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375" windowWidth="20115" windowHeight="1170" firstSheet="12" activeTab="15"/>
  </bookViews>
  <sheets>
    <sheet name="Премија" sheetId="1" r:id="rId1"/>
    <sheet name="Број на склучени договори" sheetId="2" r:id="rId2"/>
    <sheet name="Ликвидирани штети" sheetId="3" r:id="rId3"/>
    <sheet name="Број на ликвидирани штети" sheetId="4" r:id="rId4"/>
    <sheet name="Број на резервирани штети" sheetId="5" r:id="rId5"/>
    <sheet name="Резервации" sheetId="6" r:id="rId6"/>
    <sheet name="ЗАО договори" sheetId="8" r:id="rId7"/>
    <sheet name="ЗАО Премија" sheetId="9" r:id="rId8"/>
    <sheet name="ЗК Број Премија" sheetId="12" r:id="rId9"/>
    <sheet name="ГР Број и Премија " sheetId="53" r:id="rId10"/>
    <sheet name="ЗАО број Лик штети" sheetId="32" r:id="rId11"/>
    <sheet name="ЗАО Ликвидирани штети" sheetId="31" r:id="rId12"/>
    <sheet name="ЗК број и штети" sheetId="30" r:id="rId13"/>
    <sheet name="ГР Број Штети" sheetId="29" r:id="rId14"/>
    <sheet name="Техничка премија" sheetId="10" r:id="rId15"/>
    <sheet name="Рез за настанати при штети" sheetId="17" r:id="rId16"/>
    <sheet name="Продажба по канали" sheetId="34" r:id="rId17"/>
    <sheet name="Бруто тех" sheetId="47" r:id="rId18"/>
    <sheet name="Вкупно" sheetId="57" r:id="rId19"/>
  </sheets>
  <calcPr calcId="145621"/>
</workbook>
</file>

<file path=xl/calcChain.xml><?xml version="1.0" encoding="utf-8"?>
<calcChain xmlns="http://schemas.openxmlformats.org/spreadsheetml/2006/main">
  <c r="G11" i="57" l="1"/>
  <c r="F11" i="57"/>
  <c r="C17" i="47" l="1"/>
  <c r="G17" i="47"/>
  <c r="G12" i="47"/>
  <c r="C14" i="47" l="1"/>
  <c r="G14" i="47"/>
  <c r="C11" i="47" l="1"/>
  <c r="G11" i="47"/>
  <c r="G30" i="30"/>
  <c r="C16" i="47" l="1"/>
  <c r="G16" i="47"/>
  <c r="I20" i="47" l="1"/>
  <c r="G20" i="47"/>
  <c r="D28" i="5"/>
  <c r="I19" i="47" l="1"/>
  <c r="G19" i="47"/>
  <c r="C28" i="5"/>
  <c r="C28" i="3"/>
  <c r="C7" i="47" l="1"/>
  <c r="G7" i="47"/>
  <c r="C13" i="47" l="1"/>
  <c r="G13" i="47"/>
  <c r="I22" i="47" l="1"/>
  <c r="G22" i="47"/>
  <c r="F28" i="5"/>
  <c r="F28" i="3"/>
  <c r="C8" i="47" l="1"/>
  <c r="G8" i="47"/>
  <c r="C15" i="47" l="1"/>
  <c r="G15" i="47"/>
  <c r="C10" i="47" l="1"/>
  <c r="G10" i="47"/>
  <c r="F30" i="30"/>
  <c r="I21" i="47" l="1"/>
  <c r="G21" i="47"/>
  <c r="E28" i="5"/>
  <c r="E28" i="3"/>
  <c r="C9" i="47" l="1"/>
  <c r="C6" i="47" s="1"/>
  <c r="G9" i="47"/>
  <c r="I23" i="47" l="1"/>
  <c r="G23" i="47"/>
  <c r="L22" i="4" l="1"/>
  <c r="L30" i="30" l="1"/>
  <c r="M30" i="30" l="1"/>
  <c r="N29" i="30"/>
  <c r="H18" i="47" l="1"/>
  <c r="J18" i="47"/>
  <c r="F18" i="47"/>
  <c r="E18" i="47"/>
  <c r="D18" i="47"/>
  <c r="C18" i="47"/>
  <c r="I18" i="47"/>
  <c r="M29" i="53" l="1"/>
  <c r="L29" i="53"/>
  <c r="K29" i="53"/>
  <c r="J29" i="53"/>
  <c r="I29" i="53"/>
  <c r="H29" i="53"/>
  <c r="G29" i="53"/>
  <c r="F29" i="53"/>
  <c r="E29" i="53"/>
  <c r="D29" i="53"/>
  <c r="C29" i="53"/>
  <c r="N28" i="53"/>
  <c r="N27" i="53"/>
  <c r="N26" i="53"/>
  <c r="N25" i="53"/>
  <c r="N24" i="53"/>
  <c r="N23" i="53"/>
  <c r="N22" i="53"/>
  <c r="N21" i="53"/>
  <c r="M13" i="53"/>
  <c r="L13" i="53"/>
  <c r="K13" i="53"/>
  <c r="J13" i="53"/>
  <c r="I13" i="53"/>
  <c r="H13" i="53"/>
  <c r="G13" i="53"/>
  <c r="F13" i="53"/>
  <c r="E13" i="53"/>
  <c r="D13" i="53"/>
  <c r="C13" i="53"/>
  <c r="N12" i="53"/>
  <c r="N11" i="53"/>
  <c r="N10" i="53"/>
  <c r="N9" i="53"/>
  <c r="N8" i="53"/>
  <c r="N7" i="53"/>
  <c r="N6" i="53"/>
  <c r="N5" i="53"/>
  <c r="M18" i="32"/>
  <c r="L18" i="32"/>
  <c r="K18" i="32"/>
  <c r="J18" i="32"/>
  <c r="I18" i="32"/>
  <c r="H18" i="32"/>
  <c r="G18" i="32"/>
  <c r="F18" i="32"/>
  <c r="E18" i="32"/>
  <c r="D18" i="32"/>
  <c r="C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N18" i="32" l="1"/>
  <c r="N29" i="53"/>
  <c r="N31" i="53" s="1"/>
  <c r="N13" i="53"/>
  <c r="N15" i="53" s="1"/>
  <c r="J15" i="53" l="1"/>
  <c r="F15" i="53"/>
  <c r="K15" i="53"/>
  <c r="N20" i="32"/>
  <c r="L20" i="32"/>
  <c r="J20" i="32"/>
  <c r="H20" i="32"/>
  <c r="F20" i="32"/>
  <c r="M20" i="32"/>
  <c r="K20" i="32"/>
  <c r="I20" i="32"/>
  <c r="G20" i="32"/>
  <c r="E20" i="32"/>
  <c r="C20" i="32"/>
  <c r="D20" i="32"/>
  <c r="I31" i="53"/>
  <c r="M31" i="53"/>
  <c r="E31" i="53"/>
  <c r="J31" i="53"/>
  <c r="C31" i="53"/>
  <c r="K31" i="53"/>
  <c r="G31" i="53"/>
  <c r="L31" i="53"/>
  <c r="H31" i="53"/>
  <c r="F31" i="53"/>
  <c r="D31" i="53"/>
  <c r="C15" i="53"/>
  <c r="L15" i="53"/>
  <c r="H15" i="53"/>
  <c r="D15" i="53"/>
  <c r="M15" i="53"/>
  <c r="I15" i="53"/>
  <c r="G15" i="53"/>
  <c r="E15" i="53"/>
  <c r="D11" i="57"/>
  <c r="E11" i="57"/>
  <c r="K23" i="47"/>
  <c r="K22" i="47"/>
  <c r="K21" i="47"/>
  <c r="K19" i="47"/>
  <c r="K17" i="47"/>
  <c r="K16" i="47"/>
  <c r="K15" i="47"/>
  <c r="K14" i="47"/>
  <c r="K13" i="47"/>
  <c r="K12" i="47"/>
  <c r="K11" i="47"/>
  <c r="K10" i="47"/>
  <c r="K9" i="47"/>
  <c r="K8" i="47"/>
  <c r="K7" i="47"/>
  <c r="J6" i="47"/>
  <c r="J24" i="47" s="1"/>
  <c r="I6" i="47"/>
  <c r="I24" i="47" s="1"/>
  <c r="H6" i="47"/>
  <c r="H24" i="47" s="1"/>
  <c r="F6" i="47"/>
  <c r="F24" i="47" s="1"/>
  <c r="E6" i="47"/>
  <c r="E24" i="47" s="1"/>
  <c r="D6" i="47"/>
  <c r="D24" i="47" s="1"/>
  <c r="C24" i="47"/>
  <c r="M34" i="34"/>
  <c r="M33" i="34"/>
  <c r="M32" i="34"/>
  <c r="M30" i="34"/>
  <c r="M29" i="34"/>
  <c r="M28" i="34"/>
  <c r="M26" i="34"/>
  <c r="M25" i="34"/>
  <c r="M24" i="34"/>
  <c r="M22" i="34"/>
  <c r="M21" i="34"/>
  <c r="M20" i="34"/>
  <c r="M18" i="34"/>
  <c r="M17" i="34"/>
  <c r="M16" i="34"/>
  <c r="M14" i="34"/>
  <c r="M13" i="34"/>
  <c r="M12" i="34"/>
  <c r="M10" i="34"/>
  <c r="M9" i="34"/>
  <c r="M8" i="34"/>
  <c r="M6" i="34"/>
  <c r="M5" i="34"/>
  <c r="M4" i="34"/>
  <c r="H13" i="17"/>
  <c r="M13" i="17" s="1"/>
  <c r="H12" i="17"/>
  <c r="M12" i="17" s="1"/>
  <c r="N7" i="17"/>
  <c r="L13" i="17" s="1"/>
  <c r="N13" i="17" s="1"/>
  <c r="N6" i="17"/>
  <c r="L12" i="17" s="1"/>
  <c r="N12" i="17" s="1"/>
  <c r="H28" i="10"/>
  <c r="H30" i="10" s="1"/>
  <c r="M22" i="10"/>
  <c r="L22" i="10"/>
  <c r="K22" i="10"/>
  <c r="J22" i="10"/>
  <c r="I22" i="10"/>
  <c r="H22" i="10"/>
  <c r="G22" i="10"/>
  <c r="F22" i="10"/>
  <c r="E22" i="10"/>
  <c r="D22" i="10"/>
  <c r="N21" i="10"/>
  <c r="N20" i="10"/>
  <c r="N19" i="10"/>
  <c r="N18" i="10"/>
  <c r="N17" i="10"/>
  <c r="N16" i="10"/>
  <c r="N15" i="10"/>
  <c r="N14" i="10"/>
  <c r="N13" i="10"/>
  <c r="N12" i="10"/>
  <c r="N11" i="10"/>
  <c r="C22" i="10"/>
  <c r="N10" i="10"/>
  <c r="N9" i="10"/>
  <c r="N8" i="10"/>
  <c r="N7" i="10"/>
  <c r="N6" i="10"/>
  <c r="N5" i="10"/>
  <c r="N4" i="10"/>
  <c r="M29" i="29"/>
  <c r="L29" i="29"/>
  <c r="K29" i="29"/>
  <c r="J29" i="29"/>
  <c r="I29" i="29"/>
  <c r="H29" i="29"/>
  <c r="G29" i="29"/>
  <c r="F29" i="29"/>
  <c r="E29" i="29"/>
  <c r="D29" i="29"/>
  <c r="C29" i="29"/>
  <c r="N28" i="29"/>
  <c r="N27" i="29"/>
  <c r="N26" i="29"/>
  <c r="N25" i="29"/>
  <c r="N24" i="29"/>
  <c r="N23" i="29"/>
  <c r="N22" i="29"/>
  <c r="N21" i="29"/>
  <c r="M13" i="29"/>
  <c r="L13" i="29"/>
  <c r="K13" i="29"/>
  <c r="J13" i="29"/>
  <c r="I13" i="29"/>
  <c r="H13" i="29"/>
  <c r="G13" i="29"/>
  <c r="F13" i="29"/>
  <c r="E13" i="29"/>
  <c r="D13" i="29"/>
  <c r="C13" i="29"/>
  <c r="N12" i="29"/>
  <c r="N11" i="29"/>
  <c r="N10" i="29"/>
  <c r="N9" i="29"/>
  <c r="N8" i="29"/>
  <c r="N7" i="29"/>
  <c r="N6" i="29"/>
  <c r="N5" i="29"/>
  <c r="N13" i="29" s="1"/>
  <c r="N15" i="29" s="1"/>
  <c r="K30" i="30"/>
  <c r="J30" i="30"/>
  <c r="I30" i="30"/>
  <c r="H30" i="30"/>
  <c r="E30" i="30"/>
  <c r="D30" i="30"/>
  <c r="C30" i="30"/>
  <c r="N28" i="30"/>
  <c r="N27" i="30"/>
  <c r="N26" i="30"/>
  <c r="N25" i="30"/>
  <c r="N24" i="30"/>
  <c r="N23" i="30"/>
  <c r="N22" i="30"/>
  <c r="M13" i="30"/>
  <c r="L13" i="30"/>
  <c r="K13" i="30"/>
  <c r="J13" i="30"/>
  <c r="I13" i="30"/>
  <c r="H13" i="30"/>
  <c r="G13" i="30"/>
  <c r="F13" i="30"/>
  <c r="E13" i="30"/>
  <c r="D13" i="30"/>
  <c r="C13" i="30"/>
  <c r="N12" i="30"/>
  <c r="N11" i="30"/>
  <c r="N10" i="30"/>
  <c r="N9" i="30"/>
  <c r="N8" i="30"/>
  <c r="N7" i="30"/>
  <c r="N6" i="30"/>
  <c r="N5" i="30"/>
  <c r="M18" i="31"/>
  <c r="L18" i="31"/>
  <c r="K18" i="31"/>
  <c r="J18" i="31"/>
  <c r="I18" i="31"/>
  <c r="H18" i="31"/>
  <c r="G18" i="31"/>
  <c r="F18" i="31"/>
  <c r="E18" i="31"/>
  <c r="D18" i="31"/>
  <c r="C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M30" i="12"/>
  <c r="L30" i="12"/>
  <c r="K30" i="12"/>
  <c r="J30" i="12"/>
  <c r="I30" i="12"/>
  <c r="H30" i="12"/>
  <c r="G30" i="12"/>
  <c r="F30" i="12"/>
  <c r="E30" i="12"/>
  <c r="D30" i="12"/>
  <c r="C30" i="12"/>
  <c r="N29" i="12"/>
  <c r="N28" i="12"/>
  <c r="N27" i="12"/>
  <c r="N26" i="12"/>
  <c r="N25" i="12"/>
  <c r="N24" i="12"/>
  <c r="N23" i="12"/>
  <c r="N22" i="12"/>
  <c r="M13" i="12"/>
  <c r="L13" i="12"/>
  <c r="K13" i="12"/>
  <c r="J13" i="12"/>
  <c r="I13" i="12"/>
  <c r="H13" i="12"/>
  <c r="G13" i="12"/>
  <c r="F13" i="12"/>
  <c r="E13" i="12"/>
  <c r="D13" i="12"/>
  <c r="C13" i="12"/>
  <c r="N12" i="12"/>
  <c r="N11" i="12"/>
  <c r="N10" i="12"/>
  <c r="N9" i="12"/>
  <c r="N8" i="12"/>
  <c r="N7" i="12"/>
  <c r="N6" i="12"/>
  <c r="N5" i="12"/>
  <c r="M19" i="9"/>
  <c r="L19" i="9"/>
  <c r="K19" i="9"/>
  <c r="J19" i="9"/>
  <c r="I19" i="9"/>
  <c r="H19" i="9"/>
  <c r="G19" i="9"/>
  <c r="F19" i="9"/>
  <c r="E19" i="9"/>
  <c r="D19" i="9"/>
  <c r="C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M18" i="8"/>
  <c r="L18" i="8"/>
  <c r="K18" i="8"/>
  <c r="J18" i="8"/>
  <c r="I18" i="8"/>
  <c r="H18" i="8"/>
  <c r="G18" i="8"/>
  <c r="F18" i="8"/>
  <c r="E18" i="8"/>
  <c r="D18" i="8"/>
  <c r="C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H28" i="6"/>
  <c r="H30" i="6" s="1"/>
  <c r="M22" i="6"/>
  <c r="L22" i="6"/>
  <c r="K22" i="6"/>
  <c r="J22" i="6"/>
  <c r="I22" i="6"/>
  <c r="H22" i="6"/>
  <c r="G22" i="6"/>
  <c r="F22" i="6"/>
  <c r="E22" i="6"/>
  <c r="D22" i="6"/>
  <c r="C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H28" i="5"/>
  <c r="M22" i="5"/>
  <c r="L22" i="5"/>
  <c r="K22" i="5"/>
  <c r="J22" i="5"/>
  <c r="I22" i="5"/>
  <c r="H22" i="5"/>
  <c r="G22" i="5"/>
  <c r="F22" i="5"/>
  <c r="E22" i="5"/>
  <c r="D22" i="5"/>
  <c r="C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H28" i="4"/>
  <c r="H30" i="4" s="1"/>
  <c r="M22" i="4"/>
  <c r="K22" i="4"/>
  <c r="J22" i="4"/>
  <c r="I22" i="4"/>
  <c r="H22" i="4"/>
  <c r="G22" i="4"/>
  <c r="F22" i="4"/>
  <c r="E22" i="4"/>
  <c r="D22" i="4"/>
  <c r="C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H28" i="3"/>
  <c r="M22" i="3"/>
  <c r="L22" i="3"/>
  <c r="K22" i="3"/>
  <c r="J22" i="3"/>
  <c r="I22" i="3"/>
  <c r="H22" i="3"/>
  <c r="G22" i="3"/>
  <c r="F22" i="3"/>
  <c r="E22" i="3"/>
  <c r="D22" i="3"/>
  <c r="C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H28" i="2"/>
  <c r="H30" i="2" s="1"/>
  <c r="N22" i="2"/>
  <c r="M27" i="2" s="1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6" i="2"/>
  <c r="N5" i="2"/>
  <c r="N4" i="2"/>
  <c r="H28" i="1"/>
  <c r="H30" i="1" s="1"/>
  <c r="M22" i="1"/>
  <c r="L22" i="1"/>
  <c r="K22" i="1"/>
  <c r="J22" i="1"/>
  <c r="I22" i="1"/>
  <c r="H22" i="1"/>
  <c r="G22" i="1"/>
  <c r="F22" i="1"/>
  <c r="E22" i="1"/>
  <c r="D22" i="1"/>
  <c r="N21" i="1"/>
  <c r="N20" i="1"/>
  <c r="N19" i="1"/>
  <c r="N18" i="1"/>
  <c r="N17" i="1"/>
  <c r="N16" i="1"/>
  <c r="N15" i="1"/>
  <c r="N14" i="1"/>
  <c r="N13" i="1"/>
  <c r="N12" i="1"/>
  <c r="N11" i="1"/>
  <c r="C22" i="1"/>
  <c r="N10" i="1"/>
  <c r="N9" i="1"/>
  <c r="N8" i="1"/>
  <c r="N7" i="1"/>
  <c r="N6" i="1"/>
  <c r="N5" i="1"/>
  <c r="N4" i="1"/>
  <c r="N29" i="29" l="1"/>
  <c r="N31" i="29" s="1"/>
  <c r="N30" i="30"/>
  <c r="N32" i="30" s="1"/>
  <c r="G18" i="47"/>
  <c r="K20" i="47"/>
  <c r="K18" i="47" s="1"/>
  <c r="G6" i="47"/>
  <c r="G24" i="47" s="1"/>
  <c r="K6" i="47"/>
  <c r="N22" i="10"/>
  <c r="C24" i="10" s="1"/>
  <c r="N13" i="30"/>
  <c r="N16" i="30" s="1"/>
  <c r="N18" i="31"/>
  <c r="N20" i="31" s="1"/>
  <c r="N30" i="12"/>
  <c r="N32" i="12" s="1"/>
  <c r="N13" i="12"/>
  <c r="N15" i="12" s="1"/>
  <c r="N19" i="9"/>
  <c r="N18" i="8"/>
  <c r="N20" i="8" s="1"/>
  <c r="D30" i="6"/>
  <c r="N22" i="6"/>
  <c r="D24" i="6" s="1"/>
  <c r="N22" i="4"/>
  <c r="M27" i="4" s="1"/>
  <c r="N22" i="3"/>
  <c r="D24" i="3" s="1"/>
  <c r="C24" i="2"/>
  <c r="G24" i="2"/>
  <c r="E24" i="2"/>
  <c r="I24" i="2"/>
  <c r="N22" i="1"/>
  <c r="C24" i="1" s="1"/>
  <c r="D15" i="29"/>
  <c r="F15" i="29"/>
  <c r="H15" i="29"/>
  <c r="M28" i="10"/>
  <c r="C30" i="10"/>
  <c r="E30" i="10"/>
  <c r="G30" i="10"/>
  <c r="D30" i="10"/>
  <c r="F30" i="10"/>
  <c r="C15" i="29"/>
  <c r="E15" i="29"/>
  <c r="G15" i="29"/>
  <c r="I15" i="29"/>
  <c r="K15" i="29"/>
  <c r="M15" i="29"/>
  <c r="F31" i="29"/>
  <c r="J31" i="29"/>
  <c r="J15" i="29"/>
  <c r="L15" i="29"/>
  <c r="C31" i="29"/>
  <c r="G31" i="29"/>
  <c r="I31" i="29"/>
  <c r="K31" i="29"/>
  <c r="M31" i="29"/>
  <c r="M28" i="6"/>
  <c r="C30" i="6"/>
  <c r="E30" i="6"/>
  <c r="G30" i="6"/>
  <c r="F30" i="6"/>
  <c r="H30" i="5"/>
  <c r="G30" i="5"/>
  <c r="M28" i="5"/>
  <c r="E30" i="5"/>
  <c r="D30" i="5"/>
  <c r="F30" i="5"/>
  <c r="N22" i="5"/>
  <c r="C30" i="5"/>
  <c r="M28" i="4"/>
  <c r="C30" i="4"/>
  <c r="E30" i="4"/>
  <c r="G30" i="4"/>
  <c r="D30" i="4"/>
  <c r="F30" i="4"/>
  <c r="H30" i="3"/>
  <c r="F30" i="3"/>
  <c r="D30" i="3"/>
  <c r="G30" i="3"/>
  <c r="M28" i="3"/>
  <c r="E30" i="3"/>
  <c r="C30" i="3"/>
  <c r="D24" i="2"/>
  <c r="F24" i="2"/>
  <c r="H24" i="2"/>
  <c r="J24" i="2"/>
  <c r="L24" i="2"/>
  <c r="N24" i="2"/>
  <c r="M28" i="2"/>
  <c r="C30" i="2"/>
  <c r="E30" i="2"/>
  <c r="G30" i="2"/>
  <c r="K24" i="2"/>
  <c r="M24" i="2"/>
  <c r="D30" i="2"/>
  <c r="F30" i="2"/>
  <c r="M28" i="1"/>
  <c r="C30" i="1"/>
  <c r="E30" i="1"/>
  <c r="G30" i="1"/>
  <c r="D30" i="1"/>
  <c r="F30" i="1"/>
  <c r="E31" i="29" l="1"/>
  <c r="L31" i="29"/>
  <c r="H31" i="29"/>
  <c r="D31" i="29"/>
  <c r="J24" i="1"/>
  <c r="H32" i="12"/>
  <c r="D32" i="30"/>
  <c r="F24" i="1"/>
  <c r="M24" i="1"/>
  <c r="M32" i="12"/>
  <c r="I32" i="12"/>
  <c r="N21" i="9"/>
  <c r="L21" i="9"/>
  <c r="J21" i="9"/>
  <c r="H21" i="9"/>
  <c r="F21" i="9"/>
  <c r="D21" i="9"/>
  <c r="G21" i="9"/>
  <c r="M21" i="9"/>
  <c r="K21" i="9"/>
  <c r="I21" i="9"/>
  <c r="E21" i="9"/>
  <c r="C21" i="9"/>
  <c r="K32" i="12"/>
  <c r="E32" i="12"/>
  <c r="I24" i="1"/>
  <c r="L32" i="12"/>
  <c r="M24" i="4"/>
  <c r="E24" i="1"/>
  <c r="K24" i="47"/>
  <c r="J24" i="4"/>
  <c r="E24" i="4"/>
  <c r="F24" i="4"/>
  <c r="I24" i="4"/>
  <c r="N24" i="4"/>
  <c r="C32" i="30"/>
  <c r="F16" i="30"/>
  <c r="C16" i="30"/>
  <c r="G32" i="12"/>
  <c r="C32" i="12"/>
  <c r="J32" i="12"/>
  <c r="D32" i="12"/>
  <c r="M27" i="3"/>
  <c r="L15" i="12"/>
  <c r="K15" i="12"/>
  <c r="H15" i="12"/>
  <c r="G15" i="12"/>
  <c r="J15" i="12"/>
  <c r="M15" i="12"/>
  <c r="I15" i="12"/>
  <c r="C15" i="12"/>
  <c r="M20" i="8"/>
  <c r="G20" i="8"/>
  <c r="K20" i="8"/>
  <c r="C20" i="8"/>
  <c r="I20" i="8"/>
  <c r="E20" i="8"/>
  <c r="J20" i="8"/>
  <c r="L20" i="8"/>
  <c r="D20" i="8"/>
  <c r="K24" i="3"/>
  <c r="G24" i="3"/>
  <c r="C24" i="3"/>
  <c r="N24" i="10"/>
  <c r="J24" i="10"/>
  <c r="I24" i="10"/>
  <c r="F24" i="10"/>
  <c r="M24" i="10"/>
  <c r="E24" i="10"/>
  <c r="L24" i="10"/>
  <c r="H24" i="10"/>
  <c r="D24" i="10"/>
  <c r="M27" i="10"/>
  <c r="M29" i="10" s="1"/>
  <c r="N29" i="10" s="1"/>
  <c r="K24" i="10"/>
  <c r="G24" i="10"/>
  <c r="M32" i="30"/>
  <c r="I32" i="30"/>
  <c r="K32" i="30"/>
  <c r="G32" i="30"/>
  <c r="L32" i="30"/>
  <c r="E32" i="30"/>
  <c r="H32" i="30"/>
  <c r="J32" i="30"/>
  <c r="F32" i="30"/>
  <c r="J16" i="30"/>
  <c r="L16" i="30"/>
  <c r="H16" i="30"/>
  <c r="D16" i="30"/>
  <c r="M16" i="30"/>
  <c r="K16" i="30"/>
  <c r="G16" i="30"/>
  <c r="I16" i="30"/>
  <c r="E16" i="30"/>
  <c r="K20" i="31"/>
  <c r="G20" i="31"/>
  <c r="C20" i="31"/>
  <c r="J20" i="31"/>
  <c r="M20" i="31"/>
  <c r="I20" i="31"/>
  <c r="E20" i="31"/>
  <c r="L20" i="31"/>
  <c r="H20" i="31"/>
  <c r="F20" i="31"/>
  <c r="D20" i="31"/>
  <c r="F32" i="12"/>
  <c r="E15" i="12"/>
  <c r="F15" i="12"/>
  <c r="D15" i="12"/>
  <c r="H20" i="8"/>
  <c r="F20" i="8"/>
  <c r="K24" i="6"/>
  <c r="G24" i="6"/>
  <c r="C24" i="6"/>
  <c r="N24" i="6"/>
  <c r="M24" i="6"/>
  <c r="I24" i="6"/>
  <c r="E24" i="6"/>
  <c r="M27" i="6"/>
  <c r="J24" i="6"/>
  <c r="F24" i="6"/>
  <c r="L24" i="6"/>
  <c r="H24" i="6"/>
  <c r="L24" i="4"/>
  <c r="H24" i="4"/>
  <c r="D24" i="4"/>
  <c r="K24" i="4"/>
  <c r="G24" i="4"/>
  <c r="C24" i="4"/>
  <c r="M24" i="3"/>
  <c r="I24" i="3"/>
  <c r="E24" i="3"/>
  <c r="N24" i="3"/>
  <c r="J24" i="3"/>
  <c r="F24" i="3"/>
  <c r="L24" i="3"/>
  <c r="H24" i="3"/>
  <c r="L24" i="1"/>
  <c r="H24" i="1"/>
  <c r="D24" i="1"/>
  <c r="K24" i="1"/>
  <c r="G24" i="1"/>
  <c r="N24" i="1"/>
  <c r="M27" i="1"/>
  <c r="M29" i="6"/>
  <c r="N29" i="6" s="1"/>
  <c r="M27" i="5"/>
  <c r="N24" i="5"/>
  <c r="K24" i="5"/>
  <c r="G24" i="5"/>
  <c r="C24" i="5"/>
  <c r="J24" i="5"/>
  <c r="F24" i="5"/>
  <c r="M24" i="5"/>
  <c r="I24" i="5"/>
  <c r="E24" i="5"/>
  <c r="L24" i="5"/>
  <c r="H24" i="5"/>
  <c r="D24" i="5"/>
  <c r="M29" i="4"/>
  <c r="N29" i="4" s="1"/>
  <c r="M29" i="3"/>
  <c r="N29" i="3" s="1"/>
  <c r="M29" i="2"/>
  <c r="M29" i="1"/>
  <c r="N29" i="1" s="1"/>
  <c r="N28" i="10" l="1"/>
  <c r="N28" i="3"/>
  <c r="N27" i="3"/>
  <c r="N27" i="10"/>
  <c r="N28" i="6"/>
  <c r="N27" i="6"/>
  <c r="M29" i="5"/>
  <c r="N27" i="5" s="1"/>
  <c r="N27" i="4"/>
  <c r="N28" i="4"/>
  <c r="N29" i="2"/>
  <c r="N27" i="2"/>
  <c r="N28" i="2"/>
  <c r="N27" i="1"/>
  <c r="N28" i="1"/>
  <c r="N29" i="5" l="1"/>
  <c r="N28" i="5"/>
</calcChain>
</file>

<file path=xl/sharedStrings.xml><?xml version="1.0" encoding="utf-8"?>
<sst xmlns="http://schemas.openxmlformats.org/spreadsheetml/2006/main" count="818" uniqueCount="119">
  <si>
    <t>Ред.   бр.</t>
  </si>
  <si>
    <t>Класа на осигурување</t>
  </si>
  <si>
    <t>неживот</t>
  </si>
  <si>
    <t>Вкупно</t>
  </si>
  <si>
    <t>Триглав</t>
  </si>
  <si>
    <t>Евроинс</t>
  </si>
  <si>
    <t>Сава</t>
  </si>
  <si>
    <t>Винер</t>
  </si>
  <si>
    <t>Еуролинк</t>
  </si>
  <si>
    <t>Уника</t>
  </si>
  <si>
    <t>Ос.Полиса</t>
  </si>
  <si>
    <t>Кроација</t>
  </si>
  <si>
    <t>Незгода</t>
  </si>
  <si>
    <t>Здравствено осигурување</t>
  </si>
  <si>
    <t>Моторни возила - каско</t>
  </si>
  <si>
    <t>Шински возила - каско</t>
  </si>
  <si>
    <t>Воздухоплови - каско</t>
  </si>
  <si>
    <t>Пловни објекти - каско</t>
  </si>
  <si>
    <t>Стока во превоз - карго</t>
  </si>
  <si>
    <t>Имот од пожари и други непогоди</t>
  </si>
  <si>
    <t xml:space="preserve">Останати осигурувања на имот </t>
  </si>
  <si>
    <t>АО (вкупно )</t>
  </si>
  <si>
    <t>Одговорност воздухоплови</t>
  </si>
  <si>
    <t>Одговорност пловни објекти</t>
  </si>
  <si>
    <t xml:space="preserve">Општо осигурување од одговорност </t>
  </si>
  <si>
    <t>Осигурување на кредити</t>
  </si>
  <si>
    <t>Осигурување на гаранции</t>
  </si>
  <si>
    <t>Осигурување од финансиски загуби</t>
  </si>
  <si>
    <t>Осигурување на правна заштита</t>
  </si>
  <si>
    <t>Осигурување на туристичка помош</t>
  </si>
  <si>
    <t xml:space="preserve">Вкупно  </t>
  </si>
  <si>
    <t xml:space="preserve">% по друштво за неживотно осигурување </t>
  </si>
  <si>
    <t>Граве</t>
  </si>
  <si>
    <t>Неживот</t>
  </si>
  <si>
    <t>Живот</t>
  </si>
  <si>
    <t xml:space="preserve">% по друштво за животно осигурување </t>
  </si>
  <si>
    <t>во 000 мкд</t>
  </si>
  <si>
    <t xml:space="preserve">Вкупно </t>
  </si>
  <si>
    <t>Ос.полиса</t>
  </si>
  <si>
    <t>Патнички автомобили</t>
  </si>
  <si>
    <t>Товарни возила</t>
  </si>
  <si>
    <t>Автобуси</t>
  </si>
  <si>
    <t>Влечни возила</t>
  </si>
  <si>
    <t>Специјални возила</t>
  </si>
  <si>
    <t>Моторцикли и скутери</t>
  </si>
  <si>
    <t>Приклучни возила</t>
  </si>
  <si>
    <t>Работни моторни возила</t>
  </si>
  <si>
    <t>Возила за време на пробни возења и престој во складишта</t>
  </si>
  <si>
    <t>Возила за време на доопремување на сопствени оски (пер акс)</t>
  </si>
  <si>
    <t>Моторни возила со пробни таблици</t>
  </si>
  <si>
    <t>Возила за време на поправка во автомеханичарски и авторемонтни работилници и во работилници за перење и подмачкување</t>
  </si>
  <si>
    <t>Возила со посебни регистарски ознаки кои се во промет на територија на РМ</t>
  </si>
  <si>
    <t>000 мкд</t>
  </si>
  <si>
    <t xml:space="preserve">% </t>
  </si>
  <si>
    <t xml:space="preserve">Вкупно ЗК </t>
  </si>
  <si>
    <t>Вкупно (неживот)</t>
  </si>
  <si>
    <t>Вкупно (живот)</t>
  </si>
  <si>
    <t>Друштво за осигурување</t>
  </si>
  <si>
    <t>Трошоци за провизија</t>
  </si>
  <si>
    <t>Резерви за настанати и пријавени штети</t>
  </si>
  <si>
    <t>Резерви за настанати но непријавени штети</t>
  </si>
  <si>
    <t>Број на штети</t>
  </si>
  <si>
    <t>Исплатени износи</t>
  </si>
  <si>
    <t>Број на резервирани штети</t>
  </si>
  <si>
    <t>Неосигурени возила</t>
  </si>
  <si>
    <t>Непознати возила</t>
  </si>
  <si>
    <t>Останати услужни штети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</si>
  <si>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</si>
  <si>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Општа одговорност </t>
  </si>
  <si>
    <t>Македонија</t>
  </si>
  <si>
    <t xml:space="preserve">Директна продажба </t>
  </si>
  <si>
    <t>Осиг. брокерски друштва</t>
  </si>
  <si>
    <t>Друштва за застапување</t>
  </si>
  <si>
    <t>Туристички агенции</t>
  </si>
  <si>
    <t xml:space="preserve">Авто салони </t>
  </si>
  <si>
    <t>Банки</t>
  </si>
  <si>
    <t>Број на склучени договори</t>
  </si>
  <si>
    <t xml:space="preserve">Бруто полисирана премија </t>
  </si>
  <si>
    <t>Застапници во осигурување</t>
  </si>
  <si>
    <t>Останати дистрибутивни канали</t>
  </si>
  <si>
    <t>Математичка резерва</t>
  </si>
  <si>
    <t>Резерви на штети</t>
  </si>
  <si>
    <t>Ред.           бр.</t>
  </si>
  <si>
    <t>Резерви за преносна премија</t>
  </si>
  <si>
    <t>Резерви за бонуси и попусти</t>
  </si>
  <si>
    <t>Резерви за штети</t>
  </si>
  <si>
    <t>Еквилизациона резерва</t>
  </si>
  <si>
    <t>Други технички резерви</t>
  </si>
  <si>
    <t>Вкупно резерви за штети</t>
  </si>
  <si>
    <t>Друштво</t>
  </si>
  <si>
    <t>живот</t>
  </si>
  <si>
    <t xml:space="preserve"> во 000 мкд</t>
  </si>
  <si>
    <t xml:space="preserve"> 000 мкд</t>
  </si>
  <si>
    <t>Халк</t>
  </si>
  <si>
    <t>Граве н.</t>
  </si>
  <si>
    <t>Бруто полисирана премија за период од 01.01.2022 до 31.03.2022</t>
  </si>
  <si>
    <t>Број на договори за период од 01.01.2022 до 31.03.2022</t>
  </si>
  <si>
    <t>Бруто исплатени (ликвидирани) штети за период од 01.01.2022 до 31.03.2022</t>
  </si>
  <si>
    <t>Број исплатени (ликвидирани) штети за период од 01.01.2022 до 31.03.2022</t>
  </si>
  <si>
    <t>Број на резервирани штети за период од 01.01.2022 до 31.03.2022</t>
  </si>
  <si>
    <t>Бруто резерви за настанати и пријавени штети за период од 01.01.2022 до 31.03.2022</t>
  </si>
  <si>
    <t>Договори за ЗАО за период од 01.01.2022 до 31.03.2022</t>
  </si>
  <si>
    <t>Премија за ЗАО за период од 01.01.2022 до 31.03.2022</t>
  </si>
  <si>
    <t>Број на Зелена карта за период од 01.01.2022  до 31.03.2022</t>
  </si>
  <si>
    <t>Премија за Зелена карта за период од 01.01.2022  до 31.03.2022</t>
  </si>
  <si>
    <t>Број на Гранично осигурување за период од 01.01.2022  до 31.03.2022</t>
  </si>
  <si>
    <t>Премија за Гранично осигурување за период од 01.01.2022  до 31.03.2022</t>
  </si>
  <si>
    <t>Број на штети од ЗАО за период од 01.01.2022 до 31.03.2022</t>
  </si>
  <si>
    <t>Ликвидирани штети на ЗАО за период од 01.01.2022  до 31.03.2022</t>
  </si>
  <si>
    <t>Број на штети на Зелена карта за период од 01.01.2022 до 31.03.2022</t>
  </si>
  <si>
    <t>Ликвидирани штети за ЗК за период од 01.01.2022 до 31.03.2022</t>
  </si>
  <si>
    <t>Број на Гранично осигурување за период од 01.01.2022 до 31.03.2022</t>
  </si>
  <si>
    <t>Штети на Гранично осигурување за период од 01.01.2022 до 31.03.2022</t>
  </si>
  <si>
    <t>Техничка премија за период од 01.01.2022  до 31.03.2022</t>
  </si>
  <si>
    <t xml:space="preserve">          Резерви за настанати и пријавени, непријавени штети за период од 01.01.2022 до 31.03.2022</t>
  </si>
  <si>
    <t>Продажба по канали за период од 01.01.2022 до 31.03.2022 година</t>
  </si>
  <si>
    <t>Бруто технички резерви за периодот од  01.01.2022  до 31.03.2022</t>
  </si>
  <si>
    <t>Неосигурени возила, непознати возила и услужни штети за период од 01.01 до 31.03.2022 година ( Вкупно 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</si>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</sst>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charset val="204"/>
      <scheme val="minor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64">
    <xf numFmtId="0" fontId="0" fillId="0" borderId="0" xfId="0"/>
    <xf numFmtId="0" fontId="0" fillId="0" borderId="0" xfId="0"/>
    <xf numFmtId="0" fontId="5" fillId="0" borderId="0" xfId="1" applyFont="1"/>
    <xf numFmtId="0" fontId="6" fillId="0" borderId="0" xfId="1" applyFont="1"/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3" fillId="0" borderId="0" xfId="1" applyFont="1"/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3" fontId="11" fillId="3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8" fillId="4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5" fillId="3" borderId="7" xfId="1" applyFont="1" applyFill="1" applyBorder="1"/>
    <xf numFmtId="0" fontId="5" fillId="2" borderId="17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0" fontId="12" fillId="3" borderId="1" xfId="2" applyNumberFormat="1" applyFont="1" applyFill="1" applyBorder="1" applyAlignment="1">
      <alignment vertical="center"/>
    </xf>
    <xf numFmtId="10" fontId="5" fillId="2" borderId="13" xfId="2" applyNumberFormat="1" applyFont="1" applyFill="1" applyBorder="1" applyAlignment="1">
      <alignment vertical="center"/>
    </xf>
    <xf numFmtId="10" fontId="5" fillId="3" borderId="1" xfId="2" applyNumberFormat="1" applyFont="1" applyFill="1" applyBorder="1" applyAlignment="1">
      <alignment vertical="center"/>
    </xf>
    <xf numFmtId="10" fontId="5" fillId="4" borderId="1" xfId="2" applyNumberFormat="1" applyFont="1" applyFill="1" applyBorder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17" xfId="0" applyFont="1" applyFill="1" applyBorder="1"/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3" fontId="8" fillId="3" borderId="12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3" fontId="8" fillId="3" borderId="0" xfId="0" applyNumberFormat="1" applyFont="1" applyFill="1" applyBorder="1"/>
    <xf numFmtId="3" fontId="8" fillId="3" borderId="0" xfId="0" applyNumberFormat="1" applyFont="1" applyFill="1" applyBorder="1" applyAlignment="1">
      <alignment vertical="center"/>
    </xf>
    <xf numFmtId="10" fontId="5" fillId="2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>
      <alignment vertical="center"/>
    </xf>
    <xf numFmtId="0" fontId="6" fillId="0" borderId="0" xfId="0" applyFont="1"/>
    <xf numFmtId="3" fontId="5" fillId="2" borderId="1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0" fontId="14" fillId="0" borderId="0" xfId="0" applyFont="1"/>
    <xf numFmtId="0" fontId="5" fillId="2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10" fontId="12" fillId="3" borderId="1" xfId="6" applyNumberFormat="1" applyFont="1" applyFill="1" applyBorder="1" applyAlignment="1">
      <alignment vertical="center"/>
    </xf>
    <xf numFmtId="10" fontId="5" fillId="2" borderId="13" xfId="6" applyNumberFormat="1" applyFont="1" applyFill="1" applyBorder="1" applyAlignment="1">
      <alignment vertical="center"/>
    </xf>
    <xf numFmtId="10" fontId="5" fillId="4" borderId="1" xfId="6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11" fillId="3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10" fontId="5" fillId="3" borderId="13" xfId="6" applyNumberFormat="1" applyFont="1" applyFill="1" applyBorder="1" applyAlignment="1">
      <alignment vertical="center"/>
    </xf>
    <xf numFmtId="10" fontId="12" fillId="2" borderId="1" xfId="6" applyNumberFormat="1" applyFont="1" applyFill="1" applyBorder="1" applyAlignment="1">
      <alignment vertical="center"/>
    </xf>
    <xf numFmtId="10" fontId="5" fillId="3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0" fontId="5" fillId="6" borderId="19" xfId="0" applyFont="1" applyFill="1" applyBorder="1"/>
    <xf numFmtId="0" fontId="5" fillId="6" borderId="0" xfId="0" applyFont="1" applyFill="1" applyBorder="1"/>
    <xf numFmtId="0" fontId="5" fillId="0" borderId="1" xfId="0" applyFont="1" applyBorder="1"/>
    <xf numFmtId="0" fontId="12" fillId="3" borderId="1" xfId="1" applyFont="1" applyFill="1" applyBorder="1" applyAlignment="1">
      <alignment horizontal="center" vertical="center"/>
    </xf>
    <xf numFmtId="10" fontId="5" fillId="2" borderId="14" xfId="2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/>
    <xf numFmtId="10" fontId="12" fillId="2" borderId="1" xfId="2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vertical="center"/>
    </xf>
    <xf numFmtId="3" fontId="5" fillId="2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4" fillId="0" borderId="0" xfId="0" applyFont="1"/>
    <xf numFmtId="0" fontId="24" fillId="3" borderId="1" xfId="0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vertical="center"/>
    </xf>
    <xf numFmtId="3" fontId="24" fillId="2" borderId="4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14" fillId="2" borderId="6" xfId="0" applyNumberFormat="1" applyFont="1" applyFill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3" fontId="11" fillId="2" borderId="13" xfId="0" applyNumberFormat="1" applyFont="1" applyFill="1" applyBorder="1" applyAlignment="1">
      <alignment vertical="center"/>
    </xf>
    <xf numFmtId="3" fontId="11" fillId="3" borderId="12" xfId="0" applyNumberFormat="1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vertical="center"/>
    </xf>
    <xf numFmtId="3" fontId="8" fillId="2" borderId="13" xfId="1" applyNumberFormat="1" applyFont="1" applyFill="1" applyBorder="1" applyAlignment="1">
      <alignment vertical="center"/>
    </xf>
    <xf numFmtId="3" fontId="8" fillId="3" borderId="1" xfId="1" applyNumberFormat="1" applyFont="1" applyFill="1" applyBorder="1" applyAlignment="1">
      <alignment vertical="center"/>
    </xf>
    <xf numFmtId="3" fontId="8" fillId="4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3" fontId="24" fillId="3" borderId="1" xfId="0" applyNumberFormat="1" applyFont="1" applyFill="1" applyBorder="1"/>
    <xf numFmtId="3" fontId="14" fillId="2" borderId="1" xfId="0" applyNumberFormat="1" applyFont="1" applyFill="1" applyBorder="1" applyAlignment="1">
      <alignment horizontal="right" vertical="center"/>
    </xf>
    <xf numFmtId="3" fontId="24" fillId="0" borderId="32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0" fontId="29" fillId="4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8" fillId="3" borderId="14" xfId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0" fontId="5" fillId="2" borderId="21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0" fontId="5" fillId="2" borderId="22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" fontId="5" fillId="2" borderId="16" xfId="0" applyNumberFormat="1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vertical="center"/>
    </xf>
    <xf numFmtId="3" fontId="14" fillId="3" borderId="7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3" fontId="24" fillId="3" borderId="1" xfId="0" applyNumberFormat="1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vertical="center"/>
    </xf>
    <xf numFmtId="3" fontId="23" fillId="3" borderId="7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vertical="center"/>
    </xf>
    <xf numFmtId="3" fontId="14" fillId="2" borderId="9" xfId="0" applyNumberFormat="1" applyFont="1" applyFill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vertical="center"/>
    </xf>
    <xf numFmtId="3" fontId="5" fillId="2" borderId="7" xfId="1" applyNumberFormat="1" applyFont="1" applyFill="1" applyBorder="1" applyAlignment="1">
      <alignment vertical="center"/>
    </xf>
    <xf numFmtId="3" fontId="5" fillId="2" borderId="9" xfId="1" applyNumberFormat="1" applyFont="1" applyFill="1" applyBorder="1" applyAlignment="1">
      <alignment vertical="center"/>
    </xf>
    <xf numFmtId="3" fontId="5" fillId="4" borderId="3" xfId="1" applyNumberFormat="1" applyFont="1" applyFill="1" applyBorder="1" applyAlignment="1">
      <alignment vertical="center"/>
    </xf>
    <xf numFmtId="0" fontId="5" fillId="4" borderId="7" xfId="1" applyFont="1" applyFill="1" applyBorder="1" applyAlignment="1">
      <alignment vertical="center"/>
    </xf>
    <xf numFmtId="3" fontId="5" fillId="4" borderId="7" xfId="1" applyNumberFormat="1" applyFont="1" applyFill="1" applyBorder="1" applyAlignment="1">
      <alignment vertical="center"/>
    </xf>
    <xf numFmtId="3" fontId="5" fillId="4" borderId="9" xfId="1" applyNumberFormat="1" applyFont="1" applyFill="1" applyBorder="1" applyAlignment="1">
      <alignment vertical="center"/>
    </xf>
    <xf numFmtId="3" fontId="5" fillId="2" borderId="16" xfId="1" applyNumberFormat="1" applyFont="1" applyFill="1" applyBorder="1" applyAlignment="1">
      <alignment vertical="center"/>
    </xf>
    <xf numFmtId="3" fontId="5" fillId="2" borderId="17" xfId="1" applyNumberFormat="1" applyFont="1" applyFill="1" applyBorder="1" applyAlignment="1">
      <alignment vertical="center"/>
    </xf>
    <xf numFmtId="3" fontId="5" fillId="2" borderId="18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vertical="center"/>
    </xf>
    <xf numFmtId="3" fontId="5" fillId="3" borderId="9" xfId="1" applyNumberFormat="1" applyFont="1" applyFill="1" applyBorder="1" applyAlignment="1">
      <alignment vertical="center"/>
    </xf>
    <xf numFmtId="3" fontId="5" fillId="3" borderId="3" xfId="1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3" borderId="1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32" fillId="3" borderId="1" xfId="1" applyNumberFormat="1" applyFont="1" applyFill="1" applyBorder="1" applyAlignment="1">
      <alignment vertical="center"/>
    </xf>
    <xf numFmtId="3" fontId="32" fillId="2" borderId="13" xfId="1" applyNumberFormat="1" applyFont="1" applyFill="1" applyBorder="1" applyAlignment="1">
      <alignment vertical="center"/>
    </xf>
    <xf numFmtId="3" fontId="24" fillId="2" borderId="13" xfId="1" applyNumberFormat="1" applyFont="1" applyFill="1" applyBorder="1" applyAlignment="1">
      <alignment vertical="center"/>
    </xf>
    <xf numFmtId="3" fontId="24" fillId="3" borderId="1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/>
    </xf>
    <xf numFmtId="3" fontId="24" fillId="2" borderId="1" xfId="1" applyNumberFormat="1" applyFont="1" applyFill="1" applyBorder="1" applyAlignment="1">
      <alignment vertical="center"/>
    </xf>
    <xf numFmtId="3" fontId="12" fillId="2" borderId="7" xfId="1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10" fontId="5" fillId="2" borderId="14" xfId="6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3" fontId="5" fillId="2" borderId="17" xfId="0" applyNumberFormat="1" applyFont="1" applyFill="1" applyBorder="1" applyAlignment="1">
      <alignment vertical="center" wrapText="1"/>
    </xf>
    <xf numFmtId="3" fontId="12" fillId="4" borderId="7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3" fontId="19" fillId="3" borderId="41" xfId="0" applyNumberFormat="1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3" fontId="19" fillId="3" borderId="44" xfId="0" applyNumberFormat="1" applyFont="1" applyFill="1" applyBorder="1" applyAlignment="1">
      <alignment vertical="center"/>
    </xf>
    <xf numFmtId="3" fontId="19" fillId="3" borderId="45" xfId="0" applyNumberFormat="1" applyFont="1" applyFill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9" fillId="4" borderId="13" xfId="0" applyFont="1" applyFill="1" applyBorder="1" applyAlignment="1">
      <alignment horizontal="center" vertical="center"/>
    </xf>
    <xf numFmtId="3" fontId="12" fillId="0" borderId="11" xfId="0" applyNumberFormat="1" applyFont="1" applyBorder="1" applyAlignment="1">
      <alignment vertical="center"/>
    </xf>
    <xf numFmtId="1" fontId="4" fillId="0" borderId="41" xfId="0" applyNumberFormat="1" applyFont="1" applyBorder="1" applyAlignment="1">
      <alignment vertical="center"/>
    </xf>
    <xf numFmtId="3" fontId="19" fillId="0" borderId="41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5" fillId="2" borderId="17" xfId="1" applyNumberFormat="1" applyFont="1" applyFill="1" applyBorder="1" applyAlignment="1">
      <alignment vertical="center" wrapText="1"/>
    </xf>
    <xf numFmtId="9" fontId="5" fillId="2" borderId="14" xfId="2" applyFont="1" applyFill="1" applyBorder="1" applyAlignment="1">
      <alignment vertical="center"/>
    </xf>
    <xf numFmtId="0" fontId="6" fillId="2" borderId="10" xfId="1" applyFont="1" applyFill="1" applyBorder="1" applyAlignment="1">
      <alignment vertical="center"/>
    </xf>
    <xf numFmtId="10" fontId="5" fillId="3" borderId="1" xfId="6" applyNumberFormat="1" applyFont="1" applyFill="1" applyBorder="1"/>
    <xf numFmtId="10" fontId="5" fillId="3" borderId="1" xfId="6" applyNumberFormat="1" applyFont="1" applyFill="1" applyBorder="1" applyAlignment="1"/>
    <xf numFmtId="10" fontId="5" fillId="2" borderId="1" xfId="6" applyNumberFormat="1" applyFont="1" applyFill="1" applyBorder="1"/>
    <xf numFmtId="3" fontId="12" fillId="0" borderId="1" xfId="0" applyNumberFormat="1" applyFont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8" fillId="3" borderId="1" xfId="0" applyNumberFormat="1" applyFont="1" applyFill="1" applyBorder="1"/>
    <xf numFmtId="0" fontId="29" fillId="2" borderId="1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3" fontId="14" fillId="0" borderId="27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24" fillId="2" borderId="6" xfId="0" applyNumberFormat="1" applyFont="1" applyFill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0" fontId="5" fillId="0" borderId="19" xfId="0" applyFont="1" applyBorder="1" applyAlignment="1"/>
    <xf numFmtId="0" fontId="19" fillId="0" borderId="0" xfId="0" applyFont="1"/>
    <xf numFmtId="3" fontId="24" fillId="3" borderId="11" xfId="0" applyNumberFormat="1" applyFont="1" applyFill="1" applyBorder="1" applyAlignment="1">
      <alignment vertical="center"/>
    </xf>
    <xf numFmtId="3" fontId="14" fillId="2" borderId="7" xfId="0" applyNumberFormat="1" applyFont="1" applyFill="1" applyBorder="1"/>
    <xf numFmtId="3" fontId="4" fillId="2" borderId="7" xfId="0" applyNumberFormat="1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center"/>
    </xf>
    <xf numFmtId="3" fontId="14" fillId="2" borderId="28" xfId="0" applyNumberFormat="1" applyFont="1" applyFill="1" applyBorder="1" applyAlignment="1">
      <alignment vertical="center"/>
    </xf>
    <xf numFmtId="3" fontId="14" fillId="3" borderId="17" xfId="0" applyNumberFormat="1" applyFont="1" applyFill="1" applyBorder="1" applyAlignment="1">
      <alignment vertical="center"/>
    </xf>
    <xf numFmtId="3" fontId="14" fillId="2" borderId="17" xfId="0" applyNumberFormat="1" applyFont="1" applyFill="1" applyBorder="1" applyAlignment="1">
      <alignment vertical="center"/>
    </xf>
    <xf numFmtId="3" fontId="14" fillId="3" borderId="18" xfId="0" applyNumberFormat="1" applyFont="1" applyFill="1" applyBorder="1" applyAlignment="1">
      <alignment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vertical="center"/>
    </xf>
    <xf numFmtId="3" fontId="14" fillId="2" borderId="29" xfId="0" applyNumberFormat="1" applyFont="1" applyFill="1" applyBorder="1" applyAlignment="1">
      <alignment vertical="center"/>
    </xf>
    <xf numFmtId="3" fontId="25" fillId="3" borderId="11" xfId="0" applyNumberFormat="1" applyFont="1" applyFill="1" applyBorder="1" applyAlignment="1">
      <alignment vertical="center"/>
    </xf>
    <xf numFmtId="0" fontId="33" fillId="0" borderId="0" xfId="0" applyFont="1"/>
    <xf numFmtId="0" fontId="14" fillId="0" borderId="0" xfId="0" applyFont="1" applyAlignment="1">
      <alignment vertical="center"/>
    </xf>
    <xf numFmtId="3" fontId="23" fillId="2" borderId="7" xfId="0" applyNumberFormat="1" applyFont="1" applyFill="1" applyBorder="1" applyAlignment="1">
      <alignment vertical="center"/>
    </xf>
    <xf numFmtId="3" fontId="23" fillId="3" borderId="3" xfId="0" applyNumberFormat="1" applyFont="1" applyFill="1" applyBorder="1" applyAlignment="1">
      <alignment vertical="center"/>
    </xf>
    <xf numFmtId="3" fontId="23" fillId="3" borderId="46" xfId="0" applyNumberFormat="1" applyFont="1" applyFill="1" applyBorder="1" applyAlignment="1">
      <alignment vertical="center"/>
    </xf>
    <xf numFmtId="3" fontId="23" fillId="2" borderId="46" xfId="0" applyNumberFormat="1" applyFont="1" applyFill="1" applyBorder="1" applyAlignment="1">
      <alignment vertical="center"/>
    </xf>
    <xf numFmtId="3" fontId="23" fillId="2" borderId="26" xfId="0" applyNumberFormat="1" applyFont="1" applyFill="1" applyBorder="1" applyAlignment="1">
      <alignment vertical="center"/>
    </xf>
    <xf numFmtId="3" fontId="32" fillId="3" borderId="1" xfId="0" applyNumberFormat="1" applyFont="1" applyFill="1" applyBorder="1" applyAlignment="1">
      <alignment vertical="center"/>
    </xf>
    <xf numFmtId="3" fontId="36" fillId="3" borderId="11" xfId="0" applyNumberFormat="1" applyFont="1" applyFill="1" applyBorder="1" applyAlignment="1">
      <alignment vertical="center"/>
    </xf>
    <xf numFmtId="3" fontId="23" fillId="2" borderId="32" xfId="0" applyNumberFormat="1" applyFont="1" applyFill="1" applyBorder="1" applyAlignment="1">
      <alignment vertical="center"/>
    </xf>
    <xf numFmtId="3" fontId="36" fillId="3" borderId="1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6" borderId="0" xfId="0" applyFont="1" applyFill="1" applyBorder="1"/>
    <xf numFmtId="0" fontId="12" fillId="0" borderId="15" xfId="0" applyFont="1" applyBorder="1" applyAlignment="1">
      <alignment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/>
    </xf>
    <xf numFmtId="3" fontId="23" fillId="2" borderId="6" xfId="0" applyNumberFormat="1" applyFont="1" applyFill="1" applyBorder="1" applyAlignment="1">
      <alignment vertical="center"/>
    </xf>
    <xf numFmtId="3" fontId="23" fillId="3" borderId="9" xfId="0" applyNumberFormat="1" applyFont="1" applyFill="1" applyBorder="1" applyAlignment="1">
      <alignment vertical="center"/>
    </xf>
    <xf numFmtId="3" fontId="23" fillId="2" borderId="4" xfId="0" applyNumberFormat="1" applyFont="1" applyFill="1" applyBorder="1" applyAlignment="1">
      <alignment vertical="center"/>
    </xf>
    <xf numFmtId="3" fontId="14" fillId="3" borderId="6" xfId="0" applyNumberFormat="1" applyFont="1" applyFill="1" applyBorder="1" applyAlignment="1">
      <alignment vertical="center"/>
    </xf>
    <xf numFmtId="3" fontId="14" fillId="3" borderId="4" xfId="0" applyNumberFormat="1" applyFont="1" applyFill="1" applyBorder="1" applyAlignment="1">
      <alignment vertical="center"/>
    </xf>
    <xf numFmtId="3" fontId="5" fillId="0" borderId="19" xfId="0" applyNumberFormat="1" applyFont="1" applyBorder="1"/>
    <xf numFmtId="3" fontId="23" fillId="2" borderId="17" xfId="0" applyNumberFormat="1" applyFont="1" applyFill="1" applyBorder="1" applyAlignment="1">
      <alignment vertical="center"/>
    </xf>
    <xf numFmtId="3" fontId="23" fillId="2" borderId="18" xfId="0" applyNumberFormat="1" applyFont="1" applyFill="1" applyBorder="1" applyAlignment="1">
      <alignment vertical="center"/>
    </xf>
    <xf numFmtId="3" fontId="23" fillId="3" borderId="18" xfId="0" applyNumberFormat="1" applyFont="1" applyFill="1" applyBorder="1" applyAlignment="1">
      <alignment vertical="center"/>
    </xf>
    <xf numFmtId="3" fontId="23" fillId="2" borderId="28" xfId="0" applyNumberFormat="1" applyFont="1" applyFill="1" applyBorder="1" applyAlignment="1">
      <alignment vertical="center"/>
    </xf>
    <xf numFmtId="3" fontId="23" fillId="3" borderId="17" xfId="0" applyNumberFormat="1" applyFont="1" applyFill="1" applyBorder="1" applyAlignment="1">
      <alignment vertical="center"/>
    </xf>
    <xf numFmtId="3" fontId="32" fillId="3" borderId="11" xfId="0" applyNumberFormat="1" applyFont="1" applyFill="1" applyBorder="1" applyAlignment="1">
      <alignment vertical="center"/>
    </xf>
    <xf numFmtId="3" fontId="5" fillId="2" borderId="2" xfId="1" applyNumberFormat="1" applyFont="1" applyFill="1" applyBorder="1" applyAlignment="1">
      <alignment vertical="center"/>
    </xf>
    <xf numFmtId="3" fontId="5" fillId="2" borderId="19" xfId="1" applyNumberFormat="1" applyFont="1" applyFill="1" applyBorder="1" applyAlignment="1">
      <alignment vertical="center"/>
    </xf>
    <xf numFmtId="3" fontId="5" fillId="2" borderId="4" xfId="1" applyNumberFormat="1" applyFont="1" applyFill="1" applyBorder="1" applyAlignment="1">
      <alignment vertical="center"/>
    </xf>
    <xf numFmtId="3" fontId="19" fillId="0" borderId="42" xfId="0" applyNumberFormat="1" applyFont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2" fillId="2" borderId="8" xfId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2" fontId="5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2" borderId="1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5" fillId="2" borderId="12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2" fillId="5" borderId="12" xfId="1" applyFont="1" applyFill="1" applyBorder="1" applyAlignment="1">
      <alignment horizontal="center" vertical="center" wrapText="1"/>
    </xf>
    <xf numFmtId="0" fontId="12" fillId="5" borderId="14" xfId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9" fillId="5" borderId="1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0" fontId="29" fillId="2" borderId="2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5" fillId="2" borderId="33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wrapText="1"/>
    </xf>
    <xf numFmtId="0" fontId="29" fillId="2" borderId="6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3" borderId="10" xfId="0" applyFont="1" applyFill="1" applyBorder="1" applyAlignment="1">
      <alignment horizontal="right" vertical="center" wrapText="1"/>
    </xf>
    <xf numFmtId="0" fontId="16" fillId="3" borderId="22" xfId="0" applyFont="1" applyFill="1" applyBorder="1" applyAlignment="1">
      <alignment vertical="center" wrapText="1"/>
    </xf>
    <xf numFmtId="164" fontId="34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vertical="center" wrapText="1"/>
    </xf>
    <xf numFmtId="0" fontId="22" fillId="3" borderId="40" xfId="0" applyFont="1" applyFill="1" applyBorder="1" applyAlignment="1">
      <alignment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vertical="center" wrapText="1"/>
    </xf>
    <xf numFmtId="0" fontId="22" fillId="3" borderId="43" xfId="0" applyFont="1" applyFill="1" applyBorder="1" applyAlignment="1">
      <alignment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</cellXfs>
  <cellStyles count="10">
    <cellStyle name="Comma 2" xfId="8"/>
    <cellStyle name="Currency 2" xfId="9"/>
    <cellStyle name="Normal" xfId="0" builtinId="0"/>
    <cellStyle name="Normal 2" xfId="3"/>
    <cellStyle name="Normal 3" xfId="7"/>
    <cellStyle name="Normal 4" xfId="5"/>
    <cellStyle name="Normal 5" xfId="4"/>
    <cellStyle name="Normal 6" xfId="1"/>
    <cellStyle name="Percent 2" xfId="6"/>
    <cellStyle name="Percent 3" xfId="2"/>
  </cellStyles>
  <dxfs count="0"/>
  <tableStyles count="0" defaultTableStyle="TableStyleMedium2" defaultPivotStyle="PivotStyleLight16"/>
  <colors>
    <mruColors>
      <color rgb="FFFFFFCC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4.85546875" customWidth="1"/>
    <col min="2" max="2" width="28" customWidth="1"/>
  </cols>
  <sheetData>
    <row r="1" spans="1:14" ht="21.75" customHeight="1" thickBot="1" x14ac:dyDescent="0.3">
      <c r="A1" s="210"/>
      <c r="B1" s="211"/>
      <c r="C1" s="322" t="s">
        <v>95</v>
      </c>
      <c r="D1" s="323"/>
      <c r="E1" s="323"/>
      <c r="F1" s="323"/>
      <c r="G1" s="323"/>
      <c r="H1" s="323"/>
      <c r="I1" s="323"/>
      <c r="J1" s="2"/>
      <c r="K1" s="2"/>
      <c r="L1" s="2"/>
      <c r="M1" s="2"/>
      <c r="N1" s="210" t="s">
        <v>91</v>
      </c>
    </row>
    <row r="2" spans="1:14" ht="15.75" thickBot="1" x14ac:dyDescent="0.3">
      <c r="A2" s="326" t="s">
        <v>0</v>
      </c>
      <c r="B2" s="328" t="s">
        <v>1</v>
      </c>
      <c r="C2" s="330" t="s">
        <v>2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24" t="s">
        <v>3</v>
      </c>
    </row>
    <row r="3" spans="1:14" ht="15.75" thickBot="1" x14ac:dyDescent="0.3">
      <c r="A3" s="327"/>
      <c r="B3" s="329"/>
      <c r="C3" s="85" t="s">
        <v>69</v>
      </c>
      <c r="D3" s="24" t="s">
        <v>4</v>
      </c>
      <c r="E3" s="23" t="s">
        <v>5</v>
      </c>
      <c r="F3" s="24" t="s">
        <v>6</v>
      </c>
      <c r="G3" s="23" t="s">
        <v>7</v>
      </c>
      <c r="H3" s="24" t="s">
        <v>8</v>
      </c>
      <c r="I3" s="23" t="s">
        <v>94</v>
      </c>
      <c r="J3" s="24" t="s">
        <v>9</v>
      </c>
      <c r="K3" s="85" t="s">
        <v>10</v>
      </c>
      <c r="L3" s="24" t="s">
        <v>93</v>
      </c>
      <c r="M3" s="25" t="s">
        <v>11</v>
      </c>
      <c r="N3" s="325"/>
    </row>
    <row r="4" spans="1:14" x14ac:dyDescent="0.25">
      <c r="A4" s="5">
        <v>1</v>
      </c>
      <c r="B4" s="9" t="s">
        <v>12</v>
      </c>
      <c r="C4" s="181">
        <v>20074</v>
      </c>
      <c r="D4" s="154">
        <v>50103</v>
      </c>
      <c r="E4" s="203">
        <v>6866</v>
      </c>
      <c r="F4" s="197">
        <v>19680</v>
      </c>
      <c r="G4" s="203">
        <v>15228</v>
      </c>
      <c r="H4" s="312">
        <v>32825</v>
      </c>
      <c r="I4" s="203">
        <v>3196</v>
      </c>
      <c r="J4" s="197">
        <v>12382</v>
      </c>
      <c r="K4" s="181">
        <v>12764</v>
      </c>
      <c r="L4" s="197">
        <v>8814</v>
      </c>
      <c r="M4" s="193">
        <v>29212</v>
      </c>
      <c r="N4" s="190">
        <f t="shared" ref="N4:N21" si="0">SUM(C4:M4)</f>
        <v>211144</v>
      </c>
    </row>
    <row r="5" spans="1:14" x14ac:dyDescent="0.25">
      <c r="A5" s="4">
        <v>2</v>
      </c>
      <c r="B5" s="10" t="s">
        <v>13</v>
      </c>
      <c r="C5" s="201">
        <v>4648</v>
      </c>
      <c r="D5" s="71">
        <v>38835</v>
      </c>
      <c r="E5" s="201">
        <v>9039</v>
      </c>
      <c r="F5" s="198">
        <v>13134</v>
      </c>
      <c r="G5" s="201">
        <v>267</v>
      </c>
      <c r="H5" s="192">
        <v>31248</v>
      </c>
      <c r="I5" s="200">
        <v>0</v>
      </c>
      <c r="J5" s="198">
        <v>7084</v>
      </c>
      <c r="K5" s="200">
        <v>9</v>
      </c>
      <c r="L5" s="198">
        <v>33921</v>
      </c>
      <c r="M5" s="195">
        <v>86939</v>
      </c>
      <c r="N5" s="191">
        <f t="shared" si="0"/>
        <v>225124</v>
      </c>
    </row>
    <row r="6" spans="1:14" x14ac:dyDescent="0.25">
      <c r="A6" s="4">
        <v>3</v>
      </c>
      <c r="B6" s="10" t="s">
        <v>14</v>
      </c>
      <c r="C6" s="201">
        <v>13885</v>
      </c>
      <c r="D6" s="71">
        <v>36752</v>
      </c>
      <c r="E6" s="201">
        <v>15652</v>
      </c>
      <c r="F6" s="198">
        <v>36317</v>
      </c>
      <c r="G6" s="201">
        <v>13264</v>
      </c>
      <c r="H6" s="192">
        <v>20035</v>
      </c>
      <c r="I6" s="201">
        <v>2104</v>
      </c>
      <c r="J6" s="198">
        <v>19200</v>
      </c>
      <c r="K6" s="201">
        <v>21337</v>
      </c>
      <c r="L6" s="198">
        <v>21964</v>
      </c>
      <c r="M6" s="195">
        <v>17564</v>
      </c>
      <c r="N6" s="191">
        <f t="shared" si="0"/>
        <v>218074</v>
      </c>
    </row>
    <row r="7" spans="1:14" x14ac:dyDescent="0.25">
      <c r="A7" s="4">
        <v>4</v>
      </c>
      <c r="B7" s="10" t="s">
        <v>15</v>
      </c>
      <c r="C7" s="200">
        <v>0</v>
      </c>
      <c r="D7" s="39">
        <v>0</v>
      </c>
      <c r="E7" s="200">
        <v>0</v>
      </c>
      <c r="F7" s="22">
        <v>0</v>
      </c>
      <c r="G7" s="200">
        <v>0</v>
      </c>
      <c r="H7" s="192">
        <v>0</v>
      </c>
      <c r="I7" s="200">
        <v>0</v>
      </c>
      <c r="J7" s="22">
        <v>0</v>
      </c>
      <c r="K7" s="200">
        <v>0</v>
      </c>
      <c r="L7" s="22">
        <v>0</v>
      </c>
      <c r="M7" s="194">
        <v>0</v>
      </c>
      <c r="N7" s="10">
        <f t="shared" si="0"/>
        <v>0</v>
      </c>
    </row>
    <row r="8" spans="1:14" x14ac:dyDescent="0.25">
      <c r="A8" s="4">
        <v>5</v>
      </c>
      <c r="B8" s="10" t="s">
        <v>16</v>
      </c>
      <c r="C8" s="200">
        <v>0</v>
      </c>
      <c r="D8" s="71">
        <v>0</v>
      </c>
      <c r="E8" s="21">
        <v>0</v>
      </c>
      <c r="F8" s="22">
        <v>0</v>
      </c>
      <c r="G8" s="201">
        <v>70</v>
      </c>
      <c r="H8" s="192">
        <v>61912</v>
      </c>
      <c r="I8" s="200">
        <v>0</v>
      </c>
      <c r="J8" s="22">
        <v>0</v>
      </c>
      <c r="K8" s="200">
        <v>894</v>
      </c>
      <c r="L8" s="22">
        <v>0</v>
      </c>
      <c r="M8" s="194">
        <v>0</v>
      </c>
      <c r="N8" s="191">
        <f t="shared" si="0"/>
        <v>62876</v>
      </c>
    </row>
    <row r="9" spans="1:14" x14ac:dyDescent="0.25">
      <c r="A9" s="4">
        <v>6</v>
      </c>
      <c r="B9" s="10" t="s">
        <v>17</v>
      </c>
      <c r="C9" s="200">
        <v>0</v>
      </c>
      <c r="D9" s="39">
        <v>0</v>
      </c>
      <c r="E9" s="200">
        <v>0</v>
      </c>
      <c r="F9" s="22">
        <v>0</v>
      </c>
      <c r="G9" s="200">
        <v>0</v>
      </c>
      <c r="H9" s="192">
        <v>0</v>
      </c>
      <c r="I9" s="200">
        <v>0</v>
      </c>
      <c r="J9" s="22">
        <v>0</v>
      </c>
      <c r="K9" s="200">
        <v>14</v>
      </c>
      <c r="L9" s="22">
        <v>47</v>
      </c>
      <c r="M9" s="194">
        <v>0</v>
      </c>
      <c r="N9" s="10">
        <f t="shared" si="0"/>
        <v>61</v>
      </c>
    </row>
    <row r="10" spans="1:14" x14ac:dyDescent="0.25">
      <c r="A10" s="4">
        <v>7</v>
      </c>
      <c r="B10" s="10" t="s">
        <v>18</v>
      </c>
      <c r="C10" s="201">
        <v>8734</v>
      </c>
      <c r="D10" s="71">
        <v>6312</v>
      </c>
      <c r="E10" s="201">
        <v>4703</v>
      </c>
      <c r="F10" s="198">
        <v>776</v>
      </c>
      <c r="G10" s="201">
        <v>434</v>
      </c>
      <c r="H10" s="192">
        <v>772</v>
      </c>
      <c r="I10" s="200">
        <v>0</v>
      </c>
      <c r="J10" s="198">
        <v>2326</v>
      </c>
      <c r="K10" s="201">
        <v>569</v>
      </c>
      <c r="L10" s="22">
        <v>109</v>
      </c>
      <c r="M10" s="195">
        <v>960</v>
      </c>
      <c r="N10" s="191">
        <f t="shared" si="0"/>
        <v>25695</v>
      </c>
    </row>
    <row r="11" spans="1:14" x14ac:dyDescent="0.25">
      <c r="A11" s="4">
        <v>8</v>
      </c>
      <c r="B11" s="10" t="s">
        <v>19</v>
      </c>
      <c r="C11" s="201">
        <v>50099</v>
      </c>
      <c r="D11" s="71">
        <v>21372</v>
      </c>
      <c r="E11" s="201">
        <v>17681</v>
      </c>
      <c r="F11" s="198">
        <v>24479</v>
      </c>
      <c r="G11" s="201">
        <v>2383</v>
      </c>
      <c r="H11" s="192">
        <v>47192</v>
      </c>
      <c r="I11" s="201">
        <v>249</v>
      </c>
      <c r="J11" s="198">
        <v>15639</v>
      </c>
      <c r="K11" s="201">
        <v>8111</v>
      </c>
      <c r="L11" s="198">
        <v>13337</v>
      </c>
      <c r="M11" s="195">
        <v>17110</v>
      </c>
      <c r="N11" s="191">
        <f t="shared" si="0"/>
        <v>217652</v>
      </c>
    </row>
    <row r="12" spans="1:14" x14ac:dyDescent="0.25">
      <c r="A12" s="4">
        <v>9</v>
      </c>
      <c r="B12" s="10" t="s">
        <v>20</v>
      </c>
      <c r="C12" s="201">
        <v>75868</v>
      </c>
      <c r="D12" s="71">
        <v>34086</v>
      </c>
      <c r="E12" s="201">
        <v>91361</v>
      </c>
      <c r="F12" s="198">
        <v>49920</v>
      </c>
      <c r="G12" s="201">
        <v>13078</v>
      </c>
      <c r="H12" s="192">
        <v>14729</v>
      </c>
      <c r="I12" s="201">
        <v>154</v>
      </c>
      <c r="J12" s="198">
        <v>30154</v>
      </c>
      <c r="K12" s="201">
        <v>3408</v>
      </c>
      <c r="L12" s="198">
        <v>15263</v>
      </c>
      <c r="M12" s="195">
        <v>9973</v>
      </c>
      <c r="N12" s="191">
        <f t="shared" si="0"/>
        <v>337994</v>
      </c>
    </row>
    <row r="13" spans="1:14" x14ac:dyDescent="0.25">
      <c r="A13" s="4">
        <v>10</v>
      </c>
      <c r="B13" s="10" t="s">
        <v>21</v>
      </c>
      <c r="C13" s="201">
        <v>62857</v>
      </c>
      <c r="D13" s="71">
        <v>115032</v>
      </c>
      <c r="E13" s="201">
        <v>82587</v>
      </c>
      <c r="F13" s="198">
        <v>99164</v>
      </c>
      <c r="G13" s="201">
        <v>132836</v>
      </c>
      <c r="H13" s="192">
        <v>84194</v>
      </c>
      <c r="I13" s="201">
        <v>49268</v>
      </c>
      <c r="J13" s="198">
        <v>141689</v>
      </c>
      <c r="K13" s="201">
        <v>96548</v>
      </c>
      <c r="L13" s="198">
        <v>83882</v>
      </c>
      <c r="M13" s="195">
        <v>95619</v>
      </c>
      <c r="N13" s="191">
        <f t="shared" si="0"/>
        <v>1043676</v>
      </c>
    </row>
    <row r="14" spans="1:14" x14ac:dyDescent="0.25">
      <c r="A14" s="4">
        <v>11</v>
      </c>
      <c r="B14" s="10" t="s">
        <v>22</v>
      </c>
      <c r="C14" s="200">
        <v>0</v>
      </c>
      <c r="D14" s="71">
        <v>0</v>
      </c>
      <c r="E14" s="200">
        <v>0</v>
      </c>
      <c r="F14" s="198">
        <v>0</v>
      </c>
      <c r="G14" s="201">
        <v>9</v>
      </c>
      <c r="H14" s="191">
        <v>4994</v>
      </c>
      <c r="I14" s="200">
        <v>0</v>
      </c>
      <c r="J14" s="22">
        <v>0</v>
      </c>
      <c r="K14" s="200">
        <v>297</v>
      </c>
      <c r="L14" s="22">
        <v>0</v>
      </c>
      <c r="M14" s="194">
        <v>0</v>
      </c>
      <c r="N14" s="191">
        <f t="shared" si="0"/>
        <v>5300</v>
      </c>
    </row>
    <row r="15" spans="1:14" x14ac:dyDescent="0.25">
      <c r="A15" s="4">
        <v>12</v>
      </c>
      <c r="B15" s="10" t="s">
        <v>23</v>
      </c>
      <c r="C15" s="200">
        <v>5</v>
      </c>
      <c r="D15" s="39">
        <v>0</v>
      </c>
      <c r="E15" s="200">
        <v>8</v>
      </c>
      <c r="F15" s="22">
        <v>35</v>
      </c>
      <c r="G15" s="200">
        <v>17</v>
      </c>
      <c r="H15" s="313">
        <v>15</v>
      </c>
      <c r="I15" s="200">
        <v>0</v>
      </c>
      <c r="J15" s="22">
        <v>7</v>
      </c>
      <c r="K15" s="200">
        <v>20</v>
      </c>
      <c r="L15" s="22">
        <v>22</v>
      </c>
      <c r="M15" s="194">
        <v>0</v>
      </c>
      <c r="N15" s="191">
        <f t="shared" si="0"/>
        <v>129</v>
      </c>
    </row>
    <row r="16" spans="1:14" x14ac:dyDescent="0.25">
      <c r="A16" s="4">
        <v>13</v>
      </c>
      <c r="B16" s="10" t="s">
        <v>24</v>
      </c>
      <c r="C16" s="201">
        <v>12112</v>
      </c>
      <c r="D16" s="71">
        <v>13480</v>
      </c>
      <c r="E16" s="201">
        <v>1313</v>
      </c>
      <c r="F16" s="198">
        <v>4924</v>
      </c>
      <c r="G16" s="201">
        <v>3288</v>
      </c>
      <c r="H16" s="192">
        <v>30157</v>
      </c>
      <c r="I16" s="200">
        <v>0</v>
      </c>
      <c r="J16" s="198">
        <v>9656</v>
      </c>
      <c r="K16" s="201">
        <v>4315</v>
      </c>
      <c r="L16" s="198">
        <v>10222</v>
      </c>
      <c r="M16" s="195">
        <v>3398</v>
      </c>
      <c r="N16" s="191">
        <f t="shared" si="0"/>
        <v>92865</v>
      </c>
    </row>
    <row r="17" spans="1:14" x14ac:dyDescent="0.25">
      <c r="A17" s="4">
        <v>14</v>
      </c>
      <c r="B17" s="10" t="s">
        <v>25</v>
      </c>
      <c r="C17" s="200">
        <v>507</v>
      </c>
      <c r="D17" s="71">
        <v>3807</v>
      </c>
      <c r="E17" s="200">
        <v>24</v>
      </c>
      <c r="F17" s="198">
        <v>2321</v>
      </c>
      <c r="G17" s="200">
        <v>0</v>
      </c>
      <c r="H17" s="192">
        <v>0</v>
      </c>
      <c r="I17" s="200">
        <v>0</v>
      </c>
      <c r="J17" s="22">
        <v>0</v>
      </c>
      <c r="K17" s="200">
        <v>0</v>
      </c>
      <c r="L17" s="22">
        <v>0</v>
      </c>
      <c r="M17" s="195">
        <v>769</v>
      </c>
      <c r="N17" s="191">
        <f t="shared" si="0"/>
        <v>7428</v>
      </c>
    </row>
    <row r="18" spans="1:14" x14ac:dyDescent="0.25">
      <c r="A18" s="4">
        <v>15</v>
      </c>
      <c r="B18" s="10" t="s">
        <v>26</v>
      </c>
      <c r="C18" s="200">
        <v>0</v>
      </c>
      <c r="D18" s="39">
        <v>4</v>
      </c>
      <c r="E18" s="200">
        <v>0</v>
      </c>
      <c r="F18" s="198">
        <v>8</v>
      </c>
      <c r="G18" s="200">
        <v>0</v>
      </c>
      <c r="H18" s="191">
        <v>6</v>
      </c>
      <c r="I18" s="200">
        <v>0</v>
      </c>
      <c r="J18" s="22">
        <v>0</v>
      </c>
      <c r="K18" s="200">
        <v>13</v>
      </c>
      <c r="L18" s="22">
        <v>18</v>
      </c>
      <c r="M18" s="194">
        <v>0</v>
      </c>
      <c r="N18" s="191">
        <f>SUM(C18:M18)</f>
        <v>49</v>
      </c>
    </row>
    <row r="19" spans="1:14" x14ac:dyDescent="0.25">
      <c r="A19" s="4">
        <v>16</v>
      </c>
      <c r="B19" s="10" t="s">
        <v>27</v>
      </c>
      <c r="C19" s="201">
        <v>598</v>
      </c>
      <c r="D19" s="71">
        <v>6563</v>
      </c>
      <c r="E19" s="201">
        <v>0</v>
      </c>
      <c r="F19" s="198">
        <v>2579</v>
      </c>
      <c r="G19" s="200">
        <v>0</v>
      </c>
      <c r="H19" s="313">
        <v>86</v>
      </c>
      <c r="I19" s="200">
        <v>0</v>
      </c>
      <c r="J19" s="198">
        <v>1636</v>
      </c>
      <c r="K19" s="201">
        <v>0</v>
      </c>
      <c r="L19" s="22">
        <v>196</v>
      </c>
      <c r="M19" s="195">
        <v>97</v>
      </c>
      <c r="N19" s="191">
        <f>SUM(C19:M19)</f>
        <v>11755</v>
      </c>
    </row>
    <row r="20" spans="1:14" x14ac:dyDescent="0.25">
      <c r="A20" s="4">
        <v>17</v>
      </c>
      <c r="B20" s="10" t="s">
        <v>28</v>
      </c>
      <c r="C20" s="200">
        <v>0</v>
      </c>
      <c r="D20" s="39">
        <v>0</v>
      </c>
      <c r="E20" s="200">
        <v>0</v>
      </c>
      <c r="F20" s="22">
        <v>0</v>
      </c>
      <c r="G20" s="200">
        <v>0</v>
      </c>
      <c r="H20" s="192">
        <v>0</v>
      </c>
      <c r="I20" s="200">
        <v>0</v>
      </c>
      <c r="J20" s="22">
        <v>0</v>
      </c>
      <c r="K20" s="200">
        <v>0</v>
      </c>
      <c r="L20" s="22">
        <v>0</v>
      </c>
      <c r="M20" s="194">
        <v>0</v>
      </c>
      <c r="N20" s="10">
        <f>SUM(C20:M20)</f>
        <v>0</v>
      </c>
    </row>
    <row r="21" spans="1:14" ht="15.75" thickBot="1" x14ac:dyDescent="0.3">
      <c r="A21" s="6">
        <v>18</v>
      </c>
      <c r="B21" s="11" t="s">
        <v>29</v>
      </c>
      <c r="C21" s="202">
        <v>1663</v>
      </c>
      <c r="D21" s="155">
        <v>8122</v>
      </c>
      <c r="E21" s="202">
        <v>969</v>
      </c>
      <c r="F21" s="199">
        <v>4674</v>
      </c>
      <c r="G21" s="202">
        <v>1096</v>
      </c>
      <c r="H21" s="314">
        <v>5617</v>
      </c>
      <c r="I21" s="202">
        <v>94</v>
      </c>
      <c r="J21" s="199">
        <v>2109</v>
      </c>
      <c r="K21" s="202">
        <v>2220</v>
      </c>
      <c r="L21" s="199">
        <v>1787</v>
      </c>
      <c r="M21" s="196">
        <v>1963</v>
      </c>
      <c r="N21" s="192">
        <f t="shared" si="0"/>
        <v>30314</v>
      </c>
    </row>
    <row r="22" spans="1:14" ht="15.75" thickBot="1" x14ac:dyDescent="0.3">
      <c r="A22" s="7"/>
      <c r="B22" s="19" t="s">
        <v>30</v>
      </c>
      <c r="C22" s="212">
        <f t="shared" ref="C22:N22" si="1">SUM(C4:C21)</f>
        <v>251050</v>
      </c>
      <c r="D22" s="213">
        <f>SUM(D4:D21)</f>
        <v>334468</v>
      </c>
      <c r="E22" s="212">
        <f>SUM(E4:E21)</f>
        <v>230203</v>
      </c>
      <c r="F22" s="214">
        <f>SUM(F4:F21)</f>
        <v>258011</v>
      </c>
      <c r="G22" s="215">
        <f t="shared" si="1"/>
        <v>181970</v>
      </c>
      <c r="H22" s="214">
        <f t="shared" si="1"/>
        <v>333782</v>
      </c>
      <c r="I22" s="215">
        <f t="shared" si="1"/>
        <v>55065</v>
      </c>
      <c r="J22" s="214">
        <f t="shared" si="1"/>
        <v>241882</v>
      </c>
      <c r="K22" s="215">
        <f t="shared" si="1"/>
        <v>150519</v>
      </c>
      <c r="L22" s="214">
        <f t="shared" si="1"/>
        <v>189582</v>
      </c>
      <c r="M22" s="216">
        <f t="shared" si="1"/>
        <v>263604</v>
      </c>
      <c r="N22" s="217">
        <f t="shared" si="1"/>
        <v>2490136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320" t="s">
        <v>31</v>
      </c>
      <c r="B24" s="321"/>
      <c r="C24" s="27">
        <f>C22/N22</f>
        <v>0.10081778665904191</v>
      </c>
      <c r="D24" s="28">
        <f>D22/N22</f>
        <v>0.13431716179357273</v>
      </c>
      <c r="E24" s="29">
        <f>E22/N22</f>
        <v>9.244595475909749E-2</v>
      </c>
      <c r="F24" s="28">
        <f>F22/N22</f>
        <v>0.10361321630625797</v>
      </c>
      <c r="G24" s="29">
        <f>G22/N22</f>
        <v>7.3076329967519851E-2</v>
      </c>
      <c r="H24" s="28">
        <f>H22/N22</f>
        <v>0.13404167483221799</v>
      </c>
      <c r="I24" s="29">
        <f>I22/N22</f>
        <v>2.211325003935528E-2</v>
      </c>
      <c r="J24" s="28">
        <f>J22/N22</f>
        <v>9.7136060038487862E-2</v>
      </c>
      <c r="K24" s="29">
        <f>K22/N22</f>
        <v>6.0446096116838599E-2</v>
      </c>
      <c r="L24" s="28">
        <f>L22/N22</f>
        <v>7.6133191118878646E-2</v>
      </c>
      <c r="M24" s="30">
        <f>M22/N22</f>
        <v>0.10585927836873167</v>
      </c>
      <c r="N24" s="101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26" t="s">
        <v>0</v>
      </c>
      <c r="B26" s="332" t="s">
        <v>1</v>
      </c>
      <c r="C26" s="338" t="s">
        <v>90</v>
      </c>
      <c r="D26" s="339"/>
      <c r="E26" s="339"/>
      <c r="F26" s="339"/>
      <c r="G26" s="340"/>
      <c r="H26" s="336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27"/>
      <c r="B27" s="333"/>
      <c r="C27" s="241" t="s">
        <v>11</v>
      </c>
      <c r="D27" s="242" t="s">
        <v>32</v>
      </c>
      <c r="E27" s="241" t="s">
        <v>7</v>
      </c>
      <c r="F27" s="242" t="s">
        <v>9</v>
      </c>
      <c r="G27" s="237" t="s">
        <v>4</v>
      </c>
      <c r="H27" s="337"/>
      <c r="I27" s="1"/>
      <c r="J27" s="103"/>
      <c r="K27" s="334" t="s">
        <v>33</v>
      </c>
      <c r="L27" s="335"/>
      <c r="M27" s="145">
        <f>N22</f>
        <v>2490136</v>
      </c>
      <c r="N27" s="146">
        <f>M27/M29</f>
        <v>0.83443334012460191</v>
      </c>
    </row>
    <row r="28" spans="1:14" ht="15.75" thickBot="1" x14ac:dyDescent="0.3">
      <c r="A28" s="26">
        <v>19</v>
      </c>
      <c r="B28" s="167" t="s">
        <v>34</v>
      </c>
      <c r="C28" s="144">
        <v>155697</v>
      </c>
      <c r="D28" s="57">
        <v>107331</v>
      </c>
      <c r="E28" s="144">
        <v>91855</v>
      </c>
      <c r="F28" s="57">
        <v>55563</v>
      </c>
      <c r="G28" s="144">
        <v>83642</v>
      </c>
      <c r="H28" s="57">
        <f>SUM(C28:G28)</f>
        <v>494088</v>
      </c>
      <c r="I28" s="1"/>
      <c r="J28" s="103"/>
      <c r="K28" s="316" t="s">
        <v>34</v>
      </c>
      <c r="L28" s="317"/>
      <c r="M28" s="144">
        <f>H28</f>
        <v>494088</v>
      </c>
      <c r="N28" s="147">
        <f>M28/M29</f>
        <v>0.16556665987539809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3"/>
      <c r="K29" s="318" t="s">
        <v>3</v>
      </c>
      <c r="L29" s="319"/>
      <c r="M29" s="148">
        <f>M27+M28</f>
        <v>2984224</v>
      </c>
      <c r="N29" s="149">
        <f>M29/M29</f>
        <v>1</v>
      </c>
    </row>
    <row r="30" spans="1:14" ht="15.75" thickBot="1" x14ac:dyDescent="0.3">
      <c r="A30" s="320" t="s">
        <v>35</v>
      </c>
      <c r="B30" s="321"/>
      <c r="C30" s="27">
        <f>C28/H28</f>
        <v>0.31511997862728908</v>
      </c>
      <c r="D30" s="104">
        <f>D28/H28</f>
        <v>0.21723053383202992</v>
      </c>
      <c r="E30" s="27">
        <f>E28/H28</f>
        <v>0.18590817830022183</v>
      </c>
      <c r="F30" s="104">
        <f>F28/H28</f>
        <v>0.11245567591198329</v>
      </c>
      <c r="G30" s="27">
        <f>G28/H28</f>
        <v>0.1692856333284759</v>
      </c>
      <c r="H30" s="104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K28:L28"/>
    <mergeCell ref="K29:L29"/>
    <mergeCell ref="A30:B30"/>
    <mergeCell ref="C1:I1"/>
    <mergeCell ref="N2:N3"/>
    <mergeCell ref="A2:A3"/>
    <mergeCell ref="B2:B3"/>
    <mergeCell ref="C2:M2"/>
    <mergeCell ref="A26:A27"/>
    <mergeCell ref="B26:B27"/>
    <mergeCell ref="A24:B24"/>
    <mergeCell ref="K27:L27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/>
  </sheetViews>
  <sheetFormatPr defaultRowHeight="15" x14ac:dyDescent="0.25"/>
  <cols>
    <col min="1" max="1" width="3.85546875" customWidth="1"/>
    <col min="2" max="2" width="20" customWidth="1"/>
  </cols>
  <sheetData>
    <row r="1" spans="1:14" ht="25.5" customHeight="1" thickBot="1" x14ac:dyDescent="0.3">
      <c r="A1" s="31"/>
      <c r="B1" s="31"/>
      <c r="C1" s="346" t="s">
        <v>105</v>
      </c>
      <c r="D1" s="347"/>
      <c r="E1" s="347"/>
      <c r="F1" s="347"/>
      <c r="G1" s="347"/>
      <c r="H1" s="347"/>
      <c r="I1" s="347"/>
      <c r="J1" s="348"/>
      <c r="K1" s="348"/>
      <c r="L1" s="31"/>
      <c r="M1" s="31"/>
      <c r="N1" s="66"/>
    </row>
    <row r="2" spans="1:14" ht="15.75" thickBot="1" x14ac:dyDescent="0.3">
      <c r="A2" s="349" t="s">
        <v>0</v>
      </c>
      <c r="B2" s="351" t="s">
        <v>1</v>
      </c>
      <c r="C2" s="376" t="s">
        <v>2</v>
      </c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51" t="s">
        <v>3</v>
      </c>
    </row>
    <row r="3" spans="1:14" x14ac:dyDescent="0.25">
      <c r="A3" s="387"/>
      <c r="B3" s="388"/>
      <c r="C3" s="392" t="s">
        <v>69</v>
      </c>
      <c r="D3" s="351" t="s">
        <v>4</v>
      </c>
      <c r="E3" s="383" t="s">
        <v>5</v>
      </c>
      <c r="F3" s="400" t="s">
        <v>6</v>
      </c>
      <c r="G3" s="383" t="s">
        <v>7</v>
      </c>
      <c r="H3" s="381" t="s">
        <v>8</v>
      </c>
      <c r="I3" s="383" t="s">
        <v>94</v>
      </c>
      <c r="J3" s="381" t="s">
        <v>9</v>
      </c>
      <c r="K3" s="392" t="s">
        <v>10</v>
      </c>
      <c r="L3" s="351" t="s">
        <v>93</v>
      </c>
      <c r="M3" s="383" t="s">
        <v>11</v>
      </c>
      <c r="N3" s="377"/>
    </row>
    <row r="4" spans="1:14" ht="15.75" thickBot="1" x14ac:dyDescent="0.3">
      <c r="A4" s="384"/>
      <c r="B4" s="378"/>
      <c r="C4" s="394"/>
      <c r="D4" s="384"/>
      <c r="E4" s="384"/>
      <c r="F4" s="401"/>
      <c r="G4" s="384"/>
      <c r="H4" s="382"/>
      <c r="I4" s="384"/>
      <c r="J4" s="382"/>
      <c r="K4" s="394"/>
      <c r="L4" s="384"/>
      <c r="M4" s="384"/>
      <c r="N4" s="378"/>
    </row>
    <row r="5" spans="1:14" x14ac:dyDescent="0.25">
      <c r="A5" s="36">
        <v>1</v>
      </c>
      <c r="B5" s="37" t="s">
        <v>39</v>
      </c>
      <c r="C5" s="80">
        <v>167</v>
      </c>
      <c r="D5" s="154">
        <v>34</v>
      </c>
      <c r="E5" s="80">
        <v>2932</v>
      </c>
      <c r="F5" s="154">
        <v>204</v>
      </c>
      <c r="G5" s="80">
        <v>55</v>
      </c>
      <c r="H5" s="154">
        <v>20</v>
      </c>
      <c r="I5" s="80">
        <v>6</v>
      </c>
      <c r="J5" s="154">
        <v>96</v>
      </c>
      <c r="K5" s="80">
        <v>10</v>
      </c>
      <c r="L5" s="154">
        <v>43</v>
      </c>
      <c r="M5" s="80">
        <v>4</v>
      </c>
      <c r="N5" s="154">
        <f t="shared" ref="N5:N13" si="0">SUM(C5:M5)</f>
        <v>3571</v>
      </c>
    </row>
    <row r="6" spans="1:14" x14ac:dyDescent="0.25">
      <c r="A6" s="38">
        <v>2</v>
      </c>
      <c r="B6" s="39" t="s">
        <v>40</v>
      </c>
      <c r="C6" s="80">
        <v>14</v>
      </c>
      <c r="D6" s="71">
        <v>0</v>
      </c>
      <c r="E6" s="80">
        <v>78</v>
      </c>
      <c r="F6" s="71">
        <v>1</v>
      </c>
      <c r="G6" s="80">
        <v>1</v>
      </c>
      <c r="H6" s="71">
        <v>0</v>
      </c>
      <c r="I6" s="80">
        <v>0</v>
      </c>
      <c r="J6" s="71">
        <v>0</v>
      </c>
      <c r="K6" s="80">
        <v>0</v>
      </c>
      <c r="L6" s="71">
        <v>1</v>
      </c>
      <c r="M6" s="80">
        <v>0</v>
      </c>
      <c r="N6" s="71">
        <f t="shared" si="0"/>
        <v>95</v>
      </c>
    </row>
    <row r="7" spans="1:14" x14ac:dyDescent="0.25">
      <c r="A7" s="38">
        <v>3</v>
      </c>
      <c r="B7" s="39" t="s">
        <v>41</v>
      </c>
      <c r="C7" s="68">
        <v>0</v>
      </c>
      <c r="D7" s="39">
        <v>0</v>
      </c>
      <c r="E7" s="68">
        <v>8</v>
      </c>
      <c r="F7" s="39">
        <v>0</v>
      </c>
      <c r="G7" s="68">
        <v>0</v>
      </c>
      <c r="H7" s="39">
        <v>0</v>
      </c>
      <c r="I7" s="68">
        <v>0</v>
      </c>
      <c r="J7" s="39">
        <v>0</v>
      </c>
      <c r="K7" s="68">
        <v>0</v>
      </c>
      <c r="L7" s="39">
        <v>0</v>
      </c>
      <c r="M7" s="68">
        <v>0</v>
      </c>
      <c r="N7" s="39">
        <f t="shared" si="0"/>
        <v>8</v>
      </c>
    </row>
    <row r="8" spans="1:14" x14ac:dyDescent="0.25">
      <c r="A8" s="38">
        <v>4</v>
      </c>
      <c r="B8" s="39" t="s">
        <v>42</v>
      </c>
      <c r="C8" s="68">
        <v>0</v>
      </c>
      <c r="D8" s="39">
        <v>0</v>
      </c>
      <c r="E8" s="68">
        <v>1</v>
      </c>
      <c r="F8" s="39">
        <v>0</v>
      </c>
      <c r="G8" s="68">
        <v>0</v>
      </c>
      <c r="H8" s="39">
        <v>0</v>
      </c>
      <c r="I8" s="68">
        <v>0</v>
      </c>
      <c r="J8" s="39">
        <v>0</v>
      </c>
      <c r="K8" s="68">
        <v>0</v>
      </c>
      <c r="L8" s="39">
        <v>0</v>
      </c>
      <c r="M8" s="68">
        <v>0</v>
      </c>
      <c r="N8" s="39">
        <f t="shared" si="0"/>
        <v>1</v>
      </c>
    </row>
    <row r="9" spans="1:14" x14ac:dyDescent="0.25">
      <c r="A9" s="38">
        <v>5</v>
      </c>
      <c r="B9" s="39" t="s">
        <v>43</v>
      </c>
      <c r="C9" s="68">
        <v>2</v>
      </c>
      <c r="D9" s="39">
        <v>0</v>
      </c>
      <c r="E9" s="68">
        <v>4</v>
      </c>
      <c r="F9" s="39">
        <v>0</v>
      </c>
      <c r="G9" s="68">
        <v>0</v>
      </c>
      <c r="H9" s="39">
        <v>0</v>
      </c>
      <c r="I9" s="68">
        <v>0</v>
      </c>
      <c r="J9" s="39">
        <v>0</v>
      </c>
      <c r="K9" s="68">
        <v>0</v>
      </c>
      <c r="L9" s="39">
        <v>0</v>
      </c>
      <c r="M9" s="68">
        <v>0</v>
      </c>
      <c r="N9" s="39">
        <f t="shared" si="0"/>
        <v>6</v>
      </c>
    </row>
    <row r="10" spans="1:14" x14ac:dyDescent="0.25">
      <c r="A10" s="38">
        <v>6</v>
      </c>
      <c r="B10" s="39" t="s">
        <v>44</v>
      </c>
      <c r="C10" s="68">
        <v>1</v>
      </c>
      <c r="D10" s="39">
        <v>0</v>
      </c>
      <c r="E10" s="68">
        <v>1</v>
      </c>
      <c r="F10" s="39">
        <v>4</v>
      </c>
      <c r="G10" s="68">
        <v>0</v>
      </c>
      <c r="H10" s="39">
        <v>0</v>
      </c>
      <c r="I10" s="68">
        <v>0</v>
      </c>
      <c r="J10" s="39">
        <v>0</v>
      </c>
      <c r="K10" s="68">
        <v>0</v>
      </c>
      <c r="L10" s="39">
        <v>0</v>
      </c>
      <c r="M10" s="68">
        <v>0</v>
      </c>
      <c r="N10" s="39">
        <f t="shared" si="0"/>
        <v>6</v>
      </c>
    </row>
    <row r="11" spans="1:14" x14ac:dyDescent="0.25">
      <c r="A11" s="38">
        <v>7</v>
      </c>
      <c r="B11" s="39" t="s">
        <v>45</v>
      </c>
      <c r="C11" s="68">
        <v>16</v>
      </c>
      <c r="D11" s="71">
        <v>0</v>
      </c>
      <c r="E11" s="68">
        <v>15</v>
      </c>
      <c r="F11" s="71">
        <v>42</v>
      </c>
      <c r="G11" s="68">
        <v>0</v>
      </c>
      <c r="H11" s="71">
        <v>0</v>
      </c>
      <c r="I11" s="68">
        <v>0</v>
      </c>
      <c r="J11" s="71">
        <v>0</v>
      </c>
      <c r="K11" s="68">
        <v>1</v>
      </c>
      <c r="L11" s="71">
        <v>1</v>
      </c>
      <c r="M11" s="68">
        <v>0</v>
      </c>
      <c r="N11" s="71">
        <f t="shared" si="0"/>
        <v>75</v>
      </c>
    </row>
    <row r="12" spans="1:14" ht="15.75" thickBot="1" x14ac:dyDescent="0.3">
      <c r="A12" s="41">
        <v>8</v>
      </c>
      <c r="B12" s="42" t="s">
        <v>46</v>
      </c>
      <c r="C12" s="81">
        <v>0</v>
      </c>
      <c r="D12" s="39">
        <v>0</v>
      </c>
      <c r="E12" s="81">
        <v>0</v>
      </c>
      <c r="F12" s="39">
        <v>0</v>
      </c>
      <c r="G12" s="81">
        <v>0</v>
      </c>
      <c r="H12" s="39">
        <v>0</v>
      </c>
      <c r="I12" s="81">
        <v>0</v>
      </c>
      <c r="J12" s="39">
        <v>0</v>
      </c>
      <c r="K12" s="81">
        <v>0</v>
      </c>
      <c r="L12" s="39">
        <v>0</v>
      </c>
      <c r="M12" s="81">
        <v>0</v>
      </c>
      <c r="N12" s="39">
        <f t="shared" si="0"/>
        <v>0</v>
      </c>
    </row>
    <row r="13" spans="1:14" ht="15.75" thickBot="1" x14ac:dyDescent="0.3">
      <c r="A13" s="43"/>
      <c r="B13" s="44" t="s">
        <v>37</v>
      </c>
      <c r="C13" s="48">
        <f t="shared" ref="C13:M13" si="1">SUM(C5:C12)</f>
        <v>200</v>
      </c>
      <c r="D13" s="46">
        <f t="shared" si="1"/>
        <v>34</v>
      </c>
      <c r="E13" s="48">
        <f t="shared" si="1"/>
        <v>3039</v>
      </c>
      <c r="F13" s="46">
        <f t="shared" si="1"/>
        <v>251</v>
      </c>
      <c r="G13" s="48">
        <f t="shared" si="1"/>
        <v>56</v>
      </c>
      <c r="H13" s="46">
        <f t="shared" si="1"/>
        <v>20</v>
      </c>
      <c r="I13" s="48">
        <f t="shared" si="1"/>
        <v>6</v>
      </c>
      <c r="J13" s="46">
        <f t="shared" si="1"/>
        <v>96</v>
      </c>
      <c r="K13" s="48">
        <f t="shared" si="1"/>
        <v>11</v>
      </c>
      <c r="L13" s="46">
        <f t="shared" si="1"/>
        <v>45</v>
      </c>
      <c r="M13" s="48">
        <f t="shared" si="1"/>
        <v>4</v>
      </c>
      <c r="N13" s="46">
        <f t="shared" si="0"/>
        <v>3762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55" t="s">
        <v>53</v>
      </c>
      <c r="B15" s="402"/>
      <c r="C15" s="72">
        <f>C13/N13</f>
        <v>5.3163211057947898E-2</v>
      </c>
      <c r="D15" s="73">
        <f>D13/N13</f>
        <v>9.0377458798511431E-3</v>
      </c>
      <c r="E15" s="55">
        <f>E13/N13</f>
        <v>0.80781499202551832</v>
      </c>
      <c r="F15" s="73">
        <f>F13/N13</f>
        <v>6.671982987772461E-2</v>
      </c>
      <c r="G15" s="55">
        <f>G13/N13</f>
        <v>1.4885699096225412E-2</v>
      </c>
      <c r="H15" s="73">
        <f>H13/N13</f>
        <v>5.3163211057947902E-3</v>
      </c>
      <c r="I15" s="55">
        <f>I13/N13</f>
        <v>1.594896331738437E-3</v>
      </c>
      <c r="J15" s="73">
        <f>J13/N13</f>
        <v>2.5518341307814992E-2</v>
      </c>
      <c r="K15" s="55">
        <f>K13/N13</f>
        <v>2.9239766081871343E-3</v>
      </c>
      <c r="L15" s="73">
        <f>L13/N13</f>
        <v>1.1961722488038277E-2</v>
      </c>
      <c r="M15" s="74">
        <f>M13/N13</f>
        <v>1.0632642211589581E-3</v>
      </c>
      <c r="N15" s="220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A17" s="31"/>
      <c r="B17" s="31"/>
      <c r="C17" s="346" t="s">
        <v>106</v>
      </c>
      <c r="D17" s="347"/>
      <c r="E17" s="347"/>
      <c r="F17" s="347"/>
      <c r="G17" s="347"/>
      <c r="H17" s="347"/>
      <c r="I17" s="347"/>
      <c r="J17" s="348"/>
      <c r="K17" s="348"/>
      <c r="L17" s="31"/>
      <c r="M17" s="31"/>
      <c r="N17" s="219" t="s">
        <v>36</v>
      </c>
    </row>
    <row r="18" spans="1:14" ht="15.75" thickBot="1" x14ac:dyDescent="0.3">
      <c r="A18" s="349" t="s">
        <v>0</v>
      </c>
      <c r="B18" s="351" t="s">
        <v>1</v>
      </c>
      <c r="C18" s="376" t="s">
        <v>2</v>
      </c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51" t="s">
        <v>3</v>
      </c>
    </row>
    <row r="19" spans="1:14" x14ac:dyDescent="0.25">
      <c r="A19" s="387"/>
      <c r="B19" s="388"/>
      <c r="C19" s="392" t="s">
        <v>69</v>
      </c>
      <c r="D19" s="351" t="s">
        <v>4</v>
      </c>
      <c r="E19" s="383" t="s">
        <v>5</v>
      </c>
      <c r="F19" s="400" t="s">
        <v>6</v>
      </c>
      <c r="G19" s="383" t="s">
        <v>7</v>
      </c>
      <c r="H19" s="381" t="s">
        <v>8</v>
      </c>
      <c r="I19" s="383" t="s">
        <v>94</v>
      </c>
      <c r="J19" s="381" t="s">
        <v>9</v>
      </c>
      <c r="K19" s="392" t="s">
        <v>10</v>
      </c>
      <c r="L19" s="351" t="s">
        <v>93</v>
      </c>
      <c r="M19" s="383" t="s">
        <v>11</v>
      </c>
      <c r="N19" s="377"/>
    </row>
    <row r="20" spans="1:14" ht="15.75" thickBot="1" x14ac:dyDescent="0.3">
      <c r="A20" s="384"/>
      <c r="B20" s="378"/>
      <c r="C20" s="394"/>
      <c r="D20" s="384"/>
      <c r="E20" s="384"/>
      <c r="F20" s="401"/>
      <c r="G20" s="384"/>
      <c r="H20" s="382"/>
      <c r="I20" s="384"/>
      <c r="J20" s="382"/>
      <c r="K20" s="394"/>
      <c r="L20" s="384"/>
      <c r="M20" s="384"/>
      <c r="N20" s="378"/>
    </row>
    <row r="21" spans="1:14" x14ac:dyDescent="0.25">
      <c r="A21" s="36">
        <v>1</v>
      </c>
      <c r="B21" s="37" t="s">
        <v>39</v>
      </c>
      <c r="C21" s="80">
        <v>606</v>
      </c>
      <c r="D21" s="154">
        <v>235</v>
      </c>
      <c r="E21" s="80">
        <v>9496</v>
      </c>
      <c r="F21" s="154">
        <v>766</v>
      </c>
      <c r="G21" s="80">
        <v>290</v>
      </c>
      <c r="H21" s="154">
        <v>109</v>
      </c>
      <c r="I21" s="80">
        <v>22</v>
      </c>
      <c r="J21" s="154">
        <v>391</v>
      </c>
      <c r="K21" s="80">
        <v>73</v>
      </c>
      <c r="L21" s="154">
        <v>283</v>
      </c>
      <c r="M21" s="80">
        <v>51</v>
      </c>
      <c r="N21" s="154">
        <f t="shared" ref="N21:N28" si="2">SUM(C21:M21)</f>
        <v>12322</v>
      </c>
    </row>
    <row r="22" spans="1:14" x14ac:dyDescent="0.25">
      <c r="A22" s="38">
        <v>2</v>
      </c>
      <c r="B22" s="39" t="s">
        <v>40</v>
      </c>
      <c r="C22" s="80">
        <v>128</v>
      </c>
      <c r="D22" s="71">
        <v>0</v>
      </c>
      <c r="E22" s="80">
        <v>416</v>
      </c>
      <c r="F22" s="71">
        <v>14</v>
      </c>
      <c r="G22" s="80">
        <v>7</v>
      </c>
      <c r="H22" s="71">
        <v>0</v>
      </c>
      <c r="I22" s="80">
        <v>0</v>
      </c>
      <c r="J22" s="71">
        <v>0</v>
      </c>
      <c r="K22" s="80">
        <v>0</v>
      </c>
      <c r="L22" s="71">
        <v>14</v>
      </c>
      <c r="M22" s="80">
        <v>0</v>
      </c>
      <c r="N22" s="71">
        <f t="shared" si="2"/>
        <v>579</v>
      </c>
    </row>
    <row r="23" spans="1:14" x14ac:dyDescent="0.25">
      <c r="A23" s="38">
        <v>3</v>
      </c>
      <c r="B23" s="39" t="s">
        <v>41</v>
      </c>
      <c r="C23" s="68">
        <v>0</v>
      </c>
      <c r="D23" s="39">
        <v>0</v>
      </c>
      <c r="E23" s="68">
        <v>76</v>
      </c>
      <c r="F23" s="39">
        <v>0</v>
      </c>
      <c r="G23" s="68">
        <v>0</v>
      </c>
      <c r="H23" s="39">
        <v>0</v>
      </c>
      <c r="I23" s="68">
        <v>0</v>
      </c>
      <c r="J23" s="39">
        <v>0</v>
      </c>
      <c r="K23" s="68">
        <v>0</v>
      </c>
      <c r="L23" s="39">
        <v>0</v>
      </c>
      <c r="M23" s="68">
        <v>0</v>
      </c>
      <c r="N23" s="71">
        <f t="shared" si="2"/>
        <v>76</v>
      </c>
    </row>
    <row r="24" spans="1:14" x14ac:dyDescent="0.25">
      <c r="A24" s="38">
        <v>4</v>
      </c>
      <c r="B24" s="39" t="s">
        <v>42</v>
      </c>
      <c r="C24" s="68">
        <v>0</v>
      </c>
      <c r="D24" s="39">
        <v>0</v>
      </c>
      <c r="E24" s="68">
        <v>14</v>
      </c>
      <c r="F24" s="39">
        <v>0</v>
      </c>
      <c r="G24" s="68">
        <v>0</v>
      </c>
      <c r="H24" s="39">
        <v>0</v>
      </c>
      <c r="I24" s="68">
        <v>0</v>
      </c>
      <c r="J24" s="39">
        <v>0</v>
      </c>
      <c r="K24" s="68">
        <v>0</v>
      </c>
      <c r="L24" s="39">
        <v>0</v>
      </c>
      <c r="M24" s="68">
        <v>0</v>
      </c>
      <c r="N24" s="39">
        <f t="shared" si="2"/>
        <v>14</v>
      </c>
    </row>
    <row r="25" spans="1:14" x14ac:dyDescent="0.25">
      <c r="A25" s="38">
        <v>5</v>
      </c>
      <c r="B25" s="39" t="s">
        <v>43</v>
      </c>
      <c r="C25" s="68">
        <v>5</v>
      </c>
      <c r="D25" s="39">
        <v>0</v>
      </c>
      <c r="E25" s="68">
        <v>28</v>
      </c>
      <c r="F25" s="39">
        <v>0</v>
      </c>
      <c r="G25" s="68">
        <v>0</v>
      </c>
      <c r="H25" s="39">
        <v>0</v>
      </c>
      <c r="I25" s="68">
        <v>0</v>
      </c>
      <c r="J25" s="39">
        <v>0</v>
      </c>
      <c r="K25" s="68">
        <v>0</v>
      </c>
      <c r="L25" s="39">
        <v>0</v>
      </c>
      <c r="M25" s="68">
        <v>0</v>
      </c>
      <c r="N25" s="39">
        <f t="shared" si="2"/>
        <v>33</v>
      </c>
    </row>
    <row r="26" spans="1:14" x14ac:dyDescent="0.25">
      <c r="A26" s="38">
        <v>6</v>
      </c>
      <c r="B26" s="39" t="s">
        <v>44</v>
      </c>
      <c r="C26" s="68">
        <v>3</v>
      </c>
      <c r="D26" s="39">
        <v>0</v>
      </c>
      <c r="E26" s="68">
        <v>4</v>
      </c>
      <c r="F26" s="39">
        <v>13</v>
      </c>
      <c r="G26" s="68">
        <v>0</v>
      </c>
      <c r="H26" s="39">
        <v>0</v>
      </c>
      <c r="I26" s="68">
        <v>0</v>
      </c>
      <c r="J26" s="39">
        <v>0</v>
      </c>
      <c r="K26" s="68">
        <v>0</v>
      </c>
      <c r="L26" s="39">
        <v>0</v>
      </c>
      <c r="M26" s="68">
        <v>0</v>
      </c>
      <c r="N26" s="39">
        <f t="shared" si="2"/>
        <v>20</v>
      </c>
    </row>
    <row r="27" spans="1:14" x14ac:dyDescent="0.25">
      <c r="A27" s="38">
        <v>7</v>
      </c>
      <c r="B27" s="39" t="s">
        <v>45</v>
      </c>
      <c r="C27" s="68">
        <v>13</v>
      </c>
      <c r="D27" s="71">
        <v>0</v>
      </c>
      <c r="E27" s="68">
        <v>9</v>
      </c>
      <c r="F27" s="71">
        <v>95</v>
      </c>
      <c r="G27" s="68">
        <v>0</v>
      </c>
      <c r="H27" s="71">
        <v>0</v>
      </c>
      <c r="I27" s="68">
        <v>0</v>
      </c>
      <c r="J27" s="71">
        <v>0</v>
      </c>
      <c r="K27" s="68">
        <v>1</v>
      </c>
      <c r="L27" s="71">
        <v>1</v>
      </c>
      <c r="M27" s="68">
        <v>0</v>
      </c>
      <c r="N27" s="71">
        <f t="shared" si="2"/>
        <v>119</v>
      </c>
    </row>
    <row r="28" spans="1:14" ht="15.75" thickBot="1" x14ac:dyDescent="0.3">
      <c r="A28" s="41">
        <v>8</v>
      </c>
      <c r="B28" s="42" t="s">
        <v>46</v>
      </c>
      <c r="C28" s="81">
        <v>0</v>
      </c>
      <c r="D28" s="39">
        <v>0</v>
      </c>
      <c r="E28" s="81">
        <v>0</v>
      </c>
      <c r="F28" s="39">
        <v>0</v>
      </c>
      <c r="G28" s="81">
        <v>0</v>
      </c>
      <c r="H28" s="39">
        <v>0</v>
      </c>
      <c r="I28" s="81">
        <v>0</v>
      </c>
      <c r="J28" s="39">
        <v>0</v>
      </c>
      <c r="K28" s="81">
        <v>0</v>
      </c>
      <c r="L28" s="39">
        <v>0</v>
      </c>
      <c r="M28" s="81">
        <v>0</v>
      </c>
      <c r="N28" s="39">
        <f t="shared" si="2"/>
        <v>0</v>
      </c>
    </row>
    <row r="29" spans="1:14" ht="15.75" thickBot="1" x14ac:dyDescent="0.3">
      <c r="A29" s="43"/>
      <c r="B29" s="44" t="s">
        <v>37</v>
      </c>
      <c r="C29" s="48">
        <f t="shared" ref="C29:M29" si="3">SUM(C21:C28)</f>
        <v>755</v>
      </c>
      <c r="D29" s="46">
        <f>SUM(D21:D28)</f>
        <v>235</v>
      </c>
      <c r="E29" s="48">
        <f t="shared" si="3"/>
        <v>10043</v>
      </c>
      <c r="F29" s="46">
        <f t="shared" si="3"/>
        <v>888</v>
      </c>
      <c r="G29" s="48">
        <f t="shared" si="3"/>
        <v>297</v>
      </c>
      <c r="H29" s="46">
        <f t="shared" si="3"/>
        <v>109</v>
      </c>
      <c r="I29" s="48">
        <f>SUM(I21:I28)</f>
        <v>22</v>
      </c>
      <c r="J29" s="46">
        <f t="shared" si="3"/>
        <v>391</v>
      </c>
      <c r="K29" s="48">
        <f t="shared" si="3"/>
        <v>74</v>
      </c>
      <c r="L29" s="46">
        <f t="shared" si="3"/>
        <v>298</v>
      </c>
      <c r="M29" s="48">
        <f t="shared" si="3"/>
        <v>51</v>
      </c>
      <c r="N29" s="46">
        <f>SUM(C28:M29)</f>
        <v>13163</v>
      </c>
    </row>
    <row r="30" spans="1:14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55" t="s">
        <v>53</v>
      </c>
      <c r="B31" s="402"/>
      <c r="C31" s="72">
        <f>C29/N29</f>
        <v>5.735774519486439E-2</v>
      </c>
      <c r="D31" s="73">
        <f>D29/N29</f>
        <v>1.7853073007673022E-2</v>
      </c>
      <c r="E31" s="55">
        <f>E29/N29</f>
        <v>0.76297196687685176</v>
      </c>
      <c r="F31" s="73">
        <f>F29/N29</f>
        <v>6.7461824811972951E-2</v>
      </c>
      <c r="G31" s="55">
        <f>G29/N29</f>
        <v>2.2563245460761223E-2</v>
      </c>
      <c r="H31" s="73">
        <f>H29/N29</f>
        <v>8.2807870546228058E-3</v>
      </c>
      <c r="I31" s="55">
        <f>I29/N29</f>
        <v>1.6713515156119426E-3</v>
      </c>
      <c r="J31" s="73">
        <f>J29/N29</f>
        <v>2.9704474663830433E-2</v>
      </c>
      <c r="K31" s="55">
        <f>K29/N29</f>
        <v>5.6218187343310792E-3</v>
      </c>
      <c r="L31" s="73">
        <f>L29/N29</f>
        <v>2.263921598419813E-2</v>
      </c>
      <c r="M31" s="74">
        <f>M29/N29</f>
        <v>3.8744966952822305E-3</v>
      </c>
      <c r="N31" s="220">
        <f>N29/N29</f>
        <v>1</v>
      </c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34">
    <mergeCell ref="A31:B31"/>
    <mergeCell ref="N2:N4"/>
    <mergeCell ref="C3:C4"/>
    <mergeCell ref="D3:D4"/>
    <mergeCell ref="E3:E4"/>
    <mergeCell ref="F3:F4"/>
    <mergeCell ref="G3:G4"/>
    <mergeCell ref="C17:K17"/>
    <mergeCell ref="A18:A20"/>
    <mergeCell ref="B18:B20"/>
    <mergeCell ref="C18:M18"/>
    <mergeCell ref="A15:B15"/>
    <mergeCell ref="N18:N20"/>
    <mergeCell ref="C19:C20"/>
    <mergeCell ref="D19:D20"/>
    <mergeCell ref="E19:E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M3:M4"/>
    <mergeCell ref="K19:K20"/>
    <mergeCell ref="L19:L20"/>
    <mergeCell ref="M19:M20"/>
    <mergeCell ref="F19:F20"/>
    <mergeCell ref="G19:G20"/>
    <mergeCell ref="H19:H20"/>
    <mergeCell ref="I19:I20"/>
    <mergeCell ref="J19:J20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4.5703125" customWidth="1"/>
    <col min="2" max="2" width="26.7109375" customWidth="1"/>
  </cols>
  <sheetData>
    <row r="1" spans="1:14" ht="20.25" customHeight="1" thickBot="1" x14ac:dyDescent="0.3">
      <c r="A1" s="157"/>
      <c r="B1" s="157"/>
      <c r="C1" s="405" t="s">
        <v>107</v>
      </c>
      <c r="D1" s="406"/>
      <c r="E1" s="406"/>
      <c r="F1" s="406"/>
      <c r="G1" s="406"/>
      <c r="H1" s="406"/>
      <c r="I1" s="406"/>
      <c r="J1" s="407"/>
      <c r="K1" s="407"/>
      <c r="L1" s="157"/>
      <c r="M1" s="157"/>
      <c r="N1" s="283"/>
    </row>
    <row r="2" spans="1:14" ht="15.75" thickBot="1" x14ac:dyDescent="0.3">
      <c r="A2" s="349" t="s">
        <v>0</v>
      </c>
      <c r="B2" s="351" t="s">
        <v>1</v>
      </c>
      <c r="C2" s="376" t="s">
        <v>2</v>
      </c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51" t="s">
        <v>3</v>
      </c>
    </row>
    <row r="3" spans="1:14" x14ac:dyDescent="0.25">
      <c r="A3" s="387"/>
      <c r="B3" s="388"/>
      <c r="C3" s="379" t="s">
        <v>69</v>
      </c>
      <c r="D3" s="381" t="s">
        <v>4</v>
      </c>
      <c r="E3" s="383" t="s">
        <v>5</v>
      </c>
      <c r="F3" s="381" t="s">
        <v>6</v>
      </c>
      <c r="G3" s="383" t="s">
        <v>7</v>
      </c>
      <c r="H3" s="381" t="s">
        <v>8</v>
      </c>
      <c r="I3" s="383" t="s">
        <v>94</v>
      </c>
      <c r="J3" s="351" t="s">
        <v>9</v>
      </c>
      <c r="K3" s="408" t="s">
        <v>38</v>
      </c>
      <c r="L3" s="351" t="s">
        <v>93</v>
      </c>
      <c r="M3" s="385" t="s">
        <v>11</v>
      </c>
      <c r="N3" s="377"/>
    </row>
    <row r="4" spans="1:14" ht="15.75" thickBot="1" x14ac:dyDescent="0.3">
      <c r="A4" s="384"/>
      <c r="B4" s="378"/>
      <c r="C4" s="380"/>
      <c r="D4" s="382"/>
      <c r="E4" s="384"/>
      <c r="F4" s="382"/>
      <c r="G4" s="384"/>
      <c r="H4" s="382"/>
      <c r="I4" s="384"/>
      <c r="J4" s="384"/>
      <c r="K4" s="409"/>
      <c r="L4" s="384"/>
      <c r="M4" s="386"/>
      <c r="N4" s="378"/>
    </row>
    <row r="5" spans="1:14" x14ac:dyDescent="0.25">
      <c r="A5" s="36">
        <v>1</v>
      </c>
      <c r="B5" s="37" t="s">
        <v>39</v>
      </c>
      <c r="C5" s="150">
        <v>315</v>
      </c>
      <c r="D5" s="87">
        <v>589</v>
      </c>
      <c r="E5" s="150">
        <v>488</v>
      </c>
      <c r="F5" s="87">
        <v>499</v>
      </c>
      <c r="G5" s="150">
        <v>914</v>
      </c>
      <c r="H5" s="158">
        <v>504</v>
      </c>
      <c r="I5" s="150">
        <v>416</v>
      </c>
      <c r="J5" s="87">
        <v>966</v>
      </c>
      <c r="K5" s="150">
        <v>442</v>
      </c>
      <c r="L5" s="87">
        <v>553</v>
      </c>
      <c r="M5" s="150">
        <v>553</v>
      </c>
      <c r="N5" s="154">
        <f t="shared" ref="N5:N17" si="0">SUM(C5:M5)</f>
        <v>6239</v>
      </c>
    </row>
    <row r="6" spans="1:14" x14ac:dyDescent="0.25">
      <c r="A6" s="38">
        <v>2</v>
      </c>
      <c r="B6" s="39" t="s">
        <v>40</v>
      </c>
      <c r="C6" s="80">
        <v>50</v>
      </c>
      <c r="D6" s="65">
        <v>104</v>
      </c>
      <c r="E6" s="80">
        <v>67</v>
      </c>
      <c r="F6" s="65">
        <v>103</v>
      </c>
      <c r="G6" s="80">
        <v>103</v>
      </c>
      <c r="H6" s="65">
        <v>71</v>
      </c>
      <c r="I6" s="80">
        <v>0</v>
      </c>
      <c r="J6" s="65">
        <v>117</v>
      </c>
      <c r="K6" s="80">
        <v>88</v>
      </c>
      <c r="L6" s="65">
        <v>69</v>
      </c>
      <c r="M6" s="80">
        <v>57</v>
      </c>
      <c r="N6" s="71">
        <f t="shared" si="0"/>
        <v>829</v>
      </c>
    </row>
    <row r="7" spans="1:14" x14ac:dyDescent="0.25">
      <c r="A7" s="38">
        <v>3</v>
      </c>
      <c r="B7" s="39" t="s">
        <v>41</v>
      </c>
      <c r="C7" s="80">
        <v>1</v>
      </c>
      <c r="D7" s="65">
        <v>6</v>
      </c>
      <c r="E7" s="80">
        <v>4</v>
      </c>
      <c r="F7" s="65">
        <v>5</v>
      </c>
      <c r="G7" s="80">
        <v>8</v>
      </c>
      <c r="H7" s="69">
        <v>0</v>
      </c>
      <c r="I7" s="68">
        <v>0</v>
      </c>
      <c r="J7" s="65">
        <v>19</v>
      </c>
      <c r="K7" s="80">
        <v>7</v>
      </c>
      <c r="L7" s="65">
        <v>6</v>
      </c>
      <c r="M7" s="68">
        <v>1</v>
      </c>
      <c r="N7" s="71">
        <f t="shared" si="0"/>
        <v>57</v>
      </c>
    </row>
    <row r="8" spans="1:14" x14ac:dyDescent="0.25">
      <c r="A8" s="38">
        <v>4</v>
      </c>
      <c r="B8" s="39" t="s">
        <v>42</v>
      </c>
      <c r="C8" s="68">
        <v>1</v>
      </c>
      <c r="D8" s="69">
        <v>0</v>
      </c>
      <c r="E8" s="68">
        <v>4</v>
      </c>
      <c r="F8" s="69">
        <v>3</v>
      </c>
      <c r="G8" s="68">
        <v>1</v>
      </c>
      <c r="H8" s="69">
        <v>0</v>
      </c>
      <c r="I8" s="68">
        <v>0</v>
      </c>
      <c r="J8" s="69">
        <v>1</v>
      </c>
      <c r="K8" s="80">
        <v>1</v>
      </c>
      <c r="L8" s="65">
        <v>1</v>
      </c>
      <c r="M8" s="68">
        <v>0</v>
      </c>
      <c r="N8" s="71">
        <f t="shared" si="0"/>
        <v>12</v>
      </c>
    </row>
    <row r="9" spans="1:14" x14ac:dyDescent="0.25">
      <c r="A9" s="38">
        <v>5</v>
      </c>
      <c r="B9" s="39" t="s">
        <v>43</v>
      </c>
      <c r="C9" s="68">
        <v>1</v>
      </c>
      <c r="D9" s="69">
        <v>1</v>
      </c>
      <c r="E9" s="68">
        <v>0</v>
      </c>
      <c r="F9" s="69">
        <v>0</v>
      </c>
      <c r="G9" s="68">
        <v>5</v>
      </c>
      <c r="H9" s="69">
        <v>0</v>
      </c>
      <c r="I9" s="68">
        <v>0</v>
      </c>
      <c r="J9" s="69">
        <v>0</v>
      </c>
      <c r="K9" s="81">
        <v>2</v>
      </c>
      <c r="L9" s="69">
        <v>2</v>
      </c>
      <c r="M9" s="68">
        <v>0</v>
      </c>
      <c r="N9" s="39">
        <f t="shared" si="0"/>
        <v>11</v>
      </c>
    </row>
    <row r="10" spans="1:14" x14ac:dyDescent="0.25">
      <c r="A10" s="38">
        <v>6</v>
      </c>
      <c r="B10" s="39" t="s">
        <v>44</v>
      </c>
      <c r="C10" s="80">
        <v>0</v>
      </c>
      <c r="D10" s="65">
        <v>5</v>
      </c>
      <c r="E10" s="80">
        <v>2</v>
      </c>
      <c r="F10" s="65">
        <v>0</v>
      </c>
      <c r="G10" s="80">
        <v>4</v>
      </c>
      <c r="H10" s="65">
        <v>3</v>
      </c>
      <c r="I10" s="80">
        <v>0</v>
      </c>
      <c r="J10" s="65">
        <v>3</v>
      </c>
      <c r="K10" s="80">
        <v>8</v>
      </c>
      <c r="L10" s="65">
        <v>2</v>
      </c>
      <c r="M10" s="80">
        <v>5</v>
      </c>
      <c r="N10" s="71">
        <f t="shared" si="0"/>
        <v>32</v>
      </c>
    </row>
    <row r="11" spans="1:14" x14ac:dyDescent="0.25">
      <c r="A11" s="38">
        <v>7</v>
      </c>
      <c r="B11" s="39" t="s">
        <v>45</v>
      </c>
      <c r="C11" s="68">
        <v>0</v>
      </c>
      <c r="D11" s="65">
        <v>0</v>
      </c>
      <c r="E11" s="68">
        <v>0</v>
      </c>
      <c r="F11" s="69">
        <v>0</v>
      </c>
      <c r="G11" s="68">
        <v>0</v>
      </c>
      <c r="H11" s="69">
        <v>0</v>
      </c>
      <c r="I11" s="68">
        <v>0</v>
      </c>
      <c r="J11" s="69">
        <v>0</v>
      </c>
      <c r="K11" s="79">
        <v>1</v>
      </c>
      <c r="L11" s="69">
        <v>0</v>
      </c>
      <c r="M11" s="68">
        <v>0</v>
      </c>
      <c r="N11" s="71">
        <f t="shared" si="0"/>
        <v>1</v>
      </c>
    </row>
    <row r="12" spans="1:14" x14ac:dyDescent="0.25">
      <c r="A12" s="38">
        <v>8</v>
      </c>
      <c r="B12" s="39" t="s">
        <v>46</v>
      </c>
      <c r="C12" s="68">
        <v>2</v>
      </c>
      <c r="D12" s="69">
        <v>0</v>
      </c>
      <c r="E12" s="68">
        <v>12</v>
      </c>
      <c r="F12" s="69">
        <v>0</v>
      </c>
      <c r="G12" s="68">
        <v>0</v>
      </c>
      <c r="H12" s="69">
        <v>2</v>
      </c>
      <c r="I12" s="68">
        <v>0</v>
      </c>
      <c r="J12" s="69">
        <v>2</v>
      </c>
      <c r="K12" s="80">
        <v>10</v>
      </c>
      <c r="L12" s="69">
        <v>1</v>
      </c>
      <c r="M12" s="68">
        <v>3</v>
      </c>
      <c r="N12" s="71">
        <f t="shared" si="0"/>
        <v>32</v>
      </c>
    </row>
    <row r="13" spans="1:14" ht="22.5" x14ac:dyDescent="0.25">
      <c r="A13" s="38">
        <v>9</v>
      </c>
      <c r="B13" s="67" t="s">
        <v>47</v>
      </c>
      <c r="C13" s="68">
        <v>0</v>
      </c>
      <c r="D13" s="69">
        <v>0</v>
      </c>
      <c r="E13" s="68">
        <v>0</v>
      </c>
      <c r="F13" s="69">
        <v>0</v>
      </c>
      <c r="G13" s="68">
        <v>0</v>
      </c>
      <c r="H13" s="69">
        <v>0</v>
      </c>
      <c r="I13" s="68">
        <v>0</v>
      </c>
      <c r="J13" s="69">
        <v>0</v>
      </c>
      <c r="K13" s="68">
        <v>0</v>
      </c>
      <c r="L13" s="69">
        <v>0</v>
      </c>
      <c r="M13" s="68">
        <v>0</v>
      </c>
      <c r="N13" s="39">
        <f t="shared" si="0"/>
        <v>0</v>
      </c>
    </row>
    <row r="14" spans="1:14" ht="28.5" customHeight="1" x14ac:dyDescent="0.25">
      <c r="A14" s="38">
        <v>10</v>
      </c>
      <c r="B14" s="67" t="s">
        <v>48</v>
      </c>
      <c r="C14" s="68">
        <v>0</v>
      </c>
      <c r="D14" s="69">
        <v>0</v>
      </c>
      <c r="E14" s="68">
        <v>0</v>
      </c>
      <c r="F14" s="69">
        <v>0</v>
      </c>
      <c r="G14" s="68">
        <v>0</v>
      </c>
      <c r="H14" s="69">
        <v>0</v>
      </c>
      <c r="I14" s="68">
        <v>0</v>
      </c>
      <c r="J14" s="69">
        <v>0</v>
      </c>
      <c r="K14" s="68">
        <v>0</v>
      </c>
      <c r="L14" s="69">
        <v>0</v>
      </c>
      <c r="M14" s="68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68">
        <v>0</v>
      </c>
      <c r="D15" s="69">
        <v>0</v>
      </c>
      <c r="E15" s="68">
        <v>0</v>
      </c>
      <c r="F15" s="69">
        <v>0</v>
      </c>
      <c r="G15" s="68">
        <v>0</v>
      </c>
      <c r="H15" s="69">
        <v>0</v>
      </c>
      <c r="I15" s="68">
        <v>0</v>
      </c>
      <c r="J15" s="69">
        <v>0</v>
      </c>
      <c r="K15" s="68">
        <v>0</v>
      </c>
      <c r="L15" s="69">
        <v>0</v>
      </c>
      <c r="M15" s="68">
        <v>0</v>
      </c>
      <c r="N15" s="39">
        <f t="shared" si="0"/>
        <v>0</v>
      </c>
    </row>
    <row r="16" spans="1:14" ht="56.25" x14ac:dyDescent="0.25">
      <c r="A16" s="38">
        <v>12</v>
      </c>
      <c r="B16" s="67" t="s">
        <v>50</v>
      </c>
      <c r="C16" s="68">
        <v>0</v>
      </c>
      <c r="D16" s="69">
        <v>0</v>
      </c>
      <c r="E16" s="68">
        <v>0</v>
      </c>
      <c r="F16" s="69">
        <v>0</v>
      </c>
      <c r="G16" s="68">
        <v>0</v>
      </c>
      <c r="H16" s="69">
        <v>0</v>
      </c>
      <c r="I16" s="68">
        <v>0</v>
      </c>
      <c r="J16" s="69">
        <v>0</v>
      </c>
      <c r="K16" s="68">
        <v>0</v>
      </c>
      <c r="L16" s="69">
        <v>0</v>
      </c>
      <c r="M16" s="68">
        <v>0</v>
      </c>
      <c r="N16" s="39">
        <f t="shared" si="0"/>
        <v>0</v>
      </c>
    </row>
    <row r="17" spans="1:14" ht="34.5" thickBot="1" x14ac:dyDescent="0.3">
      <c r="A17" s="38">
        <v>13</v>
      </c>
      <c r="B17" s="67" t="s">
        <v>51</v>
      </c>
      <c r="C17" s="80">
        <v>1</v>
      </c>
      <c r="D17" s="69">
        <v>0</v>
      </c>
      <c r="E17" s="68">
        <v>0</v>
      </c>
      <c r="F17" s="69">
        <v>0</v>
      </c>
      <c r="G17" s="68">
        <v>0</v>
      </c>
      <c r="H17" s="69">
        <v>0</v>
      </c>
      <c r="I17" s="68">
        <v>0</v>
      </c>
      <c r="J17" s="69">
        <v>0</v>
      </c>
      <c r="K17" s="68">
        <v>0</v>
      </c>
      <c r="L17" s="69">
        <v>0</v>
      </c>
      <c r="M17" s="68">
        <v>0</v>
      </c>
      <c r="N17" s="39">
        <f t="shared" si="0"/>
        <v>1</v>
      </c>
    </row>
    <row r="18" spans="1:14" ht="15.75" thickBot="1" x14ac:dyDescent="0.3">
      <c r="A18" s="43"/>
      <c r="B18" s="44" t="s">
        <v>37</v>
      </c>
      <c r="C18" s="48">
        <f t="shared" ref="C18:M18" si="1">SUM(C5:C17)</f>
        <v>371</v>
      </c>
      <c r="D18" s="49">
        <f t="shared" si="1"/>
        <v>705</v>
      </c>
      <c r="E18" s="95">
        <f t="shared" si="1"/>
        <v>577</v>
      </c>
      <c r="F18" s="49">
        <f t="shared" si="1"/>
        <v>610</v>
      </c>
      <c r="G18" s="48">
        <f t="shared" si="1"/>
        <v>1035</v>
      </c>
      <c r="H18" s="49">
        <f t="shared" si="1"/>
        <v>580</v>
      </c>
      <c r="I18" s="48">
        <f t="shared" si="1"/>
        <v>416</v>
      </c>
      <c r="J18" s="49">
        <f t="shared" si="1"/>
        <v>1108</v>
      </c>
      <c r="K18" s="48">
        <f t="shared" si="1"/>
        <v>559</v>
      </c>
      <c r="L18" s="49">
        <f>SUM(L5:L17)</f>
        <v>634</v>
      </c>
      <c r="M18" s="48">
        <f t="shared" si="1"/>
        <v>619</v>
      </c>
      <c r="N18" s="46">
        <f>SUM(N5:N17)</f>
        <v>7214</v>
      </c>
    </row>
    <row r="19" spans="1:14" ht="15.75" thickBot="1" x14ac:dyDescent="0.3"/>
    <row r="20" spans="1:14" ht="15.75" thickBot="1" x14ac:dyDescent="0.3">
      <c r="A20" s="403" t="s">
        <v>53</v>
      </c>
      <c r="B20" s="404"/>
      <c r="C20" s="72">
        <f>C18/N18</f>
        <v>5.1427779317992792E-2</v>
      </c>
      <c r="D20" s="73">
        <f>D18/N18</f>
        <v>9.7726642639312453E-2</v>
      </c>
      <c r="E20" s="55">
        <f>E18/N18</f>
        <v>7.9983365677848625E-2</v>
      </c>
      <c r="F20" s="73">
        <f>F18/N18</f>
        <v>8.4557804269476025E-2</v>
      </c>
      <c r="G20" s="55">
        <f>G18/N18</f>
        <v>0.14347102855558636</v>
      </c>
      <c r="H20" s="73">
        <f>H18/N18</f>
        <v>8.0399223731632941E-2</v>
      </c>
      <c r="I20" s="55">
        <f>I18/N18</f>
        <v>5.7665650124757419E-2</v>
      </c>
      <c r="J20" s="73">
        <f>J18/N18</f>
        <v>0.1535902411976712</v>
      </c>
      <c r="K20" s="55">
        <f>K18/N18</f>
        <v>7.7488217355142774E-2</v>
      </c>
      <c r="L20" s="73">
        <f>L18/N18</f>
        <v>8.7884668699750479E-2</v>
      </c>
      <c r="M20" s="74">
        <f>M18/N18</f>
        <v>8.5805378430828944E-2</v>
      </c>
      <c r="N20" s="220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5" x14ac:dyDescent="0.25"/>
  <cols>
    <col min="1" max="1" width="3.85546875" customWidth="1"/>
    <col min="2" max="2" width="27.42578125" customWidth="1"/>
    <col min="11" max="11" width="9.5703125" bestFit="1" customWidth="1"/>
  </cols>
  <sheetData>
    <row r="1" spans="1:14" ht="24" customHeight="1" thickBot="1" x14ac:dyDescent="0.3">
      <c r="A1" s="157" t="s">
        <v>67</v>
      </c>
      <c r="B1" s="31"/>
      <c r="C1" s="346" t="s">
        <v>108</v>
      </c>
      <c r="D1" s="347"/>
      <c r="E1" s="347"/>
      <c r="F1" s="347"/>
      <c r="G1" s="347"/>
      <c r="H1" s="347"/>
      <c r="I1" s="347"/>
      <c r="J1" s="348"/>
      <c r="K1" s="348"/>
      <c r="L1" s="31"/>
      <c r="M1" s="31"/>
      <c r="N1" s="219" t="s">
        <v>36</v>
      </c>
    </row>
    <row r="2" spans="1:14" ht="15.75" thickBot="1" x14ac:dyDescent="0.3">
      <c r="A2" s="349" t="s">
        <v>0</v>
      </c>
      <c r="B2" s="351" t="s">
        <v>1</v>
      </c>
      <c r="C2" s="376" t="s">
        <v>2</v>
      </c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51" t="s">
        <v>3</v>
      </c>
    </row>
    <row r="3" spans="1:14" x14ac:dyDescent="0.25">
      <c r="A3" s="387"/>
      <c r="B3" s="388"/>
      <c r="C3" s="379" t="s">
        <v>69</v>
      </c>
      <c r="D3" s="381" t="s">
        <v>4</v>
      </c>
      <c r="E3" s="383" t="s">
        <v>5</v>
      </c>
      <c r="F3" s="381" t="s">
        <v>6</v>
      </c>
      <c r="G3" s="383" t="s">
        <v>7</v>
      </c>
      <c r="H3" s="381" t="s">
        <v>8</v>
      </c>
      <c r="I3" s="383" t="s">
        <v>94</v>
      </c>
      <c r="J3" s="351" t="s">
        <v>9</v>
      </c>
      <c r="K3" s="408" t="s">
        <v>38</v>
      </c>
      <c r="L3" s="351" t="s">
        <v>93</v>
      </c>
      <c r="M3" s="385" t="s">
        <v>11</v>
      </c>
      <c r="N3" s="377"/>
    </row>
    <row r="4" spans="1:14" ht="15.75" thickBot="1" x14ac:dyDescent="0.3">
      <c r="A4" s="384"/>
      <c r="B4" s="378"/>
      <c r="C4" s="380"/>
      <c r="D4" s="382"/>
      <c r="E4" s="384"/>
      <c r="F4" s="382"/>
      <c r="G4" s="384"/>
      <c r="H4" s="382"/>
      <c r="I4" s="384"/>
      <c r="J4" s="384"/>
      <c r="K4" s="409"/>
      <c r="L4" s="384"/>
      <c r="M4" s="386"/>
      <c r="N4" s="378"/>
    </row>
    <row r="5" spans="1:14" x14ac:dyDescent="0.25">
      <c r="A5" s="36">
        <v>1</v>
      </c>
      <c r="B5" s="37" t="s">
        <v>39</v>
      </c>
      <c r="C5" s="150">
        <v>19164</v>
      </c>
      <c r="D5" s="87">
        <v>33881</v>
      </c>
      <c r="E5" s="150">
        <v>39231</v>
      </c>
      <c r="F5" s="87">
        <v>30843</v>
      </c>
      <c r="G5" s="150">
        <v>61837</v>
      </c>
      <c r="H5" s="158">
        <v>32521</v>
      </c>
      <c r="I5" s="150">
        <v>29929</v>
      </c>
      <c r="J5" s="87">
        <v>59070</v>
      </c>
      <c r="K5" s="150">
        <v>33429</v>
      </c>
      <c r="L5" s="87">
        <v>30854</v>
      </c>
      <c r="M5" s="150">
        <v>36418</v>
      </c>
      <c r="N5" s="154">
        <f t="shared" ref="N5:N17" si="0">SUM(C5:M5)</f>
        <v>407177</v>
      </c>
    </row>
    <row r="6" spans="1:14" x14ac:dyDescent="0.25">
      <c r="A6" s="38">
        <v>2</v>
      </c>
      <c r="B6" s="39" t="s">
        <v>40</v>
      </c>
      <c r="C6" s="80">
        <v>3448</v>
      </c>
      <c r="D6" s="65">
        <v>4477</v>
      </c>
      <c r="E6" s="80">
        <v>3005</v>
      </c>
      <c r="F6" s="65">
        <v>4421</v>
      </c>
      <c r="G6" s="80">
        <v>8418</v>
      </c>
      <c r="H6" s="65">
        <v>4335</v>
      </c>
      <c r="I6" s="80">
        <v>0</v>
      </c>
      <c r="J6" s="65">
        <v>5776</v>
      </c>
      <c r="K6" s="80">
        <v>8099</v>
      </c>
      <c r="L6" s="65">
        <v>10723</v>
      </c>
      <c r="M6" s="80">
        <v>2833</v>
      </c>
      <c r="N6" s="71">
        <f t="shared" si="0"/>
        <v>55535</v>
      </c>
    </row>
    <row r="7" spans="1:14" x14ac:dyDescent="0.25">
      <c r="A7" s="38">
        <v>3</v>
      </c>
      <c r="B7" s="39" t="s">
        <v>41</v>
      </c>
      <c r="C7" s="80">
        <v>67</v>
      </c>
      <c r="D7" s="65">
        <v>446</v>
      </c>
      <c r="E7" s="80">
        <v>845</v>
      </c>
      <c r="F7" s="65">
        <v>219</v>
      </c>
      <c r="G7" s="80">
        <v>345</v>
      </c>
      <c r="H7" s="65">
        <v>0</v>
      </c>
      <c r="I7" s="68">
        <v>0</v>
      </c>
      <c r="J7" s="65">
        <v>972</v>
      </c>
      <c r="K7" s="80">
        <v>1086</v>
      </c>
      <c r="L7" s="65">
        <v>381</v>
      </c>
      <c r="M7" s="80">
        <v>200</v>
      </c>
      <c r="N7" s="71">
        <f t="shared" si="0"/>
        <v>4561</v>
      </c>
    </row>
    <row r="8" spans="1:14" x14ac:dyDescent="0.25">
      <c r="A8" s="38">
        <v>4</v>
      </c>
      <c r="B8" s="39" t="s">
        <v>42</v>
      </c>
      <c r="C8" s="68">
        <v>19</v>
      </c>
      <c r="D8" s="69">
        <v>0</v>
      </c>
      <c r="E8" s="68">
        <v>115</v>
      </c>
      <c r="F8" s="69">
        <v>131</v>
      </c>
      <c r="G8" s="68">
        <v>18</v>
      </c>
      <c r="H8" s="69">
        <v>0</v>
      </c>
      <c r="I8" s="68">
        <v>0</v>
      </c>
      <c r="J8" s="69">
        <v>75</v>
      </c>
      <c r="K8" s="68">
        <v>109</v>
      </c>
      <c r="L8" s="65">
        <v>36</v>
      </c>
      <c r="M8" s="68">
        <v>0</v>
      </c>
      <c r="N8" s="71">
        <f t="shared" si="0"/>
        <v>503</v>
      </c>
    </row>
    <row r="9" spans="1:14" x14ac:dyDescent="0.25">
      <c r="A9" s="38">
        <v>5</v>
      </c>
      <c r="B9" s="39" t="s">
        <v>43</v>
      </c>
      <c r="C9" s="68">
        <v>55</v>
      </c>
      <c r="D9" s="69">
        <v>22</v>
      </c>
      <c r="E9" s="80">
        <v>0</v>
      </c>
      <c r="F9" s="69">
        <v>0</v>
      </c>
      <c r="G9" s="68">
        <v>591</v>
      </c>
      <c r="H9" s="69">
        <v>0</v>
      </c>
      <c r="I9" s="68">
        <v>0</v>
      </c>
      <c r="J9" s="69">
        <v>0</v>
      </c>
      <c r="K9" s="81">
        <v>33</v>
      </c>
      <c r="L9" s="69">
        <v>106</v>
      </c>
      <c r="M9" s="68">
        <v>0</v>
      </c>
      <c r="N9" s="71">
        <f t="shared" si="0"/>
        <v>807</v>
      </c>
    </row>
    <row r="10" spans="1:14" x14ac:dyDescent="0.25">
      <c r="A10" s="38">
        <v>6</v>
      </c>
      <c r="B10" s="39" t="s">
        <v>44</v>
      </c>
      <c r="C10" s="68">
        <v>0</v>
      </c>
      <c r="D10" s="65">
        <v>365</v>
      </c>
      <c r="E10" s="80">
        <v>93</v>
      </c>
      <c r="F10" s="65">
        <v>0</v>
      </c>
      <c r="G10" s="80">
        <v>167</v>
      </c>
      <c r="H10" s="65">
        <v>68</v>
      </c>
      <c r="I10" s="80">
        <v>0</v>
      </c>
      <c r="J10" s="65">
        <v>145</v>
      </c>
      <c r="K10" s="80">
        <v>1641</v>
      </c>
      <c r="L10" s="65">
        <v>89</v>
      </c>
      <c r="M10" s="80">
        <v>170</v>
      </c>
      <c r="N10" s="71">
        <f t="shared" si="0"/>
        <v>2738</v>
      </c>
    </row>
    <row r="11" spans="1:14" x14ac:dyDescent="0.25">
      <c r="A11" s="38">
        <v>7</v>
      </c>
      <c r="B11" s="39" t="s">
        <v>45</v>
      </c>
      <c r="C11" s="68">
        <v>0</v>
      </c>
      <c r="D11" s="65">
        <v>0</v>
      </c>
      <c r="E11" s="68">
        <v>0</v>
      </c>
      <c r="F11" s="69">
        <v>0</v>
      </c>
      <c r="G11" s="68">
        <v>0</v>
      </c>
      <c r="H11" s="69">
        <v>0</v>
      </c>
      <c r="I11" s="68">
        <v>0</v>
      </c>
      <c r="J11" s="69">
        <v>0</v>
      </c>
      <c r="K11" s="79">
        <v>4</v>
      </c>
      <c r="L11" s="69">
        <v>0</v>
      </c>
      <c r="M11" s="68">
        <v>0</v>
      </c>
      <c r="N11" s="71">
        <f t="shared" si="0"/>
        <v>4</v>
      </c>
    </row>
    <row r="12" spans="1:14" x14ac:dyDescent="0.25">
      <c r="A12" s="38">
        <v>8</v>
      </c>
      <c r="B12" s="39" t="s">
        <v>46</v>
      </c>
      <c r="C12" s="68">
        <v>62</v>
      </c>
      <c r="D12" s="65">
        <v>0</v>
      </c>
      <c r="E12" s="299">
        <v>980</v>
      </c>
      <c r="F12" s="69">
        <v>0</v>
      </c>
      <c r="G12" s="68">
        <v>1</v>
      </c>
      <c r="H12" s="69">
        <v>82</v>
      </c>
      <c r="I12" s="68">
        <v>0</v>
      </c>
      <c r="J12" s="69">
        <v>93</v>
      </c>
      <c r="K12" s="80">
        <v>418</v>
      </c>
      <c r="L12" s="69">
        <v>35</v>
      </c>
      <c r="M12" s="68">
        <v>60</v>
      </c>
      <c r="N12" s="71">
        <f t="shared" si="0"/>
        <v>1731</v>
      </c>
    </row>
    <row r="13" spans="1:14" ht="22.5" x14ac:dyDescent="0.25">
      <c r="A13" s="38">
        <v>9</v>
      </c>
      <c r="B13" s="67" t="s">
        <v>47</v>
      </c>
      <c r="C13" s="68">
        <v>0</v>
      </c>
      <c r="D13" s="69">
        <v>0</v>
      </c>
      <c r="E13" s="68">
        <v>0</v>
      </c>
      <c r="F13" s="69">
        <v>0</v>
      </c>
      <c r="G13" s="68">
        <v>0</v>
      </c>
      <c r="H13" s="69">
        <v>0</v>
      </c>
      <c r="I13" s="68">
        <v>0</v>
      </c>
      <c r="J13" s="69">
        <v>0</v>
      </c>
      <c r="K13" s="68">
        <v>0</v>
      </c>
      <c r="L13" s="69">
        <v>0</v>
      </c>
      <c r="M13" s="68">
        <v>0</v>
      </c>
      <c r="N13" s="39">
        <f t="shared" si="0"/>
        <v>0</v>
      </c>
    </row>
    <row r="14" spans="1:14" ht="33.75" x14ac:dyDescent="0.25">
      <c r="A14" s="38">
        <v>10</v>
      </c>
      <c r="B14" s="221" t="s">
        <v>48</v>
      </c>
      <c r="C14" s="68">
        <v>0</v>
      </c>
      <c r="D14" s="69">
        <v>0</v>
      </c>
      <c r="E14" s="68">
        <v>0</v>
      </c>
      <c r="F14" s="69">
        <v>0</v>
      </c>
      <c r="G14" s="68">
        <v>0</v>
      </c>
      <c r="H14" s="69">
        <v>0</v>
      </c>
      <c r="I14" s="68">
        <v>0</v>
      </c>
      <c r="J14" s="69">
        <v>0</v>
      </c>
      <c r="K14" s="68">
        <v>0</v>
      </c>
      <c r="L14" s="69">
        <v>0</v>
      </c>
      <c r="M14" s="68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68">
        <v>0</v>
      </c>
      <c r="D15" s="69">
        <v>0</v>
      </c>
      <c r="E15" s="68">
        <v>0</v>
      </c>
      <c r="F15" s="69">
        <v>0</v>
      </c>
      <c r="G15" s="68">
        <v>0</v>
      </c>
      <c r="H15" s="69">
        <v>0</v>
      </c>
      <c r="I15" s="68">
        <v>0</v>
      </c>
      <c r="J15" s="69">
        <v>0</v>
      </c>
      <c r="K15" s="68">
        <v>0</v>
      </c>
      <c r="L15" s="69">
        <v>0</v>
      </c>
      <c r="M15" s="68">
        <v>0</v>
      </c>
      <c r="N15" s="39">
        <f t="shared" si="0"/>
        <v>0</v>
      </c>
    </row>
    <row r="16" spans="1:14" ht="56.25" x14ac:dyDescent="0.25">
      <c r="A16" s="38">
        <v>12</v>
      </c>
      <c r="B16" s="67" t="s">
        <v>50</v>
      </c>
      <c r="C16" s="68">
        <v>0</v>
      </c>
      <c r="D16" s="69">
        <v>0</v>
      </c>
      <c r="E16" s="68">
        <v>0</v>
      </c>
      <c r="F16" s="69">
        <v>0</v>
      </c>
      <c r="G16" s="68">
        <v>0</v>
      </c>
      <c r="H16" s="69">
        <v>0</v>
      </c>
      <c r="I16" s="68">
        <v>0</v>
      </c>
      <c r="J16" s="69">
        <v>0</v>
      </c>
      <c r="K16" s="68">
        <v>0</v>
      </c>
      <c r="L16" s="69">
        <v>0</v>
      </c>
      <c r="M16" s="68">
        <v>0</v>
      </c>
      <c r="N16" s="39">
        <f t="shared" si="0"/>
        <v>0</v>
      </c>
    </row>
    <row r="17" spans="1:14" ht="34.5" thickBot="1" x14ac:dyDescent="0.3">
      <c r="A17" s="38">
        <v>13</v>
      </c>
      <c r="B17" s="67" t="s">
        <v>51</v>
      </c>
      <c r="C17" s="68">
        <v>141</v>
      </c>
      <c r="D17" s="69">
        <v>0</v>
      </c>
      <c r="E17" s="68">
        <v>0</v>
      </c>
      <c r="F17" s="69">
        <v>0</v>
      </c>
      <c r="G17" s="68">
        <v>0</v>
      </c>
      <c r="H17" s="69">
        <v>0</v>
      </c>
      <c r="I17" s="68">
        <v>0</v>
      </c>
      <c r="J17" s="69">
        <v>0</v>
      </c>
      <c r="K17" s="68">
        <v>0</v>
      </c>
      <c r="L17" s="69">
        <v>0</v>
      </c>
      <c r="M17" s="68">
        <v>0</v>
      </c>
      <c r="N17" s="39">
        <f t="shared" si="0"/>
        <v>141</v>
      </c>
    </row>
    <row r="18" spans="1:14" ht="15.75" thickBot="1" x14ac:dyDescent="0.3">
      <c r="A18" s="43"/>
      <c r="B18" s="44" t="s">
        <v>37</v>
      </c>
      <c r="C18" s="48">
        <f t="shared" ref="C18:M18" si="1">SUM(C5:C17)</f>
        <v>22956</v>
      </c>
      <c r="D18" s="49">
        <f>SUM(D5:D17)</f>
        <v>39191</v>
      </c>
      <c r="E18" s="95">
        <f t="shared" si="1"/>
        <v>44269</v>
      </c>
      <c r="F18" s="49">
        <f>SUM(F5:F17)</f>
        <v>35614</v>
      </c>
      <c r="G18" s="48">
        <f t="shared" si="1"/>
        <v>71377</v>
      </c>
      <c r="H18" s="49">
        <f t="shared" si="1"/>
        <v>37006</v>
      </c>
      <c r="I18" s="48">
        <f>SUM(I5:I17)</f>
        <v>29929</v>
      </c>
      <c r="J18" s="49">
        <f t="shared" si="1"/>
        <v>66131</v>
      </c>
      <c r="K18" s="95">
        <f t="shared" si="1"/>
        <v>44819</v>
      </c>
      <c r="L18" s="49">
        <f t="shared" si="1"/>
        <v>42224</v>
      </c>
      <c r="M18" s="48">
        <f t="shared" si="1"/>
        <v>39681</v>
      </c>
      <c r="N18" s="46">
        <f>SUM(N5:N17)</f>
        <v>473197</v>
      </c>
    </row>
    <row r="19" spans="1:1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403" t="s">
        <v>53</v>
      </c>
      <c r="B20" s="404"/>
      <c r="C20" s="72">
        <f>C18/N18</f>
        <v>4.8512564534432805E-2</v>
      </c>
      <c r="D20" s="73">
        <f>D18/N18</f>
        <v>8.282174231873829E-2</v>
      </c>
      <c r="E20" s="55">
        <f>E18/N18</f>
        <v>9.3553002237968544E-2</v>
      </c>
      <c r="F20" s="73">
        <f>F18/N18</f>
        <v>7.5262522797059153E-2</v>
      </c>
      <c r="G20" s="55">
        <f>G18/N18</f>
        <v>0.15083992502065735</v>
      </c>
      <c r="H20" s="73">
        <f>H18/N18</f>
        <v>7.8204215157746143E-2</v>
      </c>
      <c r="I20" s="55">
        <f>I18/N18</f>
        <v>6.3248499039512088E-2</v>
      </c>
      <c r="J20" s="73">
        <f>J18/N18</f>
        <v>0.13975363326479245</v>
      </c>
      <c r="K20" s="55">
        <f>K18/N18</f>
        <v>9.4715308845998603E-2</v>
      </c>
      <c r="L20" s="73">
        <f>L18/N18</f>
        <v>8.9231334940838597E-2</v>
      </c>
      <c r="M20" s="74">
        <f>M18/N18</f>
        <v>8.3857251842255967E-2</v>
      </c>
      <c r="N20" s="220">
        <f>N18/N18</f>
        <v>1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" customWidth="1"/>
    <col min="2" max="2" width="21.5703125" customWidth="1"/>
  </cols>
  <sheetData>
    <row r="1" spans="1:14" ht="23.25" customHeight="1" thickBot="1" x14ac:dyDescent="0.3">
      <c r="A1" s="157"/>
      <c r="B1" s="31"/>
      <c r="C1" s="346" t="s">
        <v>109</v>
      </c>
      <c r="D1" s="347"/>
      <c r="E1" s="347"/>
      <c r="F1" s="347"/>
      <c r="G1" s="347"/>
      <c r="H1" s="347"/>
      <c r="I1" s="347"/>
      <c r="J1" s="348"/>
      <c r="K1" s="348"/>
      <c r="L1" s="31"/>
      <c r="M1" s="31"/>
      <c r="N1" s="66"/>
    </row>
    <row r="2" spans="1:14" ht="15.75" thickBot="1" x14ac:dyDescent="0.3">
      <c r="A2" s="349" t="s">
        <v>0</v>
      </c>
      <c r="B2" s="351" t="s">
        <v>1</v>
      </c>
      <c r="C2" s="376" t="s">
        <v>2</v>
      </c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51" t="s">
        <v>3</v>
      </c>
    </row>
    <row r="3" spans="1:14" x14ac:dyDescent="0.25">
      <c r="A3" s="387"/>
      <c r="B3" s="388"/>
      <c r="C3" s="392" t="s">
        <v>69</v>
      </c>
      <c r="D3" s="351" t="s">
        <v>4</v>
      </c>
      <c r="E3" s="383" t="s">
        <v>5</v>
      </c>
      <c r="F3" s="400" t="s">
        <v>6</v>
      </c>
      <c r="G3" s="383" t="s">
        <v>7</v>
      </c>
      <c r="H3" s="381" t="s">
        <v>8</v>
      </c>
      <c r="I3" s="383" t="s">
        <v>94</v>
      </c>
      <c r="J3" s="381" t="s">
        <v>9</v>
      </c>
      <c r="K3" s="392" t="s">
        <v>10</v>
      </c>
      <c r="L3" s="351" t="s">
        <v>93</v>
      </c>
      <c r="M3" s="383" t="s">
        <v>11</v>
      </c>
      <c r="N3" s="377"/>
    </row>
    <row r="4" spans="1:14" ht="15.75" thickBot="1" x14ac:dyDescent="0.3">
      <c r="A4" s="384"/>
      <c r="B4" s="378"/>
      <c r="C4" s="394"/>
      <c r="D4" s="384"/>
      <c r="E4" s="384"/>
      <c r="F4" s="401"/>
      <c r="G4" s="384"/>
      <c r="H4" s="382"/>
      <c r="I4" s="384"/>
      <c r="J4" s="382"/>
      <c r="K4" s="394"/>
      <c r="L4" s="384"/>
      <c r="M4" s="384"/>
      <c r="N4" s="378"/>
    </row>
    <row r="5" spans="1:14" x14ac:dyDescent="0.25">
      <c r="A5" s="36">
        <v>1</v>
      </c>
      <c r="B5" s="37" t="s">
        <v>39</v>
      </c>
      <c r="C5" s="80">
        <v>2</v>
      </c>
      <c r="D5" s="154">
        <v>6</v>
      </c>
      <c r="E5" s="79">
        <v>5</v>
      </c>
      <c r="F5" s="87">
        <v>7</v>
      </c>
      <c r="G5" s="79">
        <v>6</v>
      </c>
      <c r="H5" s="87">
        <v>14</v>
      </c>
      <c r="I5" s="79">
        <v>20</v>
      </c>
      <c r="J5" s="87">
        <v>21</v>
      </c>
      <c r="K5" s="79">
        <v>10</v>
      </c>
      <c r="L5" s="87">
        <v>15</v>
      </c>
      <c r="M5" s="79">
        <v>15</v>
      </c>
      <c r="N5" s="154">
        <f t="shared" ref="N5:N12" si="0">SUM(C5:M5)</f>
        <v>121</v>
      </c>
    </row>
    <row r="6" spans="1:14" x14ac:dyDescent="0.25">
      <c r="A6" s="38">
        <v>2</v>
      </c>
      <c r="B6" s="39" t="s">
        <v>40</v>
      </c>
      <c r="C6" s="80">
        <v>3</v>
      </c>
      <c r="D6" s="71">
        <v>41</v>
      </c>
      <c r="E6" s="80">
        <v>9</v>
      </c>
      <c r="F6" s="65">
        <v>9</v>
      </c>
      <c r="G6" s="80">
        <v>13</v>
      </c>
      <c r="H6" s="65">
        <v>13</v>
      </c>
      <c r="I6" s="68">
        <v>0</v>
      </c>
      <c r="J6" s="65">
        <v>12</v>
      </c>
      <c r="K6" s="80">
        <v>16</v>
      </c>
      <c r="L6" s="69">
        <v>20</v>
      </c>
      <c r="M6" s="68">
        <v>12</v>
      </c>
      <c r="N6" s="71">
        <f t="shared" si="0"/>
        <v>148</v>
      </c>
    </row>
    <row r="7" spans="1:14" x14ac:dyDescent="0.25">
      <c r="A7" s="38">
        <v>3</v>
      </c>
      <c r="B7" s="39" t="s">
        <v>41</v>
      </c>
      <c r="C7" s="68">
        <v>0</v>
      </c>
      <c r="D7" s="39">
        <v>2</v>
      </c>
      <c r="E7" s="68">
        <v>0</v>
      </c>
      <c r="F7" s="65">
        <v>1</v>
      </c>
      <c r="G7" s="68">
        <v>2</v>
      </c>
      <c r="H7" s="69">
        <v>0</v>
      </c>
      <c r="I7" s="68">
        <v>0</v>
      </c>
      <c r="J7" s="69">
        <v>4</v>
      </c>
      <c r="K7" s="68">
        <v>0</v>
      </c>
      <c r="L7" s="69">
        <v>2</v>
      </c>
      <c r="M7" s="68">
        <v>2</v>
      </c>
      <c r="N7" s="39">
        <f t="shared" si="0"/>
        <v>13</v>
      </c>
    </row>
    <row r="8" spans="1:14" x14ac:dyDescent="0.25">
      <c r="A8" s="38">
        <v>4</v>
      </c>
      <c r="B8" s="39" t="s">
        <v>42</v>
      </c>
      <c r="C8" s="68">
        <v>0</v>
      </c>
      <c r="D8" s="39">
        <v>0</v>
      </c>
      <c r="E8" s="68">
        <v>0</v>
      </c>
      <c r="F8" s="69">
        <v>0</v>
      </c>
      <c r="G8" s="68">
        <v>0</v>
      </c>
      <c r="H8" s="69">
        <v>0</v>
      </c>
      <c r="I8" s="68">
        <v>0</v>
      </c>
      <c r="J8" s="69">
        <v>0</v>
      </c>
      <c r="K8" s="68">
        <v>0</v>
      </c>
      <c r="L8" s="69">
        <v>0</v>
      </c>
      <c r="M8" s="68">
        <v>0</v>
      </c>
      <c r="N8" s="39">
        <f t="shared" si="0"/>
        <v>0</v>
      </c>
    </row>
    <row r="9" spans="1:14" x14ac:dyDescent="0.25">
      <c r="A9" s="38">
        <v>5</v>
      </c>
      <c r="B9" s="39" t="s">
        <v>43</v>
      </c>
      <c r="C9" s="68">
        <v>0</v>
      </c>
      <c r="D9" s="39">
        <v>0</v>
      </c>
      <c r="E9" s="68">
        <v>0</v>
      </c>
      <c r="F9" s="69">
        <v>0</v>
      </c>
      <c r="G9" s="68">
        <v>0</v>
      </c>
      <c r="H9" s="69">
        <v>0</v>
      </c>
      <c r="I9" s="68">
        <v>0</v>
      </c>
      <c r="J9" s="69">
        <v>0</v>
      </c>
      <c r="K9" s="81">
        <v>0</v>
      </c>
      <c r="L9" s="69">
        <v>0</v>
      </c>
      <c r="M9" s="68">
        <v>0</v>
      </c>
      <c r="N9" s="39">
        <f t="shared" si="0"/>
        <v>0</v>
      </c>
    </row>
    <row r="10" spans="1:14" x14ac:dyDescent="0.25">
      <c r="A10" s="38">
        <v>6</v>
      </c>
      <c r="B10" s="39" t="s">
        <v>44</v>
      </c>
      <c r="C10" s="68">
        <v>0</v>
      </c>
      <c r="D10" s="39">
        <v>0</v>
      </c>
      <c r="E10" s="68">
        <v>0</v>
      </c>
      <c r="F10" s="69">
        <v>0</v>
      </c>
      <c r="G10" s="68">
        <v>0</v>
      </c>
      <c r="H10" s="69">
        <v>0</v>
      </c>
      <c r="I10" s="68">
        <v>0</v>
      </c>
      <c r="J10" s="69">
        <v>0</v>
      </c>
      <c r="K10" s="68">
        <v>0</v>
      </c>
      <c r="L10" s="69">
        <v>0</v>
      </c>
      <c r="M10" s="68">
        <v>0</v>
      </c>
      <c r="N10" s="39">
        <f t="shared" si="0"/>
        <v>0</v>
      </c>
    </row>
    <row r="11" spans="1:14" x14ac:dyDescent="0.25">
      <c r="A11" s="38">
        <v>7</v>
      </c>
      <c r="B11" s="39" t="s">
        <v>45</v>
      </c>
      <c r="C11" s="68">
        <v>0</v>
      </c>
      <c r="D11" s="71">
        <v>4</v>
      </c>
      <c r="E11" s="68">
        <v>3</v>
      </c>
      <c r="F11" s="69">
        <v>0</v>
      </c>
      <c r="G11" s="68">
        <v>0</v>
      </c>
      <c r="H11" s="69">
        <v>0</v>
      </c>
      <c r="I11" s="68">
        <v>0</v>
      </c>
      <c r="J11" s="69">
        <v>0</v>
      </c>
      <c r="K11" s="161">
        <v>0</v>
      </c>
      <c r="L11" s="69">
        <v>0</v>
      </c>
      <c r="M11" s="68">
        <v>0</v>
      </c>
      <c r="N11" s="71">
        <f t="shared" si="0"/>
        <v>7</v>
      </c>
    </row>
    <row r="12" spans="1:14" ht="15.75" thickBot="1" x14ac:dyDescent="0.3">
      <c r="A12" s="41">
        <v>8</v>
      </c>
      <c r="B12" s="42" t="s">
        <v>46</v>
      </c>
      <c r="C12" s="81">
        <v>0</v>
      </c>
      <c r="D12" s="39">
        <v>0</v>
      </c>
      <c r="E12" s="81">
        <v>0</v>
      </c>
      <c r="F12" s="160">
        <v>0</v>
      </c>
      <c r="G12" s="81">
        <v>0</v>
      </c>
      <c r="H12" s="160">
        <v>0</v>
      </c>
      <c r="I12" s="81">
        <v>0</v>
      </c>
      <c r="J12" s="160">
        <v>0</v>
      </c>
      <c r="K12" s="81">
        <v>0</v>
      </c>
      <c r="L12" s="160">
        <v>0</v>
      </c>
      <c r="M12" s="81">
        <v>0</v>
      </c>
      <c r="N12" s="42">
        <f t="shared" si="0"/>
        <v>0</v>
      </c>
    </row>
    <row r="13" spans="1:14" ht="15.75" thickBot="1" x14ac:dyDescent="0.3">
      <c r="A13" s="43"/>
      <c r="B13" s="44" t="s">
        <v>54</v>
      </c>
      <c r="C13" s="48">
        <f t="shared" ref="C13:N13" si="1">SUM(C5:C12)</f>
        <v>5</v>
      </c>
      <c r="D13" s="46">
        <f t="shared" si="1"/>
        <v>53</v>
      </c>
      <c r="E13" s="48">
        <f t="shared" si="1"/>
        <v>17</v>
      </c>
      <c r="F13" s="49">
        <f t="shared" si="1"/>
        <v>17</v>
      </c>
      <c r="G13" s="48">
        <f t="shared" si="1"/>
        <v>21</v>
      </c>
      <c r="H13" s="49">
        <f t="shared" si="1"/>
        <v>27</v>
      </c>
      <c r="I13" s="48">
        <f t="shared" si="1"/>
        <v>20</v>
      </c>
      <c r="J13" s="49">
        <f t="shared" si="1"/>
        <v>37</v>
      </c>
      <c r="K13" s="95">
        <f t="shared" si="1"/>
        <v>26</v>
      </c>
      <c r="L13" s="49">
        <f>SUM(L5:L12)</f>
        <v>37</v>
      </c>
      <c r="M13" s="48">
        <f t="shared" si="1"/>
        <v>29</v>
      </c>
      <c r="N13" s="46">
        <f t="shared" si="1"/>
        <v>289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thickBot="1" x14ac:dyDescent="0.3">
      <c r="A16" s="410" t="s">
        <v>53</v>
      </c>
      <c r="B16" s="411"/>
      <c r="C16" s="72">
        <f>C13/N13</f>
        <v>1.7301038062283738E-2</v>
      </c>
      <c r="D16" s="73">
        <f>D13/N13</f>
        <v>0.18339100346020762</v>
      </c>
      <c r="E16" s="55">
        <f>E13/N13</f>
        <v>5.8823529411764705E-2</v>
      </c>
      <c r="F16" s="73">
        <f>F13/N13</f>
        <v>5.8823529411764705E-2</v>
      </c>
      <c r="G16" s="55">
        <f>G13/N13</f>
        <v>7.2664359861591699E-2</v>
      </c>
      <c r="H16" s="73">
        <f>H13/N13</f>
        <v>9.3425605536332182E-2</v>
      </c>
      <c r="I16" s="55">
        <f>I13/N13</f>
        <v>6.9204152249134954E-2</v>
      </c>
      <c r="J16" s="73">
        <f>J13/N13</f>
        <v>0.12802768166089964</v>
      </c>
      <c r="K16" s="55">
        <f>K13/N13</f>
        <v>8.9965397923875437E-2</v>
      </c>
      <c r="L16" s="73">
        <f>L13/N13</f>
        <v>0.12802768166089964</v>
      </c>
      <c r="M16" s="74">
        <f>M13/N13</f>
        <v>0.10034602076124567</v>
      </c>
      <c r="N16" s="220">
        <f>N13/N13</f>
        <v>1</v>
      </c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1"/>
      <c r="B18" s="31"/>
      <c r="C18" s="346" t="s">
        <v>110</v>
      </c>
      <c r="D18" s="347"/>
      <c r="E18" s="347"/>
      <c r="F18" s="347"/>
      <c r="G18" s="347"/>
      <c r="H18" s="347"/>
      <c r="I18" s="347"/>
      <c r="J18" s="348"/>
      <c r="K18" s="348"/>
      <c r="L18" s="31"/>
      <c r="M18" s="31"/>
      <c r="N18" s="219" t="s">
        <v>36</v>
      </c>
    </row>
    <row r="19" spans="1:14" ht="15.75" thickBot="1" x14ac:dyDescent="0.3">
      <c r="A19" s="349" t="s">
        <v>0</v>
      </c>
      <c r="B19" s="351" t="s">
        <v>1</v>
      </c>
      <c r="C19" s="376" t="s">
        <v>2</v>
      </c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51" t="s">
        <v>3</v>
      </c>
    </row>
    <row r="20" spans="1:14" x14ac:dyDescent="0.25">
      <c r="A20" s="387"/>
      <c r="B20" s="388"/>
      <c r="C20" s="392" t="s">
        <v>69</v>
      </c>
      <c r="D20" s="351" t="s">
        <v>4</v>
      </c>
      <c r="E20" s="383" t="s">
        <v>5</v>
      </c>
      <c r="F20" s="400" t="s">
        <v>6</v>
      </c>
      <c r="G20" s="383" t="s">
        <v>7</v>
      </c>
      <c r="H20" s="381" t="s">
        <v>8</v>
      </c>
      <c r="I20" s="383" t="s">
        <v>94</v>
      </c>
      <c r="J20" s="381" t="s">
        <v>9</v>
      </c>
      <c r="K20" s="392" t="s">
        <v>10</v>
      </c>
      <c r="L20" s="351" t="s">
        <v>93</v>
      </c>
      <c r="M20" s="383" t="s">
        <v>11</v>
      </c>
      <c r="N20" s="377"/>
    </row>
    <row r="21" spans="1:14" ht="15.75" thickBot="1" x14ac:dyDescent="0.3">
      <c r="A21" s="384"/>
      <c r="B21" s="378"/>
      <c r="C21" s="394"/>
      <c r="D21" s="384"/>
      <c r="E21" s="384"/>
      <c r="F21" s="401"/>
      <c r="G21" s="384"/>
      <c r="H21" s="382"/>
      <c r="I21" s="384"/>
      <c r="J21" s="382"/>
      <c r="K21" s="394"/>
      <c r="L21" s="384"/>
      <c r="M21" s="384"/>
      <c r="N21" s="378"/>
    </row>
    <row r="22" spans="1:14" x14ac:dyDescent="0.25">
      <c r="A22" s="36">
        <v>1</v>
      </c>
      <c r="B22" s="37" t="s">
        <v>39</v>
      </c>
      <c r="C22" s="80">
        <v>1620</v>
      </c>
      <c r="D22" s="154">
        <v>767</v>
      </c>
      <c r="E22" s="79">
        <v>634</v>
      </c>
      <c r="F22" s="87">
        <v>7489</v>
      </c>
      <c r="G22" s="79">
        <v>2742</v>
      </c>
      <c r="H22" s="87">
        <v>1330</v>
      </c>
      <c r="I22" s="79">
        <v>6947</v>
      </c>
      <c r="J22" s="87">
        <v>3891</v>
      </c>
      <c r="K22" s="79">
        <v>2739</v>
      </c>
      <c r="L22" s="87">
        <v>2969</v>
      </c>
      <c r="M22" s="79">
        <v>4000</v>
      </c>
      <c r="N22" s="154">
        <f t="shared" ref="N22:N28" si="2">SUM(C22:M22)</f>
        <v>35128</v>
      </c>
    </row>
    <row r="23" spans="1:14" x14ac:dyDescent="0.25">
      <c r="A23" s="38">
        <v>2</v>
      </c>
      <c r="B23" s="39" t="s">
        <v>40</v>
      </c>
      <c r="C23" s="80">
        <v>561</v>
      </c>
      <c r="D23" s="71">
        <v>8693</v>
      </c>
      <c r="E23" s="80">
        <v>717</v>
      </c>
      <c r="F23" s="65">
        <v>694</v>
      </c>
      <c r="G23" s="80">
        <v>850</v>
      </c>
      <c r="H23" s="65">
        <v>16673</v>
      </c>
      <c r="I23" s="68">
        <v>0</v>
      </c>
      <c r="J23" s="65">
        <v>4630</v>
      </c>
      <c r="K23" s="80">
        <v>2127</v>
      </c>
      <c r="L23" s="65">
        <v>7363</v>
      </c>
      <c r="M23" s="80">
        <v>2340</v>
      </c>
      <c r="N23" s="71">
        <f t="shared" si="2"/>
        <v>44648</v>
      </c>
    </row>
    <row r="24" spans="1:14" x14ac:dyDescent="0.25">
      <c r="A24" s="38">
        <v>3</v>
      </c>
      <c r="B24" s="39" t="s">
        <v>41</v>
      </c>
      <c r="C24" s="68">
        <v>0</v>
      </c>
      <c r="D24" s="71">
        <v>195</v>
      </c>
      <c r="E24" s="80"/>
      <c r="F24" s="65">
        <v>46</v>
      </c>
      <c r="G24" s="80">
        <v>450</v>
      </c>
      <c r="H24" s="69">
        <v>0</v>
      </c>
      <c r="I24" s="68">
        <v>0</v>
      </c>
      <c r="J24" s="65">
        <v>1159</v>
      </c>
      <c r="K24" s="68">
        <v>0</v>
      </c>
      <c r="L24" s="69">
        <v>788</v>
      </c>
      <c r="M24" s="68">
        <v>129</v>
      </c>
      <c r="N24" s="71">
        <f t="shared" si="2"/>
        <v>2767</v>
      </c>
    </row>
    <row r="25" spans="1:14" x14ac:dyDescent="0.25">
      <c r="A25" s="38">
        <v>4</v>
      </c>
      <c r="B25" s="39" t="s">
        <v>42</v>
      </c>
      <c r="C25" s="68">
        <v>0</v>
      </c>
      <c r="D25" s="39">
        <v>0</v>
      </c>
      <c r="E25" s="68">
        <v>0</v>
      </c>
      <c r="F25" s="69">
        <v>0</v>
      </c>
      <c r="G25" s="68">
        <v>0</v>
      </c>
      <c r="H25" s="69">
        <v>0</v>
      </c>
      <c r="I25" s="68">
        <v>0</v>
      </c>
      <c r="J25" s="69">
        <v>0</v>
      </c>
      <c r="K25" s="68">
        <v>0</v>
      </c>
      <c r="L25" s="69">
        <v>0</v>
      </c>
      <c r="M25" s="68">
        <v>0</v>
      </c>
      <c r="N25" s="71">
        <f t="shared" si="2"/>
        <v>0</v>
      </c>
    </row>
    <row r="26" spans="1:14" x14ac:dyDescent="0.25">
      <c r="A26" s="38">
        <v>5</v>
      </c>
      <c r="B26" s="39" t="s">
        <v>43</v>
      </c>
      <c r="C26" s="68">
        <v>0</v>
      </c>
      <c r="D26" s="39">
        <v>0</v>
      </c>
      <c r="E26" s="68">
        <v>0</v>
      </c>
      <c r="F26" s="69">
        <v>0</v>
      </c>
      <c r="G26" s="68">
        <v>0</v>
      </c>
      <c r="H26" s="69">
        <v>0</v>
      </c>
      <c r="I26" s="68">
        <v>0</v>
      </c>
      <c r="J26" s="69">
        <v>0</v>
      </c>
      <c r="K26" s="81">
        <v>0</v>
      </c>
      <c r="L26" s="69">
        <v>0</v>
      </c>
      <c r="M26" s="68">
        <v>0</v>
      </c>
      <c r="N26" s="39">
        <f t="shared" si="2"/>
        <v>0</v>
      </c>
    </row>
    <row r="27" spans="1:14" x14ac:dyDescent="0.25">
      <c r="A27" s="38">
        <v>6</v>
      </c>
      <c r="B27" s="39" t="s">
        <v>44</v>
      </c>
      <c r="C27" s="68">
        <v>0</v>
      </c>
      <c r="D27" s="39">
        <v>0</v>
      </c>
      <c r="E27" s="68">
        <v>0</v>
      </c>
      <c r="F27" s="69">
        <v>0</v>
      </c>
      <c r="G27" s="68">
        <v>0</v>
      </c>
      <c r="H27" s="69">
        <v>0</v>
      </c>
      <c r="I27" s="68">
        <v>0</v>
      </c>
      <c r="J27" s="69">
        <v>0</v>
      </c>
      <c r="K27" s="68">
        <v>0</v>
      </c>
      <c r="L27" s="69">
        <v>0</v>
      </c>
      <c r="M27" s="68">
        <v>0</v>
      </c>
      <c r="N27" s="39">
        <f t="shared" si="2"/>
        <v>0</v>
      </c>
    </row>
    <row r="28" spans="1:14" x14ac:dyDescent="0.25">
      <c r="A28" s="38">
        <v>7</v>
      </c>
      <c r="B28" s="39" t="s">
        <v>45</v>
      </c>
      <c r="C28" s="68">
        <v>0</v>
      </c>
      <c r="D28" s="71">
        <v>1410</v>
      </c>
      <c r="E28" s="68">
        <v>262</v>
      </c>
      <c r="F28" s="65">
        <v>0</v>
      </c>
      <c r="G28" s="68">
        <v>0</v>
      </c>
      <c r="H28" s="69">
        <v>0</v>
      </c>
      <c r="I28" s="68">
        <v>0</v>
      </c>
      <c r="J28" s="65"/>
      <c r="K28" s="161">
        <v>0</v>
      </c>
      <c r="L28" s="65">
        <v>0</v>
      </c>
      <c r="M28" s="80">
        <v>0</v>
      </c>
      <c r="N28" s="71">
        <f t="shared" si="2"/>
        <v>1672</v>
      </c>
    </row>
    <row r="29" spans="1:14" ht="15.75" thickBot="1" x14ac:dyDescent="0.3">
      <c r="A29" s="41">
        <v>8</v>
      </c>
      <c r="B29" s="42" t="s">
        <v>46</v>
      </c>
      <c r="C29" s="81">
        <v>0</v>
      </c>
      <c r="D29" s="39">
        <v>0</v>
      </c>
      <c r="E29" s="81">
        <v>0</v>
      </c>
      <c r="F29" s="151">
        <v>0</v>
      </c>
      <c r="G29" s="81">
        <v>0</v>
      </c>
      <c r="H29" s="160">
        <v>0</v>
      </c>
      <c r="I29" s="81">
        <v>0</v>
      </c>
      <c r="J29" s="160">
        <v>0</v>
      </c>
      <c r="K29" s="81">
        <v>0</v>
      </c>
      <c r="L29" s="151">
        <v>0</v>
      </c>
      <c r="M29" s="81">
        <v>0</v>
      </c>
      <c r="N29" s="155">
        <f>SUM(C29:M29)</f>
        <v>0</v>
      </c>
    </row>
    <row r="30" spans="1:14" ht="15.75" thickBot="1" x14ac:dyDescent="0.3">
      <c r="A30" s="75"/>
      <c r="B30" s="44" t="s">
        <v>3</v>
      </c>
      <c r="C30" s="159">
        <f>SUM(C22:C29)</f>
        <v>2181</v>
      </c>
      <c r="D30" s="59">
        <f t="shared" ref="D30:K30" si="3">SUM(D22:D29)</f>
        <v>11065</v>
      </c>
      <c r="E30" s="48">
        <f t="shared" si="3"/>
        <v>1613</v>
      </c>
      <c r="F30" s="49">
        <f>SUM(F22:F29)</f>
        <v>8229</v>
      </c>
      <c r="G30" s="48">
        <f>SUM(G22:G29)</f>
        <v>4042</v>
      </c>
      <c r="H30" s="49">
        <f t="shared" si="3"/>
        <v>18003</v>
      </c>
      <c r="I30" s="48">
        <f>SUM(I22:I29)</f>
        <v>6947</v>
      </c>
      <c r="J30" s="49">
        <f t="shared" si="3"/>
        <v>9680</v>
      </c>
      <c r="K30" s="48">
        <f t="shared" si="3"/>
        <v>4866</v>
      </c>
      <c r="L30" s="49">
        <f>SUM(L22:L28)</f>
        <v>11120</v>
      </c>
      <c r="M30" s="48">
        <f>SUM(M22:M28)</f>
        <v>6469</v>
      </c>
      <c r="N30" s="46">
        <f>SUM(C30:M30)</f>
        <v>84215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412" t="s">
        <v>53</v>
      </c>
      <c r="B32" s="413"/>
      <c r="C32" s="94">
        <f>C30/N30</f>
        <v>2.5897999168794157E-2</v>
      </c>
      <c r="D32" s="93">
        <f>D30/N30</f>
        <v>0.13138989491183281</v>
      </c>
      <c r="E32" s="94">
        <f>E30/N30</f>
        <v>1.9153357477883989E-2</v>
      </c>
      <c r="F32" s="54">
        <f>F30/N30</f>
        <v>9.7714183933978502E-2</v>
      </c>
      <c r="G32" s="94">
        <f>G30/N30</f>
        <v>4.7996200201864278E-2</v>
      </c>
      <c r="H32" s="54">
        <f>H30/N30</f>
        <v>0.21377426824199963</v>
      </c>
      <c r="I32" s="94">
        <f>I30/N30</f>
        <v>8.2491242652734068E-2</v>
      </c>
      <c r="J32" s="54">
        <f>J30/N30</f>
        <v>0.1149438936056522</v>
      </c>
      <c r="K32" s="94">
        <f>K30/N30</f>
        <v>5.778068040135368E-2</v>
      </c>
      <c r="L32" s="54">
        <f>L30/N30</f>
        <v>0.13204298521641039</v>
      </c>
      <c r="M32" s="94">
        <f>M30/N30</f>
        <v>7.6815294187496289E-2</v>
      </c>
      <c r="N32" s="54">
        <f>N30/N30</f>
        <v>1</v>
      </c>
    </row>
  </sheetData>
  <mergeCells count="34">
    <mergeCell ref="A32:B32"/>
    <mergeCell ref="C18:K18"/>
    <mergeCell ref="A19:A21"/>
    <mergeCell ref="B19:B21"/>
    <mergeCell ref="C19:M19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16:B16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3.7109375" style="1" customWidth="1"/>
    <col min="2" max="2" width="22.5703125" customWidth="1"/>
  </cols>
  <sheetData>
    <row r="1" spans="1:14" ht="24" customHeight="1" thickBot="1" x14ac:dyDescent="0.3">
      <c r="B1" s="31"/>
      <c r="C1" s="346" t="s">
        <v>111</v>
      </c>
      <c r="D1" s="347"/>
      <c r="E1" s="347"/>
      <c r="F1" s="347"/>
      <c r="G1" s="347"/>
      <c r="H1" s="347"/>
      <c r="I1" s="347"/>
      <c r="J1" s="348"/>
      <c r="K1" s="348"/>
      <c r="L1" s="31"/>
      <c r="M1" s="31"/>
      <c r="N1" s="66"/>
    </row>
    <row r="2" spans="1:14" ht="15.75" thickBot="1" x14ac:dyDescent="0.3">
      <c r="A2" s="349" t="s">
        <v>0</v>
      </c>
      <c r="B2" s="351" t="s">
        <v>1</v>
      </c>
      <c r="C2" s="376" t="s">
        <v>2</v>
      </c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51" t="s">
        <v>3</v>
      </c>
    </row>
    <row r="3" spans="1:14" x14ac:dyDescent="0.25">
      <c r="A3" s="387"/>
      <c r="B3" s="388"/>
      <c r="C3" s="392" t="s">
        <v>69</v>
      </c>
      <c r="D3" s="351" t="s">
        <v>4</v>
      </c>
      <c r="E3" s="383" t="s">
        <v>5</v>
      </c>
      <c r="F3" s="400" t="s">
        <v>6</v>
      </c>
      <c r="G3" s="383" t="s">
        <v>7</v>
      </c>
      <c r="H3" s="381" t="s">
        <v>8</v>
      </c>
      <c r="I3" s="383" t="s">
        <v>94</v>
      </c>
      <c r="J3" s="381" t="s">
        <v>9</v>
      </c>
      <c r="K3" s="392" t="s">
        <v>10</v>
      </c>
      <c r="L3" s="351" t="s">
        <v>93</v>
      </c>
      <c r="M3" s="383" t="s">
        <v>11</v>
      </c>
      <c r="N3" s="377"/>
    </row>
    <row r="4" spans="1:14" ht="15.75" thickBot="1" x14ac:dyDescent="0.3">
      <c r="A4" s="384"/>
      <c r="B4" s="378"/>
      <c r="C4" s="394"/>
      <c r="D4" s="384"/>
      <c r="E4" s="384"/>
      <c r="F4" s="401"/>
      <c r="G4" s="384"/>
      <c r="H4" s="382"/>
      <c r="I4" s="384"/>
      <c r="J4" s="382"/>
      <c r="K4" s="394"/>
      <c r="L4" s="384"/>
      <c r="M4" s="384"/>
      <c r="N4" s="378"/>
    </row>
    <row r="5" spans="1:14" x14ac:dyDescent="0.25">
      <c r="A5" s="36">
        <v>1</v>
      </c>
      <c r="B5" s="37" t="s">
        <v>39</v>
      </c>
      <c r="C5" s="80">
        <v>0</v>
      </c>
      <c r="D5" s="154">
        <v>0</v>
      </c>
      <c r="E5" s="79">
        <v>4</v>
      </c>
      <c r="F5" s="87">
        <v>0</v>
      </c>
      <c r="G5" s="79">
        <v>5</v>
      </c>
      <c r="H5" s="87">
        <v>0</v>
      </c>
      <c r="I5" s="79">
        <v>0</v>
      </c>
      <c r="J5" s="87">
        <v>0</v>
      </c>
      <c r="K5" s="79">
        <v>0</v>
      </c>
      <c r="L5" s="87">
        <v>0</v>
      </c>
      <c r="M5" s="79">
        <v>0</v>
      </c>
      <c r="N5" s="154">
        <f t="shared" ref="N5:N12" si="0">SUM(C5:M5)</f>
        <v>9</v>
      </c>
    </row>
    <row r="6" spans="1:14" x14ac:dyDescent="0.25">
      <c r="A6" s="38">
        <v>2</v>
      </c>
      <c r="B6" s="39" t="s">
        <v>40</v>
      </c>
      <c r="C6" s="80">
        <v>0</v>
      </c>
      <c r="D6" s="71">
        <v>0</v>
      </c>
      <c r="E6" s="80">
        <v>0</v>
      </c>
      <c r="F6" s="65">
        <v>0</v>
      </c>
      <c r="G6" s="80">
        <v>0</v>
      </c>
      <c r="H6" s="65">
        <v>0</v>
      </c>
      <c r="I6" s="68">
        <v>0</v>
      </c>
      <c r="J6" s="65">
        <v>0</v>
      </c>
      <c r="K6" s="80">
        <v>0</v>
      </c>
      <c r="L6" s="65">
        <v>0</v>
      </c>
      <c r="M6" s="80">
        <v>0</v>
      </c>
      <c r="N6" s="71">
        <f t="shared" si="0"/>
        <v>0</v>
      </c>
    </row>
    <row r="7" spans="1:14" x14ac:dyDescent="0.25">
      <c r="A7" s="38">
        <v>3</v>
      </c>
      <c r="B7" s="39" t="s">
        <v>41</v>
      </c>
      <c r="C7" s="68">
        <v>0</v>
      </c>
      <c r="D7" s="71">
        <v>0</v>
      </c>
      <c r="E7" s="80">
        <v>0</v>
      </c>
      <c r="F7" s="65">
        <v>0</v>
      </c>
      <c r="G7" s="68">
        <v>0</v>
      </c>
      <c r="H7" s="69">
        <v>0</v>
      </c>
      <c r="I7" s="68">
        <v>0</v>
      </c>
      <c r="J7" s="69">
        <v>0</v>
      </c>
      <c r="K7" s="68">
        <v>0</v>
      </c>
      <c r="L7" s="69">
        <v>0</v>
      </c>
      <c r="M7" s="68">
        <v>0</v>
      </c>
      <c r="N7" s="71">
        <f t="shared" si="0"/>
        <v>0</v>
      </c>
    </row>
    <row r="8" spans="1:14" x14ac:dyDescent="0.25">
      <c r="A8" s="38">
        <v>4</v>
      </c>
      <c r="B8" s="39" t="s">
        <v>42</v>
      </c>
      <c r="C8" s="68">
        <v>0</v>
      </c>
      <c r="D8" s="39">
        <v>0</v>
      </c>
      <c r="E8" s="68">
        <v>0</v>
      </c>
      <c r="F8" s="69">
        <v>0</v>
      </c>
      <c r="G8" s="68">
        <v>0</v>
      </c>
      <c r="H8" s="69">
        <v>0</v>
      </c>
      <c r="I8" s="68">
        <v>0</v>
      </c>
      <c r="J8" s="69">
        <v>0</v>
      </c>
      <c r="K8" s="68">
        <v>0</v>
      </c>
      <c r="L8" s="69">
        <v>0</v>
      </c>
      <c r="M8" s="68">
        <v>0</v>
      </c>
      <c r="N8" s="71">
        <f t="shared" si="0"/>
        <v>0</v>
      </c>
    </row>
    <row r="9" spans="1:14" x14ac:dyDescent="0.25">
      <c r="A9" s="38">
        <v>5</v>
      </c>
      <c r="B9" s="39" t="s">
        <v>43</v>
      </c>
      <c r="C9" s="68">
        <v>0</v>
      </c>
      <c r="D9" s="39">
        <v>0</v>
      </c>
      <c r="E9" s="68">
        <v>0</v>
      </c>
      <c r="F9" s="69">
        <v>0</v>
      </c>
      <c r="G9" s="68">
        <v>0</v>
      </c>
      <c r="H9" s="69">
        <v>0</v>
      </c>
      <c r="I9" s="68">
        <v>0</v>
      </c>
      <c r="J9" s="69">
        <v>0</v>
      </c>
      <c r="K9" s="81">
        <v>0</v>
      </c>
      <c r="L9" s="69">
        <v>0</v>
      </c>
      <c r="M9" s="68">
        <v>0</v>
      </c>
      <c r="N9" s="39">
        <f t="shared" si="0"/>
        <v>0</v>
      </c>
    </row>
    <row r="10" spans="1:14" x14ac:dyDescent="0.25">
      <c r="A10" s="38">
        <v>6</v>
      </c>
      <c r="B10" s="39" t="s">
        <v>44</v>
      </c>
      <c r="C10" s="68">
        <v>0</v>
      </c>
      <c r="D10" s="39">
        <v>0</v>
      </c>
      <c r="E10" s="68">
        <v>0</v>
      </c>
      <c r="F10" s="69">
        <v>0</v>
      </c>
      <c r="G10" s="68">
        <v>0</v>
      </c>
      <c r="H10" s="69">
        <v>0</v>
      </c>
      <c r="I10" s="68">
        <v>0</v>
      </c>
      <c r="J10" s="69">
        <v>0</v>
      </c>
      <c r="K10" s="68">
        <v>0</v>
      </c>
      <c r="L10" s="69">
        <v>0</v>
      </c>
      <c r="M10" s="68">
        <v>0</v>
      </c>
      <c r="N10" s="39">
        <f t="shared" si="0"/>
        <v>0</v>
      </c>
    </row>
    <row r="11" spans="1:14" x14ac:dyDescent="0.25">
      <c r="A11" s="38">
        <v>7</v>
      </c>
      <c r="B11" s="39" t="s">
        <v>45</v>
      </c>
      <c r="C11" s="68">
        <v>0</v>
      </c>
      <c r="D11" s="71">
        <v>0</v>
      </c>
      <c r="E11" s="68">
        <v>0</v>
      </c>
      <c r="F11" s="69">
        <v>0</v>
      </c>
      <c r="G11" s="68">
        <v>0</v>
      </c>
      <c r="H11" s="69">
        <v>0</v>
      </c>
      <c r="I11" s="68">
        <v>0</v>
      </c>
      <c r="J11" s="65">
        <v>0</v>
      </c>
      <c r="K11" s="161">
        <v>0</v>
      </c>
      <c r="L11" s="69">
        <v>0</v>
      </c>
      <c r="M11" s="80">
        <v>0</v>
      </c>
      <c r="N11" s="71">
        <f t="shared" si="0"/>
        <v>0</v>
      </c>
    </row>
    <row r="12" spans="1:14" ht="15.75" thickBot="1" x14ac:dyDescent="0.3">
      <c r="A12" s="41">
        <v>8</v>
      </c>
      <c r="B12" s="42" t="s">
        <v>46</v>
      </c>
      <c r="C12" s="81">
        <v>0</v>
      </c>
      <c r="D12" s="39">
        <v>0</v>
      </c>
      <c r="E12" s="81">
        <v>0</v>
      </c>
      <c r="F12" s="160">
        <v>0</v>
      </c>
      <c r="G12" s="81">
        <v>0</v>
      </c>
      <c r="H12" s="160">
        <v>0</v>
      </c>
      <c r="I12" s="81">
        <v>0</v>
      </c>
      <c r="J12" s="160">
        <v>0</v>
      </c>
      <c r="K12" s="81">
        <v>0</v>
      </c>
      <c r="L12" s="160">
        <v>0</v>
      </c>
      <c r="M12" s="81">
        <v>0</v>
      </c>
      <c r="N12" s="42">
        <f t="shared" si="0"/>
        <v>0</v>
      </c>
    </row>
    <row r="13" spans="1:14" ht="15.75" thickBot="1" x14ac:dyDescent="0.3">
      <c r="A13" s="75"/>
      <c r="B13" s="44" t="s">
        <v>30</v>
      </c>
      <c r="C13" s="159">
        <f t="shared" ref="C13:N13" si="1">SUM(C5:C12)</f>
        <v>0</v>
      </c>
      <c r="D13" s="46">
        <f t="shared" si="1"/>
        <v>0</v>
      </c>
      <c r="E13" s="48">
        <f t="shared" si="1"/>
        <v>4</v>
      </c>
      <c r="F13" s="49">
        <f t="shared" si="1"/>
        <v>0</v>
      </c>
      <c r="G13" s="48">
        <f t="shared" si="1"/>
        <v>5</v>
      </c>
      <c r="H13" s="49">
        <f t="shared" si="1"/>
        <v>0</v>
      </c>
      <c r="I13" s="48">
        <f t="shared" si="1"/>
        <v>0</v>
      </c>
      <c r="J13" s="49">
        <f t="shared" si="1"/>
        <v>0</v>
      </c>
      <c r="K13" s="48">
        <f t="shared" si="1"/>
        <v>0</v>
      </c>
      <c r="L13" s="49">
        <f t="shared" si="1"/>
        <v>0</v>
      </c>
      <c r="M13" s="48">
        <f t="shared" si="1"/>
        <v>0</v>
      </c>
      <c r="N13" s="46">
        <f t="shared" si="1"/>
        <v>9</v>
      </c>
    </row>
    <row r="14" spans="1:14" ht="15.75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414" t="s">
        <v>53</v>
      </c>
      <c r="B15" s="415"/>
      <c r="C15" s="94">
        <f>C13/N13</f>
        <v>0</v>
      </c>
      <c r="D15" s="93">
        <f>D13/N13</f>
        <v>0</v>
      </c>
      <c r="E15" s="92">
        <f>E13/N13</f>
        <v>0.44444444444444442</v>
      </c>
      <c r="F15" s="54">
        <f>F13/N13</f>
        <v>0</v>
      </c>
      <c r="G15" s="92">
        <f>G13/N13</f>
        <v>0.55555555555555558</v>
      </c>
      <c r="H15" s="54">
        <f>H13/N13</f>
        <v>0</v>
      </c>
      <c r="I15" s="92">
        <f>I13/N13</f>
        <v>0</v>
      </c>
      <c r="J15" s="54">
        <f>J13/N13</f>
        <v>0</v>
      </c>
      <c r="K15" s="92">
        <f>K13/N13</f>
        <v>0</v>
      </c>
      <c r="L15" s="54">
        <f>L13/N13</f>
        <v>0</v>
      </c>
      <c r="M15" s="92">
        <f>M13/N13</f>
        <v>0</v>
      </c>
      <c r="N15" s="54">
        <f>N13/N13</f>
        <v>1</v>
      </c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B17" s="31"/>
      <c r="C17" s="346" t="s">
        <v>112</v>
      </c>
      <c r="D17" s="347"/>
      <c r="E17" s="347"/>
      <c r="F17" s="347"/>
      <c r="G17" s="347"/>
      <c r="H17" s="347"/>
      <c r="I17" s="347"/>
      <c r="J17" s="348"/>
      <c r="K17" s="348"/>
      <c r="L17" s="31"/>
      <c r="M17" s="31"/>
      <c r="N17" s="219" t="s">
        <v>36</v>
      </c>
    </row>
    <row r="18" spans="1:14" ht="15.75" thickBot="1" x14ac:dyDescent="0.3">
      <c r="A18" s="349" t="s">
        <v>0</v>
      </c>
      <c r="B18" s="351" t="s">
        <v>1</v>
      </c>
      <c r="C18" s="376" t="s">
        <v>2</v>
      </c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51" t="s">
        <v>3</v>
      </c>
    </row>
    <row r="19" spans="1:14" x14ac:dyDescent="0.25">
      <c r="A19" s="387"/>
      <c r="B19" s="388"/>
      <c r="C19" s="392" t="s">
        <v>69</v>
      </c>
      <c r="D19" s="351" t="s">
        <v>4</v>
      </c>
      <c r="E19" s="383" t="s">
        <v>5</v>
      </c>
      <c r="F19" s="400" t="s">
        <v>6</v>
      </c>
      <c r="G19" s="383" t="s">
        <v>7</v>
      </c>
      <c r="H19" s="381" t="s">
        <v>8</v>
      </c>
      <c r="I19" s="383" t="s">
        <v>94</v>
      </c>
      <c r="J19" s="381" t="s">
        <v>9</v>
      </c>
      <c r="K19" s="392" t="s">
        <v>10</v>
      </c>
      <c r="L19" s="351" t="s">
        <v>93</v>
      </c>
      <c r="M19" s="383" t="s">
        <v>11</v>
      </c>
      <c r="N19" s="377"/>
    </row>
    <row r="20" spans="1:14" ht="15.75" thickBot="1" x14ac:dyDescent="0.3">
      <c r="A20" s="384"/>
      <c r="B20" s="378"/>
      <c r="C20" s="394"/>
      <c r="D20" s="384"/>
      <c r="E20" s="384"/>
      <c r="F20" s="401"/>
      <c r="G20" s="384"/>
      <c r="H20" s="382"/>
      <c r="I20" s="384"/>
      <c r="J20" s="382"/>
      <c r="K20" s="394"/>
      <c r="L20" s="384"/>
      <c r="M20" s="384"/>
      <c r="N20" s="378"/>
    </row>
    <row r="21" spans="1:14" x14ac:dyDescent="0.25">
      <c r="A21" s="36">
        <v>1</v>
      </c>
      <c r="B21" s="37" t="s">
        <v>39</v>
      </c>
      <c r="C21" s="80">
        <v>47</v>
      </c>
      <c r="D21" s="154">
        <v>8</v>
      </c>
      <c r="E21" s="79">
        <v>400</v>
      </c>
      <c r="F21" s="87">
        <v>0</v>
      </c>
      <c r="G21" s="79">
        <v>170</v>
      </c>
      <c r="H21" s="87">
        <v>0</v>
      </c>
      <c r="I21" s="79">
        <v>0</v>
      </c>
      <c r="J21" s="87">
        <v>0</v>
      </c>
      <c r="K21" s="79">
        <v>0</v>
      </c>
      <c r="L21" s="87">
        <v>0</v>
      </c>
      <c r="M21" s="79">
        <v>0</v>
      </c>
      <c r="N21" s="154">
        <f t="shared" ref="N21:N28" si="2">SUM(C21:M21)</f>
        <v>625</v>
      </c>
    </row>
    <row r="22" spans="1:14" x14ac:dyDescent="0.25">
      <c r="A22" s="38">
        <v>2</v>
      </c>
      <c r="B22" s="39" t="s">
        <v>40</v>
      </c>
      <c r="C22" s="80">
        <v>0</v>
      </c>
      <c r="D22" s="71">
        <v>0</v>
      </c>
      <c r="E22" s="80">
        <v>0</v>
      </c>
      <c r="F22" s="65">
        <v>0</v>
      </c>
      <c r="G22" s="80">
        <v>0</v>
      </c>
      <c r="H22" s="65">
        <v>0</v>
      </c>
      <c r="I22" s="68">
        <v>0</v>
      </c>
      <c r="J22" s="65">
        <v>0</v>
      </c>
      <c r="K22" s="80">
        <v>0</v>
      </c>
      <c r="L22" s="65">
        <v>0</v>
      </c>
      <c r="M22" s="80">
        <v>0</v>
      </c>
      <c r="N22" s="71">
        <f t="shared" si="2"/>
        <v>0</v>
      </c>
    </row>
    <row r="23" spans="1:14" x14ac:dyDescent="0.25">
      <c r="A23" s="38">
        <v>3</v>
      </c>
      <c r="B23" s="39" t="s">
        <v>41</v>
      </c>
      <c r="C23" s="68">
        <v>0</v>
      </c>
      <c r="D23" s="71">
        <v>0</v>
      </c>
      <c r="E23" s="80">
        <v>0</v>
      </c>
      <c r="F23" s="65">
        <v>0</v>
      </c>
      <c r="G23" s="68">
        <v>0</v>
      </c>
      <c r="H23" s="69">
        <v>0</v>
      </c>
      <c r="I23" s="68">
        <v>0</v>
      </c>
      <c r="J23" s="69">
        <v>0</v>
      </c>
      <c r="K23" s="68">
        <v>0</v>
      </c>
      <c r="L23" s="69">
        <v>0</v>
      </c>
      <c r="M23" s="68">
        <v>0</v>
      </c>
      <c r="N23" s="71">
        <f t="shared" si="2"/>
        <v>0</v>
      </c>
    </row>
    <row r="24" spans="1:14" x14ac:dyDescent="0.25">
      <c r="A24" s="38">
        <v>4</v>
      </c>
      <c r="B24" s="39" t="s">
        <v>42</v>
      </c>
      <c r="C24" s="68">
        <v>0</v>
      </c>
      <c r="D24" s="39">
        <v>0</v>
      </c>
      <c r="E24" s="68">
        <v>0</v>
      </c>
      <c r="F24" s="69">
        <v>0</v>
      </c>
      <c r="G24" s="68">
        <v>0</v>
      </c>
      <c r="H24" s="69">
        <v>0</v>
      </c>
      <c r="I24" s="68">
        <v>0</v>
      </c>
      <c r="J24" s="69">
        <v>0</v>
      </c>
      <c r="K24" s="68">
        <v>0</v>
      </c>
      <c r="L24" s="69">
        <v>0</v>
      </c>
      <c r="M24" s="68">
        <v>0</v>
      </c>
      <c r="N24" s="71">
        <f t="shared" si="2"/>
        <v>0</v>
      </c>
    </row>
    <row r="25" spans="1:14" x14ac:dyDescent="0.25">
      <c r="A25" s="38">
        <v>5</v>
      </c>
      <c r="B25" s="39" t="s">
        <v>43</v>
      </c>
      <c r="C25" s="68">
        <v>0</v>
      </c>
      <c r="D25" s="39">
        <v>0</v>
      </c>
      <c r="E25" s="68">
        <v>0</v>
      </c>
      <c r="F25" s="69">
        <v>0</v>
      </c>
      <c r="G25" s="68">
        <v>0</v>
      </c>
      <c r="H25" s="69">
        <v>0</v>
      </c>
      <c r="I25" s="68">
        <v>0</v>
      </c>
      <c r="J25" s="69">
        <v>0</v>
      </c>
      <c r="K25" s="81">
        <v>0</v>
      </c>
      <c r="L25" s="69">
        <v>0</v>
      </c>
      <c r="M25" s="68">
        <v>0</v>
      </c>
      <c r="N25" s="39">
        <f t="shared" si="2"/>
        <v>0</v>
      </c>
    </row>
    <row r="26" spans="1:14" x14ac:dyDescent="0.25">
      <c r="A26" s="38">
        <v>6</v>
      </c>
      <c r="B26" s="39" t="s">
        <v>44</v>
      </c>
      <c r="C26" s="68">
        <v>0</v>
      </c>
      <c r="D26" s="39">
        <v>0</v>
      </c>
      <c r="E26" s="68">
        <v>0</v>
      </c>
      <c r="F26" s="69">
        <v>0</v>
      </c>
      <c r="G26" s="68">
        <v>0</v>
      </c>
      <c r="H26" s="69">
        <v>0</v>
      </c>
      <c r="I26" s="68">
        <v>0</v>
      </c>
      <c r="J26" s="69">
        <v>0</v>
      </c>
      <c r="K26" s="68">
        <v>0</v>
      </c>
      <c r="L26" s="69">
        <v>0</v>
      </c>
      <c r="M26" s="68">
        <v>0</v>
      </c>
      <c r="N26" s="39">
        <f t="shared" si="2"/>
        <v>0</v>
      </c>
    </row>
    <row r="27" spans="1:14" x14ac:dyDescent="0.25">
      <c r="A27" s="38">
        <v>7</v>
      </c>
      <c r="B27" s="39" t="s">
        <v>45</v>
      </c>
      <c r="C27" s="68">
        <v>0</v>
      </c>
      <c r="D27" s="71">
        <v>0</v>
      </c>
      <c r="E27" s="68">
        <v>0</v>
      </c>
      <c r="F27" s="69">
        <v>0</v>
      </c>
      <c r="G27" s="68">
        <v>0</v>
      </c>
      <c r="H27" s="69">
        <v>0</v>
      </c>
      <c r="I27" s="68">
        <v>0</v>
      </c>
      <c r="J27" s="65">
        <v>0</v>
      </c>
      <c r="K27" s="161">
        <v>0</v>
      </c>
      <c r="L27" s="69">
        <v>0</v>
      </c>
      <c r="M27" s="80">
        <v>0</v>
      </c>
      <c r="N27" s="71">
        <f t="shared" si="2"/>
        <v>0</v>
      </c>
    </row>
    <row r="28" spans="1:14" ht="15.75" thickBot="1" x14ac:dyDescent="0.3">
      <c r="A28" s="41">
        <v>8</v>
      </c>
      <c r="B28" s="42" t="s">
        <v>46</v>
      </c>
      <c r="C28" s="81">
        <v>0</v>
      </c>
      <c r="D28" s="39">
        <v>0</v>
      </c>
      <c r="E28" s="81">
        <v>0</v>
      </c>
      <c r="F28" s="160">
        <v>0</v>
      </c>
      <c r="G28" s="81">
        <v>0</v>
      </c>
      <c r="H28" s="160">
        <v>0</v>
      </c>
      <c r="I28" s="81">
        <v>0</v>
      </c>
      <c r="J28" s="160">
        <v>0</v>
      </c>
      <c r="K28" s="81">
        <v>0</v>
      </c>
      <c r="L28" s="160">
        <v>0</v>
      </c>
      <c r="M28" s="81">
        <v>0</v>
      </c>
      <c r="N28" s="42">
        <f t="shared" si="2"/>
        <v>0</v>
      </c>
    </row>
    <row r="29" spans="1:14" ht="15.75" thickBot="1" x14ac:dyDescent="0.3">
      <c r="A29" s="43"/>
      <c r="B29" s="44" t="s">
        <v>37</v>
      </c>
      <c r="C29" s="95">
        <f t="shared" ref="C29:N29" si="3">SUM(C21:C28)</f>
        <v>47</v>
      </c>
      <c r="D29" s="46">
        <f t="shared" si="3"/>
        <v>8</v>
      </c>
      <c r="E29" s="95">
        <f t="shared" si="3"/>
        <v>400</v>
      </c>
      <c r="F29" s="46">
        <f t="shared" si="3"/>
        <v>0</v>
      </c>
      <c r="G29" s="95">
        <f t="shared" si="3"/>
        <v>170</v>
      </c>
      <c r="H29" s="46">
        <f t="shared" si="3"/>
        <v>0</v>
      </c>
      <c r="I29" s="95">
        <f t="shared" si="3"/>
        <v>0</v>
      </c>
      <c r="J29" s="46">
        <f t="shared" si="3"/>
        <v>0</v>
      </c>
      <c r="K29" s="95">
        <f t="shared" si="3"/>
        <v>0</v>
      </c>
      <c r="L29" s="46">
        <f t="shared" si="3"/>
        <v>0</v>
      </c>
      <c r="M29" s="95">
        <f t="shared" si="3"/>
        <v>0</v>
      </c>
      <c r="N29" s="46">
        <f t="shared" si="3"/>
        <v>625</v>
      </c>
    </row>
    <row r="30" spans="1:14" ht="15.75" thickBo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414" t="s">
        <v>53</v>
      </c>
      <c r="B31" s="415"/>
      <c r="C31" s="92">
        <f>C29/N29</f>
        <v>7.5200000000000003E-2</v>
      </c>
      <c r="D31" s="93">
        <f>D29/N29</f>
        <v>1.2800000000000001E-2</v>
      </c>
      <c r="E31" s="92">
        <f>E29/N29</f>
        <v>0.64</v>
      </c>
      <c r="F31" s="93">
        <f>F29/N29</f>
        <v>0</v>
      </c>
      <c r="G31" s="92">
        <f>G29/N29</f>
        <v>0.27200000000000002</v>
      </c>
      <c r="H31" s="93">
        <f>H29/N29</f>
        <v>0</v>
      </c>
      <c r="I31" s="92">
        <f>I29/N29</f>
        <v>0</v>
      </c>
      <c r="J31" s="93">
        <f>J29/N29</f>
        <v>0</v>
      </c>
      <c r="K31" s="92">
        <f>K29/N29</f>
        <v>0</v>
      </c>
      <c r="L31" s="93">
        <f>L29/N29</f>
        <v>0</v>
      </c>
      <c r="M31" s="92">
        <f>M29/N29</f>
        <v>0</v>
      </c>
      <c r="N31" s="93">
        <f>N29/N29</f>
        <v>1</v>
      </c>
    </row>
    <row r="32" spans="1:14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34">
    <mergeCell ref="A31:B31"/>
    <mergeCell ref="C17:K17"/>
    <mergeCell ref="A18:A20"/>
    <mergeCell ref="B18:B20"/>
    <mergeCell ref="C18:M18"/>
    <mergeCell ref="N18:N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2:N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2:A4"/>
    <mergeCell ref="A15:B15"/>
    <mergeCell ref="C1:K1"/>
    <mergeCell ref="B2:B4"/>
    <mergeCell ref="C2:M2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42578125" customWidth="1"/>
    <col min="2" max="2" width="27.85546875" customWidth="1"/>
    <col min="3" max="3" width="9.140625" customWidth="1"/>
  </cols>
  <sheetData>
    <row r="1" spans="1:14" ht="27" customHeight="1" thickBot="1" x14ac:dyDescent="0.3">
      <c r="A1" s="157"/>
      <c r="B1" s="31"/>
      <c r="C1" s="371" t="s">
        <v>113</v>
      </c>
      <c r="D1" s="372"/>
      <c r="E1" s="372"/>
      <c r="F1" s="372"/>
      <c r="G1" s="372"/>
      <c r="H1" s="372"/>
      <c r="I1" s="372"/>
      <c r="J1" s="31"/>
      <c r="K1" s="31"/>
      <c r="L1" s="31"/>
      <c r="M1" s="31"/>
      <c r="N1" s="222" t="s">
        <v>36</v>
      </c>
    </row>
    <row r="2" spans="1:14" ht="15.75" thickBot="1" x14ac:dyDescent="0.3">
      <c r="A2" s="349" t="s">
        <v>0</v>
      </c>
      <c r="B2" s="351" t="s">
        <v>1</v>
      </c>
      <c r="C2" s="373" t="s">
        <v>2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42" t="s">
        <v>3</v>
      </c>
    </row>
    <row r="3" spans="1:14" ht="15.75" thickBot="1" x14ac:dyDescent="0.3">
      <c r="A3" s="350"/>
      <c r="B3" s="352"/>
      <c r="C3" s="85" t="s">
        <v>69</v>
      </c>
      <c r="D3" s="35" t="s">
        <v>4</v>
      </c>
      <c r="E3" s="60" t="s">
        <v>5</v>
      </c>
      <c r="F3" s="32" t="s">
        <v>6</v>
      </c>
      <c r="G3" s="61" t="s">
        <v>7</v>
      </c>
      <c r="H3" s="32" t="s">
        <v>8</v>
      </c>
      <c r="I3" s="23" t="s">
        <v>94</v>
      </c>
      <c r="J3" s="32" t="s">
        <v>9</v>
      </c>
      <c r="K3" s="82" t="s">
        <v>10</v>
      </c>
      <c r="L3" s="250" t="s">
        <v>93</v>
      </c>
      <c r="M3" s="233" t="s">
        <v>11</v>
      </c>
      <c r="N3" s="343"/>
    </row>
    <row r="4" spans="1:14" x14ac:dyDescent="0.25">
      <c r="A4" s="36">
        <v>1</v>
      </c>
      <c r="B4" s="37" t="s">
        <v>12</v>
      </c>
      <c r="C4" s="185">
        <v>14053</v>
      </c>
      <c r="D4" s="87">
        <v>35844</v>
      </c>
      <c r="E4" s="185">
        <v>4806</v>
      </c>
      <c r="F4" s="87">
        <v>16413</v>
      </c>
      <c r="G4" s="185">
        <v>11421</v>
      </c>
      <c r="H4" s="87">
        <v>23958</v>
      </c>
      <c r="I4" s="185">
        <v>2557</v>
      </c>
      <c r="J4" s="87">
        <v>8667</v>
      </c>
      <c r="K4" s="185">
        <v>9155</v>
      </c>
      <c r="L4" s="87">
        <v>6611</v>
      </c>
      <c r="M4" s="185">
        <v>20448</v>
      </c>
      <c r="N4" s="154">
        <f t="shared" ref="N4:N20" si="0">SUM(C4:M4)</f>
        <v>153933</v>
      </c>
    </row>
    <row r="5" spans="1:14" x14ac:dyDescent="0.25">
      <c r="A5" s="38">
        <v>2</v>
      </c>
      <c r="B5" s="39" t="s">
        <v>13</v>
      </c>
      <c r="C5" s="152">
        <v>3235</v>
      </c>
      <c r="D5" s="65">
        <v>27782</v>
      </c>
      <c r="E5" s="152">
        <v>6327</v>
      </c>
      <c r="F5" s="223">
        <v>10945</v>
      </c>
      <c r="G5" s="152">
        <v>200</v>
      </c>
      <c r="H5" s="65">
        <v>26248</v>
      </c>
      <c r="I5" s="62">
        <v>0</v>
      </c>
      <c r="J5" s="65">
        <v>4959</v>
      </c>
      <c r="K5" s="62">
        <v>6</v>
      </c>
      <c r="L5" s="65">
        <v>25441</v>
      </c>
      <c r="M5" s="152">
        <v>60857</v>
      </c>
      <c r="N5" s="71">
        <f t="shared" si="0"/>
        <v>166000</v>
      </c>
    </row>
    <row r="6" spans="1:14" x14ac:dyDescent="0.25">
      <c r="A6" s="38">
        <v>3</v>
      </c>
      <c r="B6" s="39" t="s">
        <v>14</v>
      </c>
      <c r="C6" s="152">
        <v>9719</v>
      </c>
      <c r="D6" s="65">
        <v>25315</v>
      </c>
      <c r="E6" s="152">
        <v>10174</v>
      </c>
      <c r="F6" s="65">
        <v>29053</v>
      </c>
      <c r="G6" s="152">
        <v>9948</v>
      </c>
      <c r="H6" s="65">
        <v>17030</v>
      </c>
      <c r="I6" s="152">
        <v>1683</v>
      </c>
      <c r="J6" s="65">
        <v>13440</v>
      </c>
      <c r="K6" s="152">
        <v>14541</v>
      </c>
      <c r="L6" s="65">
        <v>16473</v>
      </c>
      <c r="M6" s="152">
        <v>12295</v>
      </c>
      <c r="N6" s="71">
        <f>SUM(C6:M6)</f>
        <v>159671</v>
      </c>
    </row>
    <row r="7" spans="1:14" x14ac:dyDescent="0.25">
      <c r="A7" s="38">
        <v>4</v>
      </c>
      <c r="B7" s="39" t="s">
        <v>15</v>
      </c>
      <c r="C7" s="62">
        <v>0</v>
      </c>
      <c r="D7" s="69">
        <v>0</v>
      </c>
      <c r="E7" s="62">
        <v>0</v>
      </c>
      <c r="F7" s="69">
        <v>0</v>
      </c>
      <c r="G7" s="62">
        <v>0</v>
      </c>
      <c r="H7" s="69">
        <v>0</v>
      </c>
      <c r="I7" s="62">
        <v>0</v>
      </c>
      <c r="J7" s="69">
        <v>0</v>
      </c>
      <c r="K7" s="62">
        <v>0</v>
      </c>
      <c r="L7" s="69">
        <v>0</v>
      </c>
      <c r="M7" s="62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2">
        <v>0</v>
      </c>
      <c r="D8" s="65">
        <v>0</v>
      </c>
      <c r="E8" s="62">
        <v>0</v>
      </c>
      <c r="F8" s="69">
        <v>0</v>
      </c>
      <c r="G8" s="152">
        <v>53</v>
      </c>
      <c r="H8" s="65">
        <v>46434</v>
      </c>
      <c r="I8" s="62">
        <v>0</v>
      </c>
      <c r="J8" s="69">
        <v>0</v>
      </c>
      <c r="K8" s="62">
        <v>625</v>
      </c>
      <c r="L8" s="69">
        <v>0</v>
      </c>
      <c r="M8" s="62">
        <v>0</v>
      </c>
      <c r="N8" s="71">
        <f t="shared" si="0"/>
        <v>47112</v>
      </c>
    </row>
    <row r="9" spans="1:14" x14ac:dyDescent="0.25">
      <c r="A9" s="38">
        <v>6</v>
      </c>
      <c r="B9" s="39" t="s">
        <v>17</v>
      </c>
      <c r="C9" s="62">
        <v>0</v>
      </c>
      <c r="D9" s="69">
        <v>0</v>
      </c>
      <c r="E9" s="62">
        <v>0</v>
      </c>
      <c r="F9" s="69">
        <v>0</v>
      </c>
      <c r="G9" s="62">
        <v>0</v>
      </c>
      <c r="H9" s="69">
        <v>0</v>
      </c>
      <c r="I9" s="62">
        <v>0</v>
      </c>
      <c r="J9" s="69">
        <v>0</v>
      </c>
      <c r="K9" s="62">
        <v>10</v>
      </c>
      <c r="L9" s="69">
        <v>35</v>
      </c>
      <c r="M9" s="62">
        <v>0</v>
      </c>
      <c r="N9" s="39">
        <f t="shared" si="0"/>
        <v>45</v>
      </c>
    </row>
    <row r="10" spans="1:14" x14ac:dyDescent="0.25">
      <c r="A10" s="38">
        <v>7</v>
      </c>
      <c r="B10" s="39" t="s">
        <v>18</v>
      </c>
      <c r="C10" s="152">
        <v>5241</v>
      </c>
      <c r="D10" s="65">
        <v>5265</v>
      </c>
      <c r="E10" s="152">
        <v>3292</v>
      </c>
      <c r="F10" s="65">
        <v>621</v>
      </c>
      <c r="G10" s="152">
        <v>326</v>
      </c>
      <c r="H10" s="65">
        <v>579</v>
      </c>
      <c r="I10" s="62">
        <v>0</v>
      </c>
      <c r="J10" s="65">
        <v>1628</v>
      </c>
      <c r="K10" s="62">
        <v>405</v>
      </c>
      <c r="L10" s="69">
        <v>82</v>
      </c>
      <c r="M10" s="62">
        <v>673</v>
      </c>
      <c r="N10" s="71">
        <f t="shared" si="0"/>
        <v>18112</v>
      </c>
    </row>
    <row r="11" spans="1:14" x14ac:dyDescent="0.25">
      <c r="A11" s="38">
        <v>8</v>
      </c>
      <c r="B11" s="39" t="s">
        <v>19</v>
      </c>
      <c r="C11" s="224">
        <v>32565</v>
      </c>
      <c r="D11" s="65">
        <v>12110</v>
      </c>
      <c r="E11" s="152">
        <v>10609</v>
      </c>
      <c r="F11" s="65">
        <v>19636</v>
      </c>
      <c r="G11" s="152">
        <v>1788</v>
      </c>
      <c r="H11" s="65">
        <v>40105</v>
      </c>
      <c r="I11" s="152">
        <v>199</v>
      </c>
      <c r="J11" s="65">
        <v>10947</v>
      </c>
      <c r="K11" s="152">
        <v>5272</v>
      </c>
      <c r="L11" s="65">
        <v>9997</v>
      </c>
      <c r="M11" s="152">
        <v>11976</v>
      </c>
      <c r="N11" s="71">
        <f t="shared" si="0"/>
        <v>155204</v>
      </c>
    </row>
    <row r="12" spans="1:14" x14ac:dyDescent="0.25">
      <c r="A12" s="38">
        <v>9</v>
      </c>
      <c r="B12" s="39" t="s">
        <v>20</v>
      </c>
      <c r="C12" s="224">
        <v>49314</v>
      </c>
      <c r="D12" s="65">
        <v>23008</v>
      </c>
      <c r="E12" s="152">
        <v>54817</v>
      </c>
      <c r="F12" s="65">
        <v>37012</v>
      </c>
      <c r="G12" s="152">
        <v>9808</v>
      </c>
      <c r="H12" s="65">
        <v>12517</v>
      </c>
      <c r="I12" s="62">
        <v>123</v>
      </c>
      <c r="J12" s="65">
        <v>21108</v>
      </c>
      <c r="K12" s="152">
        <v>2397</v>
      </c>
      <c r="L12" s="65">
        <v>11442</v>
      </c>
      <c r="M12" s="152">
        <v>6980</v>
      </c>
      <c r="N12" s="71">
        <f t="shared" si="0"/>
        <v>228526</v>
      </c>
    </row>
    <row r="13" spans="1:14" x14ac:dyDescent="0.25">
      <c r="A13" s="38">
        <v>10</v>
      </c>
      <c r="B13" s="39" t="s">
        <v>21</v>
      </c>
      <c r="C13" s="152">
        <v>47266</v>
      </c>
      <c r="D13" s="65">
        <v>88450</v>
      </c>
      <c r="E13" s="152">
        <v>63589</v>
      </c>
      <c r="F13" s="65">
        <v>76281</v>
      </c>
      <c r="G13" s="152">
        <v>92986</v>
      </c>
      <c r="H13" s="65">
        <v>65260</v>
      </c>
      <c r="I13" s="152">
        <v>34488</v>
      </c>
      <c r="J13" s="65">
        <v>109101</v>
      </c>
      <c r="K13" s="152">
        <v>72107</v>
      </c>
      <c r="L13" s="65">
        <v>62912</v>
      </c>
      <c r="M13" s="152">
        <v>73623</v>
      </c>
      <c r="N13" s="71">
        <f t="shared" si="0"/>
        <v>786063</v>
      </c>
    </row>
    <row r="14" spans="1:14" x14ac:dyDescent="0.25">
      <c r="A14" s="38">
        <v>11</v>
      </c>
      <c r="B14" s="39" t="s">
        <v>22</v>
      </c>
      <c r="C14" s="62">
        <v>0</v>
      </c>
      <c r="D14" s="65">
        <v>0</v>
      </c>
      <c r="E14" s="62">
        <v>0</v>
      </c>
      <c r="F14" s="65">
        <v>0</v>
      </c>
      <c r="G14" s="152">
        <v>7</v>
      </c>
      <c r="H14" s="65">
        <v>3746</v>
      </c>
      <c r="I14" s="62">
        <v>0</v>
      </c>
      <c r="J14" s="69">
        <v>0</v>
      </c>
      <c r="K14" s="62">
        <v>223</v>
      </c>
      <c r="L14" s="69"/>
      <c r="M14" s="62">
        <v>0</v>
      </c>
      <c r="N14" s="71">
        <f t="shared" si="0"/>
        <v>3976</v>
      </c>
    </row>
    <row r="15" spans="1:14" x14ac:dyDescent="0.25">
      <c r="A15" s="38">
        <v>12</v>
      </c>
      <c r="B15" s="39" t="s">
        <v>23</v>
      </c>
      <c r="C15" s="62">
        <v>3</v>
      </c>
      <c r="D15" s="69">
        <v>0</v>
      </c>
      <c r="E15" s="62">
        <v>6</v>
      </c>
      <c r="F15" s="69">
        <v>29</v>
      </c>
      <c r="G15" s="62">
        <v>13</v>
      </c>
      <c r="H15" s="69">
        <v>11</v>
      </c>
      <c r="I15" s="62">
        <v>0</v>
      </c>
      <c r="J15" s="69">
        <v>5</v>
      </c>
      <c r="K15" s="62">
        <v>13</v>
      </c>
      <c r="L15" s="69">
        <v>17</v>
      </c>
      <c r="M15" s="62">
        <v>0</v>
      </c>
      <c r="N15" s="71">
        <f t="shared" si="0"/>
        <v>97</v>
      </c>
    </row>
    <row r="16" spans="1:14" x14ac:dyDescent="0.25">
      <c r="A16" s="38">
        <v>13</v>
      </c>
      <c r="B16" s="39" t="s">
        <v>68</v>
      </c>
      <c r="C16" s="152">
        <v>7873</v>
      </c>
      <c r="D16" s="65">
        <v>10632</v>
      </c>
      <c r="E16" s="152">
        <v>1011</v>
      </c>
      <c r="F16" s="65">
        <v>4072</v>
      </c>
      <c r="G16" s="152">
        <v>2466</v>
      </c>
      <c r="H16" s="65">
        <v>25030</v>
      </c>
      <c r="I16" s="62">
        <v>0</v>
      </c>
      <c r="J16" s="65">
        <v>6759</v>
      </c>
      <c r="K16" s="152">
        <v>3021</v>
      </c>
      <c r="L16" s="65">
        <v>7667</v>
      </c>
      <c r="M16" s="152">
        <v>1226</v>
      </c>
      <c r="N16" s="71">
        <f t="shared" si="0"/>
        <v>69757</v>
      </c>
    </row>
    <row r="17" spans="1:14" x14ac:dyDescent="0.25">
      <c r="A17" s="38">
        <v>14</v>
      </c>
      <c r="B17" s="39" t="s">
        <v>25</v>
      </c>
      <c r="C17" s="62">
        <v>329</v>
      </c>
      <c r="D17" s="69">
        <v>2284</v>
      </c>
      <c r="E17" s="62">
        <v>0</v>
      </c>
      <c r="F17" s="69">
        <v>1625</v>
      </c>
      <c r="G17" s="62">
        <v>0</v>
      </c>
      <c r="H17" s="69">
        <v>0</v>
      </c>
      <c r="I17" s="62">
        <v>0</v>
      </c>
      <c r="J17" s="69">
        <v>0</v>
      </c>
      <c r="K17" s="62">
        <v>0</v>
      </c>
      <c r="L17" s="69">
        <v>0</v>
      </c>
      <c r="M17" s="62">
        <v>392</v>
      </c>
      <c r="N17" s="71">
        <f t="shared" si="0"/>
        <v>4630</v>
      </c>
    </row>
    <row r="18" spans="1:14" x14ac:dyDescent="0.25">
      <c r="A18" s="38">
        <v>15</v>
      </c>
      <c r="B18" s="39" t="s">
        <v>26</v>
      </c>
      <c r="C18" s="62">
        <v>0</v>
      </c>
      <c r="D18" s="69">
        <v>3</v>
      </c>
      <c r="E18" s="62">
        <v>0</v>
      </c>
      <c r="F18" s="65">
        <v>7</v>
      </c>
      <c r="G18" s="62">
        <v>0</v>
      </c>
      <c r="H18" s="69">
        <v>5</v>
      </c>
      <c r="I18" s="62">
        <v>0</v>
      </c>
      <c r="J18" s="69">
        <v>0</v>
      </c>
      <c r="K18" s="62">
        <v>9</v>
      </c>
      <c r="L18" s="69">
        <v>14</v>
      </c>
      <c r="M18" s="62">
        <v>0</v>
      </c>
      <c r="N18" s="71">
        <f t="shared" si="0"/>
        <v>38</v>
      </c>
    </row>
    <row r="19" spans="1:14" x14ac:dyDescent="0.25">
      <c r="A19" s="38">
        <v>16</v>
      </c>
      <c r="B19" s="39" t="s">
        <v>27</v>
      </c>
      <c r="C19" s="152">
        <v>388</v>
      </c>
      <c r="D19" s="65">
        <v>5176</v>
      </c>
      <c r="E19" s="62">
        <v>0</v>
      </c>
      <c r="F19" s="65">
        <v>2148</v>
      </c>
      <c r="G19" s="62">
        <v>0</v>
      </c>
      <c r="H19" s="69">
        <v>73</v>
      </c>
      <c r="I19" s="62">
        <v>0</v>
      </c>
      <c r="J19" s="65">
        <v>1145</v>
      </c>
      <c r="K19" s="62">
        <v>0</v>
      </c>
      <c r="L19" s="69">
        <v>147</v>
      </c>
      <c r="M19" s="152">
        <v>63</v>
      </c>
      <c r="N19" s="71">
        <f t="shared" si="0"/>
        <v>9140</v>
      </c>
    </row>
    <row r="20" spans="1:14" x14ac:dyDescent="0.25">
      <c r="A20" s="38">
        <v>17</v>
      </c>
      <c r="B20" s="39" t="s">
        <v>28</v>
      </c>
      <c r="C20" s="62">
        <v>0</v>
      </c>
      <c r="D20" s="69">
        <v>0</v>
      </c>
      <c r="E20" s="62">
        <v>0</v>
      </c>
      <c r="F20" s="69">
        <v>0</v>
      </c>
      <c r="G20" s="62">
        <v>0</v>
      </c>
      <c r="H20" s="69">
        <v>0</v>
      </c>
      <c r="I20" s="62">
        <v>0</v>
      </c>
      <c r="J20" s="69">
        <v>0</v>
      </c>
      <c r="K20" s="62">
        <v>0</v>
      </c>
      <c r="L20" s="69">
        <v>0</v>
      </c>
      <c r="M20" s="62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153">
        <v>915</v>
      </c>
      <c r="D21" s="151">
        <v>4873</v>
      </c>
      <c r="E21" s="153">
        <v>581</v>
      </c>
      <c r="F21" s="151">
        <v>3182</v>
      </c>
      <c r="G21" s="153">
        <v>822</v>
      </c>
      <c r="H21" s="151">
        <v>3089</v>
      </c>
      <c r="I21" s="153">
        <v>61</v>
      </c>
      <c r="J21" s="151">
        <v>1476</v>
      </c>
      <c r="K21" s="153">
        <v>1195</v>
      </c>
      <c r="L21" s="151">
        <v>1340</v>
      </c>
      <c r="M21" s="153">
        <v>1080</v>
      </c>
      <c r="N21" s="155">
        <f>SUM(C21:M21)</f>
        <v>18614</v>
      </c>
    </row>
    <row r="22" spans="1:14" ht="15.75" thickBot="1" x14ac:dyDescent="0.3">
      <c r="A22" s="43"/>
      <c r="B22" s="44" t="s">
        <v>37</v>
      </c>
      <c r="C22" s="91">
        <f t="shared" ref="C22:N22" si="1">SUM(C4:C21)</f>
        <v>170901</v>
      </c>
      <c r="D22" s="127">
        <f t="shared" si="1"/>
        <v>240742</v>
      </c>
      <c r="E22" s="63">
        <f t="shared" si="1"/>
        <v>155212</v>
      </c>
      <c r="F22" s="49">
        <f>SUM(F4:F21)</f>
        <v>201024</v>
      </c>
      <c r="G22" s="63">
        <f>SUM(G4:G21)</f>
        <v>129838</v>
      </c>
      <c r="H22" s="127">
        <f t="shared" si="1"/>
        <v>264085</v>
      </c>
      <c r="I22" s="63">
        <f t="shared" si="1"/>
        <v>39111</v>
      </c>
      <c r="J22" s="49">
        <f t="shared" si="1"/>
        <v>179235</v>
      </c>
      <c r="K22" s="63">
        <f>SUM(K4:K21)</f>
        <v>108979</v>
      </c>
      <c r="L22" s="49">
        <f t="shared" si="1"/>
        <v>142178</v>
      </c>
      <c r="M22" s="91">
        <f>SUM(M4:M21)</f>
        <v>189613</v>
      </c>
      <c r="N22" s="46">
        <f t="shared" si="1"/>
        <v>1820918</v>
      </c>
    </row>
    <row r="23" spans="1:14" ht="15.75" thickBot="1" x14ac:dyDescent="0.3">
      <c r="A23" s="50"/>
      <c r="B23" s="51"/>
      <c r="C23" s="77"/>
      <c r="D23" s="53"/>
      <c r="E23" s="77"/>
      <c r="F23" s="53"/>
      <c r="G23" s="77"/>
      <c r="H23" s="53"/>
      <c r="I23" s="77"/>
      <c r="J23" s="53"/>
      <c r="K23" s="77"/>
      <c r="L23" s="53"/>
      <c r="M23" s="77"/>
      <c r="N23" s="53"/>
    </row>
    <row r="24" spans="1:14" ht="15.75" thickBot="1" x14ac:dyDescent="0.3">
      <c r="A24" s="355" t="s">
        <v>53</v>
      </c>
      <c r="B24" s="356"/>
      <c r="C24" s="72">
        <f>C22/N22</f>
        <v>9.3854308650911239E-2</v>
      </c>
      <c r="D24" s="73">
        <f>D22/N22</f>
        <v>0.13220913846752022</v>
      </c>
      <c r="E24" s="55">
        <f>E22/N22</f>
        <v>8.5238324844940844E-2</v>
      </c>
      <c r="F24" s="73">
        <f>F22/N22</f>
        <v>0.11039706345920025</v>
      </c>
      <c r="G24" s="55">
        <f>G22/N22</f>
        <v>7.1303595219554095E-2</v>
      </c>
      <c r="H24" s="73">
        <f>H22/N22</f>
        <v>0.14502849661544343</v>
      </c>
      <c r="I24" s="55">
        <f>I22/N22</f>
        <v>2.147872666424298E-2</v>
      </c>
      <c r="J24" s="73">
        <f>J22/N22</f>
        <v>9.8431121005998073E-2</v>
      </c>
      <c r="K24" s="55">
        <f>K22/N22</f>
        <v>5.984838416666758E-2</v>
      </c>
      <c r="L24" s="73">
        <f>L22/N22</f>
        <v>7.8080396810839364E-2</v>
      </c>
      <c r="M24" s="74">
        <f>M22/N22</f>
        <v>0.10413044409468192</v>
      </c>
      <c r="N24" s="220">
        <f>N22/N22</f>
        <v>1</v>
      </c>
    </row>
    <row r="25" spans="1:14" ht="15.75" thickBo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1"/>
    </row>
    <row r="26" spans="1:14" ht="15.75" thickBot="1" x14ac:dyDescent="0.3">
      <c r="A26" s="326" t="s">
        <v>0</v>
      </c>
      <c r="B26" s="332" t="s">
        <v>1</v>
      </c>
      <c r="C26" s="338" t="s">
        <v>90</v>
      </c>
      <c r="D26" s="369"/>
      <c r="E26" s="369"/>
      <c r="F26" s="369"/>
      <c r="G26" s="340"/>
      <c r="H26" s="336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27"/>
      <c r="B27" s="333"/>
      <c r="C27" s="237" t="s">
        <v>11</v>
      </c>
      <c r="D27" s="166" t="s">
        <v>32</v>
      </c>
      <c r="E27" s="237" t="s">
        <v>7</v>
      </c>
      <c r="F27" s="166" t="s">
        <v>9</v>
      </c>
      <c r="G27" s="237" t="s">
        <v>4</v>
      </c>
      <c r="H27" s="341"/>
      <c r="I27" s="1"/>
      <c r="J27" s="103"/>
      <c r="K27" s="316" t="s">
        <v>33</v>
      </c>
      <c r="L27" s="317"/>
      <c r="M27" s="145">
        <f>N22</f>
        <v>1820918</v>
      </c>
      <c r="N27" s="146">
        <f>M27/M29</f>
        <v>0.83954746307853467</v>
      </c>
    </row>
    <row r="28" spans="1:14" ht="15.75" thickBot="1" x14ac:dyDescent="0.3">
      <c r="A28" s="26">
        <v>19</v>
      </c>
      <c r="B28" s="167" t="s">
        <v>34</v>
      </c>
      <c r="C28" s="144">
        <v>100600</v>
      </c>
      <c r="D28" s="57">
        <v>84882</v>
      </c>
      <c r="E28" s="144">
        <v>75379</v>
      </c>
      <c r="F28" s="57">
        <v>30054</v>
      </c>
      <c r="G28" s="144">
        <v>57095</v>
      </c>
      <c r="H28" s="57">
        <f>SUM(C28:G28)</f>
        <v>348010</v>
      </c>
      <c r="I28" s="1"/>
      <c r="J28" s="103"/>
      <c r="K28" s="316" t="s">
        <v>34</v>
      </c>
      <c r="L28" s="317"/>
      <c r="M28" s="256">
        <f>H28</f>
        <v>348010</v>
      </c>
      <c r="N28" s="147">
        <f>M28/M29</f>
        <v>0.16045253692146536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3"/>
      <c r="K29" s="316" t="s">
        <v>3</v>
      </c>
      <c r="L29" s="317"/>
      <c r="M29" s="148">
        <f>M27+M28</f>
        <v>2168928</v>
      </c>
      <c r="N29" s="149">
        <f>M29/M29</f>
        <v>1</v>
      </c>
    </row>
    <row r="30" spans="1:14" ht="15.75" thickBot="1" x14ac:dyDescent="0.3">
      <c r="A30" s="320" t="s">
        <v>53</v>
      </c>
      <c r="B30" s="321"/>
      <c r="C30" s="27">
        <f>C28/H28</f>
        <v>0.28907215309904888</v>
      </c>
      <c r="D30" s="104">
        <f>D28/H28</f>
        <v>0.24390678428780782</v>
      </c>
      <c r="E30" s="27">
        <f>E28/H28</f>
        <v>0.21660009769834201</v>
      </c>
      <c r="F30" s="104">
        <f>F28/H28</f>
        <v>8.6359587368179072E-2</v>
      </c>
      <c r="G30" s="27">
        <f>G28/H28</f>
        <v>0.16406137754662223</v>
      </c>
      <c r="H30" s="104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A26:A27"/>
    <mergeCell ref="B26:B27"/>
    <mergeCell ref="K27:L27"/>
    <mergeCell ref="H26:H27"/>
    <mergeCell ref="C26:G26"/>
    <mergeCell ref="A24:B24"/>
    <mergeCell ref="N2:N3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/>
  </sheetViews>
  <sheetFormatPr defaultRowHeight="15" x14ac:dyDescent="0.25"/>
  <cols>
    <col min="1" max="1" width="4.7109375" customWidth="1"/>
    <col min="2" max="2" width="20.28515625" customWidth="1"/>
    <col min="14" max="14" width="11.7109375" customWidth="1"/>
  </cols>
  <sheetData>
    <row r="1" spans="1:14" x14ac:dyDescent="0.25">
      <c r="A1" s="15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419" t="s">
        <v>114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1"/>
      <c r="M2" s="1"/>
      <c r="N2" s="1"/>
    </row>
    <row r="3" spans="1:14" ht="15.75" thickBot="1" x14ac:dyDescent="0.3">
      <c r="A3" s="31"/>
      <c r="B3" s="346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1"/>
      <c r="N3" s="219" t="s">
        <v>92</v>
      </c>
    </row>
    <row r="4" spans="1:14" ht="15.75" thickBot="1" x14ac:dyDescent="0.3">
      <c r="A4" s="349" t="s">
        <v>0</v>
      </c>
      <c r="B4" s="416" t="s">
        <v>89</v>
      </c>
      <c r="C4" s="376" t="s">
        <v>2</v>
      </c>
      <c r="D4" s="376"/>
      <c r="E4" s="376"/>
      <c r="F4" s="376"/>
      <c r="G4" s="376"/>
      <c r="H4" s="376"/>
      <c r="I4" s="376"/>
      <c r="J4" s="376"/>
      <c r="K4" s="376"/>
      <c r="L4" s="376"/>
      <c r="M4" s="418"/>
      <c r="N4" s="429" t="s">
        <v>3</v>
      </c>
    </row>
    <row r="5" spans="1:14" ht="15.75" thickBot="1" x14ac:dyDescent="0.3">
      <c r="A5" s="350"/>
      <c r="B5" s="417"/>
      <c r="C5" s="142" t="s">
        <v>69</v>
      </c>
      <c r="D5" s="141" t="s">
        <v>4</v>
      </c>
      <c r="E5" s="140" t="s">
        <v>5</v>
      </c>
      <c r="F5" s="141" t="s">
        <v>6</v>
      </c>
      <c r="G5" s="140" t="s">
        <v>7</v>
      </c>
      <c r="H5" s="141" t="s">
        <v>8</v>
      </c>
      <c r="I5" s="23" t="s">
        <v>94</v>
      </c>
      <c r="J5" s="141" t="s">
        <v>9</v>
      </c>
      <c r="K5" s="143" t="s">
        <v>10</v>
      </c>
      <c r="L5" s="24" t="s">
        <v>93</v>
      </c>
      <c r="M5" s="139" t="s">
        <v>11</v>
      </c>
      <c r="N5" s="430"/>
    </row>
    <row r="6" spans="1:14" ht="45" customHeight="1" x14ac:dyDescent="0.25">
      <c r="A6" s="36">
        <v>1</v>
      </c>
      <c r="B6" s="78" t="s">
        <v>59</v>
      </c>
      <c r="C6" s="86">
        <v>194012</v>
      </c>
      <c r="D6" s="87">
        <v>888051</v>
      </c>
      <c r="E6" s="79">
        <v>173018</v>
      </c>
      <c r="F6" s="87">
        <v>251796</v>
      </c>
      <c r="G6" s="79">
        <v>236433</v>
      </c>
      <c r="H6" s="87">
        <v>274432</v>
      </c>
      <c r="I6" s="79">
        <v>131521</v>
      </c>
      <c r="J6" s="87">
        <v>141968</v>
      </c>
      <c r="K6" s="96">
        <v>224502</v>
      </c>
      <c r="L6" s="87">
        <v>292061</v>
      </c>
      <c r="M6" s="88">
        <v>180728</v>
      </c>
      <c r="N6" s="119">
        <f>SUM(C6:M6)</f>
        <v>2988522</v>
      </c>
    </row>
    <row r="7" spans="1:14" ht="45" customHeight="1" thickBot="1" x14ac:dyDescent="0.3">
      <c r="A7" s="105">
        <v>2</v>
      </c>
      <c r="B7" s="106" t="s">
        <v>60</v>
      </c>
      <c r="C7" s="107">
        <v>135661</v>
      </c>
      <c r="D7" s="108">
        <v>270935</v>
      </c>
      <c r="E7" s="109">
        <v>232699</v>
      </c>
      <c r="F7" s="108">
        <v>178391</v>
      </c>
      <c r="G7" s="109">
        <v>191670</v>
      </c>
      <c r="H7" s="108">
        <v>220201</v>
      </c>
      <c r="I7" s="109">
        <v>345648</v>
      </c>
      <c r="J7" s="108">
        <v>212750</v>
      </c>
      <c r="K7" s="109">
        <v>222145</v>
      </c>
      <c r="L7" s="108">
        <v>219267</v>
      </c>
      <c r="M7" s="110">
        <v>175425</v>
      </c>
      <c r="N7" s="120">
        <f>SUM(C7:M7)</f>
        <v>2404792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thickBot="1" x14ac:dyDescent="0.3">
      <c r="A10" s="349" t="s">
        <v>0</v>
      </c>
      <c r="B10" s="416" t="s">
        <v>89</v>
      </c>
      <c r="C10" s="437" t="s">
        <v>90</v>
      </c>
      <c r="D10" s="438"/>
      <c r="E10" s="438"/>
      <c r="F10" s="438"/>
      <c r="G10" s="439"/>
      <c r="H10" s="435" t="s">
        <v>3</v>
      </c>
      <c r="I10" s="1"/>
      <c r="J10" s="423" t="s">
        <v>81</v>
      </c>
      <c r="K10" s="424"/>
      <c r="L10" s="421" t="s">
        <v>2</v>
      </c>
      <c r="M10" s="427" t="s">
        <v>90</v>
      </c>
      <c r="N10" s="421" t="s">
        <v>3</v>
      </c>
    </row>
    <row r="11" spans="1:14" ht="15.75" thickBot="1" x14ac:dyDescent="0.3">
      <c r="A11" s="350"/>
      <c r="B11" s="417"/>
      <c r="C11" s="238" t="s">
        <v>11</v>
      </c>
      <c r="D11" s="239" t="s">
        <v>32</v>
      </c>
      <c r="E11" s="240" t="s">
        <v>7</v>
      </c>
      <c r="F11" s="259" t="s">
        <v>9</v>
      </c>
      <c r="G11" s="260" t="s">
        <v>4</v>
      </c>
      <c r="H11" s="436"/>
      <c r="I11" s="1"/>
      <c r="J11" s="425"/>
      <c r="K11" s="426"/>
      <c r="L11" s="422"/>
      <c r="M11" s="428"/>
      <c r="N11" s="422"/>
    </row>
    <row r="12" spans="1:14" ht="45" customHeight="1" thickBot="1" x14ac:dyDescent="0.3">
      <c r="A12" s="121">
        <v>1</v>
      </c>
      <c r="B12" s="78" t="s">
        <v>59</v>
      </c>
      <c r="C12" s="261">
        <v>19643</v>
      </c>
      <c r="D12" s="122">
        <v>43336</v>
      </c>
      <c r="E12" s="262">
        <v>11038</v>
      </c>
      <c r="F12" s="122">
        <v>6673</v>
      </c>
      <c r="G12" s="303">
        <v>2457</v>
      </c>
      <c r="H12" s="263">
        <f>SUM(C12:G12)</f>
        <v>83147</v>
      </c>
      <c r="I12" s="1"/>
      <c r="J12" s="433" t="s">
        <v>59</v>
      </c>
      <c r="K12" s="434"/>
      <c r="L12" s="124">
        <f>N6</f>
        <v>2988522</v>
      </c>
      <c r="M12" s="136">
        <f>H12</f>
        <v>83147</v>
      </c>
      <c r="N12" s="137">
        <f>SUM(L12:M12)</f>
        <v>3071669</v>
      </c>
    </row>
    <row r="13" spans="1:14" ht="45" customHeight="1" thickBot="1" x14ac:dyDescent="0.3">
      <c r="A13" s="105">
        <v>2</v>
      </c>
      <c r="B13" s="106" t="s">
        <v>60</v>
      </c>
      <c r="C13" s="264">
        <v>2227</v>
      </c>
      <c r="D13" s="123">
        <v>24560</v>
      </c>
      <c r="E13" s="265">
        <v>8184</v>
      </c>
      <c r="F13" s="123">
        <v>206</v>
      </c>
      <c r="G13" s="304">
        <v>150</v>
      </c>
      <c r="H13" s="120">
        <f>SUM(C13:G13)</f>
        <v>35327</v>
      </c>
      <c r="I13" s="1"/>
      <c r="J13" s="431" t="s">
        <v>60</v>
      </c>
      <c r="K13" s="432"/>
      <c r="L13" s="125">
        <f>N7</f>
        <v>2404792</v>
      </c>
      <c r="M13" s="136">
        <f>H13</f>
        <v>35327</v>
      </c>
      <c r="N13" s="138">
        <f>SUM(L13:M13)</f>
        <v>2440119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mergeCells count="16">
    <mergeCell ref="J13:K13"/>
    <mergeCell ref="A10:A11"/>
    <mergeCell ref="B10:B11"/>
    <mergeCell ref="J12:K12"/>
    <mergeCell ref="H10:H11"/>
    <mergeCell ref="C10:G10"/>
    <mergeCell ref="N10:N11"/>
    <mergeCell ref="J10:K11"/>
    <mergeCell ref="L10:L11"/>
    <mergeCell ref="M10:M11"/>
    <mergeCell ref="N4:N5"/>
    <mergeCell ref="B3:L3"/>
    <mergeCell ref="A4:A5"/>
    <mergeCell ref="B4:B5"/>
    <mergeCell ref="C4:M4"/>
    <mergeCell ref="A2:K2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/>
  </sheetViews>
  <sheetFormatPr defaultRowHeight="15" x14ac:dyDescent="0.25"/>
  <cols>
    <col min="1" max="1" width="25.7109375" customWidth="1"/>
    <col min="13" max="13" width="9.5703125" bestFit="1" customWidth="1"/>
  </cols>
  <sheetData>
    <row r="1" spans="1:13" ht="11.25" customHeight="1" thickBot="1" x14ac:dyDescent="0.3">
      <c r="A1" s="1"/>
      <c r="B1" s="1"/>
      <c r="C1" s="225" t="s">
        <v>115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thickBot="1" x14ac:dyDescent="0.3">
      <c r="A2" s="99"/>
      <c r="B2" s="100" t="s">
        <v>69</v>
      </c>
      <c r="C2" s="83" t="s">
        <v>4</v>
      </c>
      <c r="D2" s="84" t="s">
        <v>5</v>
      </c>
      <c r="E2" s="83" t="s">
        <v>6</v>
      </c>
      <c r="F2" s="298" t="s">
        <v>7</v>
      </c>
      <c r="G2" s="83" t="s">
        <v>8</v>
      </c>
      <c r="H2" s="85" t="s">
        <v>94</v>
      </c>
      <c r="I2" s="83" t="s">
        <v>9</v>
      </c>
      <c r="J2" s="84" t="s">
        <v>10</v>
      </c>
      <c r="K2" s="83" t="s">
        <v>93</v>
      </c>
      <c r="L2" s="82" t="s">
        <v>11</v>
      </c>
      <c r="M2" s="83" t="s">
        <v>3</v>
      </c>
    </row>
    <row r="3" spans="1:13" x14ac:dyDescent="0.25">
      <c r="A3" s="162" t="s">
        <v>70</v>
      </c>
      <c r="B3" s="97"/>
      <c r="C3" s="97"/>
      <c r="D3" s="98"/>
      <c r="E3" s="97"/>
      <c r="F3" s="98"/>
      <c r="G3" s="97"/>
      <c r="H3" s="97"/>
      <c r="I3" s="97"/>
      <c r="J3" s="98"/>
      <c r="K3" s="97"/>
      <c r="L3" s="98"/>
      <c r="M3" s="97"/>
    </row>
    <row r="4" spans="1:13" x14ac:dyDescent="0.25">
      <c r="A4" s="163" t="s">
        <v>76</v>
      </c>
      <c r="B4" s="204">
        <v>1495</v>
      </c>
      <c r="C4" s="204">
        <v>25646</v>
      </c>
      <c r="D4" s="205">
        <v>10629</v>
      </c>
      <c r="E4" s="204">
        <v>17696</v>
      </c>
      <c r="F4" s="294">
        <v>8681</v>
      </c>
      <c r="G4" s="204">
        <v>24292</v>
      </c>
      <c r="H4" s="163">
        <v>29</v>
      </c>
      <c r="I4" s="204">
        <v>3325</v>
      </c>
      <c r="J4" s="205">
        <v>15580</v>
      </c>
      <c r="K4" s="204">
        <v>1253</v>
      </c>
      <c r="L4" s="205">
        <v>10504</v>
      </c>
      <c r="M4" s="204">
        <f>SUM(B4:L4)</f>
        <v>119130</v>
      </c>
    </row>
    <row r="5" spans="1:13" x14ac:dyDescent="0.25">
      <c r="A5" s="163" t="s">
        <v>77</v>
      </c>
      <c r="B5" s="204">
        <v>69101</v>
      </c>
      <c r="C5" s="204">
        <v>260280</v>
      </c>
      <c r="D5" s="205">
        <v>62682</v>
      </c>
      <c r="E5" s="204">
        <v>173824</v>
      </c>
      <c r="F5" s="294">
        <v>63713</v>
      </c>
      <c r="G5" s="204">
        <v>281375</v>
      </c>
      <c r="H5" s="204">
        <v>2801</v>
      </c>
      <c r="I5" s="204">
        <v>39927</v>
      </c>
      <c r="J5" s="205">
        <v>103907</v>
      </c>
      <c r="K5" s="204">
        <v>26836</v>
      </c>
      <c r="L5" s="205">
        <v>142197</v>
      </c>
      <c r="M5" s="232">
        <f>SUM(B5:L5)</f>
        <v>1226643</v>
      </c>
    </row>
    <row r="6" spans="1:13" x14ac:dyDescent="0.25">
      <c r="A6" s="163" t="s">
        <v>58</v>
      </c>
      <c r="B6" s="163">
        <v>0</v>
      </c>
      <c r="C6" s="163">
        <v>0</v>
      </c>
      <c r="D6" s="206">
        <v>0</v>
      </c>
      <c r="E6" s="163">
        <v>0</v>
      </c>
      <c r="F6" s="295">
        <v>0</v>
      </c>
      <c r="G6" s="163">
        <v>0</v>
      </c>
      <c r="H6" s="163">
        <v>0</v>
      </c>
      <c r="I6" s="163">
        <v>0</v>
      </c>
      <c r="J6" s="206">
        <v>0</v>
      </c>
      <c r="K6" s="163">
        <v>0</v>
      </c>
      <c r="L6" s="206">
        <v>0</v>
      </c>
      <c r="M6" s="163">
        <f>SUM(B6:L6)</f>
        <v>0</v>
      </c>
    </row>
    <row r="7" spans="1:13" x14ac:dyDescent="0.25">
      <c r="A7" s="162" t="s">
        <v>71</v>
      </c>
      <c r="B7" s="97"/>
      <c r="C7" s="97"/>
      <c r="D7" s="98"/>
      <c r="E7" s="97"/>
      <c r="F7" s="296"/>
      <c r="G7" s="97"/>
      <c r="H7" s="97"/>
      <c r="I7" s="97"/>
      <c r="J7" s="98"/>
      <c r="K7" s="97"/>
      <c r="L7" s="98"/>
      <c r="M7" s="97"/>
    </row>
    <row r="8" spans="1:13" x14ac:dyDescent="0.25">
      <c r="A8" s="163" t="s">
        <v>76</v>
      </c>
      <c r="B8" s="204">
        <v>4099</v>
      </c>
      <c r="C8" s="204">
        <v>10832</v>
      </c>
      <c r="D8" s="205">
        <v>7631</v>
      </c>
      <c r="E8" s="204">
        <v>4019</v>
      </c>
      <c r="F8" s="294">
        <v>8020</v>
      </c>
      <c r="G8" s="204">
        <v>5091</v>
      </c>
      <c r="H8" s="204">
        <v>4539</v>
      </c>
      <c r="I8" s="204">
        <v>10196</v>
      </c>
      <c r="J8" s="205">
        <v>4510</v>
      </c>
      <c r="K8" s="204">
        <v>3754</v>
      </c>
      <c r="L8" s="205">
        <v>11427</v>
      </c>
      <c r="M8" s="204">
        <f>SUM(B8:L8)</f>
        <v>74118</v>
      </c>
    </row>
    <row r="9" spans="1:13" x14ac:dyDescent="0.25">
      <c r="A9" s="163" t="s">
        <v>77</v>
      </c>
      <c r="B9" s="204">
        <v>60631</v>
      </c>
      <c r="C9" s="204">
        <v>59209</v>
      </c>
      <c r="D9" s="205">
        <v>140797</v>
      </c>
      <c r="E9" s="204">
        <v>33422</v>
      </c>
      <c r="F9" s="294">
        <v>50855</v>
      </c>
      <c r="G9" s="204">
        <v>41846</v>
      </c>
      <c r="H9" s="204">
        <v>17353</v>
      </c>
      <c r="I9" s="204">
        <v>93543</v>
      </c>
      <c r="J9" s="205">
        <v>28973</v>
      </c>
      <c r="K9" s="204">
        <v>44204</v>
      </c>
      <c r="L9" s="205">
        <v>99555</v>
      </c>
      <c r="M9" s="232">
        <f>SUM(B9:L9)</f>
        <v>670388</v>
      </c>
    </row>
    <row r="10" spans="1:13" x14ac:dyDescent="0.25">
      <c r="A10" s="163" t="s">
        <v>58</v>
      </c>
      <c r="B10" s="204">
        <v>13537</v>
      </c>
      <c r="C10" s="266">
        <v>18234</v>
      </c>
      <c r="D10" s="205">
        <v>43491</v>
      </c>
      <c r="E10" s="204">
        <v>7400</v>
      </c>
      <c r="F10" s="294">
        <v>13876</v>
      </c>
      <c r="G10" s="204">
        <v>12618</v>
      </c>
      <c r="H10" s="204">
        <v>5217</v>
      </c>
      <c r="I10" s="204">
        <v>28711</v>
      </c>
      <c r="J10" s="205">
        <v>7849</v>
      </c>
      <c r="K10" s="204">
        <v>11563</v>
      </c>
      <c r="L10" s="205">
        <v>47647</v>
      </c>
      <c r="M10" s="204">
        <f>SUM(B10:L10)</f>
        <v>210143</v>
      </c>
    </row>
    <row r="11" spans="1:13" x14ac:dyDescent="0.25">
      <c r="A11" s="162" t="s">
        <v>72</v>
      </c>
      <c r="B11" s="97"/>
      <c r="C11" s="97"/>
      <c r="D11" s="98"/>
      <c r="E11" s="97"/>
      <c r="F11" s="296"/>
      <c r="G11" s="97"/>
      <c r="H11" s="97"/>
      <c r="I11" s="97"/>
      <c r="J11" s="98"/>
      <c r="K11" s="97"/>
      <c r="L11" s="98"/>
      <c r="M11" s="97"/>
    </row>
    <row r="12" spans="1:13" x14ac:dyDescent="0.25">
      <c r="A12" s="163" t="s">
        <v>76</v>
      </c>
      <c r="B12" s="204">
        <v>9764</v>
      </c>
      <c r="C12" s="204">
        <v>0</v>
      </c>
      <c r="D12" s="205">
        <v>2177</v>
      </c>
      <c r="E12" s="204">
        <v>547</v>
      </c>
      <c r="F12" s="295">
        <v>0</v>
      </c>
      <c r="G12" s="163">
        <v>0</v>
      </c>
      <c r="H12" s="163">
        <v>0</v>
      </c>
      <c r="I12" s="204">
        <v>4742</v>
      </c>
      <c r="J12" s="206">
        <v>615</v>
      </c>
      <c r="K12" s="163">
        <v>0</v>
      </c>
      <c r="L12" s="206">
        <v>0</v>
      </c>
      <c r="M12" s="204">
        <f>SUM(B12:L12)</f>
        <v>17845</v>
      </c>
    </row>
    <row r="13" spans="1:13" x14ac:dyDescent="0.25">
      <c r="A13" s="163" t="s">
        <v>77</v>
      </c>
      <c r="B13" s="204">
        <v>90444</v>
      </c>
      <c r="C13" s="204">
        <v>0</v>
      </c>
      <c r="D13" s="205">
        <v>17620</v>
      </c>
      <c r="E13" s="204">
        <v>3360</v>
      </c>
      <c r="F13" s="294">
        <v>0</v>
      </c>
      <c r="G13" s="163">
        <v>0</v>
      </c>
      <c r="H13" s="163">
        <v>0</v>
      </c>
      <c r="I13" s="204">
        <v>29993</v>
      </c>
      <c r="J13" s="205">
        <v>3891</v>
      </c>
      <c r="K13" s="163">
        <v>0</v>
      </c>
      <c r="L13" s="206">
        <v>0</v>
      </c>
      <c r="M13" s="232">
        <f>SUM(B13:L13)</f>
        <v>145308</v>
      </c>
    </row>
    <row r="14" spans="1:13" x14ac:dyDescent="0.25">
      <c r="A14" s="163" t="s">
        <v>58</v>
      </c>
      <c r="B14" s="204">
        <v>21317</v>
      </c>
      <c r="C14" s="204">
        <v>0</v>
      </c>
      <c r="D14" s="205">
        <v>4597</v>
      </c>
      <c r="E14" s="204">
        <v>751</v>
      </c>
      <c r="F14" s="295">
        <v>0</v>
      </c>
      <c r="G14" s="163">
        <v>0</v>
      </c>
      <c r="H14" s="163">
        <v>0</v>
      </c>
      <c r="I14" s="204">
        <v>10357</v>
      </c>
      <c r="J14" s="205">
        <v>1371</v>
      </c>
      <c r="K14" s="163">
        <v>0</v>
      </c>
      <c r="L14" s="206">
        <v>0</v>
      </c>
      <c r="M14" s="204">
        <f>SUM(B14:L14)</f>
        <v>38393</v>
      </c>
    </row>
    <row r="15" spans="1:13" x14ac:dyDescent="0.25">
      <c r="A15" s="162" t="s">
        <v>73</v>
      </c>
      <c r="B15" s="97"/>
      <c r="C15" s="97"/>
      <c r="D15" s="98"/>
      <c r="E15" s="97"/>
      <c r="F15" s="296"/>
      <c r="G15" s="97"/>
      <c r="H15" s="97"/>
      <c r="I15" s="97"/>
      <c r="J15" s="98"/>
      <c r="K15" s="97"/>
      <c r="L15" s="98"/>
      <c r="M15" s="97"/>
    </row>
    <row r="16" spans="1:13" x14ac:dyDescent="0.25">
      <c r="A16" s="163" t="s">
        <v>76</v>
      </c>
      <c r="B16" s="204">
        <v>100</v>
      </c>
      <c r="C16" s="204">
        <v>688</v>
      </c>
      <c r="D16" s="205">
        <v>10</v>
      </c>
      <c r="E16" s="204">
        <v>545</v>
      </c>
      <c r="F16" s="294">
        <v>1</v>
      </c>
      <c r="G16" s="204">
        <v>2765</v>
      </c>
      <c r="H16" s="204">
        <v>68</v>
      </c>
      <c r="I16" s="204">
        <v>611</v>
      </c>
      <c r="J16" s="205">
        <v>160</v>
      </c>
      <c r="K16" s="204">
        <v>461</v>
      </c>
      <c r="L16" s="205">
        <v>192</v>
      </c>
      <c r="M16" s="204">
        <f>SUM(B16:L16)</f>
        <v>5601</v>
      </c>
    </row>
    <row r="17" spans="1:13" x14ac:dyDescent="0.25">
      <c r="A17" s="163" t="s">
        <v>77</v>
      </c>
      <c r="B17" s="204">
        <v>64</v>
      </c>
      <c r="C17" s="204">
        <v>453</v>
      </c>
      <c r="D17" s="205">
        <v>6</v>
      </c>
      <c r="E17" s="204">
        <v>235</v>
      </c>
      <c r="F17" s="294">
        <v>2</v>
      </c>
      <c r="G17" s="204">
        <v>1438</v>
      </c>
      <c r="H17" s="204">
        <v>22</v>
      </c>
      <c r="I17" s="204">
        <v>290</v>
      </c>
      <c r="J17" s="205">
        <v>87</v>
      </c>
      <c r="K17" s="204">
        <v>215</v>
      </c>
      <c r="L17" s="205">
        <v>118</v>
      </c>
      <c r="M17" s="232">
        <f>SUM(B17:L17)</f>
        <v>2930</v>
      </c>
    </row>
    <row r="18" spans="1:13" x14ac:dyDescent="0.25">
      <c r="A18" s="163" t="s">
        <v>58</v>
      </c>
      <c r="B18" s="204">
        <v>20</v>
      </c>
      <c r="C18" s="163">
        <v>140</v>
      </c>
      <c r="D18" s="206">
        <v>1</v>
      </c>
      <c r="E18" s="204">
        <v>69</v>
      </c>
      <c r="F18" s="295">
        <v>1</v>
      </c>
      <c r="G18" s="204">
        <v>358</v>
      </c>
      <c r="H18" s="163">
        <v>0</v>
      </c>
      <c r="I18" s="163">
        <v>0</v>
      </c>
      <c r="J18" s="206">
        <v>22</v>
      </c>
      <c r="K18" s="163">
        <v>89</v>
      </c>
      <c r="L18" s="206">
        <v>17</v>
      </c>
      <c r="M18" s="204">
        <f>SUM(B18:L18)</f>
        <v>717</v>
      </c>
    </row>
    <row r="19" spans="1:13" x14ac:dyDescent="0.25">
      <c r="A19" s="162" t="s">
        <v>74</v>
      </c>
      <c r="B19" s="97"/>
      <c r="C19" s="97"/>
      <c r="D19" s="98"/>
      <c r="E19" s="97"/>
      <c r="F19" s="296"/>
      <c r="G19" s="97"/>
      <c r="H19" s="97"/>
      <c r="I19" s="97"/>
      <c r="J19" s="98"/>
      <c r="K19" s="97"/>
      <c r="L19" s="98"/>
      <c r="M19" s="97"/>
    </row>
    <row r="20" spans="1:13" x14ac:dyDescent="0.25">
      <c r="A20" s="163" t="s">
        <v>76</v>
      </c>
      <c r="B20" s="163">
        <v>0</v>
      </c>
      <c r="C20" s="163">
        <v>0</v>
      </c>
      <c r="D20" s="206">
        <v>191</v>
      </c>
      <c r="E20" s="163">
        <v>0</v>
      </c>
      <c r="F20" s="295">
        <v>0</v>
      </c>
      <c r="G20" s="163">
        <v>0</v>
      </c>
      <c r="H20" s="163">
        <v>0</v>
      </c>
      <c r="I20" s="163">
        <v>0</v>
      </c>
      <c r="J20" s="206">
        <v>0</v>
      </c>
      <c r="K20" s="163">
        <v>0</v>
      </c>
      <c r="L20" s="206">
        <v>0</v>
      </c>
      <c r="M20" s="163">
        <f>SUM(B20:L20)</f>
        <v>191</v>
      </c>
    </row>
    <row r="21" spans="1:13" x14ac:dyDescent="0.25">
      <c r="A21" s="163" t="s">
        <v>77</v>
      </c>
      <c r="B21" s="163">
        <v>0</v>
      </c>
      <c r="C21" s="163">
        <v>0</v>
      </c>
      <c r="D21" s="205">
        <v>2447</v>
      </c>
      <c r="E21" s="163">
        <v>0</v>
      </c>
      <c r="F21" s="295">
        <v>0</v>
      </c>
      <c r="G21" s="163">
        <v>0</v>
      </c>
      <c r="H21" s="163">
        <v>0</v>
      </c>
      <c r="I21" s="163">
        <v>0</v>
      </c>
      <c r="J21" s="206">
        <v>0</v>
      </c>
      <c r="K21" s="163">
        <v>0</v>
      </c>
      <c r="L21" s="206">
        <v>0</v>
      </c>
      <c r="M21" s="232">
        <f>SUM(B21:L21)</f>
        <v>2447</v>
      </c>
    </row>
    <row r="22" spans="1:13" ht="12.75" customHeight="1" x14ac:dyDescent="0.25">
      <c r="A22" s="163" t="s">
        <v>58</v>
      </c>
      <c r="B22" s="163">
        <v>0</v>
      </c>
      <c r="C22" s="163">
        <v>0</v>
      </c>
      <c r="D22" s="205">
        <v>0</v>
      </c>
      <c r="E22" s="163">
        <v>0</v>
      </c>
      <c r="F22" s="295">
        <v>0</v>
      </c>
      <c r="G22" s="163">
        <v>0</v>
      </c>
      <c r="H22" s="163">
        <v>0</v>
      </c>
      <c r="I22" s="163">
        <v>0</v>
      </c>
      <c r="J22" s="206">
        <v>0</v>
      </c>
      <c r="K22" s="163">
        <v>0</v>
      </c>
      <c r="L22" s="206">
        <v>0</v>
      </c>
      <c r="M22" s="204">
        <f>SUM(B22:L22)</f>
        <v>0</v>
      </c>
    </row>
    <row r="23" spans="1:13" x14ac:dyDescent="0.25">
      <c r="A23" s="162" t="s">
        <v>75</v>
      </c>
      <c r="B23" s="97"/>
      <c r="C23" s="97"/>
      <c r="D23" s="98"/>
      <c r="E23" s="97"/>
      <c r="F23" s="296"/>
      <c r="G23" s="97"/>
      <c r="H23" s="162"/>
      <c r="I23" s="97"/>
      <c r="J23" s="98"/>
      <c r="K23" s="97"/>
      <c r="L23" s="98"/>
      <c r="M23" s="97"/>
    </row>
    <row r="24" spans="1:13" x14ac:dyDescent="0.25">
      <c r="A24" s="163" t="s">
        <v>76</v>
      </c>
      <c r="B24" s="204">
        <v>363</v>
      </c>
      <c r="C24" s="204">
        <v>1880</v>
      </c>
      <c r="D24" s="206">
        <v>58</v>
      </c>
      <c r="E24" s="204">
        <v>12613</v>
      </c>
      <c r="F24" s="295">
        <v>107</v>
      </c>
      <c r="G24" s="163">
        <v>0</v>
      </c>
      <c r="H24" s="163">
        <v>0</v>
      </c>
      <c r="I24" s="204">
        <v>7</v>
      </c>
      <c r="J24" s="206">
        <v>225</v>
      </c>
      <c r="K24" s="305">
        <v>6403</v>
      </c>
      <c r="L24" s="205">
        <v>17470</v>
      </c>
      <c r="M24" s="204">
        <f>SUM(B24:L24)</f>
        <v>39126</v>
      </c>
    </row>
    <row r="25" spans="1:13" x14ac:dyDescent="0.25">
      <c r="A25" s="163" t="s">
        <v>77</v>
      </c>
      <c r="B25" s="204">
        <v>30808</v>
      </c>
      <c r="C25" s="204">
        <v>4633</v>
      </c>
      <c r="D25" s="206">
        <v>91</v>
      </c>
      <c r="E25" s="204">
        <v>13384</v>
      </c>
      <c r="F25" s="295">
        <v>-27</v>
      </c>
      <c r="G25" s="163">
        <v>0</v>
      </c>
      <c r="H25" s="163">
        <v>0</v>
      </c>
      <c r="I25" s="204">
        <v>65</v>
      </c>
      <c r="J25" s="205">
        <v>892</v>
      </c>
      <c r="K25" s="305">
        <v>35118</v>
      </c>
      <c r="L25" s="205">
        <v>14344</v>
      </c>
      <c r="M25" s="232">
        <f>SUM(B25:L25)</f>
        <v>99308</v>
      </c>
    </row>
    <row r="26" spans="1:13" x14ac:dyDescent="0.25">
      <c r="A26" s="163" t="s">
        <v>58</v>
      </c>
      <c r="B26" s="204">
        <v>6130</v>
      </c>
      <c r="C26" s="204">
        <v>2267</v>
      </c>
      <c r="D26" s="206">
        <v>18</v>
      </c>
      <c r="E26" s="204">
        <v>3930</v>
      </c>
      <c r="F26" s="295">
        <v>-7</v>
      </c>
      <c r="G26" s="267">
        <v>0</v>
      </c>
      <c r="H26" s="163">
        <v>0</v>
      </c>
      <c r="I26" s="204">
        <v>0</v>
      </c>
      <c r="J26" s="206">
        <v>0</v>
      </c>
      <c r="K26" s="204">
        <v>3221</v>
      </c>
      <c r="L26" s="205">
        <v>6681</v>
      </c>
      <c r="M26" s="204">
        <f>SUM(B26:L26)</f>
        <v>22240</v>
      </c>
    </row>
    <row r="27" spans="1:13" x14ac:dyDescent="0.25">
      <c r="A27" s="162" t="s">
        <v>78</v>
      </c>
      <c r="B27" s="97"/>
      <c r="C27" s="97"/>
      <c r="D27" s="98"/>
      <c r="E27" s="97"/>
      <c r="F27" s="296"/>
      <c r="G27" s="97"/>
      <c r="H27" s="162"/>
      <c r="I27" s="97"/>
      <c r="J27" s="98"/>
      <c r="K27" s="97"/>
      <c r="L27" s="98"/>
      <c r="M27" s="97"/>
    </row>
    <row r="28" spans="1:13" x14ac:dyDescent="0.25">
      <c r="A28" s="163" t="s">
        <v>76</v>
      </c>
      <c r="B28" s="163">
        <v>0</v>
      </c>
      <c r="C28" s="204">
        <v>1625</v>
      </c>
      <c r="D28" s="205">
        <v>1043</v>
      </c>
      <c r="E28" s="204">
        <v>4421</v>
      </c>
      <c r="F28" s="294">
        <v>10347</v>
      </c>
      <c r="G28" s="204">
        <v>899</v>
      </c>
      <c r="H28" s="204">
        <v>3948</v>
      </c>
      <c r="I28" s="204">
        <v>11835</v>
      </c>
      <c r="J28" s="205">
        <v>1905</v>
      </c>
      <c r="K28" s="204">
        <v>12268</v>
      </c>
      <c r="L28" s="205">
        <v>701</v>
      </c>
      <c r="M28" s="204">
        <f>SUM(B28:L28)</f>
        <v>48992</v>
      </c>
    </row>
    <row r="29" spans="1:13" x14ac:dyDescent="0.25">
      <c r="A29" s="163" t="s">
        <v>77</v>
      </c>
      <c r="B29" s="163">
        <v>0</v>
      </c>
      <c r="C29" s="204">
        <v>9893</v>
      </c>
      <c r="D29" s="205">
        <v>6560</v>
      </c>
      <c r="E29" s="204">
        <v>32325</v>
      </c>
      <c r="F29" s="294">
        <v>67427</v>
      </c>
      <c r="G29" s="204">
        <v>9047</v>
      </c>
      <c r="H29" s="204">
        <v>34889</v>
      </c>
      <c r="I29" s="204">
        <v>78065</v>
      </c>
      <c r="J29" s="205">
        <v>12769</v>
      </c>
      <c r="K29" s="204">
        <v>83209</v>
      </c>
      <c r="L29" s="205">
        <v>4151</v>
      </c>
      <c r="M29" s="232">
        <f>SUM(B29:L29)</f>
        <v>338335</v>
      </c>
    </row>
    <row r="30" spans="1:13" x14ac:dyDescent="0.25">
      <c r="A30" s="163" t="s">
        <v>58</v>
      </c>
      <c r="B30" s="163">
        <v>0</v>
      </c>
      <c r="C30" s="204">
        <v>4148</v>
      </c>
      <c r="D30" s="205">
        <v>1009</v>
      </c>
      <c r="E30" s="204">
        <v>6723</v>
      </c>
      <c r="F30" s="294">
        <v>19214</v>
      </c>
      <c r="G30" s="204">
        <v>2029</v>
      </c>
      <c r="H30" s="204">
        <v>8033</v>
      </c>
      <c r="I30" s="204">
        <v>15171</v>
      </c>
      <c r="J30" s="205">
        <v>1551</v>
      </c>
      <c r="K30" s="204">
        <v>0</v>
      </c>
      <c r="L30" s="205">
        <v>909</v>
      </c>
      <c r="M30" s="204">
        <f>SUM(B30:L30)</f>
        <v>58787</v>
      </c>
    </row>
    <row r="31" spans="1:13" x14ac:dyDescent="0.25">
      <c r="A31" s="162" t="s">
        <v>79</v>
      </c>
      <c r="B31" s="162"/>
      <c r="C31" s="97"/>
      <c r="D31" s="98"/>
      <c r="E31" s="97"/>
      <c r="F31" s="296"/>
      <c r="G31" s="97"/>
      <c r="H31" s="162"/>
      <c r="I31" s="97"/>
      <c r="J31" s="98"/>
      <c r="K31" s="97"/>
      <c r="L31" s="98"/>
      <c r="M31" s="97"/>
    </row>
    <row r="32" spans="1:13" x14ac:dyDescent="0.25">
      <c r="A32" s="163" t="s">
        <v>76</v>
      </c>
      <c r="B32" s="163">
        <v>0</v>
      </c>
      <c r="C32" s="163">
        <v>0</v>
      </c>
      <c r="D32" s="206">
        <v>0</v>
      </c>
      <c r="E32" s="204">
        <v>1521</v>
      </c>
      <c r="F32" s="294">
        <v>0</v>
      </c>
      <c r="G32" s="204">
        <v>231</v>
      </c>
      <c r="H32" s="163">
        <v>0</v>
      </c>
      <c r="I32" s="163">
        <v>0</v>
      </c>
      <c r="J32" s="205">
        <v>0</v>
      </c>
      <c r="K32" s="163">
        <v>0</v>
      </c>
      <c r="L32" s="206">
        <v>258</v>
      </c>
      <c r="M32" s="204">
        <f>SUM(B32:L32)</f>
        <v>2010</v>
      </c>
    </row>
    <row r="33" spans="1:13" x14ac:dyDescent="0.25">
      <c r="A33" s="163" t="s">
        <v>77</v>
      </c>
      <c r="B33" s="163">
        <v>0</v>
      </c>
      <c r="C33" s="163">
        <v>0</v>
      </c>
      <c r="D33" s="206">
        <v>0</v>
      </c>
      <c r="E33" s="204">
        <v>1461</v>
      </c>
      <c r="F33" s="294">
        <v>0</v>
      </c>
      <c r="G33" s="204">
        <v>76</v>
      </c>
      <c r="H33" s="163">
        <v>0</v>
      </c>
      <c r="I33" s="204">
        <v>0</v>
      </c>
      <c r="J33" s="205">
        <v>0</v>
      </c>
      <c r="K33" s="163">
        <v>0</v>
      </c>
      <c r="L33" s="205">
        <v>3239</v>
      </c>
      <c r="M33" s="232">
        <f>SUM(B33:L33)</f>
        <v>4776</v>
      </c>
    </row>
    <row r="34" spans="1:13" ht="12.75" customHeight="1" thickBot="1" x14ac:dyDescent="0.3">
      <c r="A34" s="164" t="s">
        <v>58</v>
      </c>
      <c r="B34" s="164">
        <v>0</v>
      </c>
      <c r="C34" s="164">
        <v>0</v>
      </c>
      <c r="D34" s="207">
        <v>0</v>
      </c>
      <c r="E34" s="234">
        <v>206</v>
      </c>
      <c r="F34" s="297">
        <v>0</v>
      </c>
      <c r="G34" s="164">
        <v>106</v>
      </c>
      <c r="H34" s="164">
        <v>0</v>
      </c>
      <c r="I34" s="164">
        <v>0</v>
      </c>
      <c r="J34" s="207">
        <v>0</v>
      </c>
      <c r="K34" s="164">
        <v>0</v>
      </c>
      <c r="L34" s="207">
        <v>961</v>
      </c>
      <c r="M34" s="148">
        <f>SUM(B34:L34)</f>
        <v>1273</v>
      </c>
    </row>
  </sheetData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/>
  </sheetViews>
  <sheetFormatPr defaultRowHeight="15" x14ac:dyDescent="0.25"/>
  <cols>
    <col min="1" max="1" width="7" customWidth="1"/>
    <col min="2" max="2" width="16.5703125" customWidth="1"/>
    <col min="3" max="3" width="13.42578125" customWidth="1"/>
    <col min="4" max="4" width="11.28515625" customWidth="1"/>
    <col min="5" max="6" width="14.28515625" customWidth="1"/>
    <col min="7" max="7" width="12.28515625" customWidth="1"/>
    <col min="8" max="8" width="12.42578125" customWidth="1"/>
    <col min="9" max="10" width="11.42578125" customWidth="1"/>
    <col min="11" max="11" width="11.140625" customWidth="1"/>
  </cols>
  <sheetData>
    <row r="1" spans="1:11" x14ac:dyDescent="0.25">
      <c r="A1" s="268"/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x14ac:dyDescent="0.25">
      <c r="A2" s="117"/>
      <c r="B2" s="442" t="s">
        <v>116</v>
      </c>
      <c r="C2" s="442"/>
      <c r="D2" s="442"/>
      <c r="E2" s="442"/>
      <c r="F2" s="442"/>
      <c r="G2" s="443"/>
      <c r="H2" s="443"/>
      <c r="I2" s="117"/>
      <c r="J2" s="117"/>
      <c r="K2" s="117"/>
    </row>
    <row r="3" spans="1:11" ht="15.75" thickBot="1" x14ac:dyDescent="0.3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219" t="s">
        <v>52</v>
      </c>
    </row>
    <row r="4" spans="1:11" ht="15.75" thickBot="1" x14ac:dyDescent="0.3">
      <c r="A4" s="336" t="s">
        <v>82</v>
      </c>
      <c r="B4" s="336" t="s">
        <v>57</v>
      </c>
      <c r="C4" s="336" t="s">
        <v>83</v>
      </c>
      <c r="D4" s="336" t="s">
        <v>84</v>
      </c>
      <c r="E4" s="444" t="s">
        <v>85</v>
      </c>
      <c r="F4" s="445"/>
      <c r="G4" s="446"/>
      <c r="H4" s="336" t="s">
        <v>86</v>
      </c>
      <c r="I4" s="336" t="s">
        <v>80</v>
      </c>
      <c r="J4" s="336" t="s">
        <v>87</v>
      </c>
      <c r="K4" s="336" t="s">
        <v>3</v>
      </c>
    </row>
    <row r="5" spans="1:11" ht="45" customHeight="1" thickBot="1" x14ac:dyDescent="0.3">
      <c r="A5" s="368"/>
      <c r="B5" s="368"/>
      <c r="C5" s="368"/>
      <c r="D5" s="368"/>
      <c r="E5" s="112" t="s">
        <v>59</v>
      </c>
      <c r="F5" s="112" t="s">
        <v>60</v>
      </c>
      <c r="G5" s="112" t="s">
        <v>88</v>
      </c>
      <c r="H5" s="368"/>
      <c r="I5" s="368"/>
      <c r="J5" s="368"/>
      <c r="K5" s="368"/>
    </row>
    <row r="6" spans="1:11" ht="15.75" thickBot="1" x14ac:dyDescent="0.3">
      <c r="A6" s="118"/>
      <c r="B6" s="134" t="s">
        <v>55</v>
      </c>
      <c r="C6" s="135">
        <f t="shared" ref="C6:K6" si="0">SUM(C7:C17)</f>
        <v>4554086</v>
      </c>
      <c r="D6" s="175">
        <f t="shared" si="0"/>
        <v>76769</v>
      </c>
      <c r="E6" s="269">
        <f t="shared" si="0"/>
        <v>2988522</v>
      </c>
      <c r="F6" s="269">
        <f t="shared" si="0"/>
        <v>2404792</v>
      </c>
      <c r="G6" s="311">
        <f t="shared" si="0"/>
        <v>5520697</v>
      </c>
      <c r="H6" s="175">
        <f t="shared" si="0"/>
        <v>0</v>
      </c>
      <c r="I6" s="175">
        <f t="shared" si="0"/>
        <v>0</v>
      </c>
      <c r="J6" s="175">
        <f t="shared" si="0"/>
        <v>15402</v>
      </c>
      <c r="K6" s="175">
        <f t="shared" si="0"/>
        <v>10166954</v>
      </c>
    </row>
    <row r="7" spans="1:11" x14ac:dyDescent="0.25">
      <c r="A7" s="113">
        <v>1</v>
      </c>
      <c r="B7" s="168" t="s">
        <v>69</v>
      </c>
      <c r="C7" s="176">
        <f>372373+3961</f>
        <v>376334</v>
      </c>
      <c r="D7" s="177">
        <v>3217</v>
      </c>
      <c r="E7" s="176">
        <v>194012</v>
      </c>
      <c r="F7" s="176">
        <v>135661</v>
      </c>
      <c r="G7" s="177">
        <f>SUM(E7:F7)+4944</f>
        <v>334617</v>
      </c>
      <c r="H7" s="176">
        <v>0</v>
      </c>
      <c r="I7" s="176">
        <v>0</v>
      </c>
      <c r="J7" s="177">
        <v>0</v>
      </c>
      <c r="K7" s="177">
        <f t="shared" ref="K7:K17" si="1">C7+D7+G7+J7</f>
        <v>714168</v>
      </c>
    </row>
    <row r="8" spans="1:11" x14ac:dyDescent="0.25">
      <c r="A8" s="111">
        <v>2</v>
      </c>
      <c r="B8" s="116" t="s">
        <v>4</v>
      </c>
      <c r="C8" s="178">
        <f>561582+6646</f>
        <v>568228</v>
      </c>
      <c r="D8" s="173">
        <v>35394</v>
      </c>
      <c r="E8" s="173">
        <v>888051</v>
      </c>
      <c r="F8" s="173">
        <v>270935</v>
      </c>
      <c r="G8" s="178">
        <f>SUM(E8:F8)+60025</f>
        <v>1219011</v>
      </c>
      <c r="H8" s="178">
        <v>0</v>
      </c>
      <c r="I8" s="178">
        <v>0</v>
      </c>
      <c r="J8" s="178">
        <v>0</v>
      </c>
      <c r="K8" s="285">
        <f t="shared" si="1"/>
        <v>1822633</v>
      </c>
    </row>
    <row r="9" spans="1:11" x14ac:dyDescent="0.25">
      <c r="A9" s="114">
        <v>3</v>
      </c>
      <c r="B9" s="169" t="s">
        <v>5</v>
      </c>
      <c r="C9" s="270">
        <f>352412+3790</f>
        <v>356202</v>
      </c>
      <c r="D9" s="172">
        <v>2130</v>
      </c>
      <c r="E9" s="172">
        <v>173018</v>
      </c>
      <c r="F9" s="172">
        <v>232699</v>
      </c>
      <c r="G9" s="284">
        <f>SUM(E9:F9)+5274</f>
        <v>410991</v>
      </c>
      <c r="H9" s="172">
        <v>0</v>
      </c>
      <c r="I9" s="172">
        <v>0</v>
      </c>
      <c r="J9" s="284">
        <v>0</v>
      </c>
      <c r="K9" s="177">
        <f t="shared" si="1"/>
        <v>769323</v>
      </c>
    </row>
    <row r="10" spans="1:11" x14ac:dyDescent="0.25">
      <c r="A10" s="111">
        <v>4</v>
      </c>
      <c r="B10" s="116" t="s">
        <v>6</v>
      </c>
      <c r="C10" s="173">
        <f>464364+11014</f>
        <v>475378</v>
      </c>
      <c r="D10" s="173">
        <v>2808</v>
      </c>
      <c r="E10" s="173">
        <v>251796</v>
      </c>
      <c r="F10" s="173">
        <v>178391</v>
      </c>
      <c r="G10" s="178">
        <f>SUM(E10:F10)+15325</f>
        <v>445512</v>
      </c>
      <c r="H10" s="173">
        <v>0</v>
      </c>
      <c r="I10" s="173">
        <v>0</v>
      </c>
      <c r="J10" s="178">
        <v>0</v>
      </c>
      <c r="K10" s="285">
        <f t="shared" si="1"/>
        <v>923698</v>
      </c>
    </row>
    <row r="11" spans="1:11" x14ac:dyDescent="0.25">
      <c r="A11" s="114">
        <v>5</v>
      </c>
      <c r="B11" s="169" t="s">
        <v>7</v>
      </c>
      <c r="C11" s="172">
        <f>417778+7019</f>
        <v>424797</v>
      </c>
      <c r="D11" s="172">
        <v>0</v>
      </c>
      <c r="E11" s="172">
        <v>236433</v>
      </c>
      <c r="F11" s="172">
        <v>191670</v>
      </c>
      <c r="G11" s="284">
        <f>SUM(E11:F11)+4281</f>
        <v>432384</v>
      </c>
      <c r="H11" s="172">
        <v>0</v>
      </c>
      <c r="I11" s="172">
        <v>0</v>
      </c>
      <c r="J11" s="284">
        <v>0</v>
      </c>
      <c r="K11" s="177">
        <f t="shared" si="1"/>
        <v>857181</v>
      </c>
    </row>
    <row r="12" spans="1:11" x14ac:dyDescent="0.25">
      <c r="A12" s="111">
        <v>6</v>
      </c>
      <c r="B12" s="116" t="s">
        <v>8</v>
      </c>
      <c r="C12" s="173">
        <v>594014</v>
      </c>
      <c r="D12" s="173">
        <v>17144</v>
      </c>
      <c r="E12" s="173">
        <v>274432</v>
      </c>
      <c r="F12" s="173">
        <v>220201</v>
      </c>
      <c r="G12" s="178">
        <f>SUM(E12:F12)+2840</f>
        <v>497473</v>
      </c>
      <c r="H12" s="173">
        <v>0</v>
      </c>
      <c r="I12" s="173">
        <v>0</v>
      </c>
      <c r="J12" s="178">
        <v>0</v>
      </c>
      <c r="K12" s="285">
        <f t="shared" si="1"/>
        <v>1108631</v>
      </c>
    </row>
    <row r="13" spans="1:11" x14ac:dyDescent="0.25">
      <c r="A13" s="114">
        <v>7</v>
      </c>
      <c r="B13" s="169" t="s">
        <v>94</v>
      </c>
      <c r="C13" s="172">
        <f>136410+2522</f>
        <v>138932</v>
      </c>
      <c r="D13" s="172">
        <v>0</v>
      </c>
      <c r="E13" s="271">
        <v>131521</v>
      </c>
      <c r="F13" s="172">
        <v>345648</v>
      </c>
      <c r="G13" s="284">
        <f>SUM(E13:F13)+4506</f>
        <v>481675</v>
      </c>
      <c r="H13" s="172">
        <v>0</v>
      </c>
      <c r="I13" s="172">
        <v>0</v>
      </c>
      <c r="J13" s="284">
        <v>0</v>
      </c>
      <c r="K13" s="177">
        <f t="shared" si="1"/>
        <v>620607</v>
      </c>
    </row>
    <row r="14" spans="1:11" x14ac:dyDescent="0.25">
      <c r="A14" s="111">
        <v>8</v>
      </c>
      <c r="B14" s="116" t="s">
        <v>9</v>
      </c>
      <c r="C14" s="173">
        <f>463182+4817</f>
        <v>467999</v>
      </c>
      <c r="D14" s="173">
        <v>70</v>
      </c>
      <c r="E14" s="173">
        <v>141968</v>
      </c>
      <c r="F14" s="173">
        <v>212750</v>
      </c>
      <c r="G14" s="178">
        <f>SUM(E14:F14)+5037</f>
        <v>359755</v>
      </c>
      <c r="H14" s="173">
        <v>0</v>
      </c>
      <c r="I14" s="173">
        <v>0</v>
      </c>
      <c r="J14" s="178">
        <v>0</v>
      </c>
      <c r="K14" s="285">
        <f t="shared" si="1"/>
        <v>827824</v>
      </c>
    </row>
    <row r="15" spans="1:11" x14ac:dyDescent="0.25">
      <c r="A15" s="114">
        <v>9</v>
      </c>
      <c r="B15" s="169" t="s">
        <v>38</v>
      </c>
      <c r="C15" s="172">
        <f>307908+5433</f>
        <v>313341</v>
      </c>
      <c r="D15" s="172">
        <v>6977</v>
      </c>
      <c r="E15" s="172">
        <v>224502</v>
      </c>
      <c r="F15" s="172">
        <v>222145</v>
      </c>
      <c r="G15" s="284">
        <f>SUM(E15:F15)+6344</f>
        <v>452991</v>
      </c>
      <c r="H15" s="172">
        <v>0</v>
      </c>
      <c r="I15" s="172">
        <v>0</v>
      </c>
      <c r="J15" s="284">
        <v>15402</v>
      </c>
      <c r="K15" s="177">
        <f t="shared" si="1"/>
        <v>788711</v>
      </c>
    </row>
    <row r="16" spans="1:11" x14ac:dyDescent="0.25">
      <c r="A16" s="111">
        <v>10</v>
      </c>
      <c r="B16" s="116" t="s">
        <v>93</v>
      </c>
      <c r="C16" s="173">
        <f>383241+28010</f>
        <v>411251</v>
      </c>
      <c r="D16" s="173">
        <v>1086</v>
      </c>
      <c r="E16" s="173">
        <v>292061</v>
      </c>
      <c r="F16" s="173">
        <v>219267</v>
      </c>
      <c r="G16" s="178">
        <f>SUM(E16:F16)+10581</f>
        <v>521909</v>
      </c>
      <c r="H16" s="173">
        <v>0</v>
      </c>
      <c r="I16" s="173">
        <v>0</v>
      </c>
      <c r="J16" s="178">
        <v>0</v>
      </c>
      <c r="K16" s="285">
        <f t="shared" si="1"/>
        <v>934246</v>
      </c>
    </row>
    <row r="17" spans="1:11" ht="15.75" thickBot="1" x14ac:dyDescent="0.3">
      <c r="A17" s="115">
        <v>11</v>
      </c>
      <c r="B17" s="170" t="s">
        <v>11</v>
      </c>
      <c r="C17" s="180">
        <f>424435+3175</f>
        <v>427610</v>
      </c>
      <c r="D17" s="179">
        <v>7943</v>
      </c>
      <c r="E17" s="180">
        <v>180728</v>
      </c>
      <c r="F17" s="180">
        <v>175425</v>
      </c>
      <c r="G17" s="284">
        <f>SUM(E17:F17)+8226</f>
        <v>364379</v>
      </c>
      <c r="H17" s="180">
        <v>0</v>
      </c>
      <c r="I17" s="180">
        <v>0</v>
      </c>
      <c r="J17" s="179">
        <v>0</v>
      </c>
      <c r="K17" s="177">
        <f t="shared" si="1"/>
        <v>799932</v>
      </c>
    </row>
    <row r="18" spans="1:11" ht="15.75" thickBot="1" x14ac:dyDescent="0.3">
      <c r="A18" s="118"/>
      <c r="B18" s="134" t="s">
        <v>56</v>
      </c>
      <c r="C18" s="135">
        <f t="shared" ref="C18:K18" si="2">SUM(C19:C23)</f>
        <v>37734</v>
      </c>
      <c r="D18" s="175">
        <f t="shared" si="2"/>
        <v>118612</v>
      </c>
      <c r="E18" s="175">
        <f t="shared" si="2"/>
        <v>83147</v>
      </c>
      <c r="F18" s="175">
        <f t="shared" si="2"/>
        <v>35327</v>
      </c>
      <c r="G18" s="289">
        <f t="shared" si="2"/>
        <v>122738</v>
      </c>
      <c r="H18" s="175">
        <f t="shared" si="2"/>
        <v>0</v>
      </c>
      <c r="I18" s="175">
        <f t="shared" si="2"/>
        <v>8025819</v>
      </c>
      <c r="J18" s="289">
        <f t="shared" si="2"/>
        <v>0</v>
      </c>
      <c r="K18" s="289">
        <f t="shared" si="2"/>
        <v>8304903</v>
      </c>
    </row>
    <row r="19" spans="1:11" x14ac:dyDescent="0.25">
      <c r="A19" s="272">
        <v>1</v>
      </c>
      <c r="B19" s="273" t="s">
        <v>11</v>
      </c>
      <c r="C19" s="274">
        <v>10793</v>
      </c>
      <c r="D19" s="122">
        <v>0</v>
      </c>
      <c r="E19" s="274">
        <v>19643</v>
      </c>
      <c r="F19" s="122">
        <v>2227</v>
      </c>
      <c r="G19" s="309">
        <f>SUM(E19:F19)+318</f>
        <v>22188</v>
      </c>
      <c r="H19" s="122">
        <v>0</v>
      </c>
      <c r="I19" s="274">
        <f>3179115+178785</f>
        <v>3357900</v>
      </c>
      <c r="J19" s="300">
        <v>0</v>
      </c>
      <c r="K19" s="288">
        <f>C19+D19+G19+I19+J19</f>
        <v>3390881</v>
      </c>
    </row>
    <row r="20" spans="1:11" x14ac:dyDescent="0.25">
      <c r="A20" s="111">
        <v>2</v>
      </c>
      <c r="B20" s="116" t="s">
        <v>32</v>
      </c>
      <c r="C20" s="275">
        <v>15618</v>
      </c>
      <c r="D20" s="173">
        <v>118612</v>
      </c>
      <c r="E20" s="275">
        <v>43336</v>
      </c>
      <c r="F20" s="173">
        <v>24560</v>
      </c>
      <c r="G20" s="310">
        <f>SUM(E20:F20)+2036</f>
        <v>69932</v>
      </c>
      <c r="H20" s="173">
        <v>0</v>
      </c>
      <c r="I20" s="275">
        <f>2755678+16751</f>
        <v>2772429</v>
      </c>
      <c r="J20" s="178">
        <v>0</v>
      </c>
      <c r="K20" s="286">
        <f t="shared" ref="K20:K23" si="3">C20+D20+G20+I20</f>
        <v>2976591</v>
      </c>
    </row>
    <row r="21" spans="1:11" x14ac:dyDescent="0.25">
      <c r="A21" s="114">
        <v>3</v>
      </c>
      <c r="B21" s="169" t="s">
        <v>7</v>
      </c>
      <c r="C21" s="276">
        <v>5601</v>
      </c>
      <c r="D21" s="169">
        <v>0</v>
      </c>
      <c r="E21" s="276">
        <v>11038</v>
      </c>
      <c r="F21" s="172">
        <v>8184</v>
      </c>
      <c r="G21" s="306">
        <f>SUM(E21:F21)+1046</f>
        <v>20268</v>
      </c>
      <c r="H21" s="172">
        <v>0</v>
      </c>
      <c r="I21" s="276">
        <f>685859+439740</f>
        <v>1125599</v>
      </c>
      <c r="J21" s="284">
        <v>0</v>
      </c>
      <c r="K21" s="287">
        <f t="shared" si="3"/>
        <v>1151468</v>
      </c>
    </row>
    <row r="22" spans="1:11" x14ac:dyDescent="0.25">
      <c r="A22" s="126">
        <v>4</v>
      </c>
      <c r="B22" s="171" t="s">
        <v>9</v>
      </c>
      <c r="C22" s="277">
        <v>4913</v>
      </c>
      <c r="D22" s="171">
        <v>0</v>
      </c>
      <c r="E22" s="277">
        <v>6673</v>
      </c>
      <c r="F22" s="174">
        <v>206</v>
      </c>
      <c r="G22" s="308">
        <f>SUM(E22:F22)+551</f>
        <v>7430</v>
      </c>
      <c r="H22" s="174">
        <v>0</v>
      </c>
      <c r="I22" s="277">
        <f>458283+95415</f>
        <v>553698</v>
      </c>
      <c r="J22" s="301">
        <v>0</v>
      </c>
      <c r="K22" s="286">
        <f t="shared" si="3"/>
        <v>566041</v>
      </c>
    </row>
    <row r="23" spans="1:11" ht="15.75" thickBot="1" x14ac:dyDescent="0.3">
      <c r="A23" s="278">
        <v>5</v>
      </c>
      <c r="B23" s="279" t="s">
        <v>4</v>
      </c>
      <c r="C23" s="280">
        <v>809</v>
      </c>
      <c r="D23" s="279">
        <v>0</v>
      </c>
      <c r="E23" s="280">
        <v>2457</v>
      </c>
      <c r="F23" s="123">
        <v>150</v>
      </c>
      <c r="G23" s="307">
        <f>SUM(E23:F23)+313</f>
        <v>2920</v>
      </c>
      <c r="H23" s="123">
        <v>0</v>
      </c>
      <c r="I23" s="280">
        <f>203829+12364</f>
        <v>216193</v>
      </c>
      <c r="J23" s="302">
        <v>0</v>
      </c>
      <c r="K23" s="291">
        <f t="shared" si="3"/>
        <v>219922</v>
      </c>
    </row>
    <row r="24" spans="1:11" ht="15.75" thickBot="1" x14ac:dyDescent="0.3">
      <c r="A24" s="440" t="s">
        <v>30</v>
      </c>
      <c r="B24" s="441"/>
      <c r="C24" s="281">
        <f t="shared" ref="C24:K24" si="4">C6+C18</f>
        <v>4591820</v>
      </c>
      <c r="D24" s="281">
        <f t="shared" si="4"/>
        <v>195381</v>
      </c>
      <c r="E24" s="281">
        <f t="shared" si="4"/>
        <v>3071669</v>
      </c>
      <c r="F24" s="281">
        <f t="shared" si="4"/>
        <v>2440119</v>
      </c>
      <c r="G24" s="292">
        <f t="shared" si="4"/>
        <v>5643435</v>
      </c>
      <c r="H24" s="281">
        <f t="shared" si="4"/>
        <v>0</v>
      </c>
      <c r="I24" s="281">
        <f t="shared" si="4"/>
        <v>8025819</v>
      </c>
      <c r="J24" s="290">
        <f t="shared" si="4"/>
        <v>15402</v>
      </c>
      <c r="K24" s="292">
        <f t="shared" si="4"/>
        <v>18471857</v>
      </c>
    </row>
    <row r="25" spans="1:11" x14ac:dyDescent="0.25">
      <c r="A25" s="1"/>
      <c r="B25" s="1"/>
      <c r="C25" s="1"/>
      <c r="D25" s="1"/>
      <c r="E25" s="1"/>
      <c r="F25" s="1"/>
      <c r="G25" s="282"/>
      <c r="H25" s="1"/>
      <c r="I25" s="1"/>
      <c r="J25" s="282"/>
      <c r="K25" s="282"/>
    </row>
    <row r="33" spans="2:2" x14ac:dyDescent="0.25">
      <c r="B33" t="s">
        <v>118</v>
      </c>
    </row>
  </sheetData>
  <mergeCells count="11">
    <mergeCell ref="A24:B24"/>
    <mergeCell ref="I4:I5"/>
    <mergeCell ref="J4:J5"/>
    <mergeCell ref="K4:K5"/>
    <mergeCell ref="B2:H2"/>
    <mergeCell ref="A4:A5"/>
    <mergeCell ref="B4:B5"/>
    <mergeCell ref="C4:C5"/>
    <mergeCell ref="D4:D5"/>
    <mergeCell ref="E4:G4"/>
    <mergeCell ref="H4:H5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5" x14ac:dyDescent="0.25"/>
  <cols>
    <col min="3" max="3" width="15" customWidth="1"/>
    <col min="4" max="4" width="17.28515625" customWidth="1"/>
    <col min="5" max="5" width="19.140625" customWidth="1"/>
    <col min="6" max="6" width="24.42578125" customWidth="1"/>
    <col min="7" max="7" width="25.855468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453" t="s">
        <v>117</v>
      </c>
      <c r="C4" s="453"/>
      <c r="D4" s="453"/>
      <c r="E4" s="453"/>
      <c r="F4" s="453"/>
      <c r="G4" s="453"/>
      <c r="H4" s="453"/>
    </row>
    <row r="5" spans="1:8" x14ac:dyDescent="0.25">
      <c r="A5" s="1"/>
      <c r="B5" s="226"/>
      <c r="C5" s="227"/>
      <c r="D5" s="227"/>
      <c r="E5" s="227"/>
      <c r="F5" s="227"/>
      <c r="G5" s="227"/>
      <c r="H5" s="227"/>
    </row>
    <row r="6" spans="1:8" ht="15.75" thickBot="1" x14ac:dyDescent="0.3">
      <c r="A6" s="1"/>
      <c r="B6" s="1"/>
      <c r="C6" s="1"/>
      <c r="D6" s="1"/>
      <c r="E6" s="1"/>
      <c r="F6" s="1"/>
      <c r="G6" s="102"/>
      <c r="H6" s="1"/>
    </row>
    <row r="7" spans="1:8" ht="15" customHeight="1" x14ac:dyDescent="0.25">
      <c r="A7" s="1"/>
      <c r="B7" s="454" t="s">
        <v>3</v>
      </c>
      <c r="C7" s="455"/>
      <c r="D7" s="458" t="s">
        <v>61</v>
      </c>
      <c r="E7" s="460" t="s">
        <v>62</v>
      </c>
      <c r="F7" s="460" t="s">
        <v>63</v>
      </c>
      <c r="G7" s="462" t="s">
        <v>59</v>
      </c>
      <c r="H7" s="1"/>
    </row>
    <row r="8" spans="1:8" ht="23.25" customHeight="1" x14ac:dyDescent="0.25">
      <c r="A8" s="1"/>
      <c r="B8" s="456"/>
      <c r="C8" s="457"/>
      <c r="D8" s="459"/>
      <c r="E8" s="461"/>
      <c r="F8" s="461"/>
      <c r="G8" s="463"/>
      <c r="H8" s="1"/>
    </row>
    <row r="9" spans="1:8" ht="45" customHeight="1" x14ac:dyDescent="0.25">
      <c r="A9" s="1"/>
      <c r="B9" s="447" t="s">
        <v>64</v>
      </c>
      <c r="C9" s="448"/>
      <c r="D9" s="228">
        <v>159</v>
      </c>
      <c r="E9" s="228">
        <v>33248</v>
      </c>
      <c r="F9" s="228">
        <v>626</v>
      </c>
      <c r="G9" s="229">
        <v>121964</v>
      </c>
      <c r="H9" s="1"/>
    </row>
    <row r="10" spans="1:8" ht="45" customHeight="1" x14ac:dyDescent="0.25">
      <c r="A10" s="1"/>
      <c r="B10" s="447" t="s">
        <v>65</v>
      </c>
      <c r="C10" s="448"/>
      <c r="D10" s="228">
        <v>16</v>
      </c>
      <c r="E10" s="228">
        <v>4082</v>
      </c>
      <c r="F10" s="228">
        <v>175</v>
      </c>
      <c r="G10" s="229">
        <v>50053</v>
      </c>
      <c r="H10" s="1"/>
    </row>
    <row r="11" spans="1:8" ht="38.25" customHeight="1" x14ac:dyDescent="0.25">
      <c r="A11" s="1"/>
      <c r="B11" s="449" t="s">
        <v>3</v>
      </c>
      <c r="C11" s="450"/>
      <c r="D11" s="235">
        <f>D9+D10</f>
        <v>175</v>
      </c>
      <c r="E11" s="236">
        <f t="shared" ref="E11:G11" si="0">E9+E10</f>
        <v>37330</v>
      </c>
      <c r="F11" s="236">
        <f t="shared" si="0"/>
        <v>801</v>
      </c>
      <c r="G11" s="315">
        <f t="shared" si="0"/>
        <v>172017</v>
      </c>
      <c r="H11" s="1"/>
    </row>
    <row r="12" spans="1:8" ht="53.25" customHeight="1" thickBot="1" x14ac:dyDescent="0.3">
      <c r="A12" s="1"/>
      <c r="B12" s="451" t="s">
        <v>66</v>
      </c>
      <c r="C12" s="452"/>
      <c r="D12" s="230">
        <v>158</v>
      </c>
      <c r="E12" s="230">
        <v>19510</v>
      </c>
      <c r="F12" s="230">
        <v>385</v>
      </c>
      <c r="G12" s="231">
        <v>109408</v>
      </c>
      <c r="H12" s="1"/>
    </row>
  </sheetData>
  <mergeCells count="10">
    <mergeCell ref="B9:C9"/>
    <mergeCell ref="B10:C10"/>
    <mergeCell ref="B11:C11"/>
    <mergeCell ref="B12:C12"/>
    <mergeCell ref="B4:H4"/>
    <mergeCell ref="B7:C8"/>
    <mergeCell ref="D7:D8"/>
    <mergeCell ref="E7:E8"/>
    <mergeCell ref="F7:F8"/>
    <mergeCell ref="G7:G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4.28515625" customWidth="1"/>
    <col min="2" max="2" width="27.85546875" customWidth="1"/>
  </cols>
  <sheetData>
    <row r="1" spans="1:14" ht="25.5" customHeight="1" thickBot="1" x14ac:dyDescent="0.3">
      <c r="A1" s="211"/>
      <c r="B1" s="211"/>
      <c r="C1" s="322" t="s">
        <v>96</v>
      </c>
      <c r="D1" s="323"/>
      <c r="E1" s="323"/>
      <c r="F1" s="323"/>
      <c r="G1" s="323"/>
      <c r="H1" s="323"/>
      <c r="I1" s="323"/>
      <c r="J1" s="2"/>
      <c r="K1" s="2"/>
      <c r="L1" s="2"/>
      <c r="M1" s="2"/>
      <c r="N1" s="8"/>
    </row>
    <row r="2" spans="1:14" ht="15.75" thickBot="1" x14ac:dyDescent="0.3">
      <c r="A2" s="326" t="s">
        <v>0</v>
      </c>
      <c r="B2" s="328" t="s">
        <v>1</v>
      </c>
      <c r="C2" s="330" t="s">
        <v>2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24" t="s">
        <v>3</v>
      </c>
    </row>
    <row r="3" spans="1:14" ht="15.75" thickBot="1" x14ac:dyDescent="0.3">
      <c r="A3" s="327"/>
      <c r="B3" s="329"/>
      <c r="C3" s="85" t="s">
        <v>69</v>
      </c>
      <c r="D3" s="24" t="s">
        <v>4</v>
      </c>
      <c r="E3" s="23" t="s">
        <v>5</v>
      </c>
      <c r="F3" s="24" t="s">
        <v>6</v>
      </c>
      <c r="G3" s="23" t="s">
        <v>7</v>
      </c>
      <c r="H3" s="24" t="s">
        <v>8</v>
      </c>
      <c r="I3" s="23" t="s">
        <v>94</v>
      </c>
      <c r="J3" s="24" t="s">
        <v>9</v>
      </c>
      <c r="K3" s="85" t="s">
        <v>10</v>
      </c>
      <c r="L3" s="24" t="s">
        <v>93</v>
      </c>
      <c r="M3" s="25" t="s">
        <v>11</v>
      </c>
      <c r="N3" s="325"/>
    </row>
    <row r="4" spans="1:14" x14ac:dyDescent="0.25">
      <c r="A4" s="5">
        <v>1</v>
      </c>
      <c r="B4" s="9" t="s">
        <v>12</v>
      </c>
      <c r="C4" s="181">
        <v>8256</v>
      </c>
      <c r="D4" s="197">
        <v>12380</v>
      </c>
      <c r="E4" s="181">
        <v>8051</v>
      </c>
      <c r="F4" s="197">
        <v>23436</v>
      </c>
      <c r="G4" s="203">
        <v>16720</v>
      </c>
      <c r="H4" s="197">
        <v>11801</v>
      </c>
      <c r="I4" s="203">
        <v>5418</v>
      </c>
      <c r="J4" s="197">
        <v>14064</v>
      </c>
      <c r="K4" s="203">
        <v>11849</v>
      </c>
      <c r="L4" s="197">
        <v>13269</v>
      </c>
      <c r="M4" s="193">
        <v>26012</v>
      </c>
      <c r="N4" s="190">
        <f>SUM(C4:M4)</f>
        <v>151256</v>
      </c>
    </row>
    <row r="5" spans="1:14" x14ac:dyDescent="0.25">
      <c r="A5" s="4">
        <v>2</v>
      </c>
      <c r="B5" s="10" t="s">
        <v>13</v>
      </c>
      <c r="C5" s="200">
        <v>23</v>
      </c>
      <c r="D5" s="198">
        <v>3796</v>
      </c>
      <c r="E5" s="200">
        <v>880</v>
      </c>
      <c r="F5" s="198">
        <v>1718</v>
      </c>
      <c r="G5" s="200">
        <v>11</v>
      </c>
      <c r="H5" s="22">
        <v>281</v>
      </c>
      <c r="I5" s="200">
        <v>0</v>
      </c>
      <c r="J5" s="22">
        <v>33</v>
      </c>
      <c r="K5" s="200">
        <v>2</v>
      </c>
      <c r="L5" s="22">
        <v>563</v>
      </c>
      <c r="M5" s="194">
        <v>532</v>
      </c>
      <c r="N5" s="191">
        <f>SUM(C5:M5)</f>
        <v>7839</v>
      </c>
    </row>
    <row r="6" spans="1:14" x14ac:dyDescent="0.25">
      <c r="A6" s="4">
        <v>3</v>
      </c>
      <c r="B6" s="10" t="s">
        <v>14</v>
      </c>
      <c r="C6" s="201">
        <v>599</v>
      </c>
      <c r="D6" s="198">
        <v>1726</v>
      </c>
      <c r="E6" s="201">
        <v>2214</v>
      </c>
      <c r="F6" s="198">
        <v>1821</v>
      </c>
      <c r="G6" s="201">
        <v>725</v>
      </c>
      <c r="H6" s="198">
        <v>1033</v>
      </c>
      <c r="I6" s="201">
        <v>119</v>
      </c>
      <c r="J6" s="198">
        <v>864</v>
      </c>
      <c r="K6" s="201">
        <v>1474</v>
      </c>
      <c r="L6" s="198">
        <v>977</v>
      </c>
      <c r="M6" s="195">
        <v>1097</v>
      </c>
      <c r="N6" s="218">
        <f>SUM(C6:M6)</f>
        <v>12649</v>
      </c>
    </row>
    <row r="7" spans="1:14" x14ac:dyDescent="0.25">
      <c r="A7" s="4">
        <v>4</v>
      </c>
      <c r="B7" s="10" t="s">
        <v>15</v>
      </c>
      <c r="C7" s="200">
        <v>0</v>
      </c>
      <c r="D7" s="22">
        <v>0</v>
      </c>
      <c r="E7" s="200">
        <v>0</v>
      </c>
      <c r="F7" s="22">
        <v>0</v>
      </c>
      <c r="G7" s="200">
        <v>0</v>
      </c>
      <c r="H7" s="22">
        <v>0</v>
      </c>
      <c r="I7" s="200">
        <v>0</v>
      </c>
      <c r="J7" s="22">
        <v>0</v>
      </c>
      <c r="K7" s="200">
        <v>0</v>
      </c>
      <c r="L7" s="22">
        <v>0</v>
      </c>
      <c r="M7" s="194">
        <v>0</v>
      </c>
      <c r="N7" s="10">
        <v>0</v>
      </c>
    </row>
    <row r="8" spans="1:14" x14ac:dyDescent="0.25">
      <c r="A8" s="4">
        <v>5</v>
      </c>
      <c r="B8" s="10" t="s">
        <v>16</v>
      </c>
      <c r="C8" s="200">
        <v>0</v>
      </c>
      <c r="D8" s="198">
        <v>0</v>
      </c>
      <c r="E8" s="200">
        <v>0</v>
      </c>
      <c r="F8" s="22">
        <v>0</v>
      </c>
      <c r="G8" s="201">
        <v>1</v>
      </c>
      <c r="H8" s="198">
        <v>2</v>
      </c>
      <c r="I8" s="200">
        <v>0</v>
      </c>
      <c r="J8" s="22">
        <v>0</v>
      </c>
      <c r="K8" s="200">
        <v>7</v>
      </c>
      <c r="L8" s="22">
        <v>0</v>
      </c>
      <c r="M8" s="194">
        <v>0</v>
      </c>
      <c r="N8" s="191">
        <f t="shared" ref="N8:N21" si="0">SUM(C8:M8)</f>
        <v>10</v>
      </c>
    </row>
    <row r="9" spans="1:14" x14ac:dyDescent="0.25">
      <c r="A9" s="4">
        <v>6</v>
      </c>
      <c r="B9" s="10" t="s">
        <v>17</v>
      </c>
      <c r="C9" s="200">
        <v>0</v>
      </c>
      <c r="D9" s="22">
        <v>0</v>
      </c>
      <c r="E9" s="200">
        <v>0</v>
      </c>
      <c r="F9" s="22">
        <v>0</v>
      </c>
      <c r="G9" s="200">
        <v>0</v>
      </c>
      <c r="H9" s="22">
        <v>0</v>
      </c>
      <c r="I9" s="200">
        <v>0</v>
      </c>
      <c r="J9" s="22">
        <v>0</v>
      </c>
      <c r="K9" s="200">
        <v>1</v>
      </c>
      <c r="L9" s="22">
        <v>1</v>
      </c>
      <c r="M9" s="194">
        <v>0</v>
      </c>
      <c r="N9" s="10">
        <f t="shared" si="0"/>
        <v>2</v>
      </c>
    </row>
    <row r="10" spans="1:14" x14ac:dyDescent="0.25">
      <c r="A10" s="4">
        <v>7</v>
      </c>
      <c r="B10" s="10" t="s">
        <v>18</v>
      </c>
      <c r="C10" s="201">
        <v>90</v>
      </c>
      <c r="D10" s="198">
        <v>196</v>
      </c>
      <c r="E10" s="201">
        <v>66</v>
      </c>
      <c r="F10" s="198">
        <v>38</v>
      </c>
      <c r="G10" s="201">
        <v>34</v>
      </c>
      <c r="H10" s="198">
        <v>112</v>
      </c>
      <c r="I10" s="200">
        <v>0</v>
      </c>
      <c r="J10" s="198">
        <v>51</v>
      </c>
      <c r="K10" s="200">
        <v>52</v>
      </c>
      <c r="L10" s="22">
        <v>14</v>
      </c>
      <c r="M10" s="194">
        <v>45</v>
      </c>
      <c r="N10" s="191">
        <f t="shared" si="0"/>
        <v>698</v>
      </c>
    </row>
    <row r="11" spans="1:14" x14ac:dyDescent="0.25">
      <c r="A11" s="4">
        <v>8</v>
      </c>
      <c r="B11" s="10" t="s">
        <v>19</v>
      </c>
      <c r="C11" s="201">
        <v>3139</v>
      </c>
      <c r="D11" s="198">
        <v>4187</v>
      </c>
      <c r="E11" s="201">
        <v>1788</v>
      </c>
      <c r="F11" s="198">
        <v>6165</v>
      </c>
      <c r="G11" s="201">
        <v>1319</v>
      </c>
      <c r="H11" s="198">
        <v>4346</v>
      </c>
      <c r="I11" s="201">
        <v>51</v>
      </c>
      <c r="J11" s="198">
        <v>1180</v>
      </c>
      <c r="K11" s="201">
        <v>1666</v>
      </c>
      <c r="L11" s="198">
        <v>1576</v>
      </c>
      <c r="M11" s="195">
        <v>4339</v>
      </c>
      <c r="N11" s="218">
        <f t="shared" si="0"/>
        <v>29756</v>
      </c>
    </row>
    <row r="12" spans="1:14" x14ac:dyDescent="0.25">
      <c r="A12" s="4">
        <v>9</v>
      </c>
      <c r="B12" s="10" t="s">
        <v>20</v>
      </c>
      <c r="C12" s="201">
        <v>3418</v>
      </c>
      <c r="D12" s="198">
        <v>4739</v>
      </c>
      <c r="E12" s="201">
        <v>1010</v>
      </c>
      <c r="F12" s="198">
        <v>10147</v>
      </c>
      <c r="G12" s="201">
        <v>1458</v>
      </c>
      <c r="H12" s="198">
        <v>3780</v>
      </c>
      <c r="I12" s="201">
        <v>28</v>
      </c>
      <c r="J12" s="198">
        <v>612</v>
      </c>
      <c r="K12" s="201">
        <v>820</v>
      </c>
      <c r="L12" s="22">
        <v>623</v>
      </c>
      <c r="M12" s="195">
        <v>1994</v>
      </c>
      <c r="N12" s="218">
        <f t="shared" si="0"/>
        <v>28629</v>
      </c>
    </row>
    <row r="13" spans="1:14" x14ac:dyDescent="0.25">
      <c r="A13" s="4">
        <v>10</v>
      </c>
      <c r="B13" s="10" t="s">
        <v>21</v>
      </c>
      <c r="C13" s="201">
        <v>10133</v>
      </c>
      <c r="D13" s="198">
        <v>18491</v>
      </c>
      <c r="E13" s="201">
        <v>15123</v>
      </c>
      <c r="F13" s="198">
        <v>15766</v>
      </c>
      <c r="G13" s="201">
        <v>22720</v>
      </c>
      <c r="H13" s="198">
        <v>14761</v>
      </c>
      <c r="I13" s="201">
        <v>8186</v>
      </c>
      <c r="J13" s="198">
        <v>24272</v>
      </c>
      <c r="K13" s="201">
        <v>16609</v>
      </c>
      <c r="L13" s="198">
        <v>13160</v>
      </c>
      <c r="M13" s="195">
        <v>16623</v>
      </c>
      <c r="N13" s="218">
        <f t="shared" si="0"/>
        <v>175844</v>
      </c>
    </row>
    <row r="14" spans="1:14" x14ac:dyDescent="0.25">
      <c r="A14" s="4">
        <v>11</v>
      </c>
      <c r="B14" s="10" t="s">
        <v>22</v>
      </c>
      <c r="C14" s="200">
        <v>0</v>
      </c>
      <c r="D14" s="22">
        <v>0</v>
      </c>
      <c r="E14" s="200">
        <v>0</v>
      </c>
      <c r="F14" s="198">
        <v>0</v>
      </c>
      <c r="G14" s="201">
        <v>1</v>
      </c>
      <c r="H14" s="198">
        <v>1</v>
      </c>
      <c r="I14" s="200">
        <v>0</v>
      </c>
      <c r="J14" s="22">
        <v>0</v>
      </c>
      <c r="K14" s="200">
        <v>13</v>
      </c>
      <c r="L14" s="22">
        <v>0</v>
      </c>
      <c r="M14" s="194">
        <v>0</v>
      </c>
      <c r="N14" s="191">
        <f t="shared" si="0"/>
        <v>15</v>
      </c>
    </row>
    <row r="15" spans="1:14" x14ac:dyDescent="0.25">
      <c r="A15" s="4">
        <v>12</v>
      </c>
      <c r="B15" s="10" t="s">
        <v>23</v>
      </c>
      <c r="C15" s="200">
        <v>1</v>
      </c>
      <c r="D15" s="22">
        <v>0</v>
      </c>
      <c r="E15" s="200">
        <v>2</v>
      </c>
      <c r="F15" s="22">
        <v>13</v>
      </c>
      <c r="G15" s="200">
        <v>4</v>
      </c>
      <c r="H15" s="22">
        <v>5</v>
      </c>
      <c r="I15" s="200">
        <v>0</v>
      </c>
      <c r="J15" s="22">
        <v>2</v>
      </c>
      <c r="K15" s="200">
        <v>8</v>
      </c>
      <c r="L15" s="22">
        <v>4</v>
      </c>
      <c r="M15" s="194">
        <v>0</v>
      </c>
      <c r="N15" s="191">
        <f t="shared" si="0"/>
        <v>39</v>
      </c>
    </row>
    <row r="16" spans="1:14" x14ac:dyDescent="0.25">
      <c r="A16" s="4">
        <v>13</v>
      </c>
      <c r="B16" s="10" t="s">
        <v>24</v>
      </c>
      <c r="C16" s="201">
        <v>1085</v>
      </c>
      <c r="D16" s="198">
        <v>1545</v>
      </c>
      <c r="E16" s="201">
        <v>425</v>
      </c>
      <c r="F16" s="198">
        <v>3918</v>
      </c>
      <c r="G16" s="201">
        <v>798</v>
      </c>
      <c r="H16" s="198">
        <v>3941</v>
      </c>
      <c r="I16" s="200">
        <v>0</v>
      </c>
      <c r="J16" s="198">
        <v>392</v>
      </c>
      <c r="K16" s="201">
        <v>1037</v>
      </c>
      <c r="L16" s="22">
        <v>123</v>
      </c>
      <c r="M16" s="195">
        <v>1792</v>
      </c>
      <c r="N16" s="191">
        <f t="shared" si="0"/>
        <v>15056</v>
      </c>
    </row>
    <row r="17" spans="1:14" x14ac:dyDescent="0.25">
      <c r="A17" s="4">
        <v>14</v>
      </c>
      <c r="B17" s="10" t="s">
        <v>25</v>
      </c>
      <c r="C17" s="200">
        <v>1</v>
      </c>
      <c r="D17" s="22">
        <v>814</v>
      </c>
      <c r="E17" s="200">
        <v>2</v>
      </c>
      <c r="F17" s="22">
        <v>4</v>
      </c>
      <c r="G17" s="200">
        <v>0</v>
      </c>
      <c r="H17" s="198">
        <v>0</v>
      </c>
      <c r="I17" s="200">
        <v>0</v>
      </c>
      <c r="J17" s="22">
        <v>0</v>
      </c>
      <c r="K17" s="200">
        <v>0</v>
      </c>
      <c r="L17" s="22">
        <v>0</v>
      </c>
      <c r="M17" s="194">
        <v>174</v>
      </c>
      <c r="N17" s="10">
        <f t="shared" si="0"/>
        <v>995</v>
      </c>
    </row>
    <row r="18" spans="1:14" x14ac:dyDescent="0.25">
      <c r="A18" s="4">
        <v>15</v>
      </c>
      <c r="B18" s="10" t="s">
        <v>26</v>
      </c>
      <c r="C18" s="200">
        <v>0</v>
      </c>
      <c r="D18" s="22">
        <v>1</v>
      </c>
      <c r="E18" s="200">
        <v>0</v>
      </c>
      <c r="F18" s="243">
        <v>2</v>
      </c>
      <c r="G18" s="200">
        <v>0</v>
      </c>
      <c r="H18" s="22">
        <v>2</v>
      </c>
      <c r="I18" s="200">
        <v>0</v>
      </c>
      <c r="J18" s="22">
        <v>0</v>
      </c>
      <c r="K18" s="200">
        <v>8</v>
      </c>
      <c r="L18" s="22">
        <v>10</v>
      </c>
      <c r="M18" s="194">
        <v>0</v>
      </c>
      <c r="N18" s="191">
        <f t="shared" si="0"/>
        <v>23</v>
      </c>
    </row>
    <row r="19" spans="1:14" x14ac:dyDescent="0.25">
      <c r="A19" s="4">
        <v>16</v>
      </c>
      <c r="B19" s="10" t="s">
        <v>27</v>
      </c>
      <c r="C19" s="201">
        <v>8</v>
      </c>
      <c r="D19" s="198">
        <v>14</v>
      </c>
      <c r="E19" s="201">
        <v>0</v>
      </c>
      <c r="F19" s="198">
        <v>46</v>
      </c>
      <c r="G19" s="200">
        <v>0</v>
      </c>
      <c r="H19" s="22">
        <v>316</v>
      </c>
      <c r="I19" s="200">
        <v>0</v>
      </c>
      <c r="J19" s="22">
        <v>9</v>
      </c>
      <c r="K19" s="200">
        <v>0</v>
      </c>
      <c r="L19" s="22">
        <v>1</v>
      </c>
      <c r="M19" s="194">
        <v>1</v>
      </c>
      <c r="N19" s="191">
        <f t="shared" si="0"/>
        <v>395</v>
      </c>
    </row>
    <row r="20" spans="1:14" x14ac:dyDescent="0.25">
      <c r="A20" s="4">
        <v>17</v>
      </c>
      <c r="B20" s="10" t="s">
        <v>28</v>
      </c>
      <c r="C20" s="200">
        <v>0</v>
      </c>
      <c r="D20" s="22">
        <v>0</v>
      </c>
      <c r="E20" s="200">
        <v>0</v>
      </c>
      <c r="F20" s="22">
        <v>0</v>
      </c>
      <c r="G20" s="200">
        <v>0</v>
      </c>
      <c r="H20" s="22">
        <v>0</v>
      </c>
      <c r="I20" s="200">
        <v>0</v>
      </c>
      <c r="J20" s="22">
        <v>0</v>
      </c>
      <c r="K20" s="201">
        <v>0</v>
      </c>
      <c r="L20" s="22">
        <v>0</v>
      </c>
      <c r="M20" s="194">
        <v>0</v>
      </c>
      <c r="N20" s="191">
        <f t="shared" si="0"/>
        <v>0</v>
      </c>
    </row>
    <row r="21" spans="1:14" ht="15.75" thickBot="1" x14ac:dyDescent="0.3">
      <c r="A21" s="6">
        <v>18</v>
      </c>
      <c r="B21" s="11" t="s">
        <v>29</v>
      </c>
      <c r="C21" s="202">
        <v>1103</v>
      </c>
      <c r="D21" s="199">
        <v>10248</v>
      </c>
      <c r="E21" s="202">
        <v>1283</v>
      </c>
      <c r="F21" s="199">
        <v>6478</v>
      </c>
      <c r="G21" s="202">
        <v>1665</v>
      </c>
      <c r="H21" s="199">
        <v>10284</v>
      </c>
      <c r="I21" s="202">
        <v>172</v>
      </c>
      <c r="J21" s="199">
        <v>3331</v>
      </c>
      <c r="K21" s="202">
        <v>2645</v>
      </c>
      <c r="L21" s="199">
        <v>2501</v>
      </c>
      <c r="M21" s="196">
        <v>3200</v>
      </c>
      <c r="N21" s="192">
        <f t="shared" si="0"/>
        <v>42910</v>
      </c>
    </row>
    <row r="22" spans="1:14" ht="15.75" thickBot="1" x14ac:dyDescent="0.3">
      <c r="A22" s="7"/>
      <c r="B22" s="19" t="s">
        <v>30</v>
      </c>
      <c r="C22" s="129">
        <v>15821</v>
      </c>
      <c r="D22" s="130">
        <v>40671</v>
      </c>
      <c r="E22" s="131">
        <v>21739</v>
      </c>
      <c r="F22" s="130">
        <v>41362</v>
      </c>
      <c r="G22" s="131">
        <v>27156</v>
      </c>
      <c r="H22" s="130">
        <v>33278</v>
      </c>
      <c r="I22" s="131">
        <v>8584</v>
      </c>
      <c r="J22" s="130">
        <v>30716</v>
      </c>
      <c r="K22" s="131">
        <v>22995</v>
      </c>
      <c r="L22" s="130">
        <v>24139</v>
      </c>
      <c r="M22" s="132">
        <v>40552</v>
      </c>
      <c r="N22" s="133">
        <f>SUM(C22:M22)</f>
        <v>307013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320" t="s">
        <v>31</v>
      </c>
      <c r="B24" s="321"/>
      <c r="C24" s="27">
        <f>C22/N22</f>
        <v>5.153201981675043E-2</v>
      </c>
      <c r="D24" s="28">
        <f>D22/N22</f>
        <v>0.1324732177464798</v>
      </c>
      <c r="E24" s="29">
        <f>E22/N22</f>
        <v>7.0808076530961231E-2</v>
      </c>
      <c r="F24" s="28">
        <f>F22/N22</f>
        <v>0.13472393677140707</v>
      </c>
      <c r="G24" s="29">
        <f>G22/N22</f>
        <v>8.8452280522323165E-2</v>
      </c>
      <c r="H24" s="28">
        <f>H22/N22</f>
        <v>0.10839280421350236</v>
      </c>
      <c r="I24" s="29">
        <f>I22/N22</f>
        <v>2.7959728089690012E-2</v>
      </c>
      <c r="J24" s="28">
        <f>J22/N22</f>
        <v>0.10004788070863449</v>
      </c>
      <c r="K24" s="29">
        <f>K22/N22</f>
        <v>7.4899108506805895E-2</v>
      </c>
      <c r="L24" s="28">
        <f>L22/N22</f>
        <v>7.8625335083530659E-2</v>
      </c>
      <c r="M24" s="30">
        <f>M22/N22</f>
        <v>0.13208561200991489</v>
      </c>
      <c r="N24" s="244">
        <f>N22/N22</f>
        <v>1</v>
      </c>
    </row>
    <row r="25" spans="1:14" ht="15.75" thickBo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 x14ac:dyDescent="0.3">
      <c r="A26" s="326" t="s">
        <v>0</v>
      </c>
      <c r="B26" s="332" t="s">
        <v>1</v>
      </c>
      <c r="C26" s="338" t="s">
        <v>90</v>
      </c>
      <c r="D26" s="339"/>
      <c r="E26" s="339"/>
      <c r="F26" s="339"/>
      <c r="G26" s="340"/>
      <c r="H26" s="336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27"/>
      <c r="B27" s="333"/>
      <c r="C27" s="237" t="s">
        <v>11</v>
      </c>
      <c r="D27" s="166" t="s">
        <v>32</v>
      </c>
      <c r="E27" s="237" t="s">
        <v>7</v>
      </c>
      <c r="F27" s="166" t="s">
        <v>9</v>
      </c>
      <c r="G27" s="237" t="s">
        <v>4</v>
      </c>
      <c r="H27" s="341"/>
      <c r="I27" s="1"/>
      <c r="J27" s="103"/>
      <c r="K27" s="334" t="s">
        <v>33</v>
      </c>
      <c r="L27" s="335"/>
      <c r="M27" s="145">
        <f>N22</f>
        <v>307013</v>
      </c>
      <c r="N27" s="146">
        <f>M27/M29</f>
        <v>0.95671887367482911</v>
      </c>
    </row>
    <row r="28" spans="1:14" ht="15.75" thickBot="1" x14ac:dyDescent="0.3">
      <c r="A28" s="26">
        <v>19</v>
      </c>
      <c r="B28" s="245" t="s">
        <v>34</v>
      </c>
      <c r="C28" s="144">
        <v>1158</v>
      </c>
      <c r="D28" s="57">
        <v>316</v>
      </c>
      <c r="E28" s="144">
        <v>908</v>
      </c>
      <c r="F28" s="57">
        <v>3227</v>
      </c>
      <c r="G28" s="144">
        <v>8280</v>
      </c>
      <c r="H28" s="57">
        <f>SUM(C28:G28)</f>
        <v>13889</v>
      </c>
      <c r="I28" s="1"/>
      <c r="J28" s="103"/>
      <c r="K28" s="316" t="s">
        <v>34</v>
      </c>
      <c r="L28" s="317"/>
      <c r="M28" s="144">
        <f>H28</f>
        <v>13889</v>
      </c>
      <c r="N28" s="147">
        <f>M28/M29</f>
        <v>4.3281126325170921E-2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3"/>
      <c r="K29" s="318" t="s">
        <v>3</v>
      </c>
      <c r="L29" s="319"/>
      <c r="M29" s="148">
        <f>M27+M28</f>
        <v>320902</v>
      </c>
      <c r="N29" s="149">
        <f>M29/M29</f>
        <v>1</v>
      </c>
    </row>
    <row r="30" spans="1:14" ht="15.75" thickBot="1" x14ac:dyDescent="0.3">
      <c r="A30" s="320" t="s">
        <v>35</v>
      </c>
      <c r="B30" s="321"/>
      <c r="C30" s="27">
        <f>C28/H28</f>
        <v>8.3375332997336016E-2</v>
      </c>
      <c r="D30" s="104">
        <f>D28/H28</f>
        <v>2.2751817985456117E-2</v>
      </c>
      <c r="E30" s="27">
        <f>E28/H28</f>
        <v>6.5375476996184026E-2</v>
      </c>
      <c r="F30" s="104">
        <f>F28/H28</f>
        <v>0.23234214126286989</v>
      </c>
      <c r="G30" s="27">
        <f>G28/H28</f>
        <v>0.59615523075815391</v>
      </c>
      <c r="H30" s="104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K28:L28"/>
    <mergeCell ref="K29:L29"/>
    <mergeCell ref="A30:B30"/>
    <mergeCell ref="A26:A27"/>
    <mergeCell ref="B26:B27"/>
    <mergeCell ref="K27:L27"/>
    <mergeCell ref="H26:H27"/>
    <mergeCell ref="C26:G26"/>
    <mergeCell ref="N2:N3"/>
    <mergeCell ref="A24:B24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" customWidth="1"/>
    <col min="2" max="2" width="28.42578125" customWidth="1"/>
    <col min="3" max="3" width="9.5703125" bestFit="1" customWidth="1"/>
  </cols>
  <sheetData>
    <row r="1" spans="1:14" ht="24.75" customHeight="1" thickBot="1" x14ac:dyDescent="0.3">
      <c r="A1" s="157"/>
      <c r="B1" s="157"/>
      <c r="C1" s="346" t="s">
        <v>97</v>
      </c>
      <c r="D1" s="347"/>
      <c r="E1" s="347"/>
      <c r="F1" s="347"/>
      <c r="G1" s="347"/>
      <c r="H1" s="347"/>
      <c r="I1" s="347"/>
      <c r="J1" s="348"/>
      <c r="K1" s="348"/>
      <c r="L1" s="31"/>
      <c r="M1" s="31"/>
      <c r="N1" s="219" t="s">
        <v>36</v>
      </c>
    </row>
    <row r="2" spans="1:14" ht="15.75" thickBot="1" x14ac:dyDescent="0.3">
      <c r="A2" s="349" t="s">
        <v>0</v>
      </c>
      <c r="B2" s="351" t="s">
        <v>1</v>
      </c>
      <c r="C2" s="353" t="s">
        <v>2</v>
      </c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42" t="s">
        <v>3</v>
      </c>
    </row>
    <row r="3" spans="1:14" ht="15.75" thickBot="1" x14ac:dyDescent="0.3">
      <c r="A3" s="350"/>
      <c r="B3" s="352"/>
      <c r="C3" s="85" t="s">
        <v>69</v>
      </c>
      <c r="D3" s="32" t="s">
        <v>4</v>
      </c>
      <c r="E3" s="33" t="s">
        <v>5</v>
      </c>
      <c r="F3" s="32" t="s">
        <v>6</v>
      </c>
      <c r="G3" s="33" t="s">
        <v>7</v>
      </c>
      <c r="H3" s="32" t="s">
        <v>8</v>
      </c>
      <c r="I3" s="23" t="s">
        <v>94</v>
      </c>
      <c r="J3" s="32" t="s">
        <v>9</v>
      </c>
      <c r="K3" s="83" t="s">
        <v>10</v>
      </c>
      <c r="L3" s="24" t="s">
        <v>93</v>
      </c>
      <c r="M3" s="34" t="s">
        <v>11</v>
      </c>
      <c r="N3" s="343"/>
    </row>
    <row r="4" spans="1:14" x14ac:dyDescent="0.25">
      <c r="A4" s="36">
        <v>1</v>
      </c>
      <c r="B4" s="37" t="s">
        <v>12</v>
      </c>
      <c r="C4" s="186">
        <v>7038</v>
      </c>
      <c r="D4" s="154">
        <v>11821</v>
      </c>
      <c r="E4" s="186">
        <v>1977</v>
      </c>
      <c r="F4" s="154">
        <v>4056</v>
      </c>
      <c r="G4" s="150">
        <v>4673</v>
      </c>
      <c r="H4" s="154">
        <v>14290</v>
      </c>
      <c r="I4" s="186">
        <v>507</v>
      </c>
      <c r="J4" s="154">
        <v>7500</v>
      </c>
      <c r="K4" s="186">
        <v>3158</v>
      </c>
      <c r="L4" s="165">
        <v>10336</v>
      </c>
      <c r="M4" s="79">
        <v>6532</v>
      </c>
      <c r="N4" s="154">
        <f t="shared" ref="N4:N21" si="0">SUM(C4:M4)</f>
        <v>71888</v>
      </c>
    </row>
    <row r="5" spans="1:14" x14ac:dyDescent="0.25">
      <c r="A5" s="38">
        <v>2</v>
      </c>
      <c r="B5" s="39" t="s">
        <v>13</v>
      </c>
      <c r="C5" s="187">
        <v>1171</v>
      </c>
      <c r="D5" s="71">
        <v>24531</v>
      </c>
      <c r="E5" s="187">
        <v>2628</v>
      </c>
      <c r="F5" s="71">
        <v>6986</v>
      </c>
      <c r="G5" s="80">
        <v>177</v>
      </c>
      <c r="H5" s="71">
        <v>17097</v>
      </c>
      <c r="I5" s="58">
        <v>0</v>
      </c>
      <c r="J5" s="71">
        <v>2741</v>
      </c>
      <c r="K5" s="58">
        <v>0</v>
      </c>
      <c r="L5" s="71">
        <v>11172</v>
      </c>
      <c r="M5" s="80">
        <v>18018</v>
      </c>
      <c r="N5" s="71">
        <f t="shared" si="0"/>
        <v>84521</v>
      </c>
    </row>
    <row r="6" spans="1:14" x14ac:dyDescent="0.25">
      <c r="A6" s="38">
        <v>3</v>
      </c>
      <c r="B6" s="39" t="s">
        <v>14</v>
      </c>
      <c r="C6" s="187">
        <v>8794</v>
      </c>
      <c r="D6" s="71">
        <v>25976</v>
      </c>
      <c r="E6" s="187">
        <v>5657</v>
      </c>
      <c r="F6" s="71">
        <v>19768</v>
      </c>
      <c r="G6" s="80">
        <v>8107</v>
      </c>
      <c r="H6" s="71">
        <v>8959</v>
      </c>
      <c r="I6" s="187">
        <v>490</v>
      </c>
      <c r="J6" s="71">
        <v>9225</v>
      </c>
      <c r="K6" s="187">
        <v>12626</v>
      </c>
      <c r="L6" s="71">
        <v>12825</v>
      </c>
      <c r="M6" s="80">
        <v>6219</v>
      </c>
      <c r="N6" s="71">
        <f t="shared" si="0"/>
        <v>118646</v>
      </c>
    </row>
    <row r="7" spans="1:14" x14ac:dyDescent="0.25">
      <c r="A7" s="38">
        <v>4</v>
      </c>
      <c r="B7" s="39" t="s">
        <v>15</v>
      </c>
      <c r="C7" s="58">
        <v>0</v>
      </c>
      <c r="D7" s="39">
        <v>0</v>
      </c>
      <c r="E7" s="58">
        <v>0</v>
      </c>
      <c r="F7" s="39">
        <v>0</v>
      </c>
      <c r="G7" s="68">
        <v>0</v>
      </c>
      <c r="H7" s="39">
        <v>0</v>
      </c>
      <c r="I7" s="58">
        <v>0</v>
      </c>
      <c r="J7" s="39">
        <v>0</v>
      </c>
      <c r="K7" s="58">
        <v>0</v>
      </c>
      <c r="L7" s="39">
        <v>0</v>
      </c>
      <c r="M7" s="68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58">
        <v>0</v>
      </c>
      <c r="D8" s="39">
        <v>0</v>
      </c>
      <c r="E8" s="58">
        <v>0</v>
      </c>
      <c r="F8" s="39">
        <v>0</v>
      </c>
      <c r="G8" s="80">
        <v>0</v>
      </c>
      <c r="H8" s="39">
        <v>0</v>
      </c>
      <c r="I8" s="58">
        <v>0</v>
      </c>
      <c r="J8" s="39">
        <v>0</v>
      </c>
      <c r="K8" s="58">
        <v>0</v>
      </c>
      <c r="L8" s="39">
        <v>0</v>
      </c>
      <c r="M8" s="68">
        <v>0</v>
      </c>
      <c r="N8" s="71">
        <f t="shared" si="0"/>
        <v>0</v>
      </c>
    </row>
    <row r="9" spans="1:14" x14ac:dyDescent="0.25">
      <c r="A9" s="38">
        <v>6</v>
      </c>
      <c r="B9" s="39" t="s">
        <v>17</v>
      </c>
      <c r="C9" s="58">
        <v>0</v>
      </c>
      <c r="D9" s="39">
        <v>274</v>
      </c>
      <c r="E9" s="58">
        <v>0</v>
      </c>
      <c r="F9" s="39">
        <v>0</v>
      </c>
      <c r="G9" s="68">
        <v>0</v>
      </c>
      <c r="H9" s="39">
        <v>0</v>
      </c>
      <c r="I9" s="58">
        <v>0</v>
      </c>
      <c r="J9" s="39">
        <v>0</v>
      </c>
      <c r="K9" s="58">
        <v>0</v>
      </c>
      <c r="L9" s="39">
        <v>0</v>
      </c>
      <c r="M9" s="68">
        <v>0</v>
      </c>
      <c r="N9" s="39">
        <f t="shared" si="0"/>
        <v>274</v>
      </c>
    </row>
    <row r="10" spans="1:14" x14ac:dyDescent="0.25">
      <c r="A10" s="38">
        <v>7</v>
      </c>
      <c r="B10" s="39" t="s">
        <v>18</v>
      </c>
      <c r="C10" s="187">
        <v>5532</v>
      </c>
      <c r="D10" s="71">
        <v>0</v>
      </c>
      <c r="E10" s="58">
        <v>0</v>
      </c>
      <c r="F10" s="39">
        <v>192</v>
      </c>
      <c r="G10" s="80">
        <v>0</v>
      </c>
      <c r="H10" s="71">
        <v>643</v>
      </c>
      <c r="I10" s="58">
        <v>0</v>
      </c>
      <c r="J10" s="39">
        <v>13</v>
      </c>
      <c r="K10" s="187">
        <v>0</v>
      </c>
      <c r="L10" s="39">
        <v>3</v>
      </c>
      <c r="M10" s="68">
        <v>0</v>
      </c>
      <c r="N10" s="71">
        <f t="shared" si="0"/>
        <v>6383</v>
      </c>
    </row>
    <row r="11" spans="1:14" x14ac:dyDescent="0.25">
      <c r="A11" s="38">
        <v>8</v>
      </c>
      <c r="B11" s="39" t="s">
        <v>19</v>
      </c>
      <c r="C11" s="187">
        <v>31938</v>
      </c>
      <c r="D11" s="71">
        <v>786</v>
      </c>
      <c r="E11" s="187">
        <v>763</v>
      </c>
      <c r="F11" s="71">
        <v>3566</v>
      </c>
      <c r="G11" s="80">
        <v>82</v>
      </c>
      <c r="H11" s="71">
        <v>2613</v>
      </c>
      <c r="I11" s="187">
        <v>0</v>
      </c>
      <c r="J11" s="71">
        <v>144</v>
      </c>
      <c r="K11" s="187">
        <v>1126</v>
      </c>
      <c r="L11" s="71">
        <v>2182</v>
      </c>
      <c r="M11" s="80">
        <v>1705</v>
      </c>
      <c r="N11" s="71">
        <f t="shared" si="0"/>
        <v>44905</v>
      </c>
    </row>
    <row r="12" spans="1:14" x14ac:dyDescent="0.25">
      <c r="A12" s="38">
        <v>9</v>
      </c>
      <c r="B12" s="39" t="s">
        <v>20</v>
      </c>
      <c r="C12" s="187">
        <v>20984</v>
      </c>
      <c r="D12" s="71">
        <v>7688</v>
      </c>
      <c r="E12" s="187">
        <v>11855</v>
      </c>
      <c r="F12" s="71">
        <v>13689</v>
      </c>
      <c r="G12" s="80">
        <v>2677</v>
      </c>
      <c r="H12" s="71">
        <v>1829</v>
      </c>
      <c r="I12" s="58">
        <v>0</v>
      </c>
      <c r="J12" s="71">
        <v>1159</v>
      </c>
      <c r="K12" s="187">
        <v>440</v>
      </c>
      <c r="L12" s="71">
        <v>10013</v>
      </c>
      <c r="M12" s="80">
        <v>926</v>
      </c>
      <c r="N12" s="71">
        <f t="shared" si="0"/>
        <v>71260</v>
      </c>
    </row>
    <row r="13" spans="1:14" x14ac:dyDescent="0.25">
      <c r="A13" s="38">
        <v>10</v>
      </c>
      <c r="B13" s="39" t="s">
        <v>21</v>
      </c>
      <c r="C13" s="187">
        <v>26095</v>
      </c>
      <c r="D13" s="71">
        <v>51036</v>
      </c>
      <c r="E13" s="187">
        <v>46470</v>
      </c>
      <c r="F13" s="71">
        <v>44711</v>
      </c>
      <c r="G13" s="80">
        <v>75776</v>
      </c>
      <c r="H13" s="71">
        <v>55162</v>
      </c>
      <c r="I13" s="187">
        <v>36876</v>
      </c>
      <c r="J13" s="71">
        <v>75811</v>
      </c>
      <c r="K13" s="187">
        <v>49724</v>
      </c>
      <c r="L13" s="71">
        <v>53453</v>
      </c>
      <c r="M13" s="80">
        <v>46236</v>
      </c>
      <c r="N13" s="71">
        <f t="shared" si="0"/>
        <v>561350</v>
      </c>
    </row>
    <row r="14" spans="1:14" x14ac:dyDescent="0.25">
      <c r="A14" s="38">
        <v>11</v>
      </c>
      <c r="B14" s="39" t="s">
        <v>22</v>
      </c>
      <c r="C14" s="58">
        <v>0</v>
      </c>
      <c r="D14" s="71">
        <v>0</v>
      </c>
      <c r="E14" s="58">
        <v>0</v>
      </c>
      <c r="F14" s="39">
        <v>0</v>
      </c>
      <c r="G14" s="68">
        <v>0</v>
      </c>
      <c r="H14" s="39">
        <v>0</v>
      </c>
      <c r="I14" s="58">
        <v>0</v>
      </c>
      <c r="J14" s="39">
        <v>0</v>
      </c>
      <c r="K14" s="58">
        <v>0</v>
      </c>
      <c r="L14" s="39">
        <v>0</v>
      </c>
      <c r="M14" s="68">
        <v>0</v>
      </c>
      <c r="N14" s="71">
        <f t="shared" si="0"/>
        <v>0</v>
      </c>
    </row>
    <row r="15" spans="1:14" x14ac:dyDescent="0.25">
      <c r="A15" s="38">
        <v>12</v>
      </c>
      <c r="B15" s="39" t="s">
        <v>23</v>
      </c>
      <c r="C15" s="58">
        <v>0</v>
      </c>
      <c r="D15" s="39">
        <v>0</v>
      </c>
      <c r="E15" s="58">
        <v>0</v>
      </c>
      <c r="F15" s="39">
        <v>0</v>
      </c>
      <c r="G15" s="68">
        <v>0</v>
      </c>
      <c r="H15" s="39">
        <v>0</v>
      </c>
      <c r="I15" s="58">
        <v>0</v>
      </c>
      <c r="J15" s="39">
        <v>0</v>
      </c>
      <c r="K15" s="58">
        <v>0</v>
      </c>
      <c r="L15" s="39">
        <v>0</v>
      </c>
      <c r="M15" s="68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187">
        <v>193</v>
      </c>
      <c r="D16" s="71">
        <v>240</v>
      </c>
      <c r="E16" s="187">
        <v>175</v>
      </c>
      <c r="F16" s="71">
        <v>259</v>
      </c>
      <c r="G16" s="80">
        <v>410</v>
      </c>
      <c r="H16" s="71">
        <v>196</v>
      </c>
      <c r="I16" s="58">
        <v>0</v>
      </c>
      <c r="J16" s="71">
        <v>572</v>
      </c>
      <c r="K16" s="187">
        <v>442</v>
      </c>
      <c r="L16" s="39">
        <v>13</v>
      </c>
      <c r="M16" s="80">
        <v>98</v>
      </c>
      <c r="N16" s="71">
        <f t="shared" si="0"/>
        <v>2598</v>
      </c>
    </row>
    <row r="17" spans="1:14" x14ac:dyDescent="0.25">
      <c r="A17" s="38">
        <v>14</v>
      </c>
      <c r="B17" s="39" t="s">
        <v>25</v>
      </c>
      <c r="C17" s="58">
        <v>0</v>
      </c>
      <c r="D17" s="39">
        <v>0</v>
      </c>
      <c r="E17" s="58">
        <v>0</v>
      </c>
      <c r="F17" s="39">
        <v>0</v>
      </c>
      <c r="G17" s="68">
        <v>0</v>
      </c>
      <c r="H17" s="39">
        <v>0</v>
      </c>
      <c r="I17" s="58">
        <v>0</v>
      </c>
      <c r="J17" s="39">
        <v>0</v>
      </c>
      <c r="K17" s="58">
        <v>0</v>
      </c>
      <c r="L17" s="71">
        <v>1151</v>
      </c>
      <c r="M17" s="68">
        <v>0</v>
      </c>
      <c r="N17" s="71">
        <f t="shared" si="0"/>
        <v>1151</v>
      </c>
    </row>
    <row r="18" spans="1:14" x14ac:dyDescent="0.25">
      <c r="A18" s="38">
        <v>15</v>
      </c>
      <c r="B18" s="39" t="s">
        <v>26</v>
      </c>
      <c r="C18" s="58">
        <v>0</v>
      </c>
      <c r="D18" s="39">
        <v>0</v>
      </c>
      <c r="E18" s="58">
        <v>0</v>
      </c>
      <c r="F18" s="39">
        <v>0</v>
      </c>
      <c r="G18" s="68">
        <v>0</v>
      </c>
      <c r="H18" s="39">
        <v>0</v>
      </c>
      <c r="I18" s="58">
        <v>0</v>
      </c>
      <c r="J18" s="39">
        <v>0</v>
      </c>
      <c r="K18" s="58">
        <v>0</v>
      </c>
      <c r="L18" s="39">
        <v>0</v>
      </c>
      <c r="M18" s="68">
        <v>0</v>
      </c>
      <c r="N18" s="39">
        <f t="shared" si="0"/>
        <v>0</v>
      </c>
    </row>
    <row r="19" spans="1:14" x14ac:dyDescent="0.25">
      <c r="A19" s="38">
        <v>16</v>
      </c>
      <c r="B19" s="39" t="s">
        <v>27</v>
      </c>
      <c r="C19" s="58">
        <v>621</v>
      </c>
      <c r="D19" s="39">
        <v>0</v>
      </c>
      <c r="E19" s="58">
        <v>0</v>
      </c>
      <c r="F19" s="71">
        <v>304</v>
      </c>
      <c r="G19" s="68">
        <v>0</v>
      </c>
      <c r="H19" s="39">
        <v>0</v>
      </c>
      <c r="I19" s="58">
        <v>0</v>
      </c>
      <c r="J19" s="71">
        <v>0</v>
      </c>
      <c r="K19" s="58">
        <v>0</v>
      </c>
      <c r="L19" s="39">
        <v>0</v>
      </c>
      <c r="M19" s="68">
        <v>0</v>
      </c>
      <c r="N19" s="71">
        <f t="shared" si="0"/>
        <v>925</v>
      </c>
    </row>
    <row r="20" spans="1:14" x14ac:dyDescent="0.25">
      <c r="A20" s="38">
        <v>17</v>
      </c>
      <c r="B20" s="39" t="s">
        <v>28</v>
      </c>
      <c r="C20" s="58">
        <v>0</v>
      </c>
      <c r="D20" s="39">
        <v>0</v>
      </c>
      <c r="E20" s="58">
        <v>0</v>
      </c>
      <c r="F20" s="39">
        <v>0</v>
      </c>
      <c r="G20" s="68">
        <v>0</v>
      </c>
      <c r="H20" s="39">
        <v>0</v>
      </c>
      <c r="I20" s="58">
        <v>0</v>
      </c>
      <c r="J20" s="39">
        <v>0</v>
      </c>
      <c r="K20" s="58">
        <v>0</v>
      </c>
      <c r="L20" s="39">
        <v>0</v>
      </c>
      <c r="M20" s="68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208">
        <v>533</v>
      </c>
      <c r="D21" s="155">
        <v>6168</v>
      </c>
      <c r="E21" s="208">
        <v>477</v>
      </c>
      <c r="F21" s="155">
        <v>2315</v>
      </c>
      <c r="G21" s="109">
        <v>143</v>
      </c>
      <c r="H21" s="155">
        <v>1678</v>
      </c>
      <c r="I21" s="188">
        <v>41</v>
      </c>
      <c r="J21" s="155">
        <v>361</v>
      </c>
      <c r="K21" s="208">
        <v>1041</v>
      </c>
      <c r="L21" s="42">
        <v>477</v>
      </c>
      <c r="M21" s="89">
        <v>481</v>
      </c>
      <c r="N21" s="155">
        <f t="shared" si="0"/>
        <v>13715</v>
      </c>
    </row>
    <row r="22" spans="1:14" ht="15.75" thickBot="1" x14ac:dyDescent="0.3">
      <c r="A22" s="43"/>
      <c r="B22" s="44" t="s">
        <v>37</v>
      </c>
      <c r="C22" s="45">
        <f>SUM(C4:C21)</f>
        <v>102899</v>
      </c>
      <c r="D22" s="46">
        <f>SUM(D4:D21)</f>
        <v>128520</v>
      </c>
      <c r="E22" s="47">
        <f>SUM(E4:E21)</f>
        <v>70002</v>
      </c>
      <c r="F22" s="46">
        <f>SUM(F4:F21)</f>
        <v>95846</v>
      </c>
      <c r="G22" s="47">
        <f t="shared" ref="G22:N22" si="1">SUM(G4:G21)</f>
        <v>92045</v>
      </c>
      <c r="H22" s="46">
        <f t="shared" si="1"/>
        <v>102467</v>
      </c>
      <c r="I22" s="47">
        <f>SUM(I4:I21)</f>
        <v>37914</v>
      </c>
      <c r="J22" s="46">
        <f t="shared" si="1"/>
        <v>97526</v>
      </c>
      <c r="K22" s="128">
        <f t="shared" si="1"/>
        <v>68557</v>
      </c>
      <c r="L22" s="46">
        <f t="shared" si="1"/>
        <v>101625</v>
      </c>
      <c r="M22" s="48">
        <f t="shared" si="1"/>
        <v>80215</v>
      </c>
      <c r="N22" s="46">
        <f t="shared" si="1"/>
        <v>977616</v>
      </c>
    </row>
    <row r="23" spans="1:14" ht="15.75" thickBot="1" x14ac:dyDescent="0.3">
      <c r="A23" s="50"/>
      <c r="B23" s="51"/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5.75" thickBot="1" x14ac:dyDescent="0.3">
      <c r="A24" s="355" t="s">
        <v>31</v>
      </c>
      <c r="B24" s="356"/>
      <c r="C24" s="55">
        <f>C22/N22</f>
        <v>0.10525502855927071</v>
      </c>
      <c r="D24" s="54">
        <f>D22/N22</f>
        <v>0.13146266018559435</v>
      </c>
      <c r="E24" s="55">
        <f>E22/N22</f>
        <v>7.1604801885402858E-2</v>
      </c>
      <c r="F24" s="54">
        <f>F22/N22</f>
        <v>9.8040539434706475E-2</v>
      </c>
      <c r="G24" s="246">
        <f>G22/N22</f>
        <v>9.4152509778890683E-2</v>
      </c>
      <c r="H24" s="54">
        <f>H22/N22</f>
        <v>0.10481313726452922</v>
      </c>
      <c r="I24" s="247">
        <f>I22/N22</f>
        <v>3.8782098492659692E-2</v>
      </c>
      <c r="J24" s="54">
        <f>J22/N22</f>
        <v>9.9759005580923391E-2</v>
      </c>
      <c r="K24" s="55">
        <f>K22/N22</f>
        <v>7.0126716420353188E-2</v>
      </c>
      <c r="L24" s="248">
        <f>L22/N22</f>
        <v>0.10395185839838955</v>
      </c>
      <c r="M24" s="55">
        <f>M22/N22</f>
        <v>8.2051643999279875E-2</v>
      </c>
      <c r="N24" s="54">
        <f>N22/N22</f>
        <v>1</v>
      </c>
    </row>
    <row r="25" spans="1:14" ht="15.75" thickBo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ht="15.75" thickBot="1" x14ac:dyDescent="0.3">
      <c r="A26" s="326" t="s">
        <v>0</v>
      </c>
      <c r="B26" s="332" t="s">
        <v>1</v>
      </c>
      <c r="C26" s="338" t="s">
        <v>90</v>
      </c>
      <c r="D26" s="339"/>
      <c r="E26" s="339"/>
      <c r="F26" s="339"/>
      <c r="G26" s="340"/>
      <c r="H26" s="336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27"/>
      <c r="B27" s="333"/>
      <c r="C27" s="241" t="s">
        <v>11</v>
      </c>
      <c r="D27" s="242" t="s">
        <v>32</v>
      </c>
      <c r="E27" s="241" t="s">
        <v>7</v>
      </c>
      <c r="F27" s="242" t="s">
        <v>9</v>
      </c>
      <c r="G27" s="237" t="s">
        <v>4</v>
      </c>
      <c r="H27" s="341"/>
      <c r="I27" s="1"/>
      <c r="J27" s="103"/>
      <c r="K27" s="359" t="s">
        <v>33</v>
      </c>
      <c r="L27" s="360"/>
      <c r="M27" s="145">
        <f>N22</f>
        <v>977616</v>
      </c>
      <c r="N27" s="146">
        <f>M27/M29</f>
        <v>0.84463935802929924</v>
      </c>
    </row>
    <row r="28" spans="1:14" ht="15.75" thickBot="1" x14ac:dyDescent="0.3">
      <c r="A28" s="26">
        <v>19</v>
      </c>
      <c r="B28" s="245" t="s">
        <v>34</v>
      </c>
      <c r="C28" s="249">
        <f>73754+66</f>
        <v>73820</v>
      </c>
      <c r="D28" s="57">
        <v>45359</v>
      </c>
      <c r="E28" s="249">
        <f>25681+48</f>
        <v>25729</v>
      </c>
      <c r="F28" s="293">
        <f>12147+34</f>
        <v>12181</v>
      </c>
      <c r="G28" s="144">
        <v>22731</v>
      </c>
      <c r="H28" s="57">
        <f>SUM(C28:G28)</f>
        <v>179820</v>
      </c>
      <c r="I28" s="1"/>
      <c r="J28" s="103"/>
      <c r="K28" s="357" t="s">
        <v>34</v>
      </c>
      <c r="L28" s="358"/>
      <c r="M28" s="144">
        <f>H28</f>
        <v>179820</v>
      </c>
      <c r="N28" s="147">
        <f>M28/M29</f>
        <v>0.15536064197070076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3"/>
      <c r="K29" s="344" t="s">
        <v>3</v>
      </c>
      <c r="L29" s="345"/>
      <c r="M29" s="148">
        <f>M27+M28</f>
        <v>1157436</v>
      </c>
      <c r="N29" s="149">
        <f>M29/M29</f>
        <v>1</v>
      </c>
    </row>
    <row r="30" spans="1:14" ht="15.75" thickBot="1" x14ac:dyDescent="0.3">
      <c r="A30" s="320" t="s">
        <v>35</v>
      </c>
      <c r="B30" s="321"/>
      <c r="C30" s="27">
        <f>C28/H28</f>
        <v>0.41052163274385495</v>
      </c>
      <c r="D30" s="104">
        <f>D28/H28</f>
        <v>0.25224669113558001</v>
      </c>
      <c r="E30" s="27">
        <f>E28/H28</f>
        <v>0.14308197085974864</v>
      </c>
      <c r="F30" s="104">
        <f>F28/H28</f>
        <v>6.773996218440663E-2</v>
      </c>
      <c r="G30" s="27">
        <f>G28/H28</f>
        <v>0.12640974307640973</v>
      </c>
      <c r="H30" s="104">
        <f>H28/H28</f>
        <v>1</v>
      </c>
      <c r="I30" s="1"/>
      <c r="J30" s="1"/>
      <c r="K30" s="1"/>
      <c r="L30" s="1"/>
      <c r="M30" s="1"/>
      <c r="N30" s="1"/>
    </row>
  </sheetData>
  <mergeCells count="14">
    <mergeCell ref="N2:N3"/>
    <mergeCell ref="K29:L29"/>
    <mergeCell ref="A30:B30"/>
    <mergeCell ref="C1:K1"/>
    <mergeCell ref="A2:A3"/>
    <mergeCell ref="B2:B3"/>
    <mergeCell ref="C2:M2"/>
    <mergeCell ref="A24:B24"/>
    <mergeCell ref="K28:L28"/>
    <mergeCell ref="A26:A27"/>
    <mergeCell ref="B26:B27"/>
    <mergeCell ref="K27:L27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/>
  </sheetViews>
  <sheetFormatPr defaultRowHeight="15" x14ac:dyDescent="0.25"/>
  <cols>
    <col min="1" max="1" width="4.42578125" customWidth="1"/>
    <col min="2" max="2" width="28.42578125" customWidth="1"/>
  </cols>
  <sheetData>
    <row r="1" spans="1:15" ht="26.25" customHeight="1" thickBot="1" x14ac:dyDescent="0.3">
      <c r="A1" s="157"/>
      <c r="B1" s="157"/>
      <c r="C1" s="346" t="s">
        <v>98</v>
      </c>
      <c r="D1" s="346"/>
      <c r="E1" s="346"/>
      <c r="F1" s="346"/>
      <c r="G1" s="346"/>
      <c r="H1" s="346"/>
      <c r="I1" s="346"/>
      <c r="J1" s="346"/>
      <c r="K1" s="346"/>
      <c r="L1" s="31"/>
      <c r="M1" s="31"/>
      <c r="N1" s="31"/>
      <c r="O1" s="1"/>
    </row>
    <row r="2" spans="1:15" ht="15.75" thickBot="1" x14ac:dyDescent="0.3">
      <c r="A2" s="349" t="s">
        <v>0</v>
      </c>
      <c r="B2" s="351" t="s">
        <v>1</v>
      </c>
      <c r="C2" s="363" t="s">
        <v>2</v>
      </c>
      <c r="D2" s="364"/>
      <c r="E2" s="364"/>
      <c r="F2" s="364"/>
      <c r="G2" s="364"/>
      <c r="H2" s="364"/>
      <c r="I2" s="364"/>
      <c r="J2" s="364"/>
      <c r="K2" s="364"/>
      <c r="L2" s="364"/>
      <c r="M2" s="365"/>
      <c r="N2" s="351" t="s">
        <v>3</v>
      </c>
      <c r="O2" s="1"/>
    </row>
    <row r="3" spans="1:15" ht="15.75" thickBot="1" x14ac:dyDescent="0.3">
      <c r="A3" s="350"/>
      <c r="B3" s="352"/>
      <c r="C3" s="85" t="s">
        <v>69</v>
      </c>
      <c r="D3" s="32" t="s">
        <v>4</v>
      </c>
      <c r="E3" s="33" t="s">
        <v>5</v>
      </c>
      <c r="F3" s="32" t="s">
        <v>6</v>
      </c>
      <c r="G3" s="33" t="s">
        <v>7</v>
      </c>
      <c r="H3" s="32" t="s">
        <v>8</v>
      </c>
      <c r="I3" s="23" t="s">
        <v>32</v>
      </c>
      <c r="J3" s="32" t="s">
        <v>9</v>
      </c>
      <c r="K3" s="84" t="s">
        <v>10</v>
      </c>
      <c r="L3" s="250" t="s">
        <v>93</v>
      </c>
      <c r="M3" s="33" t="s">
        <v>11</v>
      </c>
      <c r="N3" s="352"/>
      <c r="O3" s="1"/>
    </row>
    <row r="4" spans="1:15" x14ac:dyDescent="0.25">
      <c r="A4" s="36">
        <v>1</v>
      </c>
      <c r="B4" s="37" t="s">
        <v>12</v>
      </c>
      <c r="C4" s="186">
        <v>201</v>
      </c>
      <c r="D4" s="154">
        <v>269</v>
      </c>
      <c r="E4" s="189">
        <v>43</v>
      </c>
      <c r="F4" s="209">
        <v>202</v>
      </c>
      <c r="G4" s="189">
        <v>126</v>
      </c>
      <c r="H4" s="154">
        <v>309</v>
      </c>
      <c r="I4" s="189">
        <v>50</v>
      </c>
      <c r="J4" s="209">
        <v>148</v>
      </c>
      <c r="K4" s="189">
        <v>78</v>
      </c>
      <c r="L4" s="209">
        <v>135</v>
      </c>
      <c r="M4" s="189">
        <v>110</v>
      </c>
      <c r="N4" s="154">
        <f t="shared" ref="N4:N21" si="0">SUM(C4:M4)</f>
        <v>1671</v>
      </c>
      <c r="O4" s="1"/>
    </row>
    <row r="5" spans="1:15" x14ac:dyDescent="0.25">
      <c r="A5" s="38">
        <v>2</v>
      </c>
      <c r="B5" s="39" t="s">
        <v>13</v>
      </c>
      <c r="C5" s="58">
        <v>135</v>
      </c>
      <c r="D5" s="71">
        <v>1901</v>
      </c>
      <c r="E5" s="58">
        <v>253</v>
      </c>
      <c r="F5" s="39">
        <v>510</v>
      </c>
      <c r="G5" s="58">
        <v>39</v>
      </c>
      <c r="H5" s="71">
        <v>1707</v>
      </c>
      <c r="I5" s="58">
        <v>0</v>
      </c>
      <c r="J5" s="39">
        <v>235</v>
      </c>
      <c r="K5" s="58">
        <v>0</v>
      </c>
      <c r="L5" s="71">
        <v>2013</v>
      </c>
      <c r="M5" s="187">
        <v>2685</v>
      </c>
      <c r="N5" s="71">
        <f t="shared" si="0"/>
        <v>9478</v>
      </c>
      <c r="O5" s="1"/>
    </row>
    <row r="6" spans="1:15" x14ac:dyDescent="0.25">
      <c r="A6" s="38">
        <v>3</v>
      </c>
      <c r="B6" s="39" t="s">
        <v>14</v>
      </c>
      <c r="C6" s="187">
        <v>90</v>
      </c>
      <c r="D6" s="71">
        <v>284</v>
      </c>
      <c r="E6" s="58">
        <v>148</v>
      </c>
      <c r="F6" s="71">
        <v>305</v>
      </c>
      <c r="G6" s="58">
        <v>150</v>
      </c>
      <c r="H6" s="39">
        <v>124</v>
      </c>
      <c r="I6" s="58">
        <v>10</v>
      </c>
      <c r="J6" s="39">
        <v>143</v>
      </c>
      <c r="K6" s="58">
        <v>184</v>
      </c>
      <c r="L6" s="39">
        <v>183</v>
      </c>
      <c r="M6" s="58">
        <v>120</v>
      </c>
      <c r="N6" s="71">
        <f t="shared" si="0"/>
        <v>1741</v>
      </c>
      <c r="O6" s="1"/>
    </row>
    <row r="7" spans="1:15" x14ac:dyDescent="0.25">
      <c r="A7" s="38">
        <v>4</v>
      </c>
      <c r="B7" s="39" t="s">
        <v>15</v>
      </c>
      <c r="C7" s="58">
        <v>0</v>
      </c>
      <c r="D7" s="39">
        <v>0</v>
      </c>
      <c r="E7" s="58">
        <v>0</v>
      </c>
      <c r="F7" s="39">
        <v>0</v>
      </c>
      <c r="G7" s="58">
        <v>0</v>
      </c>
      <c r="H7" s="39">
        <v>0</v>
      </c>
      <c r="I7" s="58">
        <v>0</v>
      </c>
      <c r="J7" s="39">
        <v>0</v>
      </c>
      <c r="K7" s="58">
        <v>0</v>
      </c>
      <c r="L7" s="39">
        <v>0</v>
      </c>
      <c r="M7" s="58">
        <v>0</v>
      </c>
      <c r="N7" s="39">
        <f t="shared" si="0"/>
        <v>0</v>
      </c>
      <c r="O7" s="1"/>
    </row>
    <row r="8" spans="1:15" x14ac:dyDescent="0.25">
      <c r="A8" s="38">
        <v>5</v>
      </c>
      <c r="B8" s="39" t="s">
        <v>16</v>
      </c>
      <c r="C8" s="58">
        <v>0</v>
      </c>
      <c r="D8" s="39">
        <v>0</v>
      </c>
      <c r="E8" s="58">
        <v>0</v>
      </c>
      <c r="F8" s="39">
        <v>0</v>
      </c>
      <c r="G8" s="58">
        <v>0</v>
      </c>
      <c r="H8" s="39">
        <v>0</v>
      </c>
      <c r="I8" s="58">
        <v>0</v>
      </c>
      <c r="J8" s="39">
        <v>0</v>
      </c>
      <c r="K8" s="58">
        <v>0</v>
      </c>
      <c r="L8" s="39">
        <v>0</v>
      </c>
      <c r="M8" s="58">
        <v>0</v>
      </c>
      <c r="N8" s="39">
        <f t="shared" si="0"/>
        <v>0</v>
      </c>
      <c r="O8" s="1"/>
    </row>
    <row r="9" spans="1:15" x14ac:dyDescent="0.25">
      <c r="A9" s="38">
        <v>6</v>
      </c>
      <c r="B9" s="39" t="s">
        <v>17</v>
      </c>
      <c r="C9" s="58">
        <v>0</v>
      </c>
      <c r="D9" s="39">
        <v>1</v>
      </c>
      <c r="E9" s="58">
        <v>0</v>
      </c>
      <c r="F9" s="39">
        <v>0</v>
      </c>
      <c r="G9" s="58">
        <v>0</v>
      </c>
      <c r="H9" s="39">
        <v>0</v>
      </c>
      <c r="I9" s="58">
        <v>0</v>
      </c>
      <c r="J9" s="39">
        <v>0</v>
      </c>
      <c r="K9" s="58">
        <v>0</v>
      </c>
      <c r="L9" s="39">
        <v>0</v>
      </c>
      <c r="M9" s="58">
        <v>0</v>
      </c>
      <c r="N9" s="39">
        <f t="shared" si="0"/>
        <v>1</v>
      </c>
      <c r="O9" s="1"/>
    </row>
    <row r="10" spans="1:15" x14ac:dyDescent="0.25">
      <c r="A10" s="38">
        <v>7</v>
      </c>
      <c r="B10" s="39" t="s">
        <v>18</v>
      </c>
      <c r="C10" s="58">
        <v>2</v>
      </c>
      <c r="D10" s="39"/>
      <c r="E10" s="58">
        <v>0</v>
      </c>
      <c r="F10" s="39">
        <v>1</v>
      </c>
      <c r="G10" s="58">
        <v>0</v>
      </c>
      <c r="H10" s="39">
        <v>2</v>
      </c>
      <c r="I10" s="58">
        <v>0</v>
      </c>
      <c r="J10" s="39">
        <v>2</v>
      </c>
      <c r="K10" s="58">
        <v>0</v>
      </c>
      <c r="L10" s="39">
        <v>1</v>
      </c>
      <c r="M10" s="58">
        <v>0</v>
      </c>
      <c r="N10" s="39">
        <f t="shared" si="0"/>
        <v>8</v>
      </c>
      <c r="O10" s="1"/>
    </row>
    <row r="11" spans="1:15" x14ac:dyDescent="0.25">
      <c r="A11" s="38">
        <v>8</v>
      </c>
      <c r="B11" s="39" t="s">
        <v>19</v>
      </c>
      <c r="C11" s="58">
        <v>20</v>
      </c>
      <c r="D11" s="39">
        <v>12</v>
      </c>
      <c r="E11" s="58">
        <v>7</v>
      </c>
      <c r="F11" s="39">
        <v>25</v>
      </c>
      <c r="G11" s="58">
        <v>8</v>
      </c>
      <c r="H11" s="39">
        <v>78</v>
      </c>
      <c r="I11" s="58">
        <v>0</v>
      </c>
      <c r="J11" s="39">
        <v>4</v>
      </c>
      <c r="K11" s="58">
        <v>13</v>
      </c>
      <c r="L11" s="39">
        <v>11</v>
      </c>
      <c r="M11" s="58">
        <v>11</v>
      </c>
      <c r="N11" s="39">
        <f t="shared" si="0"/>
        <v>189</v>
      </c>
      <c r="O11" s="1"/>
    </row>
    <row r="12" spans="1:15" x14ac:dyDescent="0.25">
      <c r="A12" s="38">
        <v>9</v>
      </c>
      <c r="B12" s="39" t="s">
        <v>20</v>
      </c>
      <c r="C12" s="187">
        <v>328</v>
      </c>
      <c r="D12" s="71">
        <v>234</v>
      </c>
      <c r="E12" s="58">
        <v>286</v>
      </c>
      <c r="F12" s="39">
        <v>283</v>
      </c>
      <c r="G12" s="58">
        <v>81</v>
      </c>
      <c r="H12" s="39">
        <v>138</v>
      </c>
      <c r="I12" s="58">
        <v>0</v>
      </c>
      <c r="J12" s="39">
        <v>47</v>
      </c>
      <c r="K12" s="58">
        <v>49</v>
      </c>
      <c r="L12" s="39">
        <v>109</v>
      </c>
      <c r="M12" s="58">
        <v>35</v>
      </c>
      <c r="N12" s="71">
        <f t="shared" si="0"/>
        <v>1590</v>
      </c>
      <c r="O12" s="1"/>
    </row>
    <row r="13" spans="1:15" x14ac:dyDescent="0.25">
      <c r="A13" s="38">
        <v>10</v>
      </c>
      <c r="B13" s="39" t="s">
        <v>21</v>
      </c>
      <c r="C13" s="187">
        <v>385</v>
      </c>
      <c r="D13" s="71">
        <v>763</v>
      </c>
      <c r="E13" s="187">
        <v>600</v>
      </c>
      <c r="F13" s="71">
        <v>642</v>
      </c>
      <c r="G13" s="187">
        <v>1061</v>
      </c>
      <c r="H13" s="71">
        <v>608</v>
      </c>
      <c r="I13" s="187">
        <v>436</v>
      </c>
      <c r="J13" s="71">
        <v>1145</v>
      </c>
      <c r="K13" s="187">
        <v>585</v>
      </c>
      <c r="L13" s="71">
        <v>673</v>
      </c>
      <c r="M13" s="187">
        <v>649</v>
      </c>
      <c r="N13" s="71">
        <f t="shared" si="0"/>
        <v>7547</v>
      </c>
      <c r="O13" s="1"/>
    </row>
    <row r="14" spans="1:15" x14ac:dyDescent="0.25">
      <c r="A14" s="38">
        <v>11</v>
      </c>
      <c r="B14" s="39" t="s">
        <v>22</v>
      </c>
      <c r="C14" s="58">
        <v>0</v>
      </c>
      <c r="D14" s="39">
        <v>0</v>
      </c>
      <c r="E14" s="58">
        <v>0</v>
      </c>
      <c r="F14" s="39">
        <v>0</v>
      </c>
      <c r="G14" s="58">
        <v>0</v>
      </c>
      <c r="H14" s="39">
        <v>0</v>
      </c>
      <c r="I14" s="58">
        <v>0</v>
      </c>
      <c r="J14" s="39">
        <v>0</v>
      </c>
      <c r="K14" s="58">
        <v>0</v>
      </c>
      <c r="L14" s="39">
        <v>0</v>
      </c>
      <c r="M14" s="58">
        <v>0</v>
      </c>
      <c r="N14" s="39">
        <f t="shared" si="0"/>
        <v>0</v>
      </c>
      <c r="O14" s="1"/>
    </row>
    <row r="15" spans="1:15" x14ac:dyDescent="0.25">
      <c r="A15" s="38">
        <v>12</v>
      </c>
      <c r="B15" s="39" t="s">
        <v>23</v>
      </c>
      <c r="C15" s="58">
        <v>0</v>
      </c>
      <c r="D15" s="39">
        <v>0</v>
      </c>
      <c r="E15" s="58">
        <v>0</v>
      </c>
      <c r="F15" s="39">
        <v>0</v>
      </c>
      <c r="G15" s="58">
        <v>0</v>
      </c>
      <c r="H15" s="39">
        <v>0</v>
      </c>
      <c r="I15" s="58">
        <v>0</v>
      </c>
      <c r="J15" s="39">
        <v>0</v>
      </c>
      <c r="K15" s="58">
        <v>0</v>
      </c>
      <c r="L15" s="39">
        <v>0</v>
      </c>
      <c r="M15" s="58">
        <v>0</v>
      </c>
      <c r="N15" s="39">
        <f t="shared" si="0"/>
        <v>0</v>
      </c>
      <c r="O15" s="1"/>
    </row>
    <row r="16" spans="1:15" x14ac:dyDescent="0.25">
      <c r="A16" s="38">
        <v>13</v>
      </c>
      <c r="B16" s="39" t="s">
        <v>24</v>
      </c>
      <c r="C16" s="58">
        <v>12</v>
      </c>
      <c r="D16" s="39">
        <v>1</v>
      </c>
      <c r="E16" s="58">
        <v>2</v>
      </c>
      <c r="F16" s="39">
        <v>13</v>
      </c>
      <c r="G16" s="58">
        <v>9</v>
      </c>
      <c r="H16" s="39">
        <v>10</v>
      </c>
      <c r="I16" s="58">
        <v>0</v>
      </c>
      <c r="J16" s="39">
        <v>7</v>
      </c>
      <c r="K16" s="58">
        <v>13</v>
      </c>
      <c r="L16" s="39">
        <v>2</v>
      </c>
      <c r="M16" s="58">
        <v>4</v>
      </c>
      <c r="N16" s="39">
        <f t="shared" si="0"/>
        <v>73</v>
      </c>
      <c r="O16" s="1"/>
    </row>
    <row r="17" spans="1:15" x14ac:dyDescent="0.25">
      <c r="A17" s="38">
        <v>14</v>
      </c>
      <c r="B17" s="39" t="s">
        <v>25</v>
      </c>
      <c r="C17" s="58">
        <v>0</v>
      </c>
      <c r="D17" s="39">
        <v>0</v>
      </c>
      <c r="E17" s="58">
        <v>0</v>
      </c>
      <c r="F17" s="39">
        <v>0</v>
      </c>
      <c r="G17" s="58">
        <v>0</v>
      </c>
      <c r="H17" s="39">
        <v>0</v>
      </c>
      <c r="I17" s="58">
        <v>0</v>
      </c>
      <c r="J17" s="39">
        <v>0</v>
      </c>
      <c r="K17" s="58">
        <v>0</v>
      </c>
      <c r="L17" s="39">
        <v>1</v>
      </c>
      <c r="M17" s="58">
        <v>0</v>
      </c>
      <c r="N17" s="39">
        <f t="shared" si="0"/>
        <v>1</v>
      </c>
      <c r="O17" s="1"/>
    </row>
    <row r="18" spans="1:15" x14ac:dyDescent="0.25">
      <c r="A18" s="38">
        <v>15</v>
      </c>
      <c r="B18" s="39" t="s">
        <v>26</v>
      </c>
      <c r="C18" s="58">
        <v>0</v>
      </c>
      <c r="D18" s="39">
        <v>0</v>
      </c>
      <c r="E18" s="58">
        <v>0</v>
      </c>
      <c r="F18" s="39">
        <v>0</v>
      </c>
      <c r="G18" s="58">
        <v>0</v>
      </c>
      <c r="H18" s="39">
        <v>0</v>
      </c>
      <c r="I18" s="58">
        <v>0</v>
      </c>
      <c r="J18" s="39">
        <v>0</v>
      </c>
      <c r="K18" s="58">
        <v>0</v>
      </c>
      <c r="L18" s="39">
        <v>0</v>
      </c>
      <c r="M18" s="58">
        <v>0</v>
      </c>
      <c r="N18" s="39">
        <f t="shared" si="0"/>
        <v>0</v>
      </c>
      <c r="O18" s="1"/>
    </row>
    <row r="19" spans="1:15" x14ac:dyDescent="0.25">
      <c r="A19" s="38">
        <v>16</v>
      </c>
      <c r="B19" s="39" t="s">
        <v>27</v>
      </c>
      <c r="C19" s="58">
        <v>12</v>
      </c>
      <c r="D19" s="39">
        <v>0</v>
      </c>
      <c r="E19" s="58">
        <v>0</v>
      </c>
      <c r="F19" s="39">
        <v>1</v>
      </c>
      <c r="G19" s="58">
        <v>0</v>
      </c>
      <c r="H19" s="39">
        <v>0</v>
      </c>
      <c r="I19" s="58">
        <v>0</v>
      </c>
      <c r="J19" s="39">
        <v>0</v>
      </c>
      <c r="K19" s="58">
        <v>0</v>
      </c>
      <c r="L19" s="39">
        <v>0</v>
      </c>
      <c r="M19" s="58">
        <v>0</v>
      </c>
      <c r="N19" s="39">
        <f t="shared" si="0"/>
        <v>13</v>
      </c>
      <c r="O19" s="1"/>
    </row>
    <row r="20" spans="1:15" x14ac:dyDescent="0.25">
      <c r="A20" s="38">
        <v>17</v>
      </c>
      <c r="B20" s="39" t="s">
        <v>28</v>
      </c>
      <c r="C20" s="58">
        <v>0</v>
      </c>
      <c r="D20" s="39">
        <v>0</v>
      </c>
      <c r="E20" s="58">
        <v>0</v>
      </c>
      <c r="F20" s="39">
        <v>0</v>
      </c>
      <c r="G20" s="58">
        <v>0</v>
      </c>
      <c r="H20" s="39">
        <v>0</v>
      </c>
      <c r="I20" s="58">
        <v>0</v>
      </c>
      <c r="J20" s="39">
        <v>0</v>
      </c>
      <c r="K20" s="58">
        <v>0</v>
      </c>
      <c r="L20" s="39">
        <v>0</v>
      </c>
      <c r="M20" s="58">
        <v>0</v>
      </c>
      <c r="N20" s="39">
        <f t="shared" si="0"/>
        <v>0</v>
      </c>
      <c r="O20" s="1"/>
    </row>
    <row r="21" spans="1:15" ht="15.75" thickBot="1" x14ac:dyDescent="0.3">
      <c r="A21" s="41">
        <v>18</v>
      </c>
      <c r="B21" s="42" t="s">
        <v>29</v>
      </c>
      <c r="C21" s="208">
        <v>10</v>
      </c>
      <c r="D21" s="42">
        <v>226</v>
      </c>
      <c r="E21" s="188">
        <v>25</v>
      </c>
      <c r="F21" s="42">
        <v>79</v>
      </c>
      <c r="G21" s="188">
        <v>4</v>
      </c>
      <c r="H21" s="42">
        <v>45</v>
      </c>
      <c r="I21" s="188">
        <v>5</v>
      </c>
      <c r="J21" s="42">
        <v>15</v>
      </c>
      <c r="K21" s="251">
        <v>85</v>
      </c>
      <c r="L21" s="155">
        <v>15</v>
      </c>
      <c r="M21" s="188">
        <v>28</v>
      </c>
      <c r="N21" s="155">
        <f t="shared" si="0"/>
        <v>537</v>
      </c>
      <c r="O21" s="1"/>
    </row>
    <row r="22" spans="1:15" ht="15.75" thickBot="1" x14ac:dyDescent="0.3">
      <c r="A22" s="43"/>
      <c r="B22" s="44" t="s">
        <v>3</v>
      </c>
      <c r="C22" s="45">
        <f>SUM(C4:C21)</f>
        <v>1195</v>
      </c>
      <c r="D22" s="59">
        <f>SUM(D4:D21)</f>
        <v>3691</v>
      </c>
      <c r="E22" s="90">
        <f t="shared" ref="E22:N22" si="1">SUM(E4:E21)</f>
        <v>1364</v>
      </c>
      <c r="F22" s="46">
        <f t="shared" si="1"/>
        <v>2061</v>
      </c>
      <c r="G22" s="47">
        <f t="shared" si="1"/>
        <v>1478</v>
      </c>
      <c r="H22" s="46">
        <f t="shared" si="1"/>
        <v>3021</v>
      </c>
      <c r="I22" s="47">
        <f t="shared" si="1"/>
        <v>501</v>
      </c>
      <c r="J22" s="46">
        <f t="shared" si="1"/>
        <v>1746</v>
      </c>
      <c r="K22" s="47">
        <f t="shared" si="1"/>
        <v>1007</v>
      </c>
      <c r="L22" s="59">
        <f>SUM(L4:L21)</f>
        <v>3143</v>
      </c>
      <c r="M22" s="47">
        <f t="shared" si="1"/>
        <v>3642</v>
      </c>
      <c r="N22" s="46">
        <f t="shared" si="1"/>
        <v>22849</v>
      </c>
      <c r="O22" s="1"/>
    </row>
    <row r="23" spans="1:15" ht="15.75" thickBot="1" x14ac:dyDescent="0.3">
      <c r="A23" s="50"/>
      <c r="B23" s="51"/>
      <c r="C23" s="53"/>
      <c r="D23" s="76"/>
      <c r="E23" s="76"/>
      <c r="F23" s="53"/>
      <c r="G23" s="53"/>
      <c r="H23" s="53"/>
      <c r="I23" s="53"/>
      <c r="J23" s="53"/>
      <c r="K23" s="53"/>
      <c r="L23" s="53"/>
      <c r="M23" s="53"/>
      <c r="N23" s="53"/>
      <c r="O23" s="1"/>
    </row>
    <row r="24" spans="1:15" ht="15.75" thickBot="1" x14ac:dyDescent="0.3">
      <c r="A24" s="361" t="s">
        <v>31</v>
      </c>
      <c r="B24" s="362"/>
      <c r="C24" s="55">
        <f>C22/N22</f>
        <v>5.2299881832902968E-2</v>
      </c>
      <c r="D24" s="54">
        <f>D22/N22</f>
        <v>0.16153879819685762</v>
      </c>
      <c r="E24" s="55">
        <f>E22/N22</f>
        <v>5.9696266795045735E-2</v>
      </c>
      <c r="F24" s="54">
        <f>F22/N22</f>
        <v>9.0200884064948139E-2</v>
      </c>
      <c r="G24" s="55">
        <f>G22/N22</f>
        <v>6.4685544225130204E-2</v>
      </c>
      <c r="H24" s="54">
        <f>H22/N22</f>
        <v>0.13221585189723839</v>
      </c>
      <c r="I24" s="55">
        <f>I22/N22</f>
        <v>2.1926561337476475E-2</v>
      </c>
      <c r="J24" s="54">
        <f>J22/N22</f>
        <v>7.6414722744977903E-2</v>
      </c>
      <c r="K24" s="55">
        <f>K22/N22</f>
        <v>4.4071950632412794E-2</v>
      </c>
      <c r="L24" s="54">
        <f>L22/N22</f>
        <v>0.13755525405925861</v>
      </c>
      <c r="M24" s="247">
        <f>M22/N22</f>
        <v>0.15939428421375115</v>
      </c>
      <c r="N24" s="54">
        <f>N22/N22</f>
        <v>1</v>
      </c>
      <c r="O24" s="1"/>
    </row>
    <row r="25" spans="1:15" ht="15.75" thickBo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"/>
    </row>
    <row r="26" spans="1:15" ht="15.75" thickBot="1" x14ac:dyDescent="0.3">
      <c r="A26" s="326" t="s">
        <v>0</v>
      </c>
      <c r="B26" s="328" t="s">
        <v>1</v>
      </c>
      <c r="C26" s="338" t="s">
        <v>90</v>
      </c>
      <c r="D26" s="369"/>
      <c r="E26" s="369"/>
      <c r="F26" s="369"/>
      <c r="G26" s="370"/>
      <c r="H26" s="336" t="s">
        <v>3</v>
      </c>
      <c r="I26" s="1"/>
      <c r="J26" s="1"/>
      <c r="K26" s="1"/>
      <c r="L26" s="1"/>
      <c r="M26" s="1"/>
      <c r="N26" s="1"/>
      <c r="O26" s="1"/>
    </row>
    <row r="27" spans="1:15" ht="15.75" thickBot="1" x14ac:dyDescent="0.3">
      <c r="A27" s="327"/>
      <c r="B27" s="329"/>
      <c r="C27" s="241" t="s">
        <v>11</v>
      </c>
      <c r="D27" s="242" t="s">
        <v>32</v>
      </c>
      <c r="E27" s="241" t="s">
        <v>7</v>
      </c>
      <c r="F27" s="242" t="s">
        <v>9</v>
      </c>
      <c r="G27" s="237" t="s">
        <v>4</v>
      </c>
      <c r="H27" s="368"/>
      <c r="I27" s="1"/>
      <c r="J27" s="103"/>
      <c r="K27" s="357" t="s">
        <v>33</v>
      </c>
      <c r="L27" s="358"/>
      <c r="M27" s="145">
        <f>N22</f>
        <v>22849</v>
      </c>
      <c r="N27" s="146">
        <f>M27/M29</f>
        <v>0.95383009810060526</v>
      </c>
      <c r="O27" s="1"/>
    </row>
    <row r="28" spans="1:15" ht="15.75" thickBot="1" x14ac:dyDescent="0.3">
      <c r="A28" s="26">
        <v>19</v>
      </c>
      <c r="B28" s="245" t="s">
        <v>34</v>
      </c>
      <c r="C28" s="144">
        <v>559</v>
      </c>
      <c r="D28" s="57">
        <v>238</v>
      </c>
      <c r="E28" s="252">
        <v>172</v>
      </c>
      <c r="F28" s="253">
        <v>76</v>
      </c>
      <c r="G28" s="144">
        <v>61</v>
      </c>
      <c r="H28" s="57">
        <f>SUM(C28:G28)</f>
        <v>1106</v>
      </c>
      <c r="I28" s="1"/>
      <c r="J28" s="103"/>
      <c r="K28" s="357" t="s">
        <v>34</v>
      </c>
      <c r="L28" s="358"/>
      <c r="M28" s="144">
        <f>H28</f>
        <v>1106</v>
      </c>
      <c r="N28" s="147">
        <f>M28/M29</f>
        <v>4.6169901899394697E-2</v>
      </c>
      <c r="O28" s="1"/>
    </row>
    <row r="29" spans="1:15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3"/>
      <c r="K29" s="357" t="s">
        <v>3</v>
      </c>
      <c r="L29" s="358"/>
      <c r="M29" s="148">
        <f>M27+M28</f>
        <v>23955</v>
      </c>
      <c r="N29" s="149">
        <f>M29/M29</f>
        <v>1</v>
      </c>
      <c r="O29" s="1"/>
    </row>
    <row r="30" spans="1:15" ht="15.75" thickBot="1" x14ac:dyDescent="0.3">
      <c r="A30" s="366" t="s">
        <v>35</v>
      </c>
      <c r="B30" s="367"/>
      <c r="C30" s="27">
        <f>C28/H28</f>
        <v>0.50542495479204341</v>
      </c>
      <c r="D30" s="104">
        <f>D28/H28</f>
        <v>0.21518987341772153</v>
      </c>
      <c r="E30" s="27">
        <f>E28/H28</f>
        <v>0.15551537070524413</v>
      </c>
      <c r="F30" s="104">
        <f>F28/H28</f>
        <v>6.8716094032549732E-2</v>
      </c>
      <c r="G30" s="27">
        <f>G28/H28</f>
        <v>5.5153707052441228E-2</v>
      </c>
      <c r="H30" s="104">
        <f>H28/H28</f>
        <v>1</v>
      </c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mergeCells count="14">
    <mergeCell ref="K28:L28"/>
    <mergeCell ref="K29:L29"/>
    <mergeCell ref="A30:B30"/>
    <mergeCell ref="A26:A27"/>
    <mergeCell ref="B26:B27"/>
    <mergeCell ref="K27:L27"/>
    <mergeCell ref="H26:H27"/>
    <mergeCell ref="C26:G26"/>
    <mergeCell ref="A24:B24"/>
    <mergeCell ref="N2:N3"/>
    <mergeCell ref="C1:K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/>
  </sheetViews>
  <sheetFormatPr defaultRowHeight="15" x14ac:dyDescent="0.25"/>
  <cols>
    <col min="1" max="1" width="4.5703125" customWidth="1"/>
    <col min="2" max="2" width="27.85546875" customWidth="1"/>
  </cols>
  <sheetData>
    <row r="1" spans="1:14" ht="38.25" customHeight="1" thickBot="1" x14ac:dyDescent="0.3">
      <c r="A1" s="157"/>
      <c r="B1" s="157"/>
      <c r="C1" s="371" t="s">
        <v>99</v>
      </c>
      <c r="D1" s="372"/>
      <c r="E1" s="372"/>
      <c r="F1" s="372"/>
      <c r="G1" s="372"/>
      <c r="H1" s="372"/>
      <c r="I1" s="372"/>
      <c r="J1" s="31"/>
      <c r="K1" s="31"/>
      <c r="L1" s="31"/>
      <c r="M1" s="31"/>
      <c r="N1" s="31"/>
    </row>
    <row r="2" spans="1:14" ht="15.75" customHeight="1" thickBot="1" x14ac:dyDescent="0.3">
      <c r="A2" s="349" t="s">
        <v>0</v>
      </c>
      <c r="B2" s="351" t="s">
        <v>1</v>
      </c>
      <c r="C2" s="373" t="s">
        <v>2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42" t="s">
        <v>3</v>
      </c>
    </row>
    <row r="3" spans="1:14" ht="15.75" thickBot="1" x14ac:dyDescent="0.3">
      <c r="A3" s="350"/>
      <c r="B3" s="352"/>
      <c r="C3" s="85" t="s">
        <v>69</v>
      </c>
      <c r="D3" s="35" t="s">
        <v>4</v>
      </c>
      <c r="E3" s="60" t="s">
        <v>5</v>
      </c>
      <c r="F3" s="32" t="s">
        <v>6</v>
      </c>
      <c r="G3" s="61" t="s">
        <v>7</v>
      </c>
      <c r="H3" s="32" t="s">
        <v>8</v>
      </c>
      <c r="I3" s="23" t="s">
        <v>94</v>
      </c>
      <c r="J3" s="32" t="s">
        <v>9</v>
      </c>
      <c r="K3" s="82" t="s">
        <v>10</v>
      </c>
      <c r="L3" s="250" t="s">
        <v>93</v>
      </c>
      <c r="M3" s="61" t="s">
        <v>11</v>
      </c>
      <c r="N3" s="343"/>
    </row>
    <row r="4" spans="1:14" x14ac:dyDescent="0.25">
      <c r="A4" s="36">
        <v>1</v>
      </c>
      <c r="B4" s="37" t="s">
        <v>12</v>
      </c>
      <c r="C4" s="182">
        <v>64</v>
      </c>
      <c r="D4" s="184">
        <v>309</v>
      </c>
      <c r="E4" s="185">
        <v>38</v>
      </c>
      <c r="F4" s="184">
        <v>249</v>
      </c>
      <c r="G4" s="182">
        <v>20</v>
      </c>
      <c r="H4" s="184">
        <v>160</v>
      </c>
      <c r="I4" s="182">
        <v>44</v>
      </c>
      <c r="J4" s="37">
        <v>41</v>
      </c>
      <c r="K4" s="182">
        <v>37</v>
      </c>
      <c r="L4" s="184">
        <v>200</v>
      </c>
      <c r="M4" s="182">
        <v>177</v>
      </c>
      <c r="N4" s="154">
        <f t="shared" ref="N4:N20" si="0">SUM(C4:M4)</f>
        <v>1339</v>
      </c>
    </row>
    <row r="5" spans="1:14" x14ac:dyDescent="0.25">
      <c r="A5" s="38">
        <v>2</v>
      </c>
      <c r="B5" s="39" t="s">
        <v>13</v>
      </c>
      <c r="C5" s="62">
        <v>15</v>
      </c>
      <c r="D5" s="69">
        <v>203</v>
      </c>
      <c r="E5" s="62">
        <v>74</v>
      </c>
      <c r="F5" s="69">
        <v>264</v>
      </c>
      <c r="G5" s="62">
        <v>0</v>
      </c>
      <c r="H5" s="69">
        <v>741</v>
      </c>
      <c r="I5" s="62">
        <v>0</v>
      </c>
      <c r="J5" s="39">
        <v>31</v>
      </c>
      <c r="K5" s="62">
        <v>0</v>
      </c>
      <c r="L5" s="69">
        <v>164</v>
      </c>
      <c r="M5" s="152">
        <v>1230</v>
      </c>
      <c r="N5" s="71">
        <f t="shared" si="0"/>
        <v>2722</v>
      </c>
    </row>
    <row r="6" spans="1:14" x14ac:dyDescent="0.25">
      <c r="A6" s="38">
        <v>3</v>
      </c>
      <c r="B6" s="39" t="s">
        <v>14</v>
      </c>
      <c r="C6" s="62">
        <v>106</v>
      </c>
      <c r="D6" s="69">
        <v>318</v>
      </c>
      <c r="E6" s="152">
        <v>185</v>
      </c>
      <c r="F6" s="69">
        <v>192</v>
      </c>
      <c r="G6" s="62">
        <v>43</v>
      </c>
      <c r="H6" s="69">
        <v>218</v>
      </c>
      <c r="I6" s="62">
        <v>27</v>
      </c>
      <c r="J6" s="39">
        <v>179</v>
      </c>
      <c r="K6" s="62">
        <v>150</v>
      </c>
      <c r="L6" s="69">
        <v>287</v>
      </c>
      <c r="M6" s="62">
        <v>270</v>
      </c>
      <c r="N6" s="71">
        <f>SUM(C6:M6)</f>
        <v>1975</v>
      </c>
    </row>
    <row r="7" spans="1:14" x14ac:dyDescent="0.25">
      <c r="A7" s="38">
        <v>4</v>
      </c>
      <c r="B7" s="39" t="s">
        <v>15</v>
      </c>
      <c r="C7" s="62">
        <v>0</v>
      </c>
      <c r="D7" s="69">
        <v>0</v>
      </c>
      <c r="E7" s="62">
        <v>0</v>
      </c>
      <c r="F7" s="69">
        <v>0</v>
      </c>
      <c r="G7" s="62">
        <v>0</v>
      </c>
      <c r="H7" s="40">
        <v>0</v>
      </c>
      <c r="I7" s="62">
        <v>0</v>
      </c>
      <c r="J7" s="39">
        <v>0</v>
      </c>
      <c r="K7" s="62">
        <v>0</v>
      </c>
      <c r="L7" s="69">
        <v>0</v>
      </c>
      <c r="M7" s="62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2">
        <v>0</v>
      </c>
      <c r="D8" s="69">
        <v>1</v>
      </c>
      <c r="E8" s="62">
        <v>0</v>
      </c>
      <c r="F8" s="69">
        <v>0</v>
      </c>
      <c r="G8" s="62">
        <v>0</v>
      </c>
      <c r="H8" s="40">
        <v>0</v>
      </c>
      <c r="I8" s="62">
        <v>0</v>
      </c>
      <c r="J8" s="39">
        <v>0</v>
      </c>
      <c r="K8" s="62">
        <v>0</v>
      </c>
      <c r="L8" s="69">
        <v>0</v>
      </c>
      <c r="M8" s="62">
        <v>0</v>
      </c>
      <c r="N8" s="39">
        <f t="shared" si="0"/>
        <v>1</v>
      </c>
    </row>
    <row r="9" spans="1:14" x14ac:dyDescent="0.25">
      <c r="A9" s="38">
        <v>6</v>
      </c>
      <c r="B9" s="39" t="s">
        <v>17</v>
      </c>
      <c r="C9" s="62">
        <v>0</v>
      </c>
      <c r="D9" s="69">
        <v>0</v>
      </c>
      <c r="E9" s="62">
        <v>0</v>
      </c>
      <c r="F9" s="69">
        <v>0</v>
      </c>
      <c r="G9" s="62">
        <v>0</v>
      </c>
      <c r="H9" s="69">
        <v>0</v>
      </c>
      <c r="I9" s="62">
        <v>0</v>
      </c>
      <c r="J9" s="39">
        <v>0</v>
      </c>
      <c r="K9" s="62">
        <v>0</v>
      </c>
      <c r="L9" s="69">
        <v>0</v>
      </c>
      <c r="M9" s="62">
        <v>0</v>
      </c>
      <c r="N9" s="39">
        <f t="shared" si="0"/>
        <v>0</v>
      </c>
    </row>
    <row r="10" spans="1:14" x14ac:dyDescent="0.25">
      <c r="A10" s="38">
        <v>7</v>
      </c>
      <c r="B10" s="39" t="s">
        <v>18</v>
      </c>
      <c r="C10" s="62">
        <v>2</v>
      </c>
      <c r="D10" s="69">
        <v>3</v>
      </c>
      <c r="E10" s="152">
        <v>4</v>
      </c>
      <c r="F10" s="69">
        <v>0</v>
      </c>
      <c r="G10" s="62">
        <v>0</v>
      </c>
      <c r="H10" s="69">
        <v>1</v>
      </c>
      <c r="I10" s="62">
        <v>0</v>
      </c>
      <c r="J10" s="39">
        <v>2</v>
      </c>
      <c r="K10" s="62">
        <v>0</v>
      </c>
      <c r="L10" s="69">
        <v>0</v>
      </c>
      <c r="M10" s="62">
        <v>1</v>
      </c>
      <c r="N10" s="39">
        <f t="shared" si="0"/>
        <v>13</v>
      </c>
    </row>
    <row r="11" spans="1:14" x14ac:dyDescent="0.25">
      <c r="A11" s="38">
        <v>8</v>
      </c>
      <c r="B11" s="39" t="s">
        <v>19</v>
      </c>
      <c r="C11" s="62">
        <v>21</v>
      </c>
      <c r="D11" s="69">
        <v>15</v>
      </c>
      <c r="E11" s="152">
        <v>8</v>
      </c>
      <c r="F11" s="69">
        <v>29</v>
      </c>
      <c r="G11" s="62">
        <v>7</v>
      </c>
      <c r="H11" s="69">
        <v>57</v>
      </c>
      <c r="I11" s="62">
        <v>7</v>
      </c>
      <c r="J11" s="39">
        <v>16</v>
      </c>
      <c r="K11" s="62">
        <v>34</v>
      </c>
      <c r="L11" s="69">
        <v>21</v>
      </c>
      <c r="M11" s="62">
        <v>24</v>
      </c>
      <c r="N11" s="39">
        <f t="shared" si="0"/>
        <v>239</v>
      </c>
    </row>
    <row r="12" spans="1:14" x14ac:dyDescent="0.25">
      <c r="A12" s="38">
        <v>9</v>
      </c>
      <c r="B12" s="39" t="s">
        <v>20</v>
      </c>
      <c r="C12" s="62">
        <v>105</v>
      </c>
      <c r="D12" s="65">
        <v>167</v>
      </c>
      <c r="E12" s="62">
        <v>104</v>
      </c>
      <c r="F12" s="69">
        <v>211</v>
      </c>
      <c r="G12" s="62">
        <v>17</v>
      </c>
      <c r="H12" s="69">
        <v>192</v>
      </c>
      <c r="I12" s="62">
        <v>3</v>
      </c>
      <c r="J12" s="39">
        <v>41</v>
      </c>
      <c r="K12" s="62">
        <v>45</v>
      </c>
      <c r="L12" s="69">
        <v>197</v>
      </c>
      <c r="M12" s="62">
        <v>58</v>
      </c>
      <c r="N12" s="71">
        <f t="shared" si="0"/>
        <v>1140</v>
      </c>
    </row>
    <row r="13" spans="1:14" x14ac:dyDescent="0.25">
      <c r="A13" s="38">
        <v>10</v>
      </c>
      <c r="B13" s="39" t="s">
        <v>21</v>
      </c>
      <c r="C13" s="62">
        <v>471</v>
      </c>
      <c r="D13" s="65">
        <v>938</v>
      </c>
      <c r="E13" s="152">
        <v>890</v>
      </c>
      <c r="F13" s="65">
        <v>807</v>
      </c>
      <c r="G13" s="62">
        <v>497</v>
      </c>
      <c r="H13" s="65">
        <v>1249</v>
      </c>
      <c r="I13" s="152">
        <v>1233</v>
      </c>
      <c r="J13" s="71">
        <v>848</v>
      </c>
      <c r="K13" s="152">
        <v>780</v>
      </c>
      <c r="L13" s="65">
        <v>952</v>
      </c>
      <c r="M13" s="152">
        <v>822</v>
      </c>
      <c r="N13" s="71">
        <f t="shared" si="0"/>
        <v>9487</v>
      </c>
    </row>
    <row r="14" spans="1:14" x14ac:dyDescent="0.25">
      <c r="A14" s="38">
        <v>11</v>
      </c>
      <c r="B14" s="39" t="s">
        <v>22</v>
      </c>
      <c r="C14" s="62">
        <v>0</v>
      </c>
      <c r="D14" s="69">
        <v>6</v>
      </c>
      <c r="E14" s="62">
        <v>0</v>
      </c>
      <c r="F14" s="69">
        <v>0</v>
      </c>
      <c r="G14" s="62">
        <v>0</v>
      </c>
      <c r="H14" s="40">
        <v>0</v>
      </c>
      <c r="I14" s="62">
        <v>0</v>
      </c>
      <c r="J14" s="39">
        <v>0</v>
      </c>
      <c r="K14" s="62">
        <v>0</v>
      </c>
      <c r="L14" s="69">
        <v>0</v>
      </c>
      <c r="M14" s="62">
        <v>0</v>
      </c>
      <c r="N14" s="39">
        <f t="shared" si="0"/>
        <v>6</v>
      </c>
    </row>
    <row r="15" spans="1:14" x14ac:dyDescent="0.25">
      <c r="A15" s="38">
        <v>12</v>
      </c>
      <c r="B15" s="39" t="s">
        <v>23</v>
      </c>
      <c r="C15" s="62">
        <v>0</v>
      </c>
      <c r="D15" s="69">
        <v>0</v>
      </c>
      <c r="E15" s="62">
        <v>0</v>
      </c>
      <c r="F15" s="69">
        <v>0</v>
      </c>
      <c r="G15" s="62">
        <v>0</v>
      </c>
      <c r="H15" s="40">
        <v>0</v>
      </c>
      <c r="I15" s="62">
        <v>0</v>
      </c>
      <c r="J15" s="39">
        <v>0</v>
      </c>
      <c r="K15" s="62">
        <v>0</v>
      </c>
      <c r="L15" s="69">
        <v>0</v>
      </c>
      <c r="M15" s="62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62">
        <v>14</v>
      </c>
      <c r="D16" s="69">
        <v>6</v>
      </c>
      <c r="E16" s="62">
        <v>16</v>
      </c>
      <c r="F16" s="65">
        <v>17</v>
      </c>
      <c r="G16" s="62">
        <v>11</v>
      </c>
      <c r="H16" s="69">
        <v>20</v>
      </c>
      <c r="I16" s="62">
        <v>0</v>
      </c>
      <c r="J16" s="39">
        <v>14</v>
      </c>
      <c r="K16" s="62">
        <v>23</v>
      </c>
      <c r="L16" s="69">
        <v>7</v>
      </c>
      <c r="M16" s="62">
        <v>23</v>
      </c>
      <c r="N16" s="39">
        <f t="shared" si="0"/>
        <v>151</v>
      </c>
    </row>
    <row r="17" spans="1:14" x14ac:dyDescent="0.25">
      <c r="A17" s="38">
        <v>14</v>
      </c>
      <c r="B17" s="39" t="s">
        <v>25</v>
      </c>
      <c r="C17" s="62">
        <v>0</v>
      </c>
      <c r="D17" s="69">
        <v>0</v>
      </c>
      <c r="E17" s="62">
        <v>0</v>
      </c>
      <c r="F17" s="69">
        <v>0</v>
      </c>
      <c r="G17" s="62">
        <v>0</v>
      </c>
      <c r="H17" s="69">
        <v>0</v>
      </c>
      <c r="I17" s="62">
        <v>0</v>
      </c>
      <c r="J17" s="39">
        <v>0</v>
      </c>
      <c r="K17" s="62">
        <v>0</v>
      </c>
      <c r="L17" s="69">
        <v>0</v>
      </c>
      <c r="M17" s="62">
        <v>1</v>
      </c>
      <c r="N17" s="39">
        <f t="shared" si="0"/>
        <v>1</v>
      </c>
    </row>
    <row r="18" spans="1:14" x14ac:dyDescent="0.25">
      <c r="A18" s="38">
        <v>15</v>
      </c>
      <c r="B18" s="39" t="s">
        <v>26</v>
      </c>
      <c r="C18" s="62">
        <v>0</v>
      </c>
      <c r="D18" s="69">
        <v>0</v>
      </c>
      <c r="E18" s="62">
        <v>0</v>
      </c>
      <c r="F18" s="69">
        <v>0</v>
      </c>
      <c r="G18" s="62">
        <v>0</v>
      </c>
      <c r="H18" s="69">
        <v>0</v>
      </c>
      <c r="I18" s="62">
        <v>0</v>
      </c>
      <c r="J18" s="39">
        <v>0</v>
      </c>
      <c r="K18" s="62">
        <v>0</v>
      </c>
      <c r="L18" s="69">
        <v>0</v>
      </c>
      <c r="M18" s="62">
        <v>0</v>
      </c>
      <c r="N18" s="39">
        <f t="shared" si="0"/>
        <v>0</v>
      </c>
    </row>
    <row r="19" spans="1:14" x14ac:dyDescent="0.25">
      <c r="A19" s="38">
        <v>16</v>
      </c>
      <c r="B19" s="39" t="s">
        <v>27</v>
      </c>
      <c r="C19" s="62">
        <v>0</v>
      </c>
      <c r="D19" s="69">
        <v>0</v>
      </c>
      <c r="E19" s="62">
        <v>0</v>
      </c>
      <c r="F19" s="69">
        <v>0</v>
      </c>
      <c r="G19" s="62">
        <v>0</v>
      </c>
      <c r="H19" s="69">
        <v>1</v>
      </c>
      <c r="I19" s="62">
        <v>0</v>
      </c>
      <c r="J19" s="39">
        <v>0</v>
      </c>
      <c r="K19" s="62">
        <v>0</v>
      </c>
      <c r="L19" s="69">
        <v>0</v>
      </c>
      <c r="M19" s="62">
        <v>0</v>
      </c>
      <c r="N19" s="39">
        <f t="shared" si="0"/>
        <v>1</v>
      </c>
    </row>
    <row r="20" spans="1:14" x14ac:dyDescent="0.25">
      <c r="A20" s="38">
        <v>17</v>
      </c>
      <c r="B20" s="39" t="s">
        <v>28</v>
      </c>
      <c r="C20" s="62">
        <v>0</v>
      </c>
      <c r="D20" s="69">
        <v>0</v>
      </c>
      <c r="E20" s="62">
        <v>0</v>
      </c>
      <c r="F20" s="69">
        <v>0</v>
      </c>
      <c r="G20" s="62">
        <v>0</v>
      </c>
      <c r="H20" s="40">
        <v>0</v>
      </c>
      <c r="I20" s="62">
        <v>0</v>
      </c>
      <c r="J20" s="39">
        <v>0</v>
      </c>
      <c r="K20" s="62">
        <v>0</v>
      </c>
      <c r="L20" s="69">
        <v>0</v>
      </c>
      <c r="M20" s="62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183">
        <v>4</v>
      </c>
      <c r="D21" s="160">
        <v>218</v>
      </c>
      <c r="E21" s="183">
        <v>40</v>
      </c>
      <c r="F21" s="151">
        <v>124</v>
      </c>
      <c r="G21" s="183">
        <v>0</v>
      </c>
      <c r="H21" s="160">
        <v>112</v>
      </c>
      <c r="I21" s="183">
        <v>12</v>
      </c>
      <c r="J21" s="42">
        <v>6</v>
      </c>
      <c r="K21" s="183">
        <v>29</v>
      </c>
      <c r="L21" s="160">
        <v>17</v>
      </c>
      <c r="M21" s="183">
        <v>40</v>
      </c>
      <c r="N21" s="155">
        <f>SUM(C21:M21)</f>
        <v>602</v>
      </c>
    </row>
    <row r="22" spans="1:14" ht="15.75" thickBot="1" x14ac:dyDescent="0.3">
      <c r="A22" s="43"/>
      <c r="B22" s="44" t="s">
        <v>37</v>
      </c>
      <c r="C22" s="63">
        <f t="shared" ref="C22:M22" si="1">SUM(C4:C21)</f>
        <v>802</v>
      </c>
      <c r="D22" s="49">
        <f t="shared" si="1"/>
        <v>2184</v>
      </c>
      <c r="E22" s="91">
        <f t="shared" si="1"/>
        <v>1359</v>
      </c>
      <c r="F22" s="49">
        <f t="shared" si="1"/>
        <v>1893</v>
      </c>
      <c r="G22" s="64">
        <f t="shared" si="1"/>
        <v>595</v>
      </c>
      <c r="H22" s="49">
        <f t="shared" si="1"/>
        <v>2751</v>
      </c>
      <c r="I22" s="63">
        <f t="shared" si="1"/>
        <v>1326</v>
      </c>
      <c r="J22" s="49">
        <f t="shared" si="1"/>
        <v>1178</v>
      </c>
      <c r="K22" s="91">
        <f>SUM(K4:K21)</f>
        <v>1098</v>
      </c>
      <c r="L22" s="49">
        <f t="shared" si="1"/>
        <v>1845</v>
      </c>
      <c r="M22" s="91">
        <f t="shared" si="1"/>
        <v>2646</v>
      </c>
      <c r="N22" s="46">
        <f>SUM(C22:M22)</f>
        <v>17677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thickBot="1" x14ac:dyDescent="0.3">
      <c r="A24" s="355" t="s">
        <v>31</v>
      </c>
      <c r="B24" s="356"/>
      <c r="C24" s="55">
        <f>C22/N22</f>
        <v>4.5369689426938961E-2</v>
      </c>
      <c r="D24" s="54">
        <f>D22/N22</f>
        <v>0.12355037619505572</v>
      </c>
      <c r="E24" s="55">
        <f>E22/N22</f>
        <v>7.6879561011483855E-2</v>
      </c>
      <c r="F24" s="54">
        <f>F22/N22</f>
        <v>0.10708830683939582</v>
      </c>
      <c r="G24" s="55">
        <f>G22/N22</f>
        <v>3.3659557617242743E-2</v>
      </c>
      <c r="H24" s="54">
        <f>H22/N22</f>
        <v>0.15562595463031056</v>
      </c>
      <c r="I24" s="55">
        <f>I22/N22</f>
        <v>7.5012728404140971E-2</v>
      </c>
      <c r="J24" s="54">
        <f>J22/N22</f>
        <v>6.6640267013633542E-2</v>
      </c>
      <c r="K24" s="55">
        <f>K22/N22</f>
        <v>6.2114612207953841E-2</v>
      </c>
      <c r="L24" s="54">
        <f>L22/N22</f>
        <v>0.10437291395598801</v>
      </c>
      <c r="M24" s="55">
        <f>M22/N22</f>
        <v>0.14968603269785596</v>
      </c>
      <c r="N24" s="54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customHeight="1" thickBot="1" x14ac:dyDescent="0.3">
      <c r="A26" s="326" t="s">
        <v>0</v>
      </c>
      <c r="B26" s="332" t="s">
        <v>1</v>
      </c>
      <c r="C26" s="338" t="s">
        <v>90</v>
      </c>
      <c r="D26" s="369"/>
      <c r="E26" s="369"/>
      <c r="F26" s="369"/>
      <c r="G26" s="340"/>
      <c r="H26" s="336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27"/>
      <c r="B27" s="333"/>
      <c r="C27" s="237" t="s">
        <v>11</v>
      </c>
      <c r="D27" s="254" t="s">
        <v>32</v>
      </c>
      <c r="E27" s="237" t="s">
        <v>7</v>
      </c>
      <c r="F27" s="254" t="s">
        <v>9</v>
      </c>
      <c r="G27" s="237" t="s">
        <v>4</v>
      </c>
      <c r="H27" s="341"/>
      <c r="I27" s="1"/>
      <c r="J27" s="103"/>
      <c r="K27" s="359" t="s">
        <v>33</v>
      </c>
      <c r="L27" s="360"/>
      <c r="M27" s="145">
        <f>N22</f>
        <v>17677</v>
      </c>
      <c r="N27" s="146">
        <f>M27/M29</f>
        <v>0.96817833278562826</v>
      </c>
    </row>
    <row r="28" spans="1:14" ht="15.75" thickBot="1" x14ac:dyDescent="0.3">
      <c r="A28" s="26">
        <v>19</v>
      </c>
      <c r="B28" s="167" t="s">
        <v>34</v>
      </c>
      <c r="C28" s="249">
        <f>111+130</f>
        <v>241</v>
      </c>
      <c r="D28" s="57">
        <f>213+52</f>
        <v>265</v>
      </c>
      <c r="E28" s="255">
        <f>28+3</f>
        <v>31</v>
      </c>
      <c r="F28" s="253">
        <f>22+12</f>
        <v>34</v>
      </c>
      <c r="G28" s="144">
        <v>10</v>
      </c>
      <c r="H28" s="57">
        <f>SUM(C28:G28)</f>
        <v>581</v>
      </c>
      <c r="I28" s="1"/>
      <c r="J28" s="103"/>
      <c r="K28" s="357" t="s">
        <v>34</v>
      </c>
      <c r="L28" s="358"/>
      <c r="M28" s="144">
        <f>H28</f>
        <v>581</v>
      </c>
      <c r="N28" s="147">
        <f>M28/M29</f>
        <v>3.1821667214371782E-2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3"/>
      <c r="K29" s="344" t="s">
        <v>3</v>
      </c>
      <c r="L29" s="345"/>
      <c r="M29" s="148">
        <f>M27+M28</f>
        <v>18258</v>
      </c>
      <c r="N29" s="149">
        <f>M29/M29</f>
        <v>1</v>
      </c>
    </row>
    <row r="30" spans="1:14" ht="15.75" thickBot="1" x14ac:dyDescent="0.3">
      <c r="A30" s="320" t="s">
        <v>35</v>
      </c>
      <c r="B30" s="321"/>
      <c r="C30" s="27">
        <f>C28/H28</f>
        <v>0.41480206540447506</v>
      </c>
      <c r="D30" s="104">
        <f>D28/H28</f>
        <v>0.45611015490533563</v>
      </c>
      <c r="E30" s="27">
        <f>E28/H28</f>
        <v>5.3356282271944923E-2</v>
      </c>
      <c r="F30" s="104">
        <f>F28/H28</f>
        <v>5.8519793459552494E-2</v>
      </c>
      <c r="G30" s="27">
        <f>G28/H28</f>
        <v>1.7211703958691909E-2</v>
      </c>
      <c r="H30" s="104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</sheetData>
  <mergeCells count="14">
    <mergeCell ref="K28:L28"/>
    <mergeCell ref="A30:B30"/>
    <mergeCell ref="A26:A27"/>
    <mergeCell ref="B26:B27"/>
    <mergeCell ref="K27:L27"/>
    <mergeCell ref="K29:L29"/>
    <mergeCell ref="H26:H27"/>
    <mergeCell ref="C26:G26"/>
    <mergeCell ref="N2:N3"/>
    <mergeCell ref="A24:B24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4.7109375" customWidth="1"/>
    <col min="2" max="2" width="27.85546875" customWidth="1"/>
  </cols>
  <sheetData>
    <row r="1" spans="1:14" ht="37.5" customHeight="1" thickBot="1" x14ac:dyDescent="0.3">
      <c r="A1" s="31"/>
      <c r="B1" s="31"/>
      <c r="C1" s="346" t="s">
        <v>100</v>
      </c>
      <c r="D1" s="347"/>
      <c r="E1" s="347"/>
      <c r="F1" s="347"/>
      <c r="G1" s="347"/>
      <c r="H1" s="347"/>
      <c r="I1" s="347"/>
      <c r="J1" s="348"/>
      <c r="K1" s="348"/>
      <c r="L1" s="31"/>
      <c r="M1" s="31"/>
      <c r="N1" s="219" t="s">
        <v>36</v>
      </c>
    </row>
    <row r="2" spans="1:14" ht="15.75" thickBot="1" x14ac:dyDescent="0.3">
      <c r="A2" s="349" t="s">
        <v>0</v>
      </c>
      <c r="B2" s="351" t="s">
        <v>1</v>
      </c>
      <c r="C2" s="375" t="s">
        <v>2</v>
      </c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42" t="s">
        <v>3</v>
      </c>
    </row>
    <row r="3" spans="1:14" ht="15.75" thickBot="1" x14ac:dyDescent="0.3">
      <c r="A3" s="350"/>
      <c r="B3" s="352"/>
      <c r="C3" s="85" t="s">
        <v>69</v>
      </c>
      <c r="D3" s="35" t="s">
        <v>4</v>
      </c>
      <c r="E3" s="34" t="s">
        <v>5</v>
      </c>
      <c r="F3" s="35" t="s">
        <v>6</v>
      </c>
      <c r="G3" s="34" t="s">
        <v>7</v>
      </c>
      <c r="H3" s="35" t="s">
        <v>8</v>
      </c>
      <c r="I3" s="23" t="s">
        <v>94</v>
      </c>
      <c r="J3" s="35" t="s">
        <v>9</v>
      </c>
      <c r="K3" s="83" t="s">
        <v>38</v>
      </c>
      <c r="L3" s="24" t="s">
        <v>93</v>
      </c>
      <c r="M3" s="60" t="s">
        <v>11</v>
      </c>
      <c r="N3" s="343"/>
    </row>
    <row r="4" spans="1:14" x14ac:dyDescent="0.25">
      <c r="A4" s="36">
        <v>1</v>
      </c>
      <c r="B4" s="37" t="s">
        <v>12</v>
      </c>
      <c r="C4" s="150">
        <v>2757</v>
      </c>
      <c r="D4" s="87">
        <v>18627</v>
      </c>
      <c r="E4" s="150">
        <v>2500</v>
      </c>
      <c r="F4" s="87">
        <v>8267</v>
      </c>
      <c r="G4" s="150">
        <v>2878</v>
      </c>
      <c r="H4" s="87">
        <v>8466</v>
      </c>
      <c r="I4" s="150">
        <v>2029</v>
      </c>
      <c r="J4" s="87">
        <v>4281</v>
      </c>
      <c r="K4" s="150">
        <v>1369</v>
      </c>
      <c r="L4" s="87">
        <v>19655</v>
      </c>
      <c r="M4" s="185">
        <v>3531</v>
      </c>
      <c r="N4" s="154">
        <f t="shared" ref="N4:N21" si="0">SUM(C4:M4)</f>
        <v>74360</v>
      </c>
    </row>
    <row r="5" spans="1:14" x14ac:dyDescent="0.25">
      <c r="A5" s="38">
        <v>2</v>
      </c>
      <c r="B5" s="39" t="s">
        <v>13</v>
      </c>
      <c r="C5" s="68">
        <v>222</v>
      </c>
      <c r="D5" s="65">
        <v>4302</v>
      </c>
      <c r="E5" s="80">
        <v>719</v>
      </c>
      <c r="F5" s="65">
        <v>3944</v>
      </c>
      <c r="G5" s="68">
        <v>0</v>
      </c>
      <c r="H5" s="65">
        <v>5834</v>
      </c>
      <c r="I5" s="68">
        <v>0</v>
      </c>
      <c r="J5" s="69">
        <v>64</v>
      </c>
      <c r="K5" s="68">
        <v>0</v>
      </c>
      <c r="L5" s="65">
        <v>1845</v>
      </c>
      <c r="M5" s="152">
        <v>10590</v>
      </c>
      <c r="N5" s="71">
        <f t="shared" si="0"/>
        <v>27520</v>
      </c>
    </row>
    <row r="6" spans="1:14" x14ac:dyDescent="0.25">
      <c r="A6" s="38">
        <v>3</v>
      </c>
      <c r="B6" s="39" t="s">
        <v>14</v>
      </c>
      <c r="C6" s="80">
        <v>7939</v>
      </c>
      <c r="D6" s="65">
        <v>33240</v>
      </c>
      <c r="E6" s="80">
        <v>10466</v>
      </c>
      <c r="F6" s="65">
        <v>21183</v>
      </c>
      <c r="G6" s="80">
        <v>7424</v>
      </c>
      <c r="H6" s="65">
        <v>14664</v>
      </c>
      <c r="I6" s="80">
        <v>2030</v>
      </c>
      <c r="J6" s="65">
        <v>14274</v>
      </c>
      <c r="K6" s="80">
        <v>13622</v>
      </c>
      <c r="L6" s="65">
        <v>21105</v>
      </c>
      <c r="M6" s="152">
        <v>23732</v>
      </c>
      <c r="N6" s="71">
        <f t="shared" si="0"/>
        <v>169679</v>
      </c>
    </row>
    <row r="7" spans="1:14" x14ac:dyDescent="0.25">
      <c r="A7" s="38">
        <v>4</v>
      </c>
      <c r="B7" s="39" t="s">
        <v>15</v>
      </c>
      <c r="C7" s="68">
        <v>0</v>
      </c>
      <c r="D7" s="69">
        <v>0</v>
      </c>
      <c r="E7" s="68">
        <v>0</v>
      </c>
      <c r="F7" s="69">
        <v>0</v>
      </c>
      <c r="G7" s="68">
        <v>0</v>
      </c>
      <c r="H7" s="69">
        <v>0</v>
      </c>
      <c r="I7" s="68">
        <v>0</v>
      </c>
      <c r="J7" s="69">
        <v>0</v>
      </c>
      <c r="K7" s="68">
        <v>0</v>
      </c>
      <c r="L7" s="69">
        <v>0</v>
      </c>
      <c r="M7" s="62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8">
        <v>0</v>
      </c>
      <c r="D8" s="65">
        <v>492041</v>
      </c>
      <c r="E8" s="68">
        <v>0</v>
      </c>
      <c r="F8" s="69">
        <v>0</v>
      </c>
      <c r="G8" s="80">
        <v>0</v>
      </c>
      <c r="H8" s="69">
        <v>0</v>
      </c>
      <c r="I8" s="68">
        <v>0</v>
      </c>
      <c r="J8" s="69">
        <v>0</v>
      </c>
      <c r="K8" s="68">
        <v>0</v>
      </c>
      <c r="L8" s="69">
        <v>0</v>
      </c>
      <c r="M8" s="62">
        <v>0</v>
      </c>
      <c r="N8" s="71">
        <f t="shared" si="0"/>
        <v>492041</v>
      </c>
    </row>
    <row r="9" spans="1:14" x14ac:dyDescent="0.25">
      <c r="A9" s="38">
        <v>6</v>
      </c>
      <c r="B9" s="39" t="s">
        <v>17</v>
      </c>
      <c r="C9" s="68">
        <v>0</v>
      </c>
      <c r="D9" s="65">
        <v>0</v>
      </c>
      <c r="E9" s="68">
        <v>0</v>
      </c>
      <c r="F9" s="69">
        <v>0</v>
      </c>
      <c r="G9" s="68">
        <v>0</v>
      </c>
      <c r="H9" s="65">
        <v>0</v>
      </c>
      <c r="I9" s="68">
        <v>0</v>
      </c>
      <c r="J9" s="69">
        <v>0</v>
      </c>
      <c r="K9" s="68">
        <v>0</v>
      </c>
      <c r="L9" s="69">
        <v>0</v>
      </c>
      <c r="M9" s="62">
        <v>0</v>
      </c>
      <c r="N9" s="71">
        <f t="shared" si="0"/>
        <v>0</v>
      </c>
    </row>
    <row r="10" spans="1:14" x14ac:dyDescent="0.25">
      <c r="A10" s="38">
        <v>7</v>
      </c>
      <c r="B10" s="39" t="s">
        <v>18</v>
      </c>
      <c r="C10" s="80">
        <v>852</v>
      </c>
      <c r="D10" s="65">
        <v>150</v>
      </c>
      <c r="E10" s="68">
        <v>33</v>
      </c>
      <c r="F10" s="69">
        <v>0</v>
      </c>
      <c r="G10" s="80">
        <v>0</v>
      </c>
      <c r="H10" s="69">
        <v>43</v>
      </c>
      <c r="I10" s="68">
        <v>0</v>
      </c>
      <c r="J10" s="69">
        <v>16</v>
      </c>
      <c r="K10" s="68">
        <v>0</v>
      </c>
      <c r="L10" s="69">
        <v>0</v>
      </c>
      <c r="M10" s="62">
        <v>100</v>
      </c>
      <c r="N10" s="71">
        <f t="shared" si="0"/>
        <v>1194</v>
      </c>
    </row>
    <row r="11" spans="1:14" x14ac:dyDescent="0.25">
      <c r="A11" s="38">
        <v>8</v>
      </c>
      <c r="B11" s="39" t="s">
        <v>19</v>
      </c>
      <c r="C11" s="80">
        <v>80596</v>
      </c>
      <c r="D11" s="65">
        <v>10829</v>
      </c>
      <c r="E11" s="80">
        <v>1210</v>
      </c>
      <c r="F11" s="65">
        <v>6121</v>
      </c>
      <c r="G11" s="80">
        <v>18858</v>
      </c>
      <c r="H11" s="65">
        <v>13716</v>
      </c>
      <c r="I11" s="68">
        <v>503</v>
      </c>
      <c r="J11" s="65">
        <v>2076</v>
      </c>
      <c r="K11" s="80">
        <v>2518</v>
      </c>
      <c r="L11" s="65">
        <v>10153</v>
      </c>
      <c r="M11" s="152">
        <v>1927</v>
      </c>
      <c r="N11" s="71">
        <f t="shared" si="0"/>
        <v>148507</v>
      </c>
    </row>
    <row r="12" spans="1:14" x14ac:dyDescent="0.25">
      <c r="A12" s="38">
        <v>9</v>
      </c>
      <c r="B12" s="39" t="s">
        <v>20</v>
      </c>
      <c r="C12" s="80">
        <v>37794</v>
      </c>
      <c r="D12" s="65">
        <v>12015</v>
      </c>
      <c r="E12" s="80">
        <v>9382</v>
      </c>
      <c r="F12" s="65">
        <v>11594</v>
      </c>
      <c r="G12" s="80">
        <v>11544</v>
      </c>
      <c r="H12" s="65">
        <v>5277</v>
      </c>
      <c r="I12" s="80">
        <v>46</v>
      </c>
      <c r="J12" s="65">
        <v>2060</v>
      </c>
      <c r="K12" s="80">
        <v>2740</v>
      </c>
      <c r="L12" s="65">
        <v>10114</v>
      </c>
      <c r="M12" s="152">
        <v>1616</v>
      </c>
      <c r="N12" s="71">
        <f t="shared" si="0"/>
        <v>104182</v>
      </c>
    </row>
    <row r="13" spans="1:14" x14ac:dyDescent="0.25">
      <c r="A13" s="38">
        <v>10</v>
      </c>
      <c r="B13" s="39" t="s">
        <v>21</v>
      </c>
      <c r="C13" s="80">
        <v>63128</v>
      </c>
      <c r="D13" s="65">
        <v>293736</v>
      </c>
      <c r="E13" s="80">
        <v>147395</v>
      </c>
      <c r="F13" s="65">
        <v>193391</v>
      </c>
      <c r="G13" s="80">
        <v>186943</v>
      </c>
      <c r="H13" s="65">
        <v>221874</v>
      </c>
      <c r="I13" s="80">
        <v>125956</v>
      </c>
      <c r="J13" s="65">
        <v>114840</v>
      </c>
      <c r="K13" s="80">
        <v>195969</v>
      </c>
      <c r="L13" s="65">
        <v>227986</v>
      </c>
      <c r="M13" s="152">
        <v>137032</v>
      </c>
      <c r="N13" s="71">
        <f t="shared" si="0"/>
        <v>1908250</v>
      </c>
    </row>
    <row r="14" spans="1:14" x14ac:dyDescent="0.25">
      <c r="A14" s="38">
        <v>11</v>
      </c>
      <c r="B14" s="39" t="s">
        <v>22</v>
      </c>
      <c r="C14" s="68">
        <v>0</v>
      </c>
      <c r="D14" s="65">
        <v>9947</v>
      </c>
      <c r="E14" s="80">
        <v>0</v>
      </c>
      <c r="F14" s="69">
        <v>0</v>
      </c>
      <c r="G14" s="68">
        <v>0</v>
      </c>
      <c r="H14" s="69">
        <v>0</v>
      </c>
      <c r="I14" s="68">
        <v>0</v>
      </c>
      <c r="J14" s="65">
        <v>0</v>
      </c>
      <c r="K14" s="68">
        <v>0</v>
      </c>
      <c r="L14" s="69">
        <v>0</v>
      </c>
      <c r="M14" s="62">
        <v>0</v>
      </c>
      <c r="N14" s="71">
        <f t="shared" si="0"/>
        <v>9947</v>
      </c>
    </row>
    <row r="15" spans="1:14" x14ac:dyDescent="0.25">
      <c r="A15" s="38">
        <v>12</v>
      </c>
      <c r="B15" s="39" t="s">
        <v>23</v>
      </c>
      <c r="C15" s="68">
        <v>0</v>
      </c>
      <c r="D15" s="69">
        <v>0</v>
      </c>
      <c r="E15" s="68">
        <v>0</v>
      </c>
      <c r="F15" s="69">
        <v>0</v>
      </c>
      <c r="G15" s="68">
        <v>0</v>
      </c>
      <c r="H15" s="69">
        <v>0</v>
      </c>
      <c r="I15" s="68">
        <v>0</v>
      </c>
      <c r="J15" s="69">
        <v>0</v>
      </c>
      <c r="K15" s="68">
        <v>0</v>
      </c>
      <c r="L15" s="69">
        <v>0</v>
      </c>
      <c r="M15" s="62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68">
        <v>600</v>
      </c>
      <c r="D16" s="65">
        <v>3431</v>
      </c>
      <c r="E16" s="80">
        <v>457</v>
      </c>
      <c r="F16" s="65">
        <v>4355</v>
      </c>
      <c r="G16" s="80">
        <v>8786</v>
      </c>
      <c r="H16" s="65">
        <v>2077</v>
      </c>
      <c r="I16" s="68">
        <v>0</v>
      </c>
      <c r="J16" s="65">
        <v>4003</v>
      </c>
      <c r="K16" s="80">
        <v>7010</v>
      </c>
      <c r="L16" s="69">
        <v>941</v>
      </c>
      <c r="M16" s="62">
        <v>746</v>
      </c>
      <c r="N16" s="71">
        <f t="shared" si="0"/>
        <v>32406</v>
      </c>
    </row>
    <row r="17" spans="1:14" x14ac:dyDescent="0.25">
      <c r="A17" s="38">
        <v>14</v>
      </c>
      <c r="B17" s="39" t="s">
        <v>25</v>
      </c>
      <c r="C17" s="68">
        <v>0</v>
      </c>
      <c r="D17" s="65">
        <v>0</v>
      </c>
      <c r="E17" s="68">
        <v>0</v>
      </c>
      <c r="F17" s="69">
        <v>0</v>
      </c>
      <c r="G17" s="68">
        <v>0</v>
      </c>
      <c r="H17" s="69">
        <v>0</v>
      </c>
      <c r="I17" s="68">
        <v>0</v>
      </c>
      <c r="J17" s="69">
        <v>0</v>
      </c>
      <c r="K17" s="68">
        <v>0</v>
      </c>
      <c r="L17" s="69"/>
      <c r="M17" s="62">
        <v>20</v>
      </c>
      <c r="N17" s="71">
        <f t="shared" si="0"/>
        <v>20</v>
      </c>
    </row>
    <row r="18" spans="1:14" x14ac:dyDescent="0.25">
      <c r="A18" s="38">
        <v>15</v>
      </c>
      <c r="B18" s="39" t="s">
        <v>26</v>
      </c>
      <c r="C18" s="80">
        <v>0</v>
      </c>
      <c r="D18" s="69">
        <v>0</v>
      </c>
      <c r="E18" s="68">
        <v>0</v>
      </c>
      <c r="F18" s="69">
        <v>0</v>
      </c>
      <c r="G18" s="68">
        <v>0</v>
      </c>
      <c r="H18" s="69">
        <v>0</v>
      </c>
      <c r="I18" s="68">
        <v>0</v>
      </c>
      <c r="J18" s="69">
        <v>0</v>
      </c>
      <c r="K18" s="68">
        <v>0</v>
      </c>
      <c r="L18" s="69">
        <v>0</v>
      </c>
      <c r="M18" s="62">
        <v>0</v>
      </c>
      <c r="N18" s="71">
        <f t="shared" si="0"/>
        <v>0</v>
      </c>
    </row>
    <row r="19" spans="1:14" x14ac:dyDescent="0.25">
      <c r="A19" s="38">
        <v>16</v>
      </c>
      <c r="B19" s="39" t="s">
        <v>27</v>
      </c>
      <c r="C19" s="80">
        <v>0</v>
      </c>
      <c r="D19" s="65">
        <v>0</v>
      </c>
      <c r="E19" s="68">
        <v>0</v>
      </c>
      <c r="F19" s="69">
        <v>0</v>
      </c>
      <c r="G19" s="68">
        <v>0</v>
      </c>
      <c r="H19" s="69">
        <v>100</v>
      </c>
      <c r="I19" s="68">
        <v>0</v>
      </c>
      <c r="J19" s="69">
        <v>0</v>
      </c>
      <c r="K19" s="68">
        <v>0</v>
      </c>
      <c r="L19" s="69"/>
      <c r="M19" s="62">
        <v>0</v>
      </c>
      <c r="N19" s="71">
        <f t="shared" si="0"/>
        <v>100</v>
      </c>
    </row>
    <row r="20" spans="1:14" x14ac:dyDescent="0.25">
      <c r="A20" s="38">
        <v>17</v>
      </c>
      <c r="B20" s="39" t="s">
        <v>28</v>
      </c>
      <c r="C20" s="68">
        <v>0</v>
      </c>
      <c r="D20" s="69">
        <v>0</v>
      </c>
      <c r="E20" s="68">
        <v>0</v>
      </c>
      <c r="F20" s="69">
        <v>0</v>
      </c>
      <c r="G20" s="68">
        <v>0</v>
      </c>
      <c r="H20" s="69">
        <v>0</v>
      </c>
      <c r="I20" s="68">
        <v>0</v>
      </c>
      <c r="J20" s="69">
        <v>0</v>
      </c>
      <c r="K20" s="68">
        <v>0</v>
      </c>
      <c r="L20" s="69">
        <v>0</v>
      </c>
      <c r="M20" s="62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89">
        <v>124</v>
      </c>
      <c r="D21" s="151">
        <v>9733</v>
      </c>
      <c r="E21" s="89">
        <v>856</v>
      </c>
      <c r="F21" s="151">
        <v>2941</v>
      </c>
      <c r="G21" s="89">
        <v>0</v>
      </c>
      <c r="H21" s="151">
        <v>2381</v>
      </c>
      <c r="I21" s="89">
        <v>957</v>
      </c>
      <c r="J21" s="151">
        <v>354</v>
      </c>
      <c r="K21" s="89">
        <v>1274</v>
      </c>
      <c r="L21" s="151">
        <v>262</v>
      </c>
      <c r="M21" s="153">
        <v>1434</v>
      </c>
      <c r="N21" s="155">
        <f t="shared" si="0"/>
        <v>20316</v>
      </c>
    </row>
    <row r="22" spans="1:14" ht="15.75" thickBot="1" x14ac:dyDescent="0.3">
      <c r="A22" s="43"/>
      <c r="B22" s="44" t="s">
        <v>30</v>
      </c>
      <c r="C22" s="48">
        <f t="shared" ref="C22:M22" si="1">SUM(C4:C21)</f>
        <v>194012</v>
      </c>
      <c r="D22" s="49">
        <f>SUM(D4:D21)</f>
        <v>888051</v>
      </c>
      <c r="E22" s="48">
        <f t="shared" si="1"/>
        <v>173018</v>
      </c>
      <c r="F22" s="49">
        <f t="shared" si="1"/>
        <v>251796</v>
      </c>
      <c r="G22" s="48">
        <f t="shared" si="1"/>
        <v>236433</v>
      </c>
      <c r="H22" s="49">
        <f t="shared" si="1"/>
        <v>274432</v>
      </c>
      <c r="I22" s="48">
        <f>SUM(I4:I21)</f>
        <v>131521</v>
      </c>
      <c r="J22" s="49">
        <f t="shared" si="1"/>
        <v>141968</v>
      </c>
      <c r="K22" s="95">
        <f t="shared" si="1"/>
        <v>224502</v>
      </c>
      <c r="L22" s="127">
        <f t="shared" si="1"/>
        <v>292061</v>
      </c>
      <c r="M22" s="63">
        <f t="shared" si="1"/>
        <v>180728</v>
      </c>
      <c r="N22" s="46">
        <f>SUM(N4:N21)</f>
        <v>2988522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56"/>
      <c r="J23" s="1"/>
      <c r="K23" s="1"/>
      <c r="L23" s="1"/>
      <c r="M23" s="1"/>
      <c r="N23" s="1"/>
    </row>
    <row r="24" spans="1:14" ht="15.75" thickBot="1" x14ac:dyDescent="0.3">
      <c r="A24" s="355" t="s">
        <v>31</v>
      </c>
      <c r="B24" s="356"/>
      <c r="C24" s="55">
        <f>C22/N22</f>
        <v>6.49190469402601E-2</v>
      </c>
      <c r="D24" s="54">
        <f>D22/N22</f>
        <v>0.29715391086296167</v>
      </c>
      <c r="E24" s="55">
        <f>E22/N22</f>
        <v>5.7894169760169076E-2</v>
      </c>
      <c r="F24" s="54">
        <f>F22/N22</f>
        <v>8.4254357170534463E-2</v>
      </c>
      <c r="G24" s="55">
        <f>G22/N22</f>
        <v>7.9113688974014579E-2</v>
      </c>
      <c r="H24" s="54">
        <f>H22/N22</f>
        <v>9.1828669824080264E-2</v>
      </c>
      <c r="I24" s="55">
        <f>I22/N22</f>
        <v>4.4008710660319715E-2</v>
      </c>
      <c r="J24" s="54">
        <f>J22/N22</f>
        <v>4.7504418572123612E-2</v>
      </c>
      <c r="K24" s="55">
        <f>K22/N22</f>
        <v>7.5121414531999428E-2</v>
      </c>
      <c r="L24" s="54">
        <f>L22/N22</f>
        <v>9.7727572358510331E-2</v>
      </c>
      <c r="M24" s="55">
        <f>M22/N22</f>
        <v>6.0474040345026736E-2</v>
      </c>
      <c r="N24" s="54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26" t="s">
        <v>0</v>
      </c>
      <c r="B26" s="332" t="s">
        <v>1</v>
      </c>
      <c r="C26" s="338" t="s">
        <v>90</v>
      </c>
      <c r="D26" s="339"/>
      <c r="E26" s="339"/>
      <c r="F26" s="339"/>
      <c r="G26" s="340"/>
      <c r="H26" s="336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27"/>
      <c r="B27" s="333"/>
      <c r="C27" s="237" t="s">
        <v>11</v>
      </c>
      <c r="D27" s="166" t="s">
        <v>32</v>
      </c>
      <c r="E27" s="237" t="s">
        <v>7</v>
      </c>
      <c r="F27" s="166" t="s">
        <v>9</v>
      </c>
      <c r="G27" s="237" t="s">
        <v>4</v>
      </c>
      <c r="H27" s="341"/>
      <c r="I27" s="1"/>
      <c r="J27" s="103"/>
      <c r="K27" s="316" t="s">
        <v>33</v>
      </c>
      <c r="L27" s="317"/>
      <c r="M27" s="145">
        <f>N22</f>
        <v>2988522</v>
      </c>
      <c r="N27" s="146">
        <f>M27/M29</f>
        <v>0.97293100265686183</v>
      </c>
    </row>
    <row r="28" spans="1:14" ht="15.75" thickBot="1" x14ac:dyDescent="0.3">
      <c r="A28" s="26">
        <v>19</v>
      </c>
      <c r="B28" s="167" t="s">
        <v>34</v>
      </c>
      <c r="C28" s="144">
        <v>19643</v>
      </c>
      <c r="D28" s="57">
        <v>43336</v>
      </c>
      <c r="E28" s="144">
        <v>11038</v>
      </c>
      <c r="F28" s="57">
        <v>6673</v>
      </c>
      <c r="G28" s="144">
        <v>2457</v>
      </c>
      <c r="H28" s="57">
        <f>SUM(C28:G28)</f>
        <v>83147</v>
      </c>
      <c r="I28" s="1"/>
      <c r="J28" s="103"/>
      <c r="K28" s="316" t="s">
        <v>34</v>
      </c>
      <c r="L28" s="317"/>
      <c r="M28" s="256">
        <f>H28</f>
        <v>83147</v>
      </c>
      <c r="N28" s="147">
        <f>M28/M29</f>
        <v>2.706899734313821E-2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3"/>
      <c r="K29" s="316" t="s">
        <v>3</v>
      </c>
      <c r="L29" s="317"/>
      <c r="M29" s="257">
        <f>M27+M28</f>
        <v>3071669</v>
      </c>
      <c r="N29" s="149">
        <f>M29/M29</f>
        <v>1</v>
      </c>
    </row>
    <row r="30" spans="1:14" ht="15.75" thickBot="1" x14ac:dyDescent="0.3">
      <c r="A30" s="320" t="s">
        <v>35</v>
      </c>
      <c r="B30" s="321"/>
      <c r="C30" s="27">
        <f>C28/H28</f>
        <v>0.23624424212539238</v>
      </c>
      <c r="D30" s="104">
        <f>D28/H28</f>
        <v>0.52119739738054294</v>
      </c>
      <c r="E30" s="27">
        <f>E28/H28</f>
        <v>0.13275283533981982</v>
      </c>
      <c r="F30" s="104">
        <f>F28/H28</f>
        <v>8.0255451188858282E-2</v>
      </c>
      <c r="G30" s="27">
        <f>G28/H28</f>
        <v>2.9550073965386604E-2</v>
      </c>
      <c r="H30" s="104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K28:L28"/>
    <mergeCell ref="A30:B30"/>
    <mergeCell ref="A26:A27"/>
    <mergeCell ref="B26:B27"/>
    <mergeCell ref="K27:L27"/>
    <mergeCell ref="K29:L29"/>
    <mergeCell ref="H26:H27"/>
    <mergeCell ref="C26:G26"/>
    <mergeCell ref="N2:N3"/>
    <mergeCell ref="A24:B24"/>
    <mergeCell ref="C1:K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5" x14ac:dyDescent="0.25"/>
  <cols>
    <col min="1" max="1" width="3.85546875" customWidth="1"/>
    <col min="2" max="2" width="27.85546875" customWidth="1"/>
  </cols>
  <sheetData>
    <row r="1" spans="1:14" ht="32.25" customHeight="1" thickBot="1" x14ac:dyDescent="0.3">
      <c r="A1" s="31"/>
      <c r="B1" s="31"/>
      <c r="C1" s="346" t="s">
        <v>101</v>
      </c>
      <c r="D1" s="347"/>
      <c r="E1" s="347"/>
      <c r="F1" s="347"/>
      <c r="G1" s="347"/>
      <c r="H1" s="347"/>
      <c r="I1" s="347"/>
      <c r="J1" s="348"/>
      <c r="K1" s="348"/>
      <c r="L1" s="31"/>
      <c r="M1" s="31"/>
      <c r="N1" s="66"/>
    </row>
    <row r="2" spans="1:14" ht="15.75" thickBot="1" x14ac:dyDescent="0.3">
      <c r="A2" s="349" t="s">
        <v>0</v>
      </c>
      <c r="B2" s="351" t="s">
        <v>1</v>
      </c>
      <c r="C2" s="376" t="s">
        <v>2</v>
      </c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51" t="s">
        <v>3</v>
      </c>
    </row>
    <row r="3" spans="1:14" x14ac:dyDescent="0.25">
      <c r="A3" s="387"/>
      <c r="B3" s="388"/>
      <c r="C3" s="379" t="s">
        <v>69</v>
      </c>
      <c r="D3" s="381" t="s">
        <v>4</v>
      </c>
      <c r="E3" s="383" t="s">
        <v>5</v>
      </c>
      <c r="F3" s="381" t="s">
        <v>6</v>
      </c>
      <c r="G3" s="383" t="s">
        <v>7</v>
      </c>
      <c r="H3" s="381" t="s">
        <v>8</v>
      </c>
      <c r="I3" s="383" t="s">
        <v>94</v>
      </c>
      <c r="J3" s="351" t="s">
        <v>9</v>
      </c>
      <c r="K3" s="389" t="s">
        <v>38</v>
      </c>
      <c r="L3" s="351" t="s">
        <v>93</v>
      </c>
      <c r="M3" s="385" t="s">
        <v>11</v>
      </c>
      <c r="N3" s="377"/>
    </row>
    <row r="4" spans="1:14" ht="15.75" thickBot="1" x14ac:dyDescent="0.3">
      <c r="A4" s="384"/>
      <c r="B4" s="378"/>
      <c r="C4" s="380"/>
      <c r="D4" s="382"/>
      <c r="E4" s="384"/>
      <c r="F4" s="382"/>
      <c r="G4" s="384"/>
      <c r="H4" s="382"/>
      <c r="I4" s="384"/>
      <c r="J4" s="384"/>
      <c r="K4" s="390"/>
      <c r="L4" s="384"/>
      <c r="M4" s="386"/>
      <c r="N4" s="378"/>
    </row>
    <row r="5" spans="1:14" x14ac:dyDescent="0.25">
      <c r="A5" s="36">
        <v>1</v>
      </c>
      <c r="B5" s="37" t="s">
        <v>39</v>
      </c>
      <c r="C5" s="150">
        <v>7020</v>
      </c>
      <c r="D5" s="87">
        <v>11770</v>
      </c>
      <c r="E5" s="150">
        <v>9393</v>
      </c>
      <c r="F5" s="87">
        <v>9618</v>
      </c>
      <c r="G5" s="150">
        <v>16341</v>
      </c>
      <c r="H5" s="158">
        <v>10288</v>
      </c>
      <c r="I5" s="150">
        <v>5877</v>
      </c>
      <c r="J5" s="87">
        <v>16395</v>
      </c>
      <c r="K5" s="150">
        <v>11266</v>
      </c>
      <c r="L5" s="87">
        <v>7978</v>
      </c>
      <c r="M5" s="150">
        <v>11849</v>
      </c>
      <c r="N5" s="154">
        <f t="shared" ref="N5:N17" si="0">SUM(C5:M5)</f>
        <v>117795</v>
      </c>
    </row>
    <row r="6" spans="1:14" x14ac:dyDescent="0.25">
      <c r="A6" s="38">
        <v>2</v>
      </c>
      <c r="B6" s="39" t="s">
        <v>40</v>
      </c>
      <c r="C6" s="80">
        <v>789</v>
      </c>
      <c r="D6" s="65">
        <v>1584</v>
      </c>
      <c r="E6" s="80">
        <v>510</v>
      </c>
      <c r="F6" s="65">
        <v>1557</v>
      </c>
      <c r="G6" s="80">
        <v>1409</v>
      </c>
      <c r="H6" s="65">
        <v>910</v>
      </c>
      <c r="I6" s="80">
        <v>514</v>
      </c>
      <c r="J6" s="65">
        <v>1940</v>
      </c>
      <c r="K6" s="80">
        <v>1196</v>
      </c>
      <c r="L6" s="65">
        <v>1272</v>
      </c>
      <c r="M6" s="80">
        <v>1198</v>
      </c>
      <c r="N6" s="71">
        <f t="shared" si="0"/>
        <v>12879</v>
      </c>
    </row>
    <row r="7" spans="1:14" x14ac:dyDescent="0.25">
      <c r="A7" s="38">
        <v>3</v>
      </c>
      <c r="B7" s="39" t="s">
        <v>41</v>
      </c>
      <c r="C7" s="68">
        <v>33</v>
      </c>
      <c r="D7" s="69">
        <v>72</v>
      </c>
      <c r="E7" s="68">
        <v>58</v>
      </c>
      <c r="F7" s="69">
        <v>90</v>
      </c>
      <c r="G7" s="68">
        <v>97</v>
      </c>
      <c r="H7" s="69">
        <v>114</v>
      </c>
      <c r="I7" s="68">
        <v>35</v>
      </c>
      <c r="J7" s="69">
        <v>143</v>
      </c>
      <c r="K7" s="68">
        <v>60</v>
      </c>
      <c r="L7" s="69">
        <v>85</v>
      </c>
      <c r="M7" s="68">
        <v>26</v>
      </c>
      <c r="N7" s="71">
        <f t="shared" si="0"/>
        <v>813</v>
      </c>
    </row>
    <row r="8" spans="1:14" x14ac:dyDescent="0.25">
      <c r="A8" s="38">
        <v>4</v>
      </c>
      <c r="B8" s="39" t="s">
        <v>42</v>
      </c>
      <c r="C8" s="68">
        <v>70</v>
      </c>
      <c r="D8" s="69">
        <v>93</v>
      </c>
      <c r="E8" s="68">
        <v>15</v>
      </c>
      <c r="F8" s="65">
        <v>69</v>
      </c>
      <c r="G8" s="80">
        <v>132</v>
      </c>
      <c r="H8" s="69">
        <v>46</v>
      </c>
      <c r="I8" s="68">
        <v>31</v>
      </c>
      <c r="J8" s="69">
        <v>88</v>
      </c>
      <c r="K8" s="80">
        <v>124</v>
      </c>
      <c r="L8" s="69">
        <v>54</v>
      </c>
      <c r="M8" s="68">
        <v>80</v>
      </c>
      <c r="N8" s="71">
        <f t="shared" si="0"/>
        <v>802</v>
      </c>
    </row>
    <row r="9" spans="1:14" x14ac:dyDescent="0.25">
      <c r="A9" s="38">
        <v>5</v>
      </c>
      <c r="B9" s="39" t="s">
        <v>43</v>
      </c>
      <c r="C9" s="68">
        <v>9</v>
      </c>
      <c r="D9" s="69">
        <v>11</v>
      </c>
      <c r="E9" s="68">
        <v>12</v>
      </c>
      <c r="F9" s="69">
        <v>9</v>
      </c>
      <c r="G9" s="68">
        <v>22</v>
      </c>
      <c r="H9" s="69">
        <v>13</v>
      </c>
      <c r="I9" s="68">
        <v>6</v>
      </c>
      <c r="J9" s="69">
        <v>17</v>
      </c>
      <c r="K9" s="81">
        <v>74</v>
      </c>
      <c r="L9" s="69">
        <v>26</v>
      </c>
      <c r="M9" s="68">
        <v>14</v>
      </c>
      <c r="N9" s="39">
        <f t="shared" si="0"/>
        <v>213</v>
      </c>
    </row>
    <row r="10" spans="1:14" x14ac:dyDescent="0.25">
      <c r="A10" s="38">
        <v>6</v>
      </c>
      <c r="B10" s="39" t="s">
        <v>44</v>
      </c>
      <c r="C10" s="80">
        <v>233</v>
      </c>
      <c r="D10" s="65">
        <v>262</v>
      </c>
      <c r="E10" s="80">
        <v>23</v>
      </c>
      <c r="F10" s="65">
        <v>284</v>
      </c>
      <c r="G10" s="80">
        <v>264</v>
      </c>
      <c r="H10" s="65">
        <v>251</v>
      </c>
      <c r="I10" s="68">
        <v>91</v>
      </c>
      <c r="J10" s="65">
        <v>432</v>
      </c>
      <c r="K10" s="80">
        <v>216</v>
      </c>
      <c r="L10" s="69">
        <v>177</v>
      </c>
      <c r="M10" s="80">
        <v>342</v>
      </c>
      <c r="N10" s="71">
        <f t="shared" si="0"/>
        <v>2575</v>
      </c>
    </row>
    <row r="11" spans="1:14" x14ac:dyDescent="0.25">
      <c r="A11" s="38">
        <v>7</v>
      </c>
      <c r="B11" s="39" t="s">
        <v>45</v>
      </c>
      <c r="C11" s="68">
        <v>207</v>
      </c>
      <c r="D11" s="65">
        <v>516</v>
      </c>
      <c r="E11" s="68">
        <v>82</v>
      </c>
      <c r="F11" s="69">
        <v>322</v>
      </c>
      <c r="G11" s="68">
        <v>272</v>
      </c>
      <c r="H11" s="69">
        <v>147</v>
      </c>
      <c r="I11" s="68">
        <v>101</v>
      </c>
      <c r="J11" s="65">
        <v>437</v>
      </c>
      <c r="K11" s="79">
        <v>367</v>
      </c>
      <c r="L11" s="69">
        <v>303</v>
      </c>
      <c r="M11" s="68">
        <v>194</v>
      </c>
      <c r="N11" s="71">
        <f t="shared" si="0"/>
        <v>2948</v>
      </c>
    </row>
    <row r="12" spans="1:14" x14ac:dyDescent="0.25">
      <c r="A12" s="38">
        <v>8</v>
      </c>
      <c r="B12" s="39" t="s">
        <v>46</v>
      </c>
      <c r="C12" s="68">
        <v>20</v>
      </c>
      <c r="D12" s="69">
        <v>36</v>
      </c>
      <c r="E12" s="68">
        <v>19</v>
      </c>
      <c r="F12" s="69">
        <v>31</v>
      </c>
      <c r="G12" s="68">
        <v>51</v>
      </c>
      <c r="H12" s="69">
        <v>24</v>
      </c>
      <c r="I12" s="68">
        <v>18</v>
      </c>
      <c r="J12" s="69">
        <v>57</v>
      </c>
      <c r="K12" s="68">
        <v>140</v>
      </c>
      <c r="L12" s="69">
        <v>35</v>
      </c>
      <c r="M12" s="68">
        <v>26</v>
      </c>
      <c r="N12" s="71">
        <f t="shared" si="0"/>
        <v>457</v>
      </c>
    </row>
    <row r="13" spans="1:14" ht="22.5" x14ac:dyDescent="0.25">
      <c r="A13" s="38">
        <v>9</v>
      </c>
      <c r="B13" s="67" t="s">
        <v>47</v>
      </c>
      <c r="C13" s="68">
        <v>0</v>
      </c>
      <c r="D13" s="69">
        <v>0</v>
      </c>
      <c r="E13" s="68">
        <v>0</v>
      </c>
      <c r="F13" s="69">
        <v>0</v>
      </c>
      <c r="G13" s="68">
        <v>0</v>
      </c>
      <c r="H13" s="69">
        <v>0</v>
      </c>
      <c r="I13" s="68">
        <v>0</v>
      </c>
      <c r="J13" s="69">
        <v>0</v>
      </c>
      <c r="K13" s="68">
        <v>0</v>
      </c>
      <c r="L13" s="69">
        <v>0</v>
      </c>
      <c r="M13" s="68">
        <v>0</v>
      </c>
      <c r="N13" s="39">
        <f t="shared" si="0"/>
        <v>0</v>
      </c>
    </row>
    <row r="14" spans="1:14" ht="22.5" x14ac:dyDescent="0.25">
      <c r="A14" s="38">
        <v>10</v>
      </c>
      <c r="B14" s="67" t="s">
        <v>48</v>
      </c>
      <c r="C14" s="68">
        <v>0</v>
      </c>
      <c r="D14" s="69">
        <v>0</v>
      </c>
      <c r="E14" s="68">
        <v>0</v>
      </c>
      <c r="F14" s="69">
        <v>0</v>
      </c>
      <c r="G14" s="68">
        <v>0</v>
      </c>
      <c r="H14" s="69">
        <v>0</v>
      </c>
      <c r="I14" s="68">
        <v>0</v>
      </c>
      <c r="J14" s="69">
        <v>0</v>
      </c>
      <c r="K14" s="68">
        <v>0</v>
      </c>
      <c r="L14" s="69">
        <v>0</v>
      </c>
      <c r="M14" s="68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68">
        <v>0</v>
      </c>
      <c r="D15" s="69">
        <v>0</v>
      </c>
      <c r="E15" s="68">
        <v>0</v>
      </c>
      <c r="F15" s="69">
        <v>0</v>
      </c>
      <c r="G15" s="68">
        <v>0</v>
      </c>
      <c r="H15" s="69">
        <v>193</v>
      </c>
      <c r="I15" s="68">
        <v>0</v>
      </c>
      <c r="J15" s="69">
        <v>0</v>
      </c>
      <c r="K15" s="68">
        <v>0</v>
      </c>
      <c r="L15" s="69">
        <v>0</v>
      </c>
      <c r="M15" s="68">
        <v>0</v>
      </c>
      <c r="N15" s="39">
        <f t="shared" si="0"/>
        <v>193</v>
      </c>
    </row>
    <row r="16" spans="1:14" ht="56.25" x14ac:dyDescent="0.25">
      <c r="A16" s="38">
        <v>12</v>
      </c>
      <c r="B16" s="67" t="s">
        <v>50</v>
      </c>
      <c r="C16" s="68">
        <v>0</v>
      </c>
      <c r="D16" s="69">
        <v>0</v>
      </c>
      <c r="E16" s="68">
        <v>0</v>
      </c>
      <c r="F16" s="69">
        <v>0</v>
      </c>
      <c r="G16" s="68">
        <v>0</v>
      </c>
      <c r="H16" s="69">
        <v>0</v>
      </c>
      <c r="I16" s="68">
        <v>0</v>
      </c>
      <c r="J16" s="69">
        <v>0</v>
      </c>
      <c r="K16" s="68">
        <v>0</v>
      </c>
      <c r="L16" s="69">
        <v>0</v>
      </c>
      <c r="M16" s="68">
        <v>0</v>
      </c>
      <c r="N16" s="39">
        <f>SUM(C16:M16)</f>
        <v>0</v>
      </c>
    </row>
    <row r="17" spans="1:14" ht="34.5" thickBot="1" x14ac:dyDescent="0.3">
      <c r="A17" s="38">
        <v>13</v>
      </c>
      <c r="B17" s="67" t="s">
        <v>51</v>
      </c>
      <c r="C17" s="68">
        <v>11</v>
      </c>
      <c r="D17" s="69">
        <v>0</v>
      </c>
      <c r="E17" s="68">
        <v>0</v>
      </c>
      <c r="F17" s="69">
        <v>0</v>
      </c>
      <c r="G17" s="68">
        <v>0</v>
      </c>
      <c r="H17" s="69">
        <v>4</v>
      </c>
      <c r="I17" s="68">
        <v>0</v>
      </c>
      <c r="J17" s="69">
        <v>0</v>
      </c>
      <c r="K17" s="68">
        <v>0</v>
      </c>
      <c r="L17" s="69">
        <v>0</v>
      </c>
      <c r="M17" s="68">
        <v>0</v>
      </c>
      <c r="N17" s="39">
        <f t="shared" si="0"/>
        <v>15</v>
      </c>
    </row>
    <row r="18" spans="1:14" ht="15.75" thickBot="1" x14ac:dyDescent="0.3">
      <c r="A18" s="43"/>
      <c r="B18" s="44" t="s">
        <v>37</v>
      </c>
      <c r="C18" s="48">
        <f t="shared" ref="C18:M18" si="1">SUM(C5:C17)</f>
        <v>8392</v>
      </c>
      <c r="D18" s="49">
        <f t="shared" si="1"/>
        <v>14344</v>
      </c>
      <c r="E18" s="48">
        <f t="shared" si="1"/>
        <v>10112</v>
      </c>
      <c r="F18" s="49">
        <f t="shared" si="1"/>
        <v>11980</v>
      </c>
      <c r="G18" s="48">
        <f>SUM(G5:G17)</f>
        <v>18588</v>
      </c>
      <c r="H18" s="49">
        <f t="shared" si="1"/>
        <v>11990</v>
      </c>
      <c r="I18" s="48">
        <f t="shared" si="1"/>
        <v>6673</v>
      </c>
      <c r="J18" s="49">
        <f t="shared" si="1"/>
        <v>19509</v>
      </c>
      <c r="K18" s="48">
        <f t="shared" si="1"/>
        <v>13443</v>
      </c>
      <c r="L18" s="49">
        <f t="shared" si="1"/>
        <v>9930</v>
      </c>
      <c r="M18" s="48">
        <f t="shared" si="1"/>
        <v>13729</v>
      </c>
      <c r="N18" s="46">
        <f>SUM(N5:N17)</f>
        <v>138690</v>
      </c>
    </row>
    <row r="19" spans="1:1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355" t="s">
        <v>53</v>
      </c>
      <c r="B20" s="356"/>
      <c r="C20" s="55">
        <f>C18/N18</f>
        <v>6.0509048958108012E-2</v>
      </c>
      <c r="D20" s="54">
        <f>D18/N18</f>
        <v>0.10342490446319129</v>
      </c>
      <c r="E20" s="55">
        <f>E18/N18</f>
        <v>7.2910808277453318E-2</v>
      </c>
      <c r="F20" s="54">
        <f>F18/N18</f>
        <v>8.6379695724277158E-2</v>
      </c>
      <c r="G20" s="55">
        <f>G18/N18</f>
        <v>0.13402552455115727</v>
      </c>
      <c r="H20" s="54">
        <f>H18/N18</f>
        <v>8.6451798976133823E-2</v>
      </c>
      <c r="I20" s="55">
        <f>I18/N18</f>
        <v>4.8114499963948378E-2</v>
      </c>
      <c r="J20" s="54">
        <f>J18/N18</f>
        <v>0.14066623404715553</v>
      </c>
      <c r="K20" s="55">
        <f>K18/N18</f>
        <v>9.6928401470906339E-2</v>
      </c>
      <c r="L20" s="54">
        <f>L18/N18</f>
        <v>7.1598529093662128E-2</v>
      </c>
      <c r="M20" s="55">
        <f>M18/N18</f>
        <v>9.8990554474006773E-2</v>
      </c>
      <c r="N20" s="54">
        <f>N18/N18</f>
        <v>1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5" x14ac:dyDescent="0.25"/>
  <cols>
    <col min="1" max="1" width="4.42578125" customWidth="1"/>
    <col min="2" max="2" width="28.28515625" customWidth="1"/>
  </cols>
  <sheetData>
    <row r="1" spans="1:14" ht="29.25" customHeight="1" thickBot="1" x14ac:dyDescent="0.3">
      <c r="A1" s="31"/>
      <c r="B1" s="31"/>
      <c r="C1" s="346" t="s">
        <v>102</v>
      </c>
      <c r="D1" s="347"/>
      <c r="E1" s="347"/>
      <c r="F1" s="347"/>
      <c r="G1" s="347"/>
      <c r="H1" s="347"/>
      <c r="I1" s="347"/>
      <c r="J1" s="348"/>
      <c r="K1" s="348"/>
      <c r="L1" s="31"/>
      <c r="M1" s="31"/>
      <c r="N1" s="219" t="s">
        <v>52</v>
      </c>
    </row>
    <row r="2" spans="1:14" ht="15.75" thickBot="1" x14ac:dyDescent="0.3">
      <c r="A2" s="349" t="s">
        <v>0</v>
      </c>
      <c r="B2" s="351" t="s">
        <v>1</v>
      </c>
      <c r="C2" s="376" t="s">
        <v>2</v>
      </c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51" t="s">
        <v>3</v>
      </c>
    </row>
    <row r="3" spans="1:14" x14ac:dyDescent="0.25">
      <c r="A3" s="387"/>
      <c r="B3" s="388"/>
      <c r="C3" s="392" t="s">
        <v>69</v>
      </c>
      <c r="D3" s="351" t="s">
        <v>4</v>
      </c>
      <c r="E3" s="383" t="s">
        <v>5</v>
      </c>
      <c r="F3" s="351" t="s">
        <v>6</v>
      </c>
      <c r="G3" s="383" t="s">
        <v>7</v>
      </c>
      <c r="H3" s="351" t="s">
        <v>8</v>
      </c>
      <c r="I3" s="383" t="s">
        <v>94</v>
      </c>
      <c r="J3" s="351" t="s">
        <v>9</v>
      </c>
      <c r="K3" s="397" t="s">
        <v>38</v>
      </c>
      <c r="L3" s="351" t="s">
        <v>93</v>
      </c>
      <c r="M3" s="383" t="s">
        <v>11</v>
      </c>
      <c r="N3" s="377"/>
    </row>
    <row r="4" spans="1:14" x14ac:dyDescent="0.25">
      <c r="A4" s="396"/>
      <c r="B4" s="391"/>
      <c r="C4" s="393"/>
      <c r="D4" s="391"/>
      <c r="E4" s="395"/>
      <c r="F4" s="391"/>
      <c r="G4" s="395"/>
      <c r="H4" s="391"/>
      <c r="I4" s="395"/>
      <c r="J4" s="391"/>
      <c r="K4" s="398"/>
      <c r="L4" s="391"/>
      <c r="M4" s="395"/>
      <c r="N4" s="391"/>
    </row>
    <row r="5" spans="1:14" ht="5.25" customHeight="1" thickBot="1" x14ac:dyDescent="0.3">
      <c r="A5" s="384"/>
      <c r="B5" s="378"/>
      <c r="C5" s="394"/>
      <c r="D5" s="384"/>
      <c r="E5" s="384"/>
      <c r="F5" s="384"/>
      <c r="G5" s="384"/>
      <c r="H5" s="384"/>
      <c r="I5" s="384"/>
      <c r="J5" s="384"/>
      <c r="K5" s="399"/>
      <c r="L5" s="384"/>
      <c r="M5" s="384"/>
      <c r="N5" s="378"/>
    </row>
    <row r="6" spans="1:14" x14ac:dyDescent="0.25">
      <c r="A6" s="36">
        <v>1</v>
      </c>
      <c r="B6" s="37" t="s">
        <v>39</v>
      </c>
      <c r="C6" s="79">
        <v>35947</v>
      </c>
      <c r="D6" s="87">
        <v>64908</v>
      </c>
      <c r="E6" s="150">
        <v>53241</v>
      </c>
      <c r="F6" s="165">
        <v>55205</v>
      </c>
      <c r="G6" s="186">
        <v>92554</v>
      </c>
      <c r="H6" s="165">
        <v>56117</v>
      </c>
      <c r="I6" s="186">
        <v>34171</v>
      </c>
      <c r="J6" s="165">
        <v>88416</v>
      </c>
      <c r="K6" s="186">
        <v>61524</v>
      </c>
      <c r="L6" s="165">
        <v>46056</v>
      </c>
      <c r="M6" s="186">
        <v>65688</v>
      </c>
      <c r="N6" s="154">
        <f t="shared" ref="N6:N16" si="0">SUM(C6:M6)</f>
        <v>653827</v>
      </c>
    </row>
    <row r="7" spans="1:14" x14ac:dyDescent="0.25">
      <c r="A7" s="38">
        <v>2</v>
      </c>
      <c r="B7" s="39" t="s">
        <v>40</v>
      </c>
      <c r="C7" s="80">
        <v>9616</v>
      </c>
      <c r="D7" s="65">
        <v>19434</v>
      </c>
      <c r="E7" s="80">
        <v>5909</v>
      </c>
      <c r="F7" s="71">
        <v>17189</v>
      </c>
      <c r="G7" s="187">
        <v>15449</v>
      </c>
      <c r="H7" s="71">
        <v>9384</v>
      </c>
      <c r="I7" s="187">
        <v>5584</v>
      </c>
      <c r="J7" s="71">
        <v>20894</v>
      </c>
      <c r="K7" s="187">
        <v>12918</v>
      </c>
      <c r="L7" s="71">
        <v>14795</v>
      </c>
      <c r="M7" s="187">
        <v>11876</v>
      </c>
      <c r="N7" s="71">
        <f t="shared" si="0"/>
        <v>143048</v>
      </c>
    </row>
    <row r="8" spans="1:14" x14ac:dyDescent="0.25">
      <c r="A8" s="38">
        <v>3</v>
      </c>
      <c r="B8" s="39" t="s">
        <v>41</v>
      </c>
      <c r="C8" s="80">
        <v>640</v>
      </c>
      <c r="D8" s="65">
        <v>1350</v>
      </c>
      <c r="E8" s="80">
        <v>987</v>
      </c>
      <c r="F8" s="71">
        <v>2009</v>
      </c>
      <c r="G8" s="187">
        <v>2020</v>
      </c>
      <c r="H8" s="71">
        <v>1388</v>
      </c>
      <c r="I8" s="187">
        <v>1007</v>
      </c>
      <c r="J8" s="71">
        <v>3190</v>
      </c>
      <c r="K8" s="187">
        <v>1044</v>
      </c>
      <c r="L8" s="71">
        <v>1911</v>
      </c>
      <c r="M8" s="187">
        <v>716</v>
      </c>
      <c r="N8" s="71">
        <f t="shared" si="0"/>
        <v>16262</v>
      </c>
    </row>
    <row r="9" spans="1:14" x14ac:dyDescent="0.25">
      <c r="A9" s="38">
        <v>4</v>
      </c>
      <c r="B9" s="39" t="s">
        <v>42</v>
      </c>
      <c r="C9" s="68">
        <v>59</v>
      </c>
      <c r="D9" s="69">
        <v>76</v>
      </c>
      <c r="E9" s="68">
        <v>67</v>
      </c>
      <c r="F9" s="39">
        <v>57</v>
      </c>
      <c r="G9" s="187">
        <v>82</v>
      </c>
      <c r="H9" s="39">
        <v>32</v>
      </c>
      <c r="I9" s="58">
        <v>21</v>
      </c>
      <c r="J9" s="39">
        <v>67</v>
      </c>
      <c r="K9" s="187">
        <v>92</v>
      </c>
      <c r="L9" s="39">
        <v>46</v>
      </c>
      <c r="M9" s="58">
        <v>69</v>
      </c>
      <c r="N9" s="71">
        <f t="shared" si="0"/>
        <v>668</v>
      </c>
    </row>
    <row r="10" spans="1:14" x14ac:dyDescent="0.25">
      <c r="A10" s="38">
        <v>5</v>
      </c>
      <c r="B10" s="39" t="s">
        <v>43</v>
      </c>
      <c r="C10" s="68">
        <v>26</v>
      </c>
      <c r="D10" s="69">
        <v>28</v>
      </c>
      <c r="E10" s="68">
        <v>63</v>
      </c>
      <c r="F10" s="39">
        <v>30</v>
      </c>
      <c r="G10" s="58">
        <v>51</v>
      </c>
      <c r="H10" s="39">
        <v>45</v>
      </c>
      <c r="I10" s="58">
        <v>16</v>
      </c>
      <c r="J10" s="39">
        <v>44</v>
      </c>
      <c r="K10" s="188">
        <v>193</v>
      </c>
      <c r="L10" s="39">
        <v>73</v>
      </c>
      <c r="M10" s="58">
        <v>50</v>
      </c>
      <c r="N10" s="71">
        <f t="shared" si="0"/>
        <v>619</v>
      </c>
    </row>
    <row r="11" spans="1:14" x14ac:dyDescent="0.25">
      <c r="A11" s="38">
        <v>6</v>
      </c>
      <c r="B11" s="39" t="s">
        <v>44</v>
      </c>
      <c r="C11" s="80">
        <v>349</v>
      </c>
      <c r="D11" s="65">
        <v>575</v>
      </c>
      <c r="E11" s="80">
        <v>60</v>
      </c>
      <c r="F11" s="71">
        <v>732</v>
      </c>
      <c r="G11" s="187">
        <v>446</v>
      </c>
      <c r="H11" s="71">
        <v>459</v>
      </c>
      <c r="I11" s="187">
        <v>162</v>
      </c>
      <c r="J11" s="71">
        <v>810</v>
      </c>
      <c r="K11" s="187">
        <v>368</v>
      </c>
      <c r="L11" s="71">
        <v>273</v>
      </c>
      <c r="M11" s="187">
        <v>697</v>
      </c>
      <c r="N11" s="71">
        <f t="shared" si="0"/>
        <v>4931</v>
      </c>
    </row>
    <row r="12" spans="1:14" x14ac:dyDescent="0.25">
      <c r="A12" s="38">
        <v>7</v>
      </c>
      <c r="B12" s="39" t="s">
        <v>45</v>
      </c>
      <c r="C12" s="68">
        <v>72</v>
      </c>
      <c r="D12" s="69">
        <v>167</v>
      </c>
      <c r="E12" s="68">
        <v>25</v>
      </c>
      <c r="F12" s="39">
        <v>108</v>
      </c>
      <c r="G12" s="58">
        <v>88</v>
      </c>
      <c r="H12" s="39">
        <v>49</v>
      </c>
      <c r="I12" s="58">
        <v>33</v>
      </c>
      <c r="J12" s="39">
        <v>136</v>
      </c>
      <c r="K12" s="189">
        <v>158</v>
      </c>
      <c r="L12" s="39">
        <v>99</v>
      </c>
      <c r="M12" s="58">
        <v>69</v>
      </c>
      <c r="N12" s="71">
        <f t="shared" si="0"/>
        <v>1004</v>
      </c>
    </row>
    <row r="13" spans="1:14" x14ac:dyDescent="0.25">
      <c r="A13" s="38">
        <v>8</v>
      </c>
      <c r="B13" s="39" t="s">
        <v>46</v>
      </c>
      <c r="C13" s="68">
        <v>74</v>
      </c>
      <c r="D13" s="69">
        <v>138</v>
      </c>
      <c r="E13" s="68">
        <v>49</v>
      </c>
      <c r="F13" s="39">
        <v>102</v>
      </c>
      <c r="G13" s="58">
        <v>178</v>
      </c>
      <c r="H13" s="39">
        <v>101</v>
      </c>
      <c r="I13" s="58">
        <v>56</v>
      </c>
      <c r="J13" s="39">
        <v>238</v>
      </c>
      <c r="K13" s="187">
        <v>523</v>
      </c>
      <c r="L13" s="39">
        <v>135</v>
      </c>
      <c r="M13" s="58">
        <v>99</v>
      </c>
      <c r="N13" s="71">
        <f t="shared" si="0"/>
        <v>1693</v>
      </c>
    </row>
    <row r="14" spans="1:14" ht="22.5" x14ac:dyDescent="0.25">
      <c r="A14" s="38">
        <v>9</v>
      </c>
      <c r="B14" s="67" t="s">
        <v>47</v>
      </c>
      <c r="C14" s="68">
        <v>0</v>
      </c>
      <c r="D14" s="69">
        <v>0</v>
      </c>
      <c r="E14" s="68">
        <v>0</v>
      </c>
      <c r="F14" s="39">
        <v>0</v>
      </c>
      <c r="G14" s="58">
        <v>0</v>
      </c>
      <c r="H14" s="39">
        <v>0</v>
      </c>
      <c r="I14" s="58">
        <v>0</v>
      </c>
      <c r="J14" s="39">
        <v>0</v>
      </c>
      <c r="K14" s="58">
        <v>0</v>
      </c>
      <c r="L14" s="39">
        <v>0</v>
      </c>
      <c r="M14" s="58">
        <v>0</v>
      </c>
      <c r="N14" s="39">
        <f t="shared" si="0"/>
        <v>0</v>
      </c>
    </row>
    <row r="15" spans="1:14" ht="22.5" x14ac:dyDescent="0.25">
      <c r="A15" s="38">
        <v>10</v>
      </c>
      <c r="B15" s="67" t="s">
        <v>48</v>
      </c>
      <c r="C15" s="68">
        <v>0</v>
      </c>
      <c r="D15" s="69">
        <v>0</v>
      </c>
      <c r="E15" s="68">
        <v>0</v>
      </c>
      <c r="F15" s="39">
        <v>0</v>
      </c>
      <c r="G15" s="58">
        <v>0</v>
      </c>
      <c r="H15" s="39">
        <v>0</v>
      </c>
      <c r="I15" s="58">
        <v>0</v>
      </c>
      <c r="J15" s="39">
        <v>0</v>
      </c>
      <c r="K15" s="58">
        <v>0</v>
      </c>
      <c r="L15" s="39">
        <v>0</v>
      </c>
      <c r="M15" s="58">
        <v>0</v>
      </c>
      <c r="N15" s="39">
        <f t="shared" si="0"/>
        <v>0</v>
      </c>
    </row>
    <row r="16" spans="1:14" x14ac:dyDescent="0.25">
      <c r="A16" s="38">
        <v>11</v>
      </c>
      <c r="B16" s="39" t="s">
        <v>49</v>
      </c>
      <c r="C16" s="68">
        <v>0</v>
      </c>
      <c r="D16" s="69">
        <v>0</v>
      </c>
      <c r="E16" s="68">
        <v>0</v>
      </c>
      <c r="F16" s="39">
        <v>0</v>
      </c>
      <c r="G16" s="58">
        <v>0</v>
      </c>
      <c r="H16" s="39">
        <v>66</v>
      </c>
      <c r="I16" s="58">
        <v>0</v>
      </c>
      <c r="J16" s="39">
        <v>0</v>
      </c>
      <c r="K16" s="58">
        <v>0</v>
      </c>
      <c r="L16" s="39">
        <v>0</v>
      </c>
      <c r="M16" s="58">
        <v>0</v>
      </c>
      <c r="N16" s="39">
        <f t="shared" si="0"/>
        <v>66</v>
      </c>
    </row>
    <row r="17" spans="1:14" ht="45" x14ac:dyDescent="0.25">
      <c r="A17" s="38">
        <v>12</v>
      </c>
      <c r="B17" s="67" t="s">
        <v>50</v>
      </c>
      <c r="C17" s="68">
        <v>0</v>
      </c>
      <c r="D17" s="69">
        <v>0</v>
      </c>
      <c r="E17" s="68">
        <v>0</v>
      </c>
      <c r="F17" s="39">
        <v>0</v>
      </c>
      <c r="G17" s="58">
        <v>0</v>
      </c>
      <c r="H17" s="39">
        <v>0</v>
      </c>
      <c r="I17" s="58">
        <v>0</v>
      </c>
      <c r="J17" s="39">
        <v>0</v>
      </c>
      <c r="K17" s="58">
        <v>0</v>
      </c>
      <c r="L17" s="39">
        <v>0</v>
      </c>
      <c r="M17" s="58">
        <v>0</v>
      </c>
      <c r="N17" s="39">
        <f>SUM(C17:M17)</f>
        <v>0</v>
      </c>
    </row>
    <row r="18" spans="1:14" ht="34.5" thickBot="1" x14ac:dyDescent="0.3">
      <c r="A18" s="38">
        <v>13</v>
      </c>
      <c r="B18" s="67" t="s">
        <v>51</v>
      </c>
      <c r="C18" s="68">
        <v>62</v>
      </c>
      <c r="D18" s="69">
        <v>0</v>
      </c>
      <c r="E18" s="68">
        <v>0</v>
      </c>
      <c r="F18" s="39">
        <v>0</v>
      </c>
      <c r="G18" s="58">
        <v>0</v>
      </c>
      <c r="H18" s="70">
        <v>35</v>
      </c>
      <c r="I18" s="58">
        <v>0</v>
      </c>
      <c r="J18" s="39">
        <v>0</v>
      </c>
      <c r="K18" s="58">
        <v>0</v>
      </c>
      <c r="L18" s="39">
        <v>0</v>
      </c>
      <c r="M18" s="58">
        <v>0</v>
      </c>
      <c r="N18" s="71">
        <f>SUM(C18:M18)</f>
        <v>97</v>
      </c>
    </row>
    <row r="19" spans="1:14" ht="15.75" thickBot="1" x14ac:dyDescent="0.3">
      <c r="A19" s="43"/>
      <c r="B19" s="44" t="s">
        <v>37</v>
      </c>
      <c r="C19" s="48">
        <f t="shared" ref="C19:N19" si="1">SUM(C6:C18)</f>
        <v>46845</v>
      </c>
      <c r="D19" s="49">
        <f>SUM(D6:D18)</f>
        <v>86676</v>
      </c>
      <c r="E19" s="48">
        <f t="shared" si="1"/>
        <v>60401</v>
      </c>
      <c r="F19" s="46">
        <f>SUM(F6:F18)</f>
        <v>75432</v>
      </c>
      <c r="G19" s="48">
        <f t="shared" si="1"/>
        <v>110868</v>
      </c>
      <c r="H19" s="46">
        <f t="shared" si="1"/>
        <v>67676</v>
      </c>
      <c r="I19" s="47">
        <f t="shared" si="1"/>
        <v>41050</v>
      </c>
      <c r="J19" s="46">
        <f t="shared" si="1"/>
        <v>113795</v>
      </c>
      <c r="K19" s="47">
        <f t="shared" si="1"/>
        <v>76820</v>
      </c>
      <c r="L19" s="46">
        <f t="shared" si="1"/>
        <v>63388</v>
      </c>
      <c r="M19" s="47">
        <f t="shared" si="1"/>
        <v>79264</v>
      </c>
      <c r="N19" s="46">
        <f t="shared" si="1"/>
        <v>822215</v>
      </c>
    </row>
    <row r="20" spans="1:14" ht="15.75" thickBot="1" x14ac:dyDescent="0.3"/>
    <row r="21" spans="1:14" ht="15.75" thickBot="1" x14ac:dyDescent="0.3">
      <c r="A21" s="355" t="s">
        <v>53</v>
      </c>
      <c r="B21" s="356"/>
      <c r="C21" s="55">
        <f>C19/N19</f>
        <v>5.6974149097255587E-2</v>
      </c>
      <c r="D21" s="54">
        <f>D19/N19</f>
        <v>0.10541768272288878</v>
      </c>
      <c r="E21" s="55">
        <f>E19/N19</f>
        <v>7.3461320944035319E-2</v>
      </c>
      <c r="F21" s="54">
        <f>F19/N19</f>
        <v>9.1742427467268295E-2</v>
      </c>
      <c r="G21" s="55">
        <f>G19/N19</f>
        <v>0.13484064387052047</v>
      </c>
      <c r="H21" s="54">
        <f>H19/N19</f>
        <v>8.2309371636372475E-2</v>
      </c>
      <c r="I21" s="55">
        <f>I19/N19</f>
        <v>4.9926114215868116E-2</v>
      </c>
      <c r="J21" s="54">
        <f>J19/N19</f>
        <v>0.13840054000474328</v>
      </c>
      <c r="K21" s="55">
        <f>K19/N19</f>
        <v>9.3430550403483276E-2</v>
      </c>
      <c r="L21" s="54">
        <f>L19/N19</f>
        <v>7.7094190692215542E-2</v>
      </c>
      <c r="M21" s="55">
        <f>M19/N19</f>
        <v>9.6403008945348839E-2</v>
      </c>
      <c r="N21" s="54">
        <f>N19/N19</f>
        <v>1</v>
      </c>
    </row>
  </sheetData>
  <mergeCells count="17">
    <mergeCell ref="A21:B21"/>
    <mergeCell ref="C1:K1"/>
    <mergeCell ref="A2:A5"/>
    <mergeCell ref="B2:B5"/>
    <mergeCell ref="C2:M2"/>
    <mergeCell ref="H3:H5"/>
    <mergeCell ref="I3:I5"/>
    <mergeCell ref="J3:J5"/>
    <mergeCell ref="K3:K5"/>
    <mergeCell ref="N2:N5"/>
    <mergeCell ref="C3:C5"/>
    <mergeCell ref="D3:D5"/>
    <mergeCell ref="E3:E5"/>
    <mergeCell ref="F3:F5"/>
    <mergeCell ref="G3:G5"/>
    <mergeCell ref="L3:L5"/>
    <mergeCell ref="M3:M5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/>
  </sheetViews>
  <sheetFormatPr defaultRowHeight="15" x14ac:dyDescent="0.25"/>
  <cols>
    <col min="1" max="1" width="4.5703125" customWidth="1"/>
    <col min="2" max="2" width="21.7109375" customWidth="1"/>
  </cols>
  <sheetData>
    <row r="1" spans="1:14" ht="19.5" customHeight="1" thickBot="1" x14ac:dyDescent="0.3">
      <c r="A1" s="31"/>
      <c r="B1" s="31"/>
      <c r="C1" s="346" t="s">
        <v>103</v>
      </c>
      <c r="D1" s="347"/>
      <c r="E1" s="347"/>
      <c r="F1" s="347"/>
      <c r="G1" s="347"/>
      <c r="H1" s="347"/>
      <c r="I1" s="347"/>
      <c r="J1" s="348"/>
      <c r="K1" s="348"/>
      <c r="L1" s="31"/>
      <c r="M1" s="31"/>
      <c r="N1" s="66"/>
    </row>
    <row r="2" spans="1:14" ht="15.75" thickBot="1" x14ac:dyDescent="0.3">
      <c r="A2" s="349" t="s">
        <v>0</v>
      </c>
      <c r="B2" s="351" t="s">
        <v>1</v>
      </c>
      <c r="C2" s="376" t="s">
        <v>2</v>
      </c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51" t="s">
        <v>3</v>
      </c>
    </row>
    <row r="3" spans="1:14" x14ac:dyDescent="0.25">
      <c r="A3" s="387"/>
      <c r="B3" s="388"/>
      <c r="C3" s="392" t="s">
        <v>69</v>
      </c>
      <c r="D3" s="351" t="s">
        <v>4</v>
      </c>
      <c r="E3" s="383" t="s">
        <v>5</v>
      </c>
      <c r="F3" s="400" t="s">
        <v>6</v>
      </c>
      <c r="G3" s="383" t="s">
        <v>7</v>
      </c>
      <c r="H3" s="381" t="s">
        <v>8</v>
      </c>
      <c r="I3" s="383" t="s">
        <v>94</v>
      </c>
      <c r="J3" s="381" t="s">
        <v>9</v>
      </c>
      <c r="K3" s="392" t="s">
        <v>10</v>
      </c>
      <c r="L3" s="351" t="s">
        <v>93</v>
      </c>
      <c r="M3" s="383" t="s">
        <v>11</v>
      </c>
      <c r="N3" s="377"/>
    </row>
    <row r="4" spans="1:14" ht="15.75" thickBot="1" x14ac:dyDescent="0.3">
      <c r="A4" s="384"/>
      <c r="B4" s="378"/>
      <c r="C4" s="394"/>
      <c r="D4" s="384"/>
      <c r="E4" s="384"/>
      <c r="F4" s="401"/>
      <c r="G4" s="384"/>
      <c r="H4" s="382"/>
      <c r="I4" s="384"/>
      <c r="J4" s="382"/>
      <c r="K4" s="394"/>
      <c r="L4" s="384"/>
      <c r="M4" s="384"/>
      <c r="N4" s="378"/>
    </row>
    <row r="5" spans="1:14" x14ac:dyDescent="0.25">
      <c r="A5" s="36">
        <v>1</v>
      </c>
      <c r="B5" s="37" t="s">
        <v>39</v>
      </c>
      <c r="C5" s="80">
        <v>1127</v>
      </c>
      <c r="D5" s="154">
        <v>3049</v>
      </c>
      <c r="E5" s="79">
        <v>1738</v>
      </c>
      <c r="F5" s="87">
        <v>2768</v>
      </c>
      <c r="G5" s="79">
        <v>3589</v>
      </c>
      <c r="H5" s="87">
        <v>2355</v>
      </c>
      <c r="I5" s="79">
        <v>1443</v>
      </c>
      <c r="J5" s="87">
        <v>3962</v>
      </c>
      <c r="K5" s="80">
        <v>2525</v>
      </c>
      <c r="L5" s="87">
        <v>2387</v>
      </c>
      <c r="M5" s="79">
        <v>2461</v>
      </c>
      <c r="N5" s="154">
        <f t="shared" ref="N5:N12" si="0">SUM(C5:M5)</f>
        <v>27404</v>
      </c>
    </row>
    <row r="6" spans="1:14" x14ac:dyDescent="0.25">
      <c r="A6" s="38">
        <v>2</v>
      </c>
      <c r="B6" s="39" t="s">
        <v>40</v>
      </c>
      <c r="C6" s="80">
        <v>160</v>
      </c>
      <c r="D6" s="71">
        <v>426</v>
      </c>
      <c r="E6" s="80">
        <v>78</v>
      </c>
      <c r="F6" s="65">
        <v>272</v>
      </c>
      <c r="G6" s="80">
        <v>212</v>
      </c>
      <c r="H6" s="65">
        <v>122</v>
      </c>
      <c r="I6" s="80">
        <v>58</v>
      </c>
      <c r="J6" s="65">
        <v>305</v>
      </c>
      <c r="K6" s="68">
        <v>233</v>
      </c>
      <c r="L6" s="65">
        <v>294</v>
      </c>
      <c r="M6" s="80">
        <v>190</v>
      </c>
      <c r="N6" s="71">
        <f t="shared" si="0"/>
        <v>2350</v>
      </c>
    </row>
    <row r="7" spans="1:14" x14ac:dyDescent="0.25">
      <c r="A7" s="38">
        <v>3</v>
      </c>
      <c r="B7" s="39" t="s">
        <v>41</v>
      </c>
      <c r="C7" s="68">
        <v>3</v>
      </c>
      <c r="D7" s="71">
        <v>18</v>
      </c>
      <c r="E7" s="80">
        <v>5</v>
      </c>
      <c r="F7" s="65">
        <v>26</v>
      </c>
      <c r="G7" s="80">
        <v>17</v>
      </c>
      <c r="H7" s="69">
        <v>74</v>
      </c>
      <c r="I7" s="68">
        <v>0</v>
      </c>
      <c r="J7" s="65">
        <v>19</v>
      </c>
      <c r="K7" s="68">
        <v>13</v>
      </c>
      <c r="L7" s="65">
        <v>25</v>
      </c>
      <c r="M7" s="68">
        <v>10</v>
      </c>
      <c r="N7" s="71">
        <f t="shared" si="0"/>
        <v>210</v>
      </c>
    </row>
    <row r="8" spans="1:14" x14ac:dyDescent="0.25">
      <c r="A8" s="38">
        <v>4</v>
      </c>
      <c r="B8" s="39" t="s">
        <v>42</v>
      </c>
      <c r="C8" s="68">
        <v>2</v>
      </c>
      <c r="D8" s="39">
        <v>0</v>
      </c>
      <c r="E8" s="68">
        <v>35</v>
      </c>
      <c r="F8" s="69">
        <v>2</v>
      </c>
      <c r="G8" s="68">
        <v>0</v>
      </c>
      <c r="H8" s="69">
        <v>0</v>
      </c>
      <c r="I8" s="68">
        <v>0</v>
      </c>
      <c r="J8" s="69">
        <v>0</v>
      </c>
      <c r="K8" s="81">
        <v>0</v>
      </c>
      <c r="L8" s="65">
        <v>0</v>
      </c>
      <c r="M8" s="68">
        <v>0</v>
      </c>
      <c r="N8" s="71">
        <f t="shared" si="0"/>
        <v>39</v>
      </c>
    </row>
    <row r="9" spans="1:14" x14ac:dyDescent="0.25">
      <c r="A9" s="38">
        <v>5</v>
      </c>
      <c r="B9" s="39" t="s">
        <v>43</v>
      </c>
      <c r="C9" s="68">
        <v>2</v>
      </c>
      <c r="D9" s="39">
        <v>1</v>
      </c>
      <c r="E9" s="68">
        <v>0</v>
      </c>
      <c r="F9" s="69">
        <v>1</v>
      </c>
      <c r="G9" s="68">
        <v>1</v>
      </c>
      <c r="H9" s="69">
        <v>1</v>
      </c>
      <c r="I9" s="68">
        <v>0</v>
      </c>
      <c r="J9" s="69">
        <v>1</v>
      </c>
      <c r="K9" s="68">
        <v>4</v>
      </c>
      <c r="L9" s="69">
        <v>0</v>
      </c>
      <c r="M9" s="68">
        <v>2</v>
      </c>
      <c r="N9" s="39">
        <f t="shared" si="0"/>
        <v>13</v>
      </c>
    </row>
    <row r="10" spans="1:14" x14ac:dyDescent="0.25">
      <c r="A10" s="38">
        <v>6</v>
      </c>
      <c r="B10" s="39" t="s">
        <v>44</v>
      </c>
      <c r="C10" s="68">
        <v>10</v>
      </c>
      <c r="D10" s="39">
        <v>15</v>
      </c>
      <c r="E10" s="68">
        <v>2</v>
      </c>
      <c r="F10" s="69">
        <v>31</v>
      </c>
      <c r="G10" s="68">
        <v>12</v>
      </c>
      <c r="H10" s="69">
        <v>14</v>
      </c>
      <c r="I10" s="68">
        <v>6</v>
      </c>
      <c r="J10" s="69">
        <v>26</v>
      </c>
      <c r="K10" s="79">
        <v>7</v>
      </c>
      <c r="L10" s="69">
        <v>11</v>
      </c>
      <c r="M10" s="68">
        <v>25</v>
      </c>
      <c r="N10" s="71">
        <f t="shared" si="0"/>
        <v>159</v>
      </c>
    </row>
    <row r="11" spans="1:14" x14ac:dyDescent="0.25">
      <c r="A11" s="38">
        <v>7</v>
      </c>
      <c r="B11" s="39" t="s">
        <v>45</v>
      </c>
      <c r="C11" s="80">
        <v>137</v>
      </c>
      <c r="D11" s="71">
        <v>418</v>
      </c>
      <c r="E11" s="80">
        <v>54</v>
      </c>
      <c r="F11" s="65">
        <v>256</v>
      </c>
      <c r="G11" s="80">
        <v>172</v>
      </c>
      <c r="H11" s="65">
        <v>102</v>
      </c>
      <c r="I11" s="68">
        <v>0</v>
      </c>
      <c r="J11" s="65">
        <v>291</v>
      </c>
      <c r="K11" s="79">
        <v>266</v>
      </c>
      <c r="L11" s="69">
        <v>256</v>
      </c>
      <c r="M11" s="80">
        <v>151</v>
      </c>
      <c r="N11" s="71">
        <f t="shared" si="0"/>
        <v>2103</v>
      </c>
    </row>
    <row r="12" spans="1:14" ht="15.75" thickBot="1" x14ac:dyDescent="0.3">
      <c r="A12" s="41">
        <v>8</v>
      </c>
      <c r="B12" s="42" t="s">
        <v>46</v>
      </c>
      <c r="C12" s="81">
        <v>1</v>
      </c>
      <c r="D12" s="39">
        <v>1</v>
      </c>
      <c r="E12" s="81">
        <v>0</v>
      </c>
      <c r="F12" s="160">
        <v>0</v>
      </c>
      <c r="G12" s="81">
        <v>0</v>
      </c>
      <c r="H12" s="160">
        <v>0</v>
      </c>
      <c r="I12" s="81">
        <v>0</v>
      </c>
      <c r="J12" s="160">
        <v>0</v>
      </c>
      <c r="K12" s="81">
        <v>0</v>
      </c>
      <c r="L12" s="160">
        <v>0</v>
      </c>
      <c r="M12" s="81">
        <v>0</v>
      </c>
      <c r="N12" s="42">
        <f t="shared" si="0"/>
        <v>2</v>
      </c>
    </row>
    <row r="13" spans="1:14" ht="15.75" thickBot="1" x14ac:dyDescent="0.3">
      <c r="A13" s="75"/>
      <c r="B13" s="44" t="s">
        <v>3</v>
      </c>
      <c r="C13" s="48">
        <f t="shared" ref="C13:N13" si="1">SUM(C5:C12)</f>
        <v>1442</v>
      </c>
      <c r="D13" s="46">
        <f t="shared" si="1"/>
        <v>3928</v>
      </c>
      <c r="E13" s="48">
        <f t="shared" si="1"/>
        <v>1912</v>
      </c>
      <c r="F13" s="49">
        <f t="shared" si="1"/>
        <v>3356</v>
      </c>
      <c r="G13" s="48">
        <f t="shared" si="1"/>
        <v>4003</v>
      </c>
      <c r="H13" s="49">
        <f t="shared" si="1"/>
        <v>2668</v>
      </c>
      <c r="I13" s="48">
        <f t="shared" si="1"/>
        <v>1507</v>
      </c>
      <c r="J13" s="49">
        <f t="shared" si="1"/>
        <v>4604</v>
      </c>
      <c r="K13" s="48">
        <f t="shared" si="1"/>
        <v>3048</v>
      </c>
      <c r="L13" s="49">
        <f t="shared" si="1"/>
        <v>2973</v>
      </c>
      <c r="M13" s="48">
        <f t="shared" si="1"/>
        <v>2839</v>
      </c>
      <c r="N13" s="46">
        <f t="shared" si="1"/>
        <v>32280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55" t="s">
        <v>53</v>
      </c>
      <c r="B15" s="402"/>
      <c r="C15" s="55">
        <f>C13/N13</f>
        <v>4.4671623296158612E-2</v>
      </c>
      <c r="D15" s="73">
        <f>D13/N13</f>
        <v>0.12168525402726146</v>
      </c>
      <c r="E15" s="55">
        <f>E13/N13</f>
        <v>5.9231722428748454E-2</v>
      </c>
      <c r="F15" s="73">
        <f>F13/N13</f>
        <v>0.10396530359355638</v>
      </c>
      <c r="G15" s="55">
        <f>G13/N13</f>
        <v>0.1240086741016109</v>
      </c>
      <c r="H15" s="73">
        <f>H13/N13</f>
        <v>8.2651796778190831E-2</v>
      </c>
      <c r="I15" s="55">
        <f>I13/N13</f>
        <v>4.6685254027261459E-2</v>
      </c>
      <c r="J15" s="73">
        <f>J13/N13</f>
        <v>0.1426270136307311</v>
      </c>
      <c r="K15" s="55">
        <f>K13/N13</f>
        <v>9.442379182156134E-2</v>
      </c>
      <c r="L15" s="73">
        <f>L13/N13</f>
        <v>9.210037174721189E-2</v>
      </c>
      <c r="M15" s="74">
        <f>M13/N13</f>
        <v>8.7949194547707554E-2</v>
      </c>
      <c r="N15" s="220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31"/>
      <c r="B18" s="31"/>
      <c r="C18" s="346" t="s">
        <v>104</v>
      </c>
      <c r="D18" s="347"/>
      <c r="E18" s="347"/>
      <c r="F18" s="347"/>
      <c r="G18" s="347"/>
      <c r="H18" s="347"/>
      <c r="I18" s="347"/>
      <c r="J18" s="348"/>
      <c r="K18" s="348"/>
      <c r="L18" s="31"/>
      <c r="M18" s="31"/>
      <c r="N18" s="219" t="s">
        <v>36</v>
      </c>
    </row>
    <row r="19" spans="1:14" ht="15.75" thickBot="1" x14ac:dyDescent="0.3">
      <c r="A19" s="349" t="s">
        <v>0</v>
      </c>
      <c r="B19" s="351" t="s">
        <v>1</v>
      </c>
      <c r="C19" s="376" t="s">
        <v>2</v>
      </c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51" t="s">
        <v>3</v>
      </c>
    </row>
    <row r="20" spans="1:14" x14ac:dyDescent="0.25">
      <c r="A20" s="387"/>
      <c r="B20" s="388"/>
      <c r="C20" s="392" t="s">
        <v>69</v>
      </c>
      <c r="D20" s="351" t="s">
        <v>4</v>
      </c>
      <c r="E20" s="383" t="s">
        <v>5</v>
      </c>
      <c r="F20" s="400" t="s">
        <v>6</v>
      </c>
      <c r="G20" s="383" t="s">
        <v>7</v>
      </c>
      <c r="H20" s="381" t="s">
        <v>8</v>
      </c>
      <c r="I20" s="383" t="s">
        <v>94</v>
      </c>
      <c r="J20" s="381" t="s">
        <v>9</v>
      </c>
      <c r="K20" s="392" t="s">
        <v>10</v>
      </c>
      <c r="L20" s="351" t="s">
        <v>93</v>
      </c>
      <c r="M20" s="383" t="s">
        <v>11</v>
      </c>
      <c r="N20" s="377"/>
    </row>
    <row r="21" spans="1:14" ht="15.75" thickBot="1" x14ac:dyDescent="0.3">
      <c r="A21" s="384"/>
      <c r="B21" s="378"/>
      <c r="C21" s="394"/>
      <c r="D21" s="384"/>
      <c r="E21" s="384"/>
      <c r="F21" s="401"/>
      <c r="G21" s="384"/>
      <c r="H21" s="382"/>
      <c r="I21" s="384"/>
      <c r="J21" s="382"/>
      <c r="K21" s="394"/>
      <c r="L21" s="384"/>
      <c r="M21" s="384"/>
      <c r="N21" s="378"/>
    </row>
    <row r="22" spans="1:14" x14ac:dyDescent="0.25">
      <c r="A22" s="36">
        <v>1</v>
      </c>
      <c r="B22" s="37" t="s">
        <v>39</v>
      </c>
      <c r="C22" s="80">
        <v>5426</v>
      </c>
      <c r="D22" s="154">
        <v>14006</v>
      </c>
      <c r="E22" s="79">
        <v>9009</v>
      </c>
      <c r="F22" s="87">
        <v>12795</v>
      </c>
      <c r="G22" s="79">
        <v>16008</v>
      </c>
      <c r="H22" s="87">
        <v>11027</v>
      </c>
      <c r="I22" s="79">
        <v>7138</v>
      </c>
      <c r="J22" s="87">
        <v>19149</v>
      </c>
      <c r="K22" s="80">
        <v>11855</v>
      </c>
      <c r="L22" s="87">
        <v>10316</v>
      </c>
      <c r="M22" s="79">
        <v>11315</v>
      </c>
      <c r="N22" s="154">
        <f t="shared" ref="N22:N29" si="2">SUM(C22:M22)</f>
        <v>128044</v>
      </c>
    </row>
    <row r="23" spans="1:14" x14ac:dyDescent="0.25">
      <c r="A23" s="38">
        <v>2</v>
      </c>
      <c r="B23" s="39" t="s">
        <v>40</v>
      </c>
      <c r="C23" s="80">
        <v>2686</v>
      </c>
      <c r="D23" s="71">
        <v>6700</v>
      </c>
      <c r="E23" s="80">
        <v>1218</v>
      </c>
      <c r="F23" s="65">
        <v>4088</v>
      </c>
      <c r="G23" s="80">
        <v>3030</v>
      </c>
      <c r="H23" s="65">
        <v>1961</v>
      </c>
      <c r="I23" s="80">
        <v>999</v>
      </c>
      <c r="J23" s="65">
        <v>4849</v>
      </c>
      <c r="K23" s="80">
        <v>3540</v>
      </c>
      <c r="L23" s="65">
        <v>4459</v>
      </c>
      <c r="M23" s="80">
        <v>2840</v>
      </c>
      <c r="N23" s="71">
        <f t="shared" si="2"/>
        <v>36370</v>
      </c>
    </row>
    <row r="24" spans="1:14" x14ac:dyDescent="0.25">
      <c r="A24" s="38">
        <v>3</v>
      </c>
      <c r="B24" s="39" t="s">
        <v>41</v>
      </c>
      <c r="C24" s="68">
        <v>52</v>
      </c>
      <c r="D24" s="71">
        <v>310</v>
      </c>
      <c r="E24" s="80">
        <v>86</v>
      </c>
      <c r="F24" s="65">
        <v>431</v>
      </c>
      <c r="G24" s="80">
        <v>293</v>
      </c>
      <c r="H24" s="65">
        <v>706</v>
      </c>
      <c r="I24" s="68">
        <v>0</v>
      </c>
      <c r="J24" s="65">
        <v>276</v>
      </c>
      <c r="K24" s="80">
        <v>198</v>
      </c>
      <c r="L24" s="65">
        <v>346</v>
      </c>
      <c r="M24" s="68">
        <v>172</v>
      </c>
      <c r="N24" s="71">
        <f t="shared" si="2"/>
        <v>2870</v>
      </c>
    </row>
    <row r="25" spans="1:14" x14ac:dyDescent="0.25">
      <c r="A25" s="38">
        <v>4</v>
      </c>
      <c r="B25" s="39" t="s">
        <v>42</v>
      </c>
      <c r="C25" s="68">
        <v>11</v>
      </c>
      <c r="D25" s="39">
        <v>0</v>
      </c>
      <c r="E25" s="68">
        <v>194</v>
      </c>
      <c r="F25" s="69">
        <v>34</v>
      </c>
      <c r="G25" s="68">
        <v>0</v>
      </c>
      <c r="H25" s="69">
        <v>0</v>
      </c>
      <c r="I25" s="68">
        <v>0</v>
      </c>
      <c r="J25" s="69">
        <v>0</v>
      </c>
      <c r="K25" s="81">
        <v>0</v>
      </c>
      <c r="L25" s="65">
        <v>0</v>
      </c>
      <c r="M25" s="68">
        <v>0</v>
      </c>
      <c r="N25" s="71">
        <f t="shared" si="2"/>
        <v>239</v>
      </c>
    </row>
    <row r="26" spans="1:14" x14ac:dyDescent="0.25">
      <c r="A26" s="38">
        <v>5</v>
      </c>
      <c r="B26" s="39" t="s">
        <v>43</v>
      </c>
      <c r="C26" s="68">
        <v>11</v>
      </c>
      <c r="D26" s="39">
        <v>6</v>
      </c>
      <c r="E26" s="68">
        <v>0</v>
      </c>
      <c r="F26" s="69">
        <v>0</v>
      </c>
      <c r="G26" s="68">
        <v>6</v>
      </c>
      <c r="H26" s="69">
        <v>6</v>
      </c>
      <c r="I26" s="68">
        <v>0</v>
      </c>
      <c r="J26" s="69">
        <v>6</v>
      </c>
      <c r="K26" s="68">
        <v>27</v>
      </c>
      <c r="L26" s="69">
        <v>0</v>
      </c>
      <c r="M26" s="68">
        <v>11</v>
      </c>
      <c r="N26" s="39">
        <f t="shared" si="2"/>
        <v>73</v>
      </c>
    </row>
    <row r="27" spans="1:14" x14ac:dyDescent="0.25">
      <c r="A27" s="38">
        <v>6</v>
      </c>
      <c r="B27" s="39" t="s">
        <v>44</v>
      </c>
      <c r="C27" s="68">
        <v>19</v>
      </c>
      <c r="D27" s="39">
        <v>26</v>
      </c>
      <c r="E27" s="68">
        <v>4</v>
      </c>
      <c r="F27" s="69">
        <v>56</v>
      </c>
      <c r="G27" s="68">
        <v>22</v>
      </c>
      <c r="H27" s="69">
        <v>26</v>
      </c>
      <c r="I27" s="68">
        <v>58</v>
      </c>
      <c r="J27" s="69">
        <v>46</v>
      </c>
      <c r="K27" s="79">
        <v>13</v>
      </c>
      <c r="L27" s="69">
        <v>19</v>
      </c>
      <c r="M27" s="68">
        <v>45</v>
      </c>
      <c r="N27" s="71">
        <f t="shared" si="2"/>
        <v>334</v>
      </c>
    </row>
    <row r="28" spans="1:14" x14ac:dyDescent="0.25">
      <c r="A28" s="38">
        <v>7</v>
      </c>
      <c r="B28" s="39" t="s">
        <v>45</v>
      </c>
      <c r="C28" s="80">
        <v>748</v>
      </c>
      <c r="D28" s="71">
        <v>2173</v>
      </c>
      <c r="E28" s="80">
        <v>298</v>
      </c>
      <c r="F28" s="65">
        <v>1301</v>
      </c>
      <c r="G28" s="80">
        <v>827</v>
      </c>
      <c r="H28" s="65">
        <v>531</v>
      </c>
      <c r="I28" s="68">
        <v>0</v>
      </c>
      <c r="J28" s="65">
        <v>1460</v>
      </c>
      <c r="K28" s="79">
        <v>1393</v>
      </c>
      <c r="L28" s="65">
        <v>1276</v>
      </c>
      <c r="M28" s="80">
        <v>752</v>
      </c>
      <c r="N28" s="71">
        <f t="shared" si="2"/>
        <v>10759</v>
      </c>
    </row>
    <row r="29" spans="1:14" ht="15.75" thickBot="1" x14ac:dyDescent="0.3">
      <c r="A29" s="41">
        <v>8</v>
      </c>
      <c r="B29" s="42" t="s">
        <v>46</v>
      </c>
      <c r="C29" s="81">
        <v>6</v>
      </c>
      <c r="D29" s="39">
        <v>6</v>
      </c>
      <c r="E29" s="81">
        <v>0</v>
      </c>
      <c r="F29" s="160">
        <v>0</v>
      </c>
      <c r="G29" s="81">
        <v>0</v>
      </c>
      <c r="H29" s="160">
        <v>0</v>
      </c>
      <c r="I29" s="81">
        <v>0</v>
      </c>
      <c r="J29" s="160">
        <v>0</v>
      </c>
      <c r="K29" s="81">
        <v>0</v>
      </c>
      <c r="L29" s="160">
        <v>0</v>
      </c>
      <c r="M29" s="81">
        <v>0</v>
      </c>
      <c r="N29" s="42">
        <f t="shared" si="2"/>
        <v>12</v>
      </c>
    </row>
    <row r="30" spans="1:14" ht="15.75" thickBot="1" x14ac:dyDescent="0.3">
      <c r="A30" s="75"/>
      <c r="B30" s="44" t="s">
        <v>3</v>
      </c>
      <c r="C30" s="258">
        <f t="shared" ref="C30:N30" si="3">SUM(C22:C29)</f>
        <v>8959</v>
      </c>
      <c r="D30" s="46">
        <f t="shared" si="3"/>
        <v>23227</v>
      </c>
      <c r="E30" s="48">
        <f t="shared" si="3"/>
        <v>10809</v>
      </c>
      <c r="F30" s="49">
        <f>SUM(F22:F29)</f>
        <v>18705</v>
      </c>
      <c r="G30" s="48">
        <f t="shared" si="3"/>
        <v>20186</v>
      </c>
      <c r="H30" s="49">
        <f t="shared" si="3"/>
        <v>14257</v>
      </c>
      <c r="I30" s="48">
        <f t="shared" si="3"/>
        <v>8195</v>
      </c>
      <c r="J30" s="49">
        <f t="shared" si="3"/>
        <v>25786</v>
      </c>
      <c r="K30" s="48">
        <f t="shared" si="3"/>
        <v>17026</v>
      </c>
      <c r="L30" s="49">
        <f t="shared" si="3"/>
        <v>16416</v>
      </c>
      <c r="M30" s="48">
        <f t="shared" si="3"/>
        <v>15135</v>
      </c>
      <c r="N30" s="46">
        <f t="shared" si="3"/>
        <v>178701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55" t="s">
        <v>53</v>
      </c>
      <c r="B32" s="402"/>
      <c r="C32" s="55">
        <f>C30/N30</f>
        <v>5.0134022753090354E-2</v>
      </c>
      <c r="D32" s="73">
        <f>D30/N30</f>
        <v>0.12997688876950886</v>
      </c>
      <c r="E32" s="55">
        <f>E30/N30</f>
        <v>6.0486510987627376E-2</v>
      </c>
      <c r="F32" s="73">
        <f>F30/N30</f>
        <v>0.10467204996054863</v>
      </c>
      <c r="G32" s="55">
        <f>G30/N30</f>
        <v>0.11295963648776448</v>
      </c>
      <c r="H32" s="73">
        <f>H30/N30</f>
        <v>7.9781310680969886E-2</v>
      </c>
      <c r="I32" s="55">
        <f>I30/N30</f>
        <v>4.5858724909205881E-2</v>
      </c>
      <c r="J32" s="73">
        <f>J30/N30</f>
        <v>0.14429689817068736</v>
      </c>
      <c r="K32" s="55">
        <f>K30/N30</f>
        <v>9.5276467395257997E-2</v>
      </c>
      <c r="L32" s="73">
        <f>L30/N30</f>
        <v>9.1862944247653899E-2</v>
      </c>
      <c r="M32" s="55">
        <f>M30/N30</f>
        <v>8.469454563768529E-2</v>
      </c>
      <c r="N32" s="220">
        <f>N30/N30</f>
        <v>1</v>
      </c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mergeCells count="34">
    <mergeCell ref="A32:B32"/>
    <mergeCell ref="C18:K18"/>
    <mergeCell ref="A19:A21"/>
    <mergeCell ref="B19:B21"/>
    <mergeCell ref="C19:M19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15:B15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Премија</vt:lpstr>
      <vt:lpstr>Број на склучени договори</vt:lpstr>
      <vt:lpstr>Ликвидирани штети</vt:lpstr>
      <vt:lpstr>Број на ликвидирани штети</vt:lpstr>
      <vt:lpstr>Број на резервирани штети</vt:lpstr>
      <vt:lpstr>Резервации</vt:lpstr>
      <vt:lpstr>ЗАО договори</vt:lpstr>
      <vt:lpstr>ЗАО Премија</vt:lpstr>
      <vt:lpstr>ЗК Број Премија</vt:lpstr>
      <vt:lpstr>ГР Број и Премија </vt:lpstr>
      <vt:lpstr>ЗАО број Лик штети</vt:lpstr>
      <vt:lpstr>ЗАО Ликвидирани штети</vt:lpstr>
      <vt:lpstr>ЗК број и штети</vt:lpstr>
      <vt:lpstr>ГР Број Штети</vt:lpstr>
      <vt:lpstr>Техничка премија</vt:lpstr>
      <vt:lpstr>Рез за настанати при штети</vt:lpstr>
      <vt:lpstr>Продажба по канали</vt:lpstr>
      <vt:lpstr>Бруто тех</vt:lpstr>
      <vt:lpstr>Вкупно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BetiMitrovska</dc:creator>
  <cp:lastModifiedBy>BetiMitrovska</cp:lastModifiedBy>
  <cp:lastPrinted>2022-05-09T09:23:29Z</cp:lastPrinted>
  <dcterms:created xsi:type="dcterms:W3CDTF">2013-08-27T07:05:34Z</dcterms:created>
  <dcterms:modified xsi:type="dcterms:W3CDTF">2022-05-10T10:45:56Z</dcterms:modified>
</cp:coreProperties>
</file>