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955" windowWidth="20115" windowHeight="1185"/>
  </bookViews>
  <sheets>
    <sheet name="Премија" sheetId="1" r:id="rId1"/>
    <sheet name="Број на склучени договори" sheetId="2" r:id="rId2"/>
    <sheet name="Ликвидирани штети" sheetId="3" r:id="rId3"/>
    <sheet name="Број на ликвидирани штети" sheetId="4" r:id="rId4"/>
    <sheet name="Број на резервирани штети" sheetId="5" r:id="rId5"/>
    <sheet name="Резервации" sheetId="6" r:id="rId6"/>
    <sheet name="Не пријавени штети" sheetId="58" r:id="rId7"/>
    <sheet name="ЗАО договори" sheetId="8" r:id="rId8"/>
    <sheet name="ЗАО Премија" sheetId="9" r:id="rId9"/>
    <sheet name="ЗК Број Премија" sheetId="12" r:id="rId10"/>
    <sheet name="ГР Број и Премија " sheetId="53" r:id="rId11"/>
    <sheet name="ЗАО број Лик штети" sheetId="32" r:id="rId12"/>
    <sheet name="ЗАО Ликвидирани штети" sheetId="31" r:id="rId13"/>
    <sheet name="ЗК број и штети" sheetId="30" r:id="rId14"/>
    <sheet name="ГР Број Штети" sheetId="29" r:id="rId15"/>
    <sheet name="Техничка премија" sheetId="10" r:id="rId16"/>
    <sheet name="Рез за настанати при штети" sheetId="17" r:id="rId17"/>
    <sheet name="Продажба по канали" sheetId="34" r:id="rId18"/>
    <sheet name="Бруто тех" sheetId="47" r:id="rId19"/>
    <sheet name="Вкупно" sheetId="5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calcPr calcId="145621"/>
</workbook>
</file>

<file path=xl/calcChain.xml><?xml version="1.0" encoding="utf-8"?>
<calcChain xmlns="http://schemas.openxmlformats.org/spreadsheetml/2006/main">
  <c r="M10" i="34" l="1"/>
  <c r="K34" i="34"/>
  <c r="K33" i="34"/>
  <c r="K32" i="34"/>
  <c r="K30" i="34"/>
  <c r="K29" i="34"/>
  <c r="K28" i="34"/>
  <c r="K26" i="34"/>
  <c r="K25" i="34"/>
  <c r="K24" i="34"/>
  <c r="K22" i="34"/>
  <c r="K21" i="34"/>
  <c r="K20" i="34"/>
  <c r="K18" i="34"/>
  <c r="K17" i="34"/>
  <c r="K16" i="34"/>
  <c r="K14" i="34"/>
  <c r="K13" i="34"/>
  <c r="K12" i="34"/>
  <c r="M34" i="34" l="1"/>
  <c r="M33" i="34"/>
  <c r="M32" i="34"/>
  <c r="M30" i="34"/>
  <c r="M29" i="34"/>
  <c r="M28" i="34"/>
  <c r="M26" i="34"/>
  <c r="M25" i="34"/>
  <c r="M24" i="34"/>
  <c r="M22" i="34"/>
  <c r="M21" i="34"/>
  <c r="M20" i="34"/>
  <c r="M18" i="34"/>
  <c r="M17" i="34"/>
  <c r="M16" i="34"/>
  <c r="M12" i="34"/>
  <c r="M14" i="34"/>
  <c r="M13" i="34"/>
  <c r="M9" i="34"/>
  <c r="M8" i="34"/>
  <c r="M6" i="34"/>
  <c r="M5" i="34"/>
  <c r="M4" i="34"/>
  <c r="I6" i="47" l="1"/>
  <c r="H6" i="47"/>
  <c r="J18" i="47"/>
  <c r="F18" i="47"/>
  <c r="E18" i="47"/>
  <c r="D18" i="47"/>
  <c r="C18" i="47"/>
  <c r="N7" i="17"/>
  <c r="N6" i="17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28" i="29"/>
  <c r="N27" i="29"/>
  <c r="N26" i="29"/>
  <c r="N25" i="29"/>
  <c r="N24" i="29"/>
  <c r="N23" i="29"/>
  <c r="N22" i="29"/>
  <c r="N21" i="29"/>
  <c r="N12" i="29"/>
  <c r="N11" i="29"/>
  <c r="N10" i="29"/>
  <c r="N9" i="29"/>
  <c r="N8" i="29"/>
  <c r="N7" i="29"/>
  <c r="N6" i="29"/>
  <c r="N5" i="29"/>
  <c r="N29" i="30"/>
  <c r="N28" i="30"/>
  <c r="N27" i="30"/>
  <c r="N26" i="30"/>
  <c r="N25" i="30"/>
  <c r="N24" i="30"/>
  <c r="N23" i="30"/>
  <c r="N22" i="30"/>
  <c r="N12" i="30"/>
  <c r="N11" i="30"/>
  <c r="N10" i="30"/>
  <c r="N9" i="30"/>
  <c r="N8" i="30"/>
  <c r="N7" i="30"/>
  <c r="N6" i="30"/>
  <c r="N5" i="30"/>
  <c r="N13" i="29" l="1"/>
  <c r="N13" i="30"/>
  <c r="N30" i="30"/>
  <c r="N29" i="29"/>
  <c r="N22" i="10"/>
  <c r="G18" i="47"/>
  <c r="K18" i="47" s="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N28" i="53"/>
  <c r="N27" i="53"/>
  <c r="N26" i="53"/>
  <c r="N25" i="53"/>
  <c r="N24" i="53"/>
  <c r="N23" i="53"/>
  <c r="N22" i="53"/>
  <c r="N21" i="53"/>
  <c r="N12" i="53"/>
  <c r="N11" i="53"/>
  <c r="N10" i="53"/>
  <c r="N9" i="53"/>
  <c r="N8" i="53"/>
  <c r="N7" i="53"/>
  <c r="N6" i="53"/>
  <c r="N5" i="53"/>
  <c r="N29" i="12"/>
  <c r="N28" i="12"/>
  <c r="N27" i="12"/>
  <c r="N26" i="12"/>
  <c r="N25" i="12"/>
  <c r="N24" i="12"/>
  <c r="N23" i="12"/>
  <c r="N22" i="12"/>
  <c r="N12" i="12"/>
  <c r="N11" i="12"/>
  <c r="N10" i="12"/>
  <c r="N9" i="12"/>
  <c r="N8" i="12"/>
  <c r="N7" i="12"/>
  <c r="N6" i="12"/>
  <c r="N5" i="12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5" i="58"/>
  <c r="N7" i="58"/>
  <c r="N8" i="58"/>
  <c r="N9" i="58"/>
  <c r="N10" i="58"/>
  <c r="N14" i="58"/>
  <c r="N15" i="58"/>
  <c r="N21" i="58"/>
  <c r="N20" i="58"/>
  <c r="N19" i="58"/>
  <c r="N18" i="58"/>
  <c r="N17" i="58"/>
  <c r="N16" i="58"/>
  <c r="N13" i="58"/>
  <c r="N12" i="58"/>
  <c r="N11" i="58"/>
  <c r="N6" i="58"/>
  <c r="N4" i="58"/>
  <c r="H28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13" i="12" l="1"/>
  <c r="N30" i="12"/>
  <c r="N13" i="53"/>
  <c r="N29" i="53"/>
  <c r="N18" i="8"/>
  <c r="N22" i="5"/>
  <c r="N19" i="9"/>
  <c r="N18" i="32"/>
  <c r="N22" i="4"/>
  <c r="N22" i="6"/>
  <c r="N18" i="31"/>
  <c r="N22" i="58"/>
  <c r="N22" i="3"/>
  <c r="N6" i="1"/>
  <c r="N5" i="1"/>
  <c r="N4" i="1"/>
  <c r="N22" i="1" l="1"/>
  <c r="C7" i="10" l="1"/>
  <c r="I25" i="47" l="1"/>
  <c r="F25" i="47"/>
  <c r="E25" i="47"/>
  <c r="G25" i="47" s="1"/>
  <c r="D25" i="47"/>
  <c r="C25" i="47"/>
  <c r="J19" i="47"/>
  <c r="H19" i="47"/>
  <c r="H13" i="17"/>
  <c r="H12" i="17"/>
  <c r="H28" i="10"/>
  <c r="H28" i="58"/>
  <c r="H28" i="5"/>
  <c r="H28" i="4"/>
  <c r="H28" i="3"/>
  <c r="H28" i="2"/>
  <c r="H28" i="1"/>
  <c r="K25" i="47" l="1"/>
  <c r="F28" i="2" l="1"/>
  <c r="K15" i="6" l="1"/>
  <c r="J20" i="6"/>
  <c r="C24" i="47" l="1"/>
  <c r="I22" i="47" l="1"/>
  <c r="F22" i="47"/>
  <c r="E22" i="47"/>
  <c r="G22" i="47" s="1"/>
  <c r="D22" i="47"/>
  <c r="C22" i="47"/>
  <c r="E13" i="17"/>
  <c r="E12" i="17"/>
  <c r="E28" i="10"/>
  <c r="E28" i="58"/>
  <c r="E28" i="6"/>
  <c r="E28" i="5"/>
  <c r="F28" i="4"/>
  <c r="E28" i="4"/>
  <c r="E28" i="3"/>
  <c r="E28" i="2"/>
  <c r="E28" i="1"/>
  <c r="H7" i="1"/>
  <c r="H13" i="1"/>
  <c r="G13" i="2" l="1"/>
  <c r="L15" i="2"/>
  <c r="L10" i="2"/>
  <c r="J17" i="47" l="1"/>
  <c r="F17" i="47"/>
  <c r="E17" i="47"/>
  <c r="G17" i="47" s="1"/>
  <c r="D17" i="47"/>
  <c r="C17" i="47"/>
  <c r="L34" i="34"/>
  <c r="L33" i="34"/>
  <c r="L32" i="34"/>
  <c r="L30" i="34"/>
  <c r="L29" i="34"/>
  <c r="L28" i="34"/>
  <c r="L26" i="34"/>
  <c r="L25" i="34"/>
  <c r="L24" i="34"/>
  <c r="L22" i="34"/>
  <c r="L21" i="34"/>
  <c r="L20" i="34"/>
  <c r="L18" i="34"/>
  <c r="L17" i="34"/>
  <c r="L16" i="34"/>
  <c r="L14" i="34"/>
  <c r="L13" i="34"/>
  <c r="L12" i="34"/>
  <c r="L10" i="34"/>
  <c r="L9" i="34"/>
  <c r="L8" i="34"/>
  <c r="L6" i="34"/>
  <c r="L5" i="34"/>
  <c r="L4" i="34"/>
  <c r="M7" i="17"/>
  <c r="M6" i="17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28" i="29"/>
  <c r="M27" i="29"/>
  <c r="M26" i="29"/>
  <c r="M25" i="29"/>
  <c r="M24" i="29"/>
  <c r="M23" i="29"/>
  <c r="M22" i="29"/>
  <c r="M21" i="29"/>
  <c r="M12" i="29"/>
  <c r="M11" i="29"/>
  <c r="M10" i="29"/>
  <c r="M9" i="29"/>
  <c r="M8" i="29"/>
  <c r="M7" i="29"/>
  <c r="M6" i="29"/>
  <c r="M5" i="29"/>
  <c r="M29" i="30"/>
  <c r="M28" i="30"/>
  <c r="M27" i="30"/>
  <c r="M26" i="30"/>
  <c r="M25" i="30"/>
  <c r="M24" i="30"/>
  <c r="M23" i="30"/>
  <c r="M22" i="30"/>
  <c r="M12" i="30"/>
  <c r="M11" i="30"/>
  <c r="M10" i="30"/>
  <c r="M9" i="30"/>
  <c r="M8" i="30"/>
  <c r="M7" i="30"/>
  <c r="M6" i="30"/>
  <c r="M5" i="30"/>
  <c r="M17" i="31"/>
  <c r="M16" i="31"/>
  <c r="M15" i="31"/>
  <c r="M14" i="31"/>
  <c r="M13" i="31"/>
  <c r="M12" i="31"/>
  <c r="M11" i="31"/>
  <c r="M10" i="31"/>
  <c r="M9" i="31"/>
  <c r="M8" i="31"/>
  <c r="M7" i="31"/>
  <c r="M6" i="31"/>
  <c r="M5" i="31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28" i="53"/>
  <c r="M27" i="53"/>
  <c r="M26" i="53"/>
  <c r="M25" i="53"/>
  <c r="M24" i="53"/>
  <c r="M23" i="53"/>
  <c r="M22" i="53"/>
  <c r="M21" i="53"/>
  <c r="M12" i="53"/>
  <c r="M11" i="53"/>
  <c r="M10" i="53"/>
  <c r="M9" i="53"/>
  <c r="M8" i="53"/>
  <c r="M7" i="53"/>
  <c r="M6" i="53"/>
  <c r="M5" i="53"/>
  <c r="M29" i="12"/>
  <c r="M28" i="12"/>
  <c r="M27" i="12"/>
  <c r="M26" i="12"/>
  <c r="M25" i="12"/>
  <c r="M24" i="12"/>
  <c r="M23" i="12"/>
  <c r="M22" i="12"/>
  <c r="M12" i="12"/>
  <c r="M11" i="12"/>
  <c r="M10" i="12"/>
  <c r="M9" i="12"/>
  <c r="M8" i="12"/>
  <c r="M7" i="12"/>
  <c r="M6" i="12"/>
  <c r="M5" i="12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M6" i="58"/>
  <c r="M5" i="58"/>
  <c r="M4" i="58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L4" i="1"/>
  <c r="J15" i="47" l="1"/>
  <c r="F15" i="47"/>
  <c r="E15" i="47"/>
  <c r="D15" i="47"/>
  <c r="C15" i="47"/>
  <c r="J34" i="34"/>
  <c r="J33" i="34"/>
  <c r="J32" i="34"/>
  <c r="J30" i="34"/>
  <c r="J29" i="34"/>
  <c r="J28" i="34"/>
  <c r="J26" i="34"/>
  <c r="J25" i="34"/>
  <c r="J24" i="34"/>
  <c r="J22" i="34"/>
  <c r="J21" i="34"/>
  <c r="J20" i="34"/>
  <c r="J18" i="34"/>
  <c r="J17" i="34"/>
  <c r="J16" i="34"/>
  <c r="J14" i="34"/>
  <c r="J13" i="34"/>
  <c r="J12" i="34"/>
  <c r="J10" i="34"/>
  <c r="J9" i="34"/>
  <c r="J8" i="34"/>
  <c r="J6" i="34"/>
  <c r="J5" i="34"/>
  <c r="J4" i="34"/>
  <c r="K7" i="17"/>
  <c r="K6" i="17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28" i="29"/>
  <c r="K27" i="29"/>
  <c r="K26" i="29"/>
  <c r="K25" i="29"/>
  <c r="K24" i="29"/>
  <c r="K23" i="29"/>
  <c r="K22" i="29"/>
  <c r="K21" i="29"/>
  <c r="K12" i="29"/>
  <c r="K11" i="29"/>
  <c r="K10" i="29"/>
  <c r="K9" i="29"/>
  <c r="K8" i="29"/>
  <c r="K7" i="29"/>
  <c r="K6" i="29"/>
  <c r="K5" i="29"/>
  <c r="K29" i="30"/>
  <c r="K28" i="30"/>
  <c r="K27" i="30"/>
  <c r="K26" i="30"/>
  <c r="K25" i="30"/>
  <c r="K24" i="30"/>
  <c r="K23" i="30"/>
  <c r="K22" i="30"/>
  <c r="K12" i="30"/>
  <c r="K11" i="30"/>
  <c r="K10" i="30"/>
  <c r="K9" i="30"/>
  <c r="K8" i="30"/>
  <c r="K7" i="30"/>
  <c r="K6" i="30"/>
  <c r="K5" i="30"/>
  <c r="K17" i="31"/>
  <c r="K16" i="31"/>
  <c r="K15" i="31"/>
  <c r="K14" i="31"/>
  <c r="K13" i="31"/>
  <c r="K12" i="31"/>
  <c r="K11" i="31"/>
  <c r="K10" i="31"/>
  <c r="K9" i="31"/>
  <c r="K8" i="31"/>
  <c r="K7" i="31"/>
  <c r="K6" i="31"/>
  <c r="K5" i="31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K28" i="53"/>
  <c r="K27" i="53"/>
  <c r="K26" i="53"/>
  <c r="K25" i="53"/>
  <c r="K24" i="53"/>
  <c r="K23" i="53"/>
  <c r="K22" i="53"/>
  <c r="K21" i="53"/>
  <c r="K12" i="53"/>
  <c r="K11" i="53"/>
  <c r="K10" i="53"/>
  <c r="K9" i="53"/>
  <c r="K8" i="53"/>
  <c r="K7" i="53"/>
  <c r="K6" i="53"/>
  <c r="K5" i="53"/>
  <c r="K29" i="12"/>
  <c r="K28" i="12"/>
  <c r="K27" i="12"/>
  <c r="K26" i="12"/>
  <c r="K25" i="12"/>
  <c r="K24" i="12"/>
  <c r="K23" i="12"/>
  <c r="K22" i="12"/>
  <c r="K12" i="12"/>
  <c r="K11" i="12"/>
  <c r="K10" i="12"/>
  <c r="K9" i="12"/>
  <c r="K8" i="12"/>
  <c r="K7" i="12"/>
  <c r="K6" i="12"/>
  <c r="K5" i="12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21" i="58"/>
  <c r="K20" i="58"/>
  <c r="K19" i="58"/>
  <c r="K18" i="58"/>
  <c r="K17" i="58"/>
  <c r="K16" i="58"/>
  <c r="K15" i="58"/>
  <c r="K14" i="58"/>
  <c r="K13" i="58"/>
  <c r="K12" i="58"/>
  <c r="K11" i="58"/>
  <c r="K10" i="58"/>
  <c r="K9" i="58"/>
  <c r="K8" i="58"/>
  <c r="K7" i="58"/>
  <c r="K6" i="58"/>
  <c r="K5" i="58"/>
  <c r="K4" i="58"/>
  <c r="K21" i="6"/>
  <c r="K20" i="6"/>
  <c r="K19" i="6"/>
  <c r="K18" i="6"/>
  <c r="K17" i="6"/>
  <c r="K16" i="6"/>
  <c r="K14" i="6"/>
  <c r="K13" i="6"/>
  <c r="K12" i="6"/>
  <c r="K11" i="6"/>
  <c r="K10" i="6"/>
  <c r="K9" i="6"/>
  <c r="K8" i="6"/>
  <c r="K7" i="6"/>
  <c r="K6" i="6"/>
  <c r="K5" i="6"/>
  <c r="K4" i="6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14" i="47"/>
  <c r="F14" i="47"/>
  <c r="E14" i="47"/>
  <c r="G14" i="47" s="1"/>
  <c r="D14" i="47"/>
  <c r="C14" i="47"/>
  <c r="I34" i="34"/>
  <c r="I33" i="34"/>
  <c r="I32" i="34"/>
  <c r="I30" i="34"/>
  <c r="I29" i="34"/>
  <c r="I28" i="34"/>
  <c r="I26" i="34"/>
  <c r="I25" i="34"/>
  <c r="I24" i="34"/>
  <c r="I22" i="34"/>
  <c r="I21" i="34"/>
  <c r="I20" i="34"/>
  <c r="I18" i="34"/>
  <c r="I17" i="34"/>
  <c r="I16" i="34"/>
  <c r="I14" i="34"/>
  <c r="I13" i="34"/>
  <c r="I12" i="34"/>
  <c r="I10" i="34"/>
  <c r="I9" i="34"/>
  <c r="I8" i="34"/>
  <c r="I6" i="34"/>
  <c r="I5" i="34"/>
  <c r="I4" i="34"/>
  <c r="J7" i="17"/>
  <c r="J6" i="17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28" i="29"/>
  <c r="J27" i="29"/>
  <c r="J26" i="29"/>
  <c r="J25" i="29"/>
  <c r="J24" i="29"/>
  <c r="J23" i="29"/>
  <c r="J22" i="29"/>
  <c r="J21" i="29"/>
  <c r="J12" i="29"/>
  <c r="J11" i="29"/>
  <c r="J10" i="29"/>
  <c r="J9" i="29"/>
  <c r="J8" i="29"/>
  <c r="J7" i="29"/>
  <c r="J6" i="29"/>
  <c r="J5" i="29"/>
  <c r="J29" i="30"/>
  <c r="J28" i="30"/>
  <c r="J27" i="30"/>
  <c r="J26" i="30"/>
  <c r="J25" i="30"/>
  <c r="J24" i="30"/>
  <c r="J23" i="30"/>
  <c r="J22" i="30"/>
  <c r="J12" i="30"/>
  <c r="J11" i="30"/>
  <c r="J10" i="30"/>
  <c r="J9" i="30"/>
  <c r="J8" i="30"/>
  <c r="J7" i="30"/>
  <c r="J6" i="30"/>
  <c r="J5" i="30"/>
  <c r="J17" i="31"/>
  <c r="J16" i="31"/>
  <c r="J15" i="31"/>
  <c r="J14" i="31"/>
  <c r="J13" i="31"/>
  <c r="J12" i="31"/>
  <c r="J11" i="31"/>
  <c r="J10" i="31"/>
  <c r="J9" i="31"/>
  <c r="J8" i="31"/>
  <c r="J7" i="31"/>
  <c r="J6" i="31"/>
  <c r="J5" i="31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28" i="53"/>
  <c r="J27" i="53"/>
  <c r="J26" i="53"/>
  <c r="J25" i="53"/>
  <c r="J24" i="53"/>
  <c r="J23" i="53"/>
  <c r="J22" i="53"/>
  <c r="J21" i="53"/>
  <c r="J12" i="53"/>
  <c r="J11" i="53"/>
  <c r="J10" i="53"/>
  <c r="J9" i="53"/>
  <c r="J8" i="53"/>
  <c r="J7" i="53"/>
  <c r="J6" i="53"/>
  <c r="J5" i="53"/>
  <c r="J29" i="12"/>
  <c r="J28" i="12"/>
  <c r="J27" i="12"/>
  <c r="J26" i="12"/>
  <c r="J25" i="12"/>
  <c r="J24" i="12"/>
  <c r="J23" i="12"/>
  <c r="J22" i="12"/>
  <c r="J12" i="12"/>
  <c r="J11" i="12"/>
  <c r="J10" i="12"/>
  <c r="J9" i="12"/>
  <c r="J8" i="12"/>
  <c r="J7" i="12"/>
  <c r="J6" i="12"/>
  <c r="J5" i="12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21" i="58"/>
  <c r="J20" i="58"/>
  <c r="J19" i="58"/>
  <c r="J18" i="58"/>
  <c r="J17" i="58"/>
  <c r="J16" i="58"/>
  <c r="J15" i="58"/>
  <c r="J14" i="58"/>
  <c r="J13" i="58"/>
  <c r="J12" i="58"/>
  <c r="J11" i="58"/>
  <c r="J10" i="58"/>
  <c r="J9" i="58"/>
  <c r="J8" i="58"/>
  <c r="J7" i="58"/>
  <c r="J6" i="58"/>
  <c r="J5" i="58"/>
  <c r="J4" i="58"/>
  <c r="J21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H14" i="34"/>
  <c r="H10" i="34"/>
  <c r="I7" i="17"/>
  <c r="I6" i="17"/>
  <c r="I6" i="1"/>
  <c r="I5" i="1"/>
  <c r="I4" i="1"/>
  <c r="J12" i="47"/>
  <c r="H4" i="1"/>
  <c r="G15" i="47" l="1"/>
  <c r="K30" i="12"/>
  <c r="K22" i="1"/>
  <c r="K14" i="47"/>
  <c r="F4" i="1"/>
  <c r="G28" i="1"/>
  <c r="I23" i="47"/>
  <c r="F23" i="47"/>
  <c r="E23" i="47"/>
  <c r="D23" i="47"/>
  <c r="C23" i="47"/>
  <c r="F13" i="17"/>
  <c r="F12" i="17"/>
  <c r="F28" i="10"/>
  <c r="F28" i="58"/>
  <c r="F28" i="6"/>
  <c r="F28" i="5"/>
  <c r="F28" i="3"/>
  <c r="F28" i="1"/>
  <c r="G23" i="47" l="1"/>
  <c r="I21" i="47"/>
  <c r="F21" i="47"/>
  <c r="E21" i="47"/>
  <c r="D21" i="47"/>
  <c r="C21" i="47"/>
  <c r="D13" i="17"/>
  <c r="D12" i="17"/>
  <c r="D28" i="10"/>
  <c r="D28" i="58"/>
  <c r="D28" i="6"/>
  <c r="D28" i="5"/>
  <c r="D28" i="4"/>
  <c r="D28" i="3"/>
  <c r="D28" i="2"/>
  <c r="D28" i="1"/>
  <c r="J9" i="47"/>
  <c r="F9" i="47"/>
  <c r="E9" i="47"/>
  <c r="D9" i="47"/>
  <c r="C9" i="47"/>
  <c r="D34" i="34"/>
  <c r="D33" i="34"/>
  <c r="D32" i="34"/>
  <c r="D30" i="34"/>
  <c r="D29" i="34"/>
  <c r="D28" i="34"/>
  <c r="D26" i="34"/>
  <c r="D25" i="34"/>
  <c r="D24" i="34"/>
  <c r="D22" i="34"/>
  <c r="D21" i="34"/>
  <c r="D20" i="34"/>
  <c r="D18" i="34"/>
  <c r="D17" i="34"/>
  <c r="D16" i="34"/>
  <c r="D14" i="34"/>
  <c r="D13" i="34"/>
  <c r="D12" i="34"/>
  <c r="D10" i="34"/>
  <c r="D9" i="34"/>
  <c r="D8" i="34"/>
  <c r="D6" i="34"/>
  <c r="D5" i="34"/>
  <c r="D4" i="34"/>
  <c r="E7" i="17"/>
  <c r="E6" i="17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8" i="29"/>
  <c r="E27" i="29"/>
  <c r="E26" i="29"/>
  <c r="E25" i="29"/>
  <c r="E24" i="29"/>
  <c r="E23" i="29"/>
  <c r="E22" i="29"/>
  <c r="E21" i="29"/>
  <c r="E12" i="29"/>
  <c r="E11" i="29"/>
  <c r="E10" i="29"/>
  <c r="E9" i="29"/>
  <c r="E8" i="29"/>
  <c r="E7" i="29"/>
  <c r="E6" i="29"/>
  <c r="E5" i="29"/>
  <c r="E29" i="30"/>
  <c r="E28" i="30"/>
  <c r="E27" i="30"/>
  <c r="E26" i="30"/>
  <c r="E25" i="30"/>
  <c r="E24" i="30"/>
  <c r="E23" i="30"/>
  <c r="E22" i="30"/>
  <c r="E12" i="30"/>
  <c r="E11" i="30"/>
  <c r="E10" i="30"/>
  <c r="E9" i="30"/>
  <c r="E8" i="30"/>
  <c r="E7" i="30"/>
  <c r="E6" i="30"/>
  <c r="E5" i="30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28" i="53"/>
  <c r="E27" i="53"/>
  <c r="E26" i="53"/>
  <c r="E25" i="53"/>
  <c r="E24" i="53"/>
  <c r="E23" i="53"/>
  <c r="E22" i="53"/>
  <c r="E21" i="53"/>
  <c r="E12" i="53"/>
  <c r="E11" i="53"/>
  <c r="E10" i="53"/>
  <c r="E9" i="53"/>
  <c r="E8" i="53"/>
  <c r="E7" i="53"/>
  <c r="E6" i="53"/>
  <c r="E5" i="53"/>
  <c r="E29" i="12"/>
  <c r="E28" i="12"/>
  <c r="E27" i="12"/>
  <c r="E26" i="12"/>
  <c r="E25" i="12"/>
  <c r="E24" i="12"/>
  <c r="E23" i="12"/>
  <c r="E22" i="12"/>
  <c r="E12" i="12"/>
  <c r="E11" i="12"/>
  <c r="E10" i="12"/>
  <c r="E9" i="12"/>
  <c r="E8" i="12"/>
  <c r="E7" i="12"/>
  <c r="E6" i="12"/>
  <c r="E5" i="12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E7" i="58"/>
  <c r="E6" i="58"/>
  <c r="E5" i="58"/>
  <c r="E4" i="58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1" i="1"/>
  <c r="E20" i="1"/>
  <c r="E19" i="1"/>
  <c r="E18" i="1"/>
  <c r="E17" i="1"/>
  <c r="E16" i="1"/>
  <c r="E15" i="1"/>
  <c r="E14" i="1"/>
  <c r="E13" i="1"/>
  <c r="E12" i="1"/>
  <c r="J8" i="47"/>
  <c r="F8" i="47"/>
  <c r="E8" i="47"/>
  <c r="D8" i="47"/>
  <c r="C8" i="47"/>
  <c r="C34" i="34"/>
  <c r="C33" i="34"/>
  <c r="C32" i="34"/>
  <c r="C30" i="34"/>
  <c r="C29" i="34"/>
  <c r="C28" i="34"/>
  <c r="C26" i="34"/>
  <c r="C25" i="34"/>
  <c r="C24" i="34"/>
  <c r="C22" i="34"/>
  <c r="C21" i="34"/>
  <c r="C20" i="34"/>
  <c r="C18" i="34"/>
  <c r="C17" i="34"/>
  <c r="C16" i="34"/>
  <c r="C14" i="34"/>
  <c r="C13" i="34"/>
  <c r="C12" i="34"/>
  <c r="C10" i="34"/>
  <c r="C9" i="34"/>
  <c r="C8" i="34"/>
  <c r="C6" i="34"/>
  <c r="C5" i="34"/>
  <c r="C4" i="34"/>
  <c r="D7" i="17"/>
  <c r="D6" i="17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28" i="29"/>
  <c r="D27" i="29"/>
  <c r="D26" i="29"/>
  <c r="D25" i="29"/>
  <c r="D24" i="29"/>
  <c r="D23" i="29"/>
  <c r="D22" i="29"/>
  <c r="D21" i="29"/>
  <c r="D12" i="29"/>
  <c r="D11" i="29"/>
  <c r="D10" i="29"/>
  <c r="D9" i="29"/>
  <c r="D8" i="29"/>
  <c r="D7" i="29"/>
  <c r="D6" i="29"/>
  <c r="D5" i="29"/>
  <c r="D29" i="30"/>
  <c r="D28" i="30"/>
  <c r="D27" i="30"/>
  <c r="D26" i="30"/>
  <c r="D25" i="30"/>
  <c r="D24" i="30"/>
  <c r="D23" i="30"/>
  <c r="D22" i="30"/>
  <c r="D12" i="30"/>
  <c r="D11" i="30"/>
  <c r="D10" i="30"/>
  <c r="D9" i="30"/>
  <c r="D8" i="30"/>
  <c r="D7" i="30"/>
  <c r="D6" i="30"/>
  <c r="D5" i="30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28" i="53"/>
  <c r="D27" i="53"/>
  <c r="D26" i="53"/>
  <c r="D25" i="53"/>
  <c r="D24" i="53"/>
  <c r="D23" i="53"/>
  <c r="D22" i="53"/>
  <c r="D21" i="53"/>
  <c r="D12" i="53"/>
  <c r="D11" i="53"/>
  <c r="D10" i="53"/>
  <c r="D9" i="53"/>
  <c r="D8" i="53"/>
  <c r="D7" i="53"/>
  <c r="D6" i="53"/>
  <c r="D5" i="53"/>
  <c r="D29" i="12"/>
  <c r="D28" i="12"/>
  <c r="D27" i="12"/>
  <c r="D26" i="12"/>
  <c r="D25" i="12"/>
  <c r="D24" i="12"/>
  <c r="D23" i="12"/>
  <c r="D22" i="12"/>
  <c r="D12" i="12"/>
  <c r="D11" i="12"/>
  <c r="D10" i="12"/>
  <c r="D9" i="12"/>
  <c r="D8" i="12"/>
  <c r="D7" i="12"/>
  <c r="D6" i="12"/>
  <c r="D5" i="12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21" i="58"/>
  <c r="D20" i="58"/>
  <c r="D19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16" i="4"/>
  <c r="D21" i="4"/>
  <c r="D20" i="4"/>
  <c r="D19" i="4"/>
  <c r="D18" i="4"/>
  <c r="D17" i="4"/>
  <c r="D15" i="4"/>
  <c r="D14" i="4"/>
  <c r="D13" i="4"/>
  <c r="D12" i="4"/>
  <c r="D11" i="4"/>
  <c r="D10" i="4"/>
  <c r="D9" i="4"/>
  <c r="D8" i="4"/>
  <c r="D7" i="4"/>
  <c r="D6" i="4"/>
  <c r="D5" i="4"/>
  <c r="D4" i="4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G21" i="47" l="1"/>
  <c r="K21" i="47" s="1"/>
  <c r="G8" i="47"/>
  <c r="G9" i="47"/>
  <c r="G12" i="57"/>
  <c r="G10" i="57"/>
  <c r="G9" i="57" l="1"/>
  <c r="G11" i="57" s="1"/>
  <c r="C4" i="1" l="1"/>
  <c r="E11" i="1" l="1"/>
  <c r="E10" i="1"/>
  <c r="E9" i="1"/>
  <c r="E8" i="1"/>
  <c r="E7" i="1"/>
  <c r="E6" i="1"/>
  <c r="E5" i="1"/>
  <c r="E4" i="1"/>
  <c r="E22" i="2"/>
  <c r="F12" i="57" l="1"/>
  <c r="F10" i="57"/>
  <c r="F9" i="57"/>
  <c r="E12" i="57"/>
  <c r="E10" i="57"/>
  <c r="E9" i="57"/>
  <c r="D12" i="57"/>
  <c r="D10" i="57"/>
  <c r="D9" i="57"/>
  <c r="F11" i="57" l="1"/>
  <c r="D11" i="57"/>
  <c r="E11" i="57"/>
  <c r="C16" i="47" l="1"/>
  <c r="K10" i="34"/>
  <c r="K9" i="34"/>
  <c r="K8" i="34"/>
  <c r="K6" i="34"/>
  <c r="K5" i="34"/>
  <c r="K4" i="34"/>
  <c r="L7" i="17"/>
  <c r="L6" i="17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28" i="29"/>
  <c r="L27" i="29"/>
  <c r="L26" i="29"/>
  <c r="L25" i="29"/>
  <c r="L24" i="29"/>
  <c r="L23" i="29"/>
  <c r="L22" i="29"/>
  <c r="L21" i="29"/>
  <c r="L12" i="29"/>
  <c r="L11" i="29"/>
  <c r="L10" i="29"/>
  <c r="L9" i="29"/>
  <c r="L8" i="29"/>
  <c r="L7" i="29"/>
  <c r="L6" i="29"/>
  <c r="L5" i="29"/>
  <c r="L29" i="30"/>
  <c r="L28" i="30"/>
  <c r="L27" i="30"/>
  <c r="L26" i="30"/>
  <c r="L25" i="30"/>
  <c r="L24" i="30"/>
  <c r="L23" i="30"/>
  <c r="L22" i="30"/>
  <c r="L12" i="30"/>
  <c r="L11" i="30"/>
  <c r="L10" i="30"/>
  <c r="L9" i="30"/>
  <c r="L8" i="30"/>
  <c r="L7" i="30"/>
  <c r="L6" i="30"/>
  <c r="L5" i="30"/>
  <c r="L17" i="31"/>
  <c r="L16" i="31"/>
  <c r="L15" i="31"/>
  <c r="L14" i="31"/>
  <c r="L13" i="31"/>
  <c r="L12" i="31"/>
  <c r="L11" i="31"/>
  <c r="L10" i="31"/>
  <c r="L9" i="31"/>
  <c r="L8" i="31"/>
  <c r="L7" i="31"/>
  <c r="L6" i="31"/>
  <c r="L5" i="31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28" i="53"/>
  <c r="L27" i="53"/>
  <c r="L26" i="53"/>
  <c r="L25" i="53"/>
  <c r="L24" i="53"/>
  <c r="L23" i="53"/>
  <c r="L22" i="53"/>
  <c r="L21" i="53"/>
  <c r="L12" i="53"/>
  <c r="L11" i="53"/>
  <c r="L10" i="53"/>
  <c r="L9" i="53"/>
  <c r="L8" i="53"/>
  <c r="L7" i="53"/>
  <c r="L6" i="53"/>
  <c r="L5" i="53"/>
  <c r="L13" i="30" l="1"/>
  <c r="L30" i="30"/>
  <c r="L13" i="29"/>
  <c r="L29" i="29"/>
  <c r="L22" i="10"/>
  <c r="L29" i="53"/>
  <c r="L13" i="53"/>
  <c r="L18" i="32"/>
  <c r="L18" i="31"/>
  <c r="L29" i="12"/>
  <c r="L28" i="12"/>
  <c r="L27" i="12"/>
  <c r="L26" i="12"/>
  <c r="L25" i="12"/>
  <c r="L24" i="12"/>
  <c r="L23" i="12"/>
  <c r="L22" i="12"/>
  <c r="L12" i="12"/>
  <c r="L11" i="12"/>
  <c r="L10" i="12"/>
  <c r="L9" i="12"/>
  <c r="L8" i="12"/>
  <c r="L7" i="12"/>
  <c r="L6" i="12"/>
  <c r="L5" i="12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21" i="58"/>
  <c r="L20" i="58"/>
  <c r="L19" i="58"/>
  <c r="L18" i="58"/>
  <c r="L17" i="58"/>
  <c r="L16" i="58"/>
  <c r="L15" i="58"/>
  <c r="L14" i="58"/>
  <c r="L13" i="58"/>
  <c r="L12" i="58"/>
  <c r="L11" i="58"/>
  <c r="L10" i="58"/>
  <c r="L9" i="58"/>
  <c r="L8" i="58"/>
  <c r="L7" i="58"/>
  <c r="L6" i="58"/>
  <c r="L5" i="58"/>
  <c r="L4" i="58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21" i="2"/>
  <c r="L20" i="2"/>
  <c r="L19" i="2"/>
  <c r="L18" i="2"/>
  <c r="L17" i="2"/>
  <c r="L16" i="2"/>
  <c r="L14" i="2"/>
  <c r="L13" i="2"/>
  <c r="L12" i="2"/>
  <c r="L11" i="2"/>
  <c r="L9" i="2"/>
  <c r="L8" i="2"/>
  <c r="L7" i="2"/>
  <c r="L6" i="2"/>
  <c r="L5" i="2"/>
  <c r="L4" i="2"/>
  <c r="L22" i="2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F16" i="47"/>
  <c r="L22" i="1" l="1"/>
  <c r="L13" i="12"/>
  <c r="L22" i="4"/>
  <c r="L22" i="6"/>
  <c r="L18" i="8"/>
  <c r="L22" i="3"/>
  <c r="L19" i="9"/>
  <c r="L22" i="5"/>
  <c r="L22" i="58"/>
  <c r="L30" i="12"/>
  <c r="D16" i="47"/>
  <c r="E16" i="47" l="1"/>
  <c r="G16" i="47" l="1"/>
  <c r="K16" i="47" s="1"/>
  <c r="H34" i="34"/>
  <c r="H30" i="34"/>
  <c r="H26" i="34"/>
  <c r="H22" i="34"/>
  <c r="H18" i="34"/>
  <c r="J13" i="47" l="1"/>
  <c r="F13" i="47"/>
  <c r="E13" i="47"/>
  <c r="D13" i="47"/>
  <c r="C13" i="47"/>
  <c r="H33" i="34"/>
  <c r="H32" i="34"/>
  <c r="H29" i="34"/>
  <c r="H28" i="34"/>
  <c r="H25" i="34"/>
  <c r="H24" i="34"/>
  <c r="H21" i="34"/>
  <c r="H20" i="34"/>
  <c r="H17" i="34"/>
  <c r="H16" i="34"/>
  <c r="H13" i="34"/>
  <c r="H12" i="34"/>
  <c r="H9" i="34"/>
  <c r="H8" i="34"/>
  <c r="H6" i="34"/>
  <c r="H5" i="34"/>
  <c r="H4" i="34"/>
  <c r="G13" i="47" l="1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28" i="29"/>
  <c r="I27" i="29"/>
  <c r="I26" i="29"/>
  <c r="I25" i="29"/>
  <c r="I24" i="29"/>
  <c r="I23" i="29"/>
  <c r="I22" i="29"/>
  <c r="I21" i="29"/>
  <c r="I12" i="29"/>
  <c r="I11" i="29"/>
  <c r="I10" i="29"/>
  <c r="I9" i="29"/>
  <c r="I8" i="29"/>
  <c r="I7" i="29"/>
  <c r="I6" i="29"/>
  <c r="I5" i="29"/>
  <c r="I29" i="30"/>
  <c r="I28" i="30"/>
  <c r="I27" i="30"/>
  <c r="I26" i="30"/>
  <c r="I25" i="30"/>
  <c r="I24" i="30"/>
  <c r="I23" i="30"/>
  <c r="I22" i="30"/>
  <c r="I12" i="30"/>
  <c r="I11" i="30"/>
  <c r="I10" i="30"/>
  <c r="I9" i="30"/>
  <c r="I8" i="30"/>
  <c r="I7" i="30"/>
  <c r="I6" i="30"/>
  <c r="I5" i="30"/>
  <c r="I17" i="31"/>
  <c r="I16" i="31"/>
  <c r="I15" i="31"/>
  <c r="I14" i="31"/>
  <c r="I13" i="31"/>
  <c r="I12" i="31"/>
  <c r="I11" i="31"/>
  <c r="I10" i="31"/>
  <c r="I9" i="31"/>
  <c r="I8" i="31"/>
  <c r="I7" i="31"/>
  <c r="I6" i="31"/>
  <c r="I5" i="31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28" i="53"/>
  <c r="I27" i="53"/>
  <c r="I26" i="53"/>
  <c r="I25" i="53"/>
  <c r="I24" i="53"/>
  <c r="I23" i="53"/>
  <c r="I22" i="53"/>
  <c r="I21" i="53"/>
  <c r="I12" i="53"/>
  <c r="I11" i="53"/>
  <c r="I10" i="53"/>
  <c r="I9" i="53"/>
  <c r="I8" i="53"/>
  <c r="I7" i="53"/>
  <c r="I6" i="53"/>
  <c r="I5" i="53"/>
  <c r="I29" i="12"/>
  <c r="I28" i="12"/>
  <c r="I27" i="12"/>
  <c r="I26" i="12"/>
  <c r="I25" i="12"/>
  <c r="I24" i="12"/>
  <c r="I23" i="12"/>
  <c r="I22" i="12"/>
  <c r="I12" i="12"/>
  <c r="I11" i="12"/>
  <c r="I10" i="12"/>
  <c r="I9" i="12"/>
  <c r="I8" i="12"/>
  <c r="I7" i="12"/>
  <c r="I6" i="12"/>
  <c r="I5" i="12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C28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" i="58"/>
  <c r="I5" i="58"/>
  <c r="I4" i="58"/>
  <c r="I22" i="1" l="1"/>
  <c r="G28" i="58"/>
  <c r="C28" i="58" l="1"/>
  <c r="I28" i="58" l="1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F30" i="58" l="1"/>
  <c r="M28" i="58"/>
  <c r="H30" i="58"/>
  <c r="I30" i="58"/>
  <c r="E30" i="58"/>
  <c r="D30" i="58"/>
  <c r="G30" i="58"/>
  <c r="C30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G4" i="58"/>
  <c r="F21" i="58"/>
  <c r="F20" i="58"/>
  <c r="F19" i="58"/>
  <c r="F18" i="58"/>
  <c r="F17" i="58"/>
  <c r="F16" i="58"/>
  <c r="F15" i="58"/>
  <c r="F14" i="58"/>
  <c r="F12" i="58"/>
  <c r="F13" i="58"/>
  <c r="F11" i="58"/>
  <c r="F10" i="58"/>
  <c r="F9" i="58"/>
  <c r="F8" i="58"/>
  <c r="F7" i="58"/>
  <c r="F6" i="58"/>
  <c r="F5" i="58"/>
  <c r="F4" i="58"/>
  <c r="E22" i="58"/>
  <c r="D22" i="58"/>
  <c r="C21" i="58"/>
  <c r="O21" i="58" s="1"/>
  <c r="C20" i="58"/>
  <c r="O20" i="58" s="1"/>
  <c r="C19" i="58"/>
  <c r="O19" i="58" s="1"/>
  <c r="C18" i="58"/>
  <c r="C17" i="58"/>
  <c r="O17" i="58" s="1"/>
  <c r="C16" i="58"/>
  <c r="O16" i="58" s="1"/>
  <c r="C15" i="58"/>
  <c r="O15" i="58" s="1"/>
  <c r="C14" i="58"/>
  <c r="C13" i="58"/>
  <c r="C12" i="58"/>
  <c r="O12" i="58" s="1"/>
  <c r="C11" i="58"/>
  <c r="O11" i="58" s="1"/>
  <c r="C10" i="58"/>
  <c r="C9" i="58"/>
  <c r="O9" i="58" s="1"/>
  <c r="C8" i="58"/>
  <c r="O8" i="58" s="1"/>
  <c r="C7" i="58"/>
  <c r="O7" i="58" s="1"/>
  <c r="C6" i="58"/>
  <c r="C5" i="58"/>
  <c r="O5" i="58" s="1"/>
  <c r="C4" i="58"/>
  <c r="O4" i="58" s="1"/>
  <c r="K22" i="58"/>
  <c r="O13" i="58" l="1"/>
  <c r="O18" i="58"/>
  <c r="O6" i="58"/>
  <c r="O10" i="58"/>
  <c r="O14" i="58"/>
  <c r="J22" i="58"/>
  <c r="I22" i="58"/>
  <c r="M22" i="58"/>
  <c r="H22" i="58"/>
  <c r="G22" i="58"/>
  <c r="F22" i="58"/>
  <c r="C22" i="58"/>
  <c r="O22" i="58" l="1"/>
  <c r="F12" i="47"/>
  <c r="E12" i="47"/>
  <c r="D12" i="47"/>
  <c r="C12" i="47"/>
  <c r="G34" i="34"/>
  <c r="G33" i="34"/>
  <c r="G32" i="34"/>
  <c r="G30" i="34"/>
  <c r="G29" i="34"/>
  <c r="G28" i="34"/>
  <c r="G26" i="34"/>
  <c r="G25" i="34"/>
  <c r="G24" i="34"/>
  <c r="G22" i="34"/>
  <c r="G21" i="34"/>
  <c r="G20" i="34"/>
  <c r="G18" i="34"/>
  <c r="G17" i="34"/>
  <c r="G16" i="34"/>
  <c r="G14" i="34"/>
  <c r="G13" i="34"/>
  <c r="G12" i="34"/>
  <c r="G10" i="34"/>
  <c r="G9" i="34"/>
  <c r="G8" i="34"/>
  <c r="G6" i="34"/>
  <c r="G5" i="34"/>
  <c r="G4" i="34"/>
  <c r="H7" i="17"/>
  <c r="H6" i="17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28" i="29"/>
  <c r="H27" i="29"/>
  <c r="H26" i="29"/>
  <c r="H25" i="29"/>
  <c r="H24" i="29"/>
  <c r="H23" i="29"/>
  <c r="H22" i="29"/>
  <c r="H21" i="29"/>
  <c r="H12" i="29"/>
  <c r="H11" i="29"/>
  <c r="H10" i="29"/>
  <c r="H9" i="29"/>
  <c r="H8" i="29"/>
  <c r="H7" i="29"/>
  <c r="H6" i="29"/>
  <c r="H5" i="29"/>
  <c r="H29" i="30"/>
  <c r="H28" i="30"/>
  <c r="H27" i="30"/>
  <c r="H26" i="30"/>
  <c r="H25" i="30"/>
  <c r="H24" i="30"/>
  <c r="H23" i="30"/>
  <c r="H22" i="30"/>
  <c r="H12" i="30"/>
  <c r="H11" i="30"/>
  <c r="H10" i="30"/>
  <c r="H9" i="30"/>
  <c r="H8" i="30"/>
  <c r="H7" i="30"/>
  <c r="H6" i="30"/>
  <c r="H5" i="30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28" i="53"/>
  <c r="H27" i="53"/>
  <c r="H26" i="53"/>
  <c r="H25" i="53"/>
  <c r="H24" i="53"/>
  <c r="H23" i="53"/>
  <c r="H22" i="53"/>
  <c r="H21" i="53"/>
  <c r="H12" i="53"/>
  <c r="H11" i="53"/>
  <c r="H10" i="53"/>
  <c r="H9" i="53"/>
  <c r="H8" i="53"/>
  <c r="H7" i="53"/>
  <c r="H6" i="53"/>
  <c r="H5" i="53"/>
  <c r="H29" i="12"/>
  <c r="H28" i="12"/>
  <c r="H27" i="12"/>
  <c r="H26" i="12"/>
  <c r="H25" i="12"/>
  <c r="H24" i="12"/>
  <c r="H23" i="12"/>
  <c r="H22" i="12"/>
  <c r="H12" i="12"/>
  <c r="H11" i="12"/>
  <c r="H10" i="12"/>
  <c r="H9" i="12"/>
  <c r="H8" i="12"/>
  <c r="H7" i="12"/>
  <c r="H6" i="12"/>
  <c r="H5" i="12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1" i="1"/>
  <c r="H20" i="1"/>
  <c r="H19" i="1"/>
  <c r="H18" i="1"/>
  <c r="H17" i="1"/>
  <c r="H16" i="1"/>
  <c r="H15" i="1"/>
  <c r="H14" i="1"/>
  <c r="H12" i="1"/>
  <c r="H11" i="1"/>
  <c r="H10" i="1"/>
  <c r="H9" i="1"/>
  <c r="H8" i="1"/>
  <c r="H6" i="1"/>
  <c r="H5" i="1"/>
  <c r="K24" i="58" l="1"/>
  <c r="N24" i="58"/>
  <c r="J24" i="58"/>
  <c r="D24" i="58"/>
  <c r="G24" i="58"/>
  <c r="C24" i="58"/>
  <c r="E24" i="58"/>
  <c r="H24" i="58"/>
  <c r="F24" i="58"/>
  <c r="I24" i="58"/>
  <c r="L24" i="58"/>
  <c r="M24" i="58"/>
  <c r="M27" i="58"/>
  <c r="M29" i="58" s="1"/>
  <c r="N29" i="58" s="1"/>
  <c r="G12" i="47"/>
  <c r="O24" i="58" l="1"/>
  <c r="N27" i="58"/>
  <c r="N28" i="58"/>
  <c r="E22" i="1" l="1"/>
  <c r="E22" i="5"/>
  <c r="J22" i="4" l="1"/>
  <c r="J22" i="6"/>
  <c r="J22" i="3"/>
  <c r="J22" i="5"/>
  <c r="J22" i="1" l="1"/>
  <c r="I22" i="3" l="1"/>
  <c r="I30" i="12"/>
  <c r="K17" i="47" l="1"/>
  <c r="J11" i="47" l="1"/>
  <c r="F11" i="47"/>
  <c r="E11" i="47"/>
  <c r="G11" i="47" s="1"/>
  <c r="D11" i="47"/>
  <c r="C11" i="47"/>
  <c r="F34" i="34"/>
  <c r="F33" i="34"/>
  <c r="F32" i="34"/>
  <c r="F30" i="34"/>
  <c r="F29" i="34"/>
  <c r="F28" i="34"/>
  <c r="F26" i="34"/>
  <c r="F25" i="34"/>
  <c r="F24" i="34"/>
  <c r="F22" i="34"/>
  <c r="F21" i="34"/>
  <c r="F20" i="34"/>
  <c r="F18" i="34"/>
  <c r="F17" i="34"/>
  <c r="F16" i="34"/>
  <c r="F14" i="34"/>
  <c r="F13" i="34"/>
  <c r="F12" i="34"/>
  <c r="F10" i="34"/>
  <c r="F9" i="34"/>
  <c r="F8" i="34"/>
  <c r="F6" i="34"/>
  <c r="F5" i="34"/>
  <c r="F4" i="34"/>
  <c r="G7" i="17"/>
  <c r="G6" i="17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28" i="29"/>
  <c r="G27" i="29"/>
  <c r="G26" i="29"/>
  <c r="G25" i="29"/>
  <c r="G24" i="29"/>
  <c r="G23" i="29"/>
  <c r="G22" i="29"/>
  <c r="G21" i="29"/>
  <c r="G12" i="29"/>
  <c r="G11" i="29"/>
  <c r="G10" i="29"/>
  <c r="G9" i="29"/>
  <c r="G8" i="29"/>
  <c r="G7" i="29"/>
  <c r="G6" i="29"/>
  <c r="G5" i="29"/>
  <c r="G29" i="30"/>
  <c r="G28" i="30"/>
  <c r="G27" i="30"/>
  <c r="G26" i="30"/>
  <c r="G25" i="30"/>
  <c r="G24" i="30"/>
  <c r="G23" i="30"/>
  <c r="G22" i="30"/>
  <c r="G12" i="30"/>
  <c r="G11" i="30"/>
  <c r="G10" i="30"/>
  <c r="G9" i="30"/>
  <c r="G8" i="30"/>
  <c r="G7" i="30"/>
  <c r="G6" i="30"/>
  <c r="G5" i="30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28" i="53"/>
  <c r="G27" i="53"/>
  <c r="G26" i="53"/>
  <c r="G25" i="53"/>
  <c r="G24" i="53"/>
  <c r="G23" i="53"/>
  <c r="G22" i="53"/>
  <c r="G21" i="53"/>
  <c r="G12" i="53"/>
  <c r="G11" i="53"/>
  <c r="G10" i="53"/>
  <c r="G9" i="53"/>
  <c r="G8" i="53"/>
  <c r="G7" i="53"/>
  <c r="G6" i="53"/>
  <c r="G5" i="53"/>
  <c r="G29" i="12"/>
  <c r="G28" i="12"/>
  <c r="G27" i="12"/>
  <c r="G26" i="12"/>
  <c r="G25" i="12"/>
  <c r="G24" i="12"/>
  <c r="G23" i="12"/>
  <c r="G22" i="12"/>
  <c r="G12" i="12"/>
  <c r="G11" i="12"/>
  <c r="G10" i="12"/>
  <c r="G9" i="12"/>
  <c r="G8" i="12"/>
  <c r="G7" i="12"/>
  <c r="G6" i="12"/>
  <c r="G5" i="12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22" i="2"/>
  <c r="G21" i="2"/>
  <c r="G20" i="2"/>
  <c r="G19" i="2"/>
  <c r="G18" i="2"/>
  <c r="G17" i="2"/>
  <c r="G16" i="2"/>
  <c r="G15" i="2"/>
  <c r="G14" i="2"/>
  <c r="G12" i="2"/>
  <c r="G11" i="2"/>
  <c r="G10" i="2"/>
  <c r="G9" i="2"/>
  <c r="G8" i="2"/>
  <c r="G7" i="2"/>
  <c r="G6" i="2"/>
  <c r="G5" i="2"/>
  <c r="G4" i="2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O4" i="1" s="1"/>
  <c r="J10" i="47"/>
  <c r="F10" i="47"/>
  <c r="E10" i="47"/>
  <c r="D10" i="47"/>
  <c r="C10" i="47"/>
  <c r="E34" i="34"/>
  <c r="E33" i="34"/>
  <c r="E32" i="34"/>
  <c r="E30" i="34"/>
  <c r="E29" i="34"/>
  <c r="E28" i="34"/>
  <c r="E26" i="34"/>
  <c r="E25" i="34"/>
  <c r="E24" i="34"/>
  <c r="E22" i="34"/>
  <c r="E21" i="34"/>
  <c r="E20" i="34"/>
  <c r="E18" i="34"/>
  <c r="E17" i="34"/>
  <c r="E16" i="34"/>
  <c r="E14" i="34"/>
  <c r="E13" i="34"/>
  <c r="E12" i="34"/>
  <c r="E10" i="34"/>
  <c r="E9" i="34"/>
  <c r="E8" i="34"/>
  <c r="E6" i="34"/>
  <c r="E5" i="34"/>
  <c r="E4" i="34"/>
  <c r="F7" i="17"/>
  <c r="F6" i="17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O7" i="10" s="1"/>
  <c r="F6" i="10"/>
  <c r="F5" i="10"/>
  <c r="F4" i="10"/>
  <c r="F28" i="29"/>
  <c r="F27" i="29"/>
  <c r="F26" i="29"/>
  <c r="F25" i="29"/>
  <c r="F24" i="29"/>
  <c r="F23" i="29"/>
  <c r="F22" i="29"/>
  <c r="F21" i="29"/>
  <c r="F12" i="29"/>
  <c r="F11" i="29"/>
  <c r="F10" i="29"/>
  <c r="F9" i="29"/>
  <c r="F8" i="29"/>
  <c r="F7" i="29"/>
  <c r="F6" i="29"/>
  <c r="F5" i="29"/>
  <c r="F29" i="30"/>
  <c r="F28" i="30"/>
  <c r="F27" i="30"/>
  <c r="F26" i="30"/>
  <c r="F25" i="30"/>
  <c r="F24" i="30"/>
  <c r="F23" i="30"/>
  <c r="F22" i="30"/>
  <c r="F12" i="30"/>
  <c r="F11" i="30"/>
  <c r="F10" i="30"/>
  <c r="F9" i="30"/>
  <c r="F8" i="30"/>
  <c r="F7" i="30"/>
  <c r="F6" i="30"/>
  <c r="F5" i="30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28" i="53"/>
  <c r="F27" i="53"/>
  <c r="F26" i="53"/>
  <c r="F25" i="53"/>
  <c r="F24" i="53"/>
  <c r="F23" i="53"/>
  <c r="F22" i="53"/>
  <c r="F21" i="53"/>
  <c r="F12" i="53"/>
  <c r="F11" i="53"/>
  <c r="F10" i="53"/>
  <c r="F9" i="53"/>
  <c r="F8" i="53"/>
  <c r="F7" i="53"/>
  <c r="F6" i="53"/>
  <c r="F5" i="53"/>
  <c r="F29" i="12"/>
  <c r="F28" i="12"/>
  <c r="F27" i="12"/>
  <c r="F26" i="12"/>
  <c r="F25" i="12"/>
  <c r="F24" i="12"/>
  <c r="F23" i="12"/>
  <c r="F22" i="12"/>
  <c r="F12" i="12"/>
  <c r="F11" i="12"/>
  <c r="F10" i="12"/>
  <c r="F9" i="12"/>
  <c r="F8" i="12"/>
  <c r="F7" i="12"/>
  <c r="F6" i="12"/>
  <c r="F5" i="12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G22" i="5" l="1"/>
  <c r="F22" i="1"/>
  <c r="K11" i="47"/>
  <c r="F22" i="3"/>
  <c r="G10" i="47"/>
  <c r="K8" i="47" l="1"/>
  <c r="J7" i="47"/>
  <c r="J6" i="47" s="1"/>
  <c r="F7" i="47"/>
  <c r="F6" i="47" s="1"/>
  <c r="E7" i="47"/>
  <c r="E6" i="47" s="1"/>
  <c r="D7" i="47"/>
  <c r="D6" i="47" s="1"/>
  <c r="C7" i="47"/>
  <c r="C6" i="47" s="1"/>
  <c r="B34" i="34"/>
  <c r="N34" i="34" s="1"/>
  <c r="B33" i="34"/>
  <c r="N33" i="34" s="1"/>
  <c r="B32" i="34"/>
  <c r="N32" i="34" s="1"/>
  <c r="B30" i="34"/>
  <c r="N30" i="34" s="1"/>
  <c r="B29" i="34"/>
  <c r="N29" i="34" s="1"/>
  <c r="B28" i="34"/>
  <c r="N28" i="34" s="1"/>
  <c r="B26" i="34"/>
  <c r="N26" i="34" s="1"/>
  <c r="B25" i="34"/>
  <c r="N25" i="34" s="1"/>
  <c r="B24" i="34"/>
  <c r="N24" i="34" s="1"/>
  <c r="B22" i="34"/>
  <c r="N22" i="34" s="1"/>
  <c r="B21" i="34"/>
  <c r="N21" i="34" s="1"/>
  <c r="B20" i="34"/>
  <c r="N20" i="34" s="1"/>
  <c r="B18" i="34"/>
  <c r="N18" i="34" s="1"/>
  <c r="B17" i="34"/>
  <c r="N17" i="34" s="1"/>
  <c r="B16" i="34"/>
  <c r="N16" i="34" s="1"/>
  <c r="B14" i="34"/>
  <c r="N14" i="34" s="1"/>
  <c r="B13" i="34"/>
  <c r="N13" i="34" s="1"/>
  <c r="B12" i="34"/>
  <c r="N12" i="34" s="1"/>
  <c r="B10" i="34"/>
  <c r="N10" i="34" s="1"/>
  <c r="B9" i="34"/>
  <c r="N9" i="34" s="1"/>
  <c r="B8" i="34"/>
  <c r="N8" i="34" s="1"/>
  <c r="B6" i="34"/>
  <c r="N6" i="34" s="1"/>
  <c r="B5" i="34"/>
  <c r="N5" i="34" s="1"/>
  <c r="B4" i="34"/>
  <c r="N4" i="34" s="1"/>
  <c r="C7" i="17"/>
  <c r="O7" i="17" s="1"/>
  <c r="C6" i="17"/>
  <c r="O6" i="17" s="1"/>
  <c r="C21" i="10"/>
  <c r="O21" i="10" s="1"/>
  <c r="C20" i="10"/>
  <c r="O20" i="10" s="1"/>
  <c r="C19" i="10"/>
  <c r="O19" i="10" s="1"/>
  <c r="C18" i="10"/>
  <c r="O18" i="10" s="1"/>
  <c r="C17" i="10"/>
  <c r="O17" i="10" s="1"/>
  <c r="C16" i="10"/>
  <c r="O16" i="10" s="1"/>
  <c r="C15" i="10"/>
  <c r="O15" i="10" s="1"/>
  <c r="C14" i="10"/>
  <c r="O14" i="10" s="1"/>
  <c r="C13" i="10"/>
  <c r="O13" i="10" s="1"/>
  <c r="C12" i="10"/>
  <c r="O12" i="10" s="1"/>
  <c r="C11" i="10"/>
  <c r="O11" i="10" s="1"/>
  <c r="C10" i="10"/>
  <c r="O10" i="10" s="1"/>
  <c r="C9" i="10"/>
  <c r="O9" i="10" s="1"/>
  <c r="C8" i="10"/>
  <c r="O8" i="10" s="1"/>
  <c r="C6" i="10"/>
  <c r="O6" i="10" s="1"/>
  <c r="C5" i="10"/>
  <c r="O5" i="10" s="1"/>
  <c r="C4" i="10"/>
  <c r="O4" i="10" s="1"/>
  <c r="C28" i="29"/>
  <c r="O28" i="29" s="1"/>
  <c r="C27" i="29"/>
  <c r="O27" i="29" s="1"/>
  <c r="C26" i="29"/>
  <c r="O26" i="29" s="1"/>
  <c r="C25" i="29"/>
  <c r="O25" i="29" s="1"/>
  <c r="C24" i="29"/>
  <c r="O24" i="29" s="1"/>
  <c r="C23" i="29"/>
  <c r="O23" i="29" s="1"/>
  <c r="C22" i="29"/>
  <c r="O22" i="29" s="1"/>
  <c r="C21" i="29"/>
  <c r="O21" i="29" s="1"/>
  <c r="C12" i="29"/>
  <c r="O12" i="29" s="1"/>
  <c r="C11" i="29"/>
  <c r="O11" i="29" s="1"/>
  <c r="C10" i="29"/>
  <c r="O10" i="29" s="1"/>
  <c r="C9" i="29"/>
  <c r="O9" i="29" s="1"/>
  <c r="C8" i="29"/>
  <c r="O8" i="29" s="1"/>
  <c r="C7" i="29"/>
  <c r="O7" i="29" s="1"/>
  <c r="C6" i="29"/>
  <c r="O6" i="29" s="1"/>
  <c r="C5" i="29"/>
  <c r="O5" i="29" s="1"/>
  <c r="C29" i="30"/>
  <c r="O29" i="30" s="1"/>
  <c r="C28" i="30"/>
  <c r="O28" i="30" s="1"/>
  <c r="C27" i="30"/>
  <c r="O27" i="30" s="1"/>
  <c r="C26" i="30"/>
  <c r="O26" i="30" s="1"/>
  <c r="C25" i="30"/>
  <c r="O25" i="30" s="1"/>
  <c r="C24" i="30"/>
  <c r="O24" i="30" s="1"/>
  <c r="C23" i="30"/>
  <c r="O23" i="30" s="1"/>
  <c r="C22" i="30"/>
  <c r="O22" i="30" s="1"/>
  <c r="C12" i="30"/>
  <c r="O12" i="30" s="1"/>
  <c r="C11" i="30"/>
  <c r="O11" i="30" s="1"/>
  <c r="C10" i="30"/>
  <c r="O10" i="30" s="1"/>
  <c r="C9" i="30"/>
  <c r="O9" i="30" s="1"/>
  <c r="C8" i="30"/>
  <c r="O8" i="30" s="1"/>
  <c r="C7" i="30"/>
  <c r="O7" i="30" s="1"/>
  <c r="C6" i="30"/>
  <c r="O6" i="30" s="1"/>
  <c r="C5" i="30"/>
  <c r="O5" i="30" s="1"/>
  <c r="C17" i="31"/>
  <c r="O17" i="31" s="1"/>
  <c r="C16" i="31"/>
  <c r="O16" i="31" s="1"/>
  <c r="C15" i="31"/>
  <c r="O15" i="31" s="1"/>
  <c r="C14" i="31"/>
  <c r="O14" i="31" s="1"/>
  <c r="C13" i="31"/>
  <c r="O13" i="31" s="1"/>
  <c r="C12" i="31"/>
  <c r="O12" i="31" s="1"/>
  <c r="C11" i="31"/>
  <c r="O11" i="31" s="1"/>
  <c r="C10" i="31"/>
  <c r="O10" i="31" s="1"/>
  <c r="C9" i="31"/>
  <c r="O9" i="31" s="1"/>
  <c r="C8" i="31"/>
  <c r="O8" i="31" s="1"/>
  <c r="C7" i="31"/>
  <c r="O7" i="31" s="1"/>
  <c r="C6" i="31"/>
  <c r="O6" i="31" s="1"/>
  <c r="C5" i="31"/>
  <c r="O5" i="31" s="1"/>
  <c r="C17" i="32"/>
  <c r="O17" i="32" s="1"/>
  <c r="C16" i="32"/>
  <c r="O16" i="32" s="1"/>
  <c r="C15" i="32"/>
  <c r="O15" i="32" s="1"/>
  <c r="C14" i="32"/>
  <c r="O14" i="32" s="1"/>
  <c r="C13" i="32"/>
  <c r="O13" i="32" s="1"/>
  <c r="C12" i="32"/>
  <c r="O12" i="32" s="1"/>
  <c r="C11" i="32"/>
  <c r="O11" i="32" s="1"/>
  <c r="C10" i="32"/>
  <c r="O10" i="32" s="1"/>
  <c r="C9" i="32"/>
  <c r="O9" i="32" s="1"/>
  <c r="C8" i="32"/>
  <c r="O8" i="32" s="1"/>
  <c r="C7" i="32"/>
  <c r="O7" i="32" s="1"/>
  <c r="C6" i="32"/>
  <c r="O6" i="32" s="1"/>
  <c r="C5" i="32"/>
  <c r="O5" i="32" s="1"/>
  <c r="C28" i="53"/>
  <c r="O28" i="53" s="1"/>
  <c r="C27" i="53"/>
  <c r="O27" i="53" s="1"/>
  <c r="C26" i="53"/>
  <c r="O26" i="53" s="1"/>
  <c r="C25" i="53"/>
  <c r="O25" i="53" s="1"/>
  <c r="C24" i="53"/>
  <c r="O24" i="53" s="1"/>
  <c r="C23" i="53"/>
  <c r="O23" i="53" s="1"/>
  <c r="C22" i="53"/>
  <c r="O22" i="53" s="1"/>
  <c r="C21" i="53"/>
  <c r="O21" i="53" s="1"/>
  <c r="C12" i="53"/>
  <c r="O12" i="53" s="1"/>
  <c r="C11" i="53"/>
  <c r="O11" i="53" s="1"/>
  <c r="C10" i="53"/>
  <c r="O10" i="53" s="1"/>
  <c r="C9" i="53"/>
  <c r="O9" i="53" s="1"/>
  <c r="C8" i="53"/>
  <c r="O8" i="53" s="1"/>
  <c r="C7" i="53"/>
  <c r="O7" i="53" s="1"/>
  <c r="C6" i="53"/>
  <c r="O6" i="53" s="1"/>
  <c r="C5" i="53"/>
  <c r="O5" i="53" s="1"/>
  <c r="C29" i="12"/>
  <c r="O29" i="12" s="1"/>
  <c r="C28" i="12"/>
  <c r="O28" i="12" s="1"/>
  <c r="C27" i="12"/>
  <c r="O27" i="12" s="1"/>
  <c r="C26" i="12"/>
  <c r="O26" i="12" s="1"/>
  <c r="C25" i="12"/>
  <c r="O25" i="12" s="1"/>
  <c r="C24" i="12"/>
  <c r="O24" i="12" s="1"/>
  <c r="C23" i="12"/>
  <c r="O23" i="12" s="1"/>
  <c r="C22" i="12"/>
  <c r="O22" i="12" s="1"/>
  <c r="C12" i="12"/>
  <c r="O12" i="12" s="1"/>
  <c r="C11" i="12"/>
  <c r="O11" i="12" s="1"/>
  <c r="C10" i="12"/>
  <c r="O10" i="12" s="1"/>
  <c r="C9" i="12"/>
  <c r="O9" i="12" s="1"/>
  <c r="C8" i="12"/>
  <c r="O8" i="12" s="1"/>
  <c r="C7" i="12"/>
  <c r="O7" i="12" s="1"/>
  <c r="C6" i="12"/>
  <c r="O6" i="12" s="1"/>
  <c r="C5" i="12"/>
  <c r="O5" i="12" s="1"/>
  <c r="C18" i="9"/>
  <c r="O18" i="9" s="1"/>
  <c r="C17" i="9"/>
  <c r="O17" i="9" s="1"/>
  <c r="C16" i="9"/>
  <c r="O16" i="9" s="1"/>
  <c r="C15" i="9"/>
  <c r="O15" i="9" s="1"/>
  <c r="C14" i="9"/>
  <c r="O14" i="9" s="1"/>
  <c r="C13" i="9"/>
  <c r="O13" i="9" s="1"/>
  <c r="C12" i="9"/>
  <c r="O12" i="9" s="1"/>
  <c r="C11" i="9"/>
  <c r="O11" i="9" s="1"/>
  <c r="C10" i="9"/>
  <c r="O10" i="9" s="1"/>
  <c r="C9" i="9"/>
  <c r="O9" i="9" s="1"/>
  <c r="C8" i="9"/>
  <c r="O8" i="9" s="1"/>
  <c r="C7" i="9"/>
  <c r="O7" i="9" s="1"/>
  <c r="C6" i="9"/>
  <c r="O6" i="9" s="1"/>
  <c r="C17" i="8"/>
  <c r="O17" i="8" s="1"/>
  <c r="C16" i="8"/>
  <c r="O16" i="8" s="1"/>
  <c r="C15" i="8"/>
  <c r="O15" i="8" s="1"/>
  <c r="C14" i="8"/>
  <c r="O14" i="8" s="1"/>
  <c r="C13" i="8"/>
  <c r="O13" i="8" s="1"/>
  <c r="C12" i="8"/>
  <c r="O12" i="8" s="1"/>
  <c r="C11" i="8"/>
  <c r="O11" i="8" s="1"/>
  <c r="C10" i="8"/>
  <c r="O10" i="8" s="1"/>
  <c r="C9" i="8"/>
  <c r="O9" i="8" s="1"/>
  <c r="C8" i="8"/>
  <c r="O8" i="8" s="1"/>
  <c r="C7" i="8"/>
  <c r="O7" i="8" s="1"/>
  <c r="C6" i="8"/>
  <c r="O6" i="8" s="1"/>
  <c r="C5" i="8"/>
  <c r="O5" i="8" s="1"/>
  <c r="C21" i="6"/>
  <c r="O21" i="6" s="1"/>
  <c r="C20" i="6"/>
  <c r="O20" i="6" s="1"/>
  <c r="C19" i="6"/>
  <c r="O19" i="6" s="1"/>
  <c r="C18" i="6"/>
  <c r="O18" i="6" s="1"/>
  <c r="C17" i="6"/>
  <c r="O17" i="6" s="1"/>
  <c r="C16" i="6"/>
  <c r="O16" i="6" s="1"/>
  <c r="C15" i="6"/>
  <c r="O15" i="6" s="1"/>
  <c r="C14" i="6"/>
  <c r="O14" i="6" s="1"/>
  <c r="C13" i="6"/>
  <c r="O13" i="6" s="1"/>
  <c r="C12" i="6"/>
  <c r="O12" i="6" s="1"/>
  <c r="C11" i="6"/>
  <c r="O11" i="6" s="1"/>
  <c r="C10" i="6"/>
  <c r="O10" i="6" s="1"/>
  <c r="C9" i="6"/>
  <c r="O9" i="6" s="1"/>
  <c r="C8" i="6"/>
  <c r="O8" i="6" s="1"/>
  <c r="C7" i="6"/>
  <c r="O7" i="6" s="1"/>
  <c r="C6" i="6"/>
  <c r="O6" i="6" s="1"/>
  <c r="C5" i="6"/>
  <c r="O5" i="6" s="1"/>
  <c r="C4" i="6"/>
  <c r="O4" i="6" s="1"/>
  <c r="C21" i="5"/>
  <c r="O21" i="5" s="1"/>
  <c r="C20" i="5"/>
  <c r="O20" i="5" s="1"/>
  <c r="C19" i="5"/>
  <c r="O19" i="5" s="1"/>
  <c r="C18" i="5"/>
  <c r="O18" i="5" s="1"/>
  <c r="C17" i="5"/>
  <c r="O17" i="5" s="1"/>
  <c r="C16" i="5"/>
  <c r="O16" i="5" s="1"/>
  <c r="C15" i="5"/>
  <c r="O15" i="5" s="1"/>
  <c r="C14" i="5"/>
  <c r="O14" i="5" s="1"/>
  <c r="C13" i="5"/>
  <c r="O13" i="5" s="1"/>
  <c r="C12" i="5"/>
  <c r="O12" i="5" s="1"/>
  <c r="C11" i="5"/>
  <c r="O11" i="5" s="1"/>
  <c r="C10" i="5"/>
  <c r="O10" i="5" s="1"/>
  <c r="C9" i="5"/>
  <c r="O9" i="5" s="1"/>
  <c r="C8" i="5"/>
  <c r="O8" i="5" s="1"/>
  <c r="C7" i="5"/>
  <c r="O7" i="5" s="1"/>
  <c r="C6" i="5"/>
  <c r="O6" i="5" s="1"/>
  <c r="C5" i="5"/>
  <c r="O5" i="5" s="1"/>
  <c r="C4" i="5"/>
  <c r="O4" i="5" s="1"/>
  <c r="C21" i="4"/>
  <c r="O21" i="4" s="1"/>
  <c r="C20" i="4"/>
  <c r="O20" i="4" s="1"/>
  <c r="C19" i="4"/>
  <c r="O19" i="4" s="1"/>
  <c r="C18" i="4"/>
  <c r="O18" i="4" s="1"/>
  <c r="C17" i="4"/>
  <c r="O17" i="4" s="1"/>
  <c r="C16" i="4"/>
  <c r="O16" i="4" s="1"/>
  <c r="C15" i="4"/>
  <c r="O15" i="4" s="1"/>
  <c r="C14" i="4"/>
  <c r="O14" i="4" s="1"/>
  <c r="C13" i="4"/>
  <c r="O13" i="4" s="1"/>
  <c r="C12" i="4"/>
  <c r="O12" i="4" s="1"/>
  <c r="C11" i="4"/>
  <c r="O11" i="4" s="1"/>
  <c r="C10" i="4"/>
  <c r="O10" i="4" s="1"/>
  <c r="C9" i="4"/>
  <c r="O9" i="4" s="1"/>
  <c r="C8" i="4"/>
  <c r="O8" i="4" s="1"/>
  <c r="C7" i="4"/>
  <c r="O7" i="4" s="1"/>
  <c r="C6" i="4"/>
  <c r="O6" i="4" s="1"/>
  <c r="C5" i="4"/>
  <c r="O5" i="4" s="1"/>
  <c r="C4" i="4"/>
  <c r="O4" i="4" s="1"/>
  <c r="C21" i="3"/>
  <c r="O21" i="3" s="1"/>
  <c r="C20" i="3"/>
  <c r="O20" i="3" s="1"/>
  <c r="C19" i="3"/>
  <c r="O19" i="3" s="1"/>
  <c r="C18" i="3"/>
  <c r="O18" i="3" s="1"/>
  <c r="C17" i="3"/>
  <c r="O17" i="3" s="1"/>
  <c r="C16" i="3"/>
  <c r="O16" i="3" s="1"/>
  <c r="C15" i="3"/>
  <c r="O15" i="3" s="1"/>
  <c r="C14" i="3"/>
  <c r="O14" i="3" s="1"/>
  <c r="C13" i="3"/>
  <c r="O13" i="3" s="1"/>
  <c r="C12" i="3"/>
  <c r="O12" i="3" s="1"/>
  <c r="C11" i="3"/>
  <c r="O11" i="3" s="1"/>
  <c r="C10" i="3"/>
  <c r="O10" i="3" s="1"/>
  <c r="C9" i="3"/>
  <c r="O9" i="3" s="1"/>
  <c r="C8" i="3"/>
  <c r="O8" i="3" s="1"/>
  <c r="C7" i="3"/>
  <c r="O7" i="3" s="1"/>
  <c r="C6" i="3"/>
  <c r="O6" i="3" s="1"/>
  <c r="C5" i="3"/>
  <c r="O5" i="3" s="1"/>
  <c r="C4" i="3"/>
  <c r="O4" i="3" s="1"/>
  <c r="C22" i="2"/>
  <c r="O22" i="2" s="1"/>
  <c r="N24" i="2" s="1"/>
  <c r="C21" i="2"/>
  <c r="O21" i="2" s="1"/>
  <c r="C20" i="2"/>
  <c r="O20" i="2" s="1"/>
  <c r="C19" i="2"/>
  <c r="O19" i="2" s="1"/>
  <c r="C18" i="2"/>
  <c r="O18" i="2" s="1"/>
  <c r="C17" i="2"/>
  <c r="O17" i="2" s="1"/>
  <c r="C16" i="2"/>
  <c r="O16" i="2" s="1"/>
  <c r="C15" i="2"/>
  <c r="O15" i="2" s="1"/>
  <c r="C14" i="2"/>
  <c r="O14" i="2" s="1"/>
  <c r="C13" i="2"/>
  <c r="O13" i="2" s="1"/>
  <c r="C12" i="2"/>
  <c r="O12" i="2" s="1"/>
  <c r="C11" i="2"/>
  <c r="O11" i="2" s="1"/>
  <c r="C10" i="2"/>
  <c r="O10" i="2" s="1"/>
  <c r="C9" i="2"/>
  <c r="O9" i="2" s="1"/>
  <c r="C8" i="2"/>
  <c r="O8" i="2" s="1"/>
  <c r="C7" i="2"/>
  <c r="O7" i="2" s="1"/>
  <c r="C6" i="2"/>
  <c r="O6" i="2" s="1"/>
  <c r="C5" i="2"/>
  <c r="O5" i="2" s="1"/>
  <c r="C4" i="2"/>
  <c r="O4" i="2" s="1"/>
  <c r="C21" i="1"/>
  <c r="O21" i="1" s="1"/>
  <c r="C20" i="1"/>
  <c r="O20" i="1" s="1"/>
  <c r="C19" i="1"/>
  <c r="O19" i="1" s="1"/>
  <c r="C18" i="1"/>
  <c r="O18" i="1" s="1"/>
  <c r="C17" i="1"/>
  <c r="O17" i="1" s="1"/>
  <c r="C16" i="1"/>
  <c r="O16" i="1" s="1"/>
  <c r="C15" i="1"/>
  <c r="O15" i="1" s="1"/>
  <c r="C14" i="1"/>
  <c r="O14" i="1" s="1"/>
  <c r="C13" i="1"/>
  <c r="O13" i="1" s="1"/>
  <c r="C12" i="1"/>
  <c r="O12" i="1" s="1"/>
  <c r="C11" i="1"/>
  <c r="O11" i="1" s="1"/>
  <c r="C10" i="1"/>
  <c r="O10" i="1" s="1"/>
  <c r="C9" i="1"/>
  <c r="O9" i="1" s="1"/>
  <c r="C8" i="1"/>
  <c r="O8" i="1" s="1"/>
  <c r="C7" i="1"/>
  <c r="O7" i="1" s="1"/>
  <c r="C6" i="1"/>
  <c r="O6" i="1" s="1"/>
  <c r="C5" i="1"/>
  <c r="O5" i="1" s="1"/>
  <c r="C22" i="6" l="1"/>
  <c r="D18" i="8"/>
  <c r="G7" i="47"/>
  <c r="I20" i="47"/>
  <c r="F20" i="47"/>
  <c r="E20" i="47"/>
  <c r="D20" i="47"/>
  <c r="C20" i="47"/>
  <c r="C19" i="47" s="1"/>
  <c r="C13" i="17"/>
  <c r="C12" i="17"/>
  <c r="C28" i="10"/>
  <c r="C28" i="5"/>
  <c r="C28" i="4"/>
  <c r="C28" i="3"/>
  <c r="C28" i="2"/>
  <c r="C28" i="1"/>
  <c r="I28" i="1" s="1"/>
  <c r="K7" i="47" l="1"/>
  <c r="G6" i="47"/>
  <c r="C30" i="1"/>
  <c r="M28" i="1"/>
  <c r="H30" i="1"/>
  <c r="I30" i="1"/>
  <c r="E30" i="1"/>
  <c r="G30" i="1"/>
  <c r="F30" i="1"/>
  <c r="D30" i="1"/>
  <c r="G20" i="47"/>
  <c r="I24" i="47"/>
  <c r="I19" i="47" s="1"/>
  <c r="E24" i="47"/>
  <c r="E19" i="47" s="1"/>
  <c r="F24" i="47"/>
  <c r="F19" i="47" s="1"/>
  <c r="D24" i="47"/>
  <c r="D19" i="47" s="1"/>
  <c r="G13" i="17"/>
  <c r="I13" i="17" s="1"/>
  <c r="N13" i="17" s="1"/>
  <c r="G12" i="17"/>
  <c r="I12" i="17" s="1"/>
  <c r="N12" i="17" s="1"/>
  <c r="G28" i="10"/>
  <c r="G28" i="6"/>
  <c r="G28" i="5"/>
  <c r="G28" i="4"/>
  <c r="G28" i="3"/>
  <c r="I28" i="3" s="1"/>
  <c r="G28" i="2"/>
  <c r="I28" i="2" s="1"/>
  <c r="I30" i="3" l="1"/>
  <c r="M28" i="3"/>
  <c r="H30" i="3"/>
  <c r="E30" i="3"/>
  <c r="F30" i="3"/>
  <c r="D30" i="3"/>
  <c r="C30" i="3"/>
  <c r="I30" i="2"/>
  <c r="M28" i="2"/>
  <c r="H30" i="2"/>
  <c r="F30" i="2"/>
  <c r="E30" i="2"/>
  <c r="D30" i="2"/>
  <c r="I28" i="4"/>
  <c r="I28" i="10"/>
  <c r="I28" i="5"/>
  <c r="G30" i="3"/>
  <c r="G30" i="2"/>
  <c r="I28" i="6"/>
  <c r="K20" i="47"/>
  <c r="C30" i="2"/>
  <c r="G24" i="47"/>
  <c r="K24" i="47" s="1"/>
  <c r="M13" i="17"/>
  <c r="I30" i="4" l="1"/>
  <c r="M28" i="4"/>
  <c r="H30" i="4"/>
  <c r="F30" i="4"/>
  <c r="E30" i="4"/>
  <c r="D30" i="4"/>
  <c r="C30" i="4"/>
  <c r="I30" i="6"/>
  <c r="H30" i="6"/>
  <c r="M28" i="6"/>
  <c r="E30" i="6"/>
  <c r="F30" i="6"/>
  <c r="D30" i="6"/>
  <c r="C30" i="6"/>
  <c r="I30" i="5"/>
  <c r="M28" i="5"/>
  <c r="H30" i="5"/>
  <c r="E30" i="5"/>
  <c r="F30" i="5"/>
  <c r="D30" i="5"/>
  <c r="C30" i="5"/>
  <c r="G30" i="4"/>
  <c r="G30" i="6"/>
  <c r="I30" i="10"/>
  <c r="H30" i="10"/>
  <c r="M28" i="10"/>
  <c r="E30" i="10"/>
  <c r="F30" i="10"/>
  <c r="D30" i="10"/>
  <c r="C30" i="10"/>
  <c r="G30" i="10"/>
  <c r="G19" i="47"/>
  <c r="G30" i="5"/>
  <c r="O13" i="17"/>
  <c r="K22" i="47"/>
  <c r="O22" i="6" l="1"/>
  <c r="N24" i="6" s="1"/>
  <c r="E24" i="2"/>
  <c r="I24" i="2"/>
  <c r="M24" i="2"/>
  <c r="J24" i="2"/>
  <c r="K24" i="2"/>
  <c r="O19" i="9"/>
  <c r="N21" i="9" s="1"/>
  <c r="E22" i="10"/>
  <c r="O22" i="3" l="1"/>
  <c r="O22" i="4"/>
  <c r="M12" i="17"/>
  <c r="O18" i="8"/>
  <c r="D20" i="8" l="1"/>
  <c r="N20" i="8"/>
  <c r="L24" i="3"/>
  <c r="N24" i="3"/>
  <c r="L24" i="4"/>
  <c r="N24" i="4"/>
  <c r="O12" i="17"/>
  <c r="G26" i="47"/>
  <c r="K9" i="47" l="1"/>
  <c r="C30" i="30"/>
  <c r="F30" i="30" l="1"/>
  <c r="G30" i="30" l="1"/>
  <c r="M30" i="30" l="1"/>
  <c r="K23" i="47" l="1"/>
  <c r="K19" i="47" s="1"/>
  <c r="M22" i="10" l="1"/>
  <c r="K15" i="47" l="1"/>
  <c r="K13" i="47"/>
  <c r="K12" i="47"/>
  <c r="K10" i="47"/>
  <c r="J26" i="47"/>
  <c r="I26" i="47"/>
  <c r="H26" i="47"/>
  <c r="F26" i="47"/>
  <c r="E26" i="47"/>
  <c r="D26" i="47"/>
  <c r="C26" i="47"/>
  <c r="K22" i="10"/>
  <c r="J22" i="10"/>
  <c r="I22" i="10"/>
  <c r="H22" i="10"/>
  <c r="G22" i="10"/>
  <c r="F22" i="10"/>
  <c r="D22" i="10"/>
  <c r="C22" i="10"/>
  <c r="M29" i="29"/>
  <c r="K29" i="29"/>
  <c r="J29" i="29"/>
  <c r="I29" i="29"/>
  <c r="H29" i="29"/>
  <c r="G29" i="29"/>
  <c r="F29" i="29"/>
  <c r="E29" i="29"/>
  <c r="D29" i="29"/>
  <c r="C29" i="29"/>
  <c r="M13" i="29"/>
  <c r="K13" i="29"/>
  <c r="J13" i="29"/>
  <c r="I13" i="29"/>
  <c r="H13" i="29"/>
  <c r="G13" i="29"/>
  <c r="F13" i="29"/>
  <c r="E13" i="29"/>
  <c r="D13" i="29"/>
  <c r="C13" i="29"/>
  <c r="K30" i="30"/>
  <c r="J30" i="30"/>
  <c r="I30" i="30"/>
  <c r="H30" i="30"/>
  <c r="E30" i="30"/>
  <c r="D30" i="30"/>
  <c r="M13" i="30"/>
  <c r="K13" i="30"/>
  <c r="J13" i="30"/>
  <c r="I13" i="30"/>
  <c r="H13" i="30"/>
  <c r="G13" i="30"/>
  <c r="F13" i="30"/>
  <c r="E13" i="30"/>
  <c r="D13" i="30"/>
  <c r="C13" i="30"/>
  <c r="M18" i="31"/>
  <c r="K18" i="31"/>
  <c r="J18" i="31"/>
  <c r="I18" i="31"/>
  <c r="H18" i="31"/>
  <c r="G18" i="31"/>
  <c r="F18" i="31"/>
  <c r="E18" i="31"/>
  <c r="D18" i="31"/>
  <c r="C18" i="31"/>
  <c r="M18" i="32"/>
  <c r="K18" i="32"/>
  <c r="J18" i="32"/>
  <c r="I18" i="32"/>
  <c r="H18" i="32"/>
  <c r="G18" i="32"/>
  <c r="F18" i="32"/>
  <c r="E18" i="32"/>
  <c r="D18" i="32"/>
  <c r="C18" i="32"/>
  <c r="M29" i="53"/>
  <c r="K29" i="53"/>
  <c r="J29" i="53"/>
  <c r="I29" i="53"/>
  <c r="H29" i="53"/>
  <c r="G29" i="53"/>
  <c r="F29" i="53"/>
  <c r="E29" i="53"/>
  <c r="D29" i="53"/>
  <c r="C29" i="53"/>
  <c r="M13" i="53"/>
  <c r="K13" i="53"/>
  <c r="J13" i="53"/>
  <c r="I13" i="53"/>
  <c r="H13" i="53"/>
  <c r="G13" i="53"/>
  <c r="F13" i="53"/>
  <c r="E13" i="53"/>
  <c r="D13" i="53"/>
  <c r="C13" i="53"/>
  <c r="M30" i="12"/>
  <c r="J30" i="12"/>
  <c r="H30" i="12"/>
  <c r="G30" i="12"/>
  <c r="F30" i="12"/>
  <c r="E30" i="12"/>
  <c r="D30" i="12"/>
  <c r="C30" i="12"/>
  <c r="M13" i="12"/>
  <c r="K13" i="12"/>
  <c r="J13" i="12"/>
  <c r="I13" i="12"/>
  <c r="H13" i="12"/>
  <c r="G13" i="12"/>
  <c r="F13" i="12"/>
  <c r="E13" i="12"/>
  <c r="D13" i="12"/>
  <c r="C13" i="12"/>
  <c r="M19" i="9"/>
  <c r="K19" i="9"/>
  <c r="J19" i="9"/>
  <c r="I19" i="9"/>
  <c r="H19" i="9"/>
  <c r="G19" i="9"/>
  <c r="F19" i="9"/>
  <c r="E19" i="9"/>
  <c r="E21" i="9" s="1"/>
  <c r="D19" i="9"/>
  <c r="C19" i="9"/>
  <c r="M18" i="8"/>
  <c r="K18" i="8"/>
  <c r="K20" i="8" s="1"/>
  <c r="J18" i="8"/>
  <c r="I18" i="8"/>
  <c r="I20" i="8" s="1"/>
  <c r="H18" i="8"/>
  <c r="G18" i="8"/>
  <c r="F18" i="8"/>
  <c r="E18" i="8"/>
  <c r="C18" i="8"/>
  <c r="M22" i="6"/>
  <c r="K22" i="6"/>
  <c r="K24" i="6" s="1"/>
  <c r="I22" i="6"/>
  <c r="I24" i="6" s="1"/>
  <c r="H22" i="6"/>
  <c r="G22" i="6"/>
  <c r="F22" i="6"/>
  <c r="F24" i="6" s="1"/>
  <c r="E22" i="6"/>
  <c r="E24" i="6" s="1"/>
  <c r="D22" i="6"/>
  <c r="M22" i="5"/>
  <c r="K22" i="5"/>
  <c r="I22" i="5"/>
  <c r="H22" i="5"/>
  <c r="F22" i="5"/>
  <c r="D22" i="5"/>
  <c r="C22" i="5"/>
  <c r="M22" i="4"/>
  <c r="K22" i="4"/>
  <c r="I22" i="4"/>
  <c r="H22" i="4"/>
  <c r="G22" i="4"/>
  <c r="F22" i="4"/>
  <c r="E22" i="4"/>
  <c r="E24" i="4" s="1"/>
  <c r="D22" i="4"/>
  <c r="C22" i="4"/>
  <c r="M22" i="3"/>
  <c r="K22" i="3"/>
  <c r="H22" i="3"/>
  <c r="G22" i="3"/>
  <c r="E22" i="3"/>
  <c r="D22" i="3"/>
  <c r="C22" i="3"/>
  <c r="M22" i="1"/>
  <c r="H22" i="1"/>
  <c r="G22" i="1"/>
  <c r="D22" i="1"/>
  <c r="C22" i="1"/>
  <c r="K6" i="47" l="1"/>
  <c r="O22" i="10"/>
  <c r="N24" i="10" s="1"/>
  <c r="O29" i="53"/>
  <c r="N31" i="53" s="1"/>
  <c r="O22" i="5"/>
  <c r="M24" i="5" s="1"/>
  <c r="O13" i="53"/>
  <c r="N15" i="53" s="1"/>
  <c r="O18" i="32"/>
  <c r="N20" i="32" s="1"/>
  <c r="O22" i="1"/>
  <c r="O13" i="29"/>
  <c r="N15" i="29" s="1"/>
  <c r="O29" i="29"/>
  <c r="N31" i="29" s="1"/>
  <c r="O30" i="30"/>
  <c r="K26" i="47"/>
  <c r="O13" i="30"/>
  <c r="N16" i="30" s="1"/>
  <c r="O18" i="31"/>
  <c r="N20" i="31" s="1"/>
  <c r="O30" i="12"/>
  <c r="N32" i="12" s="1"/>
  <c r="O13" i="12"/>
  <c r="N15" i="12" s="1"/>
  <c r="D24" i="4"/>
  <c r="D24" i="3"/>
  <c r="C24" i="2"/>
  <c r="G24" i="2"/>
  <c r="M27" i="2"/>
  <c r="M29" i="2" s="1"/>
  <c r="D24" i="2"/>
  <c r="F24" i="2"/>
  <c r="H24" i="2"/>
  <c r="L24" i="2"/>
  <c r="M27" i="5" l="1"/>
  <c r="C24" i="5"/>
  <c r="H32" i="30"/>
  <c r="N32" i="30"/>
  <c r="N24" i="5"/>
  <c r="L24" i="5"/>
  <c r="E24" i="5"/>
  <c r="J24" i="5"/>
  <c r="G24" i="5"/>
  <c r="F24" i="5"/>
  <c r="O24" i="2"/>
  <c r="H24" i="5"/>
  <c r="K24" i="5"/>
  <c r="I24" i="5"/>
  <c r="D24" i="5"/>
  <c r="M27" i="1"/>
  <c r="N24" i="1"/>
  <c r="K24" i="1"/>
  <c r="L24" i="1"/>
  <c r="I24" i="1"/>
  <c r="E24" i="1"/>
  <c r="J24" i="1"/>
  <c r="F24" i="1"/>
  <c r="G24" i="1"/>
  <c r="H24" i="1"/>
  <c r="D24" i="1"/>
  <c r="C24" i="1"/>
  <c r="M24" i="1"/>
  <c r="E24" i="10"/>
  <c r="L24" i="10"/>
  <c r="L31" i="29"/>
  <c r="E15" i="29"/>
  <c r="C15" i="29"/>
  <c r="L15" i="29"/>
  <c r="D24" i="10"/>
  <c r="E32" i="12"/>
  <c r="N27" i="2"/>
  <c r="M27" i="6"/>
  <c r="J24" i="6"/>
  <c r="F15" i="29"/>
  <c r="I15" i="29"/>
  <c r="D15" i="29"/>
  <c r="G15" i="29"/>
  <c r="J15" i="29"/>
  <c r="M15" i="29"/>
  <c r="H15" i="29"/>
  <c r="K15" i="29"/>
  <c r="I31" i="29"/>
  <c r="D31" i="29"/>
  <c r="M31" i="29"/>
  <c r="K31" i="29"/>
  <c r="E31" i="29"/>
  <c r="J31" i="29"/>
  <c r="G31" i="29"/>
  <c r="C31" i="29"/>
  <c r="H31" i="29"/>
  <c r="F31" i="29"/>
  <c r="H24" i="6"/>
  <c r="L24" i="6"/>
  <c r="D24" i="6"/>
  <c r="G24" i="6"/>
  <c r="C15" i="12"/>
  <c r="G24" i="10"/>
  <c r="K24" i="10"/>
  <c r="C24" i="10"/>
  <c r="D20" i="32"/>
  <c r="M20" i="8"/>
  <c r="L20" i="8"/>
  <c r="E20" i="8"/>
  <c r="H20" i="8"/>
  <c r="C24" i="6"/>
  <c r="M24" i="6"/>
  <c r="C16" i="30"/>
  <c r="G20" i="8"/>
  <c r="C20" i="8"/>
  <c r="J20" i="8"/>
  <c r="I24" i="10"/>
  <c r="M27" i="10"/>
  <c r="M24" i="3"/>
  <c r="I24" i="3"/>
  <c r="D31" i="53"/>
  <c r="C15" i="53"/>
  <c r="K24" i="3"/>
  <c r="G24" i="3"/>
  <c r="E24" i="3"/>
  <c r="C24" i="3"/>
  <c r="M27" i="3"/>
  <c r="M29" i="3" s="1"/>
  <c r="N29" i="3" s="1"/>
  <c r="H16" i="30"/>
  <c r="K31" i="53"/>
  <c r="E31" i="53"/>
  <c r="C31" i="53"/>
  <c r="M31" i="53"/>
  <c r="I31" i="53"/>
  <c r="J31" i="53"/>
  <c r="M32" i="12"/>
  <c r="I32" i="12"/>
  <c r="K32" i="12"/>
  <c r="D32" i="12"/>
  <c r="M21" i="9"/>
  <c r="F20" i="8"/>
  <c r="M24" i="4"/>
  <c r="K24" i="4"/>
  <c r="I24" i="4"/>
  <c r="G24" i="4"/>
  <c r="J24" i="3"/>
  <c r="H24" i="3"/>
  <c r="F24" i="3"/>
  <c r="K32" i="30"/>
  <c r="G32" i="30"/>
  <c r="L16" i="30"/>
  <c r="M16" i="30"/>
  <c r="H20" i="31"/>
  <c r="L20" i="31"/>
  <c r="K20" i="31"/>
  <c r="M20" i="32"/>
  <c r="E20" i="32"/>
  <c r="I20" i="32"/>
  <c r="L20" i="32"/>
  <c r="H20" i="32"/>
  <c r="G15" i="53"/>
  <c r="L15" i="53"/>
  <c r="K15" i="53"/>
  <c r="H15" i="53"/>
  <c r="M15" i="12"/>
  <c r="K15" i="12"/>
  <c r="I15" i="12"/>
  <c r="G15" i="12"/>
  <c r="E15" i="12"/>
  <c r="L15" i="12"/>
  <c r="K21" i="9"/>
  <c r="I21" i="9"/>
  <c r="G21" i="9"/>
  <c r="C21" i="9"/>
  <c r="L21" i="9"/>
  <c r="J21" i="9"/>
  <c r="D21" i="9"/>
  <c r="C24" i="4"/>
  <c r="O24" i="4"/>
  <c r="M27" i="4"/>
  <c r="M24" i="10"/>
  <c r="M32" i="30"/>
  <c r="I32" i="30"/>
  <c r="C32" i="30"/>
  <c r="D32" i="30"/>
  <c r="E32" i="30"/>
  <c r="F32" i="30"/>
  <c r="J32" i="30"/>
  <c r="J16" i="30"/>
  <c r="F16" i="30"/>
  <c r="I16" i="30"/>
  <c r="D16" i="30"/>
  <c r="K16" i="30"/>
  <c r="G16" i="30"/>
  <c r="E16" i="30"/>
  <c r="G31" i="53"/>
  <c r="L31" i="53"/>
  <c r="H31" i="53"/>
  <c r="F31" i="53"/>
  <c r="G32" i="12"/>
  <c r="C32" i="12"/>
  <c r="L32" i="12"/>
  <c r="J32" i="12"/>
  <c r="H32" i="12"/>
  <c r="F32" i="12"/>
  <c r="J15" i="12"/>
  <c r="H21" i="9"/>
  <c r="J24" i="4"/>
  <c r="J24" i="10"/>
  <c r="H24" i="10"/>
  <c r="F24" i="10"/>
  <c r="L32" i="30"/>
  <c r="D20" i="31"/>
  <c r="G20" i="31"/>
  <c r="J20" i="31"/>
  <c r="F20" i="31"/>
  <c r="M20" i="31"/>
  <c r="I20" i="31"/>
  <c r="E20" i="31"/>
  <c r="C20" i="31"/>
  <c r="K20" i="32"/>
  <c r="G20" i="32"/>
  <c r="C20" i="32"/>
  <c r="J20" i="32"/>
  <c r="F20" i="32"/>
  <c r="M15" i="53"/>
  <c r="I15" i="53"/>
  <c r="E15" i="53"/>
  <c r="J15" i="53"/>
  <c r="F15" i="53"/>
  <c r="D15" i="53"/>
  <c r="F15" i="12"/>
  <c r="H15" i="12"/>
  <c r="D15" i="12"/>
  <c r="F21" i="9"/>
  <c r="H24" i="4"/>
  <c r="F24" i="4"/>
  <c r="M29" i="5"/>
  <c r="N29" i="5" s="1"/>
  <c r="O16" i="30" l="1"/>
  <c r="O24" i="10"/>
  <c r="O15" i="29"/>
  <c r="O31" i="29"/>
  <c r="O32" i="30"/>
  <c r="O24" i="5"/>
  <c r="O20" i="32"/>
  <c r="O20" i="31"/>
  <c r="O21" i="9"/>
  <c r="O31" i="53"/>
  <c r="O20" i="8"/>
  <c r="O32" i="12"/>
  <c r="O24" i="3"/>
  <c r="O15" i="53"/>
  <c r="O15" i="12"/>
  <c r="O24" i="6"/>
  <c r="O24" i="1"/>
  <c r="M29" i="4"/>
  <c r="N27" i="4" s="1"/>
  <c r="M29" i="10"/>
  <c r="N27" i="10" s="1"/>
  <c r="M29" i="6"/>
  <c r="N27" i="6" s="1"/>
  <c r="M29" i="1"/>
  <c r="N29" i="2"/>
  <c r="N28" i="2"/>
  <c r="N27" i="3"/>
  <c r="N28" i="3"/>
  <c r="N27" i="5"/>
  <c r="N28" i="5"/>
  <c r="N29" i="10" l="1"/>
  <c r="N28" i="10"/>
  <c r="N29" i="1"/>
  <c r="N28" i="1"/>
  <c r="N27" i="1"/>
  <c r="N29" i="6"/>
  <c r="N28" i="6"/>
  <c r="N29" i="4"/>
  <c r="N28" i="4"/>
</calcChain>
</file>

<file path=xl/sharedStrings.xml><?xml version="1.0" encoding="utf-8"?>
<sst xmlns="http://schemas.openxmlformats.org/spreadsheetml/2006/main" count="901" uniqueCount="121">
  <si>
    <t>Ред.   бр.</t>
  </si>
  <si>
    <t>Класа на осигурување</t>
  </si>
  <si>
    <t>неживот</t>
  </si>
  <si>
    <t>Вкупно</t>
  </si>
  <si>
    <t>Триглав</t>
  </si>
  <si>
    <t>Евроинс</t>
  </si>
  <si>
    <t>Сава</t>
  </si>
  <si>
    <t>Винер</t>
  </si>
  <si>
    <t>Еуролинк</t>
  </si>
  <si>
    <t>Уника</t>
  </si>
  <si>
    <t>Ос.Полиса</t>
  </si>
  <si>
    <t>Кроација</t>
  </si>
  <si>
    <t>Незгода</t>
  </si>
  <si>
    <t>Здравствено осигурување</t>
  </si>
  <si>
    <t>Моторни возила - каско</t>
  </si>
  <si>
    <t>Шински возила - каско</t>
  </si>
  <si>
    <t>Воздухоплови - каско</t>
  </si>
  <si>
    <t>Пловни објекти - каско</t>
  </si>
  <si>
    <t>Стока во превоз - карго</t>
  </si>
  <si>
    <t>Имот од пожари и други непогоди</t>
  </si>
  <si>
    <t xml:space="preserve">Останати осигурувања на имот </t>
  </si>
  <si>
    <t>АО (вкупно )</t>
  </si>
  <si>
    <t>Одговорност воздухоплови</t>
  </si>
  <si>
    <t>Одговорност пловни објекти</t>
  </si>
  <si>
    <t xml:space="preserve">Општо осигурување од одговорност </t>
  </si>
  <si>
    <t>Осигурување на кредити</t>
  </si>
  <si>
    <t>Осигурување на гаранции</t>
  </si>
  <si>
    <t>Осигурување од финансиски загуби</t>
  </si>
  <si>
    <t>Осигурување на правна заштита</t>
  </si>
  <si>
    <t>Осигурување на туристичка помош</t>
  </si>
  <si>
    <t xml:space="preserve">Вкупно  </t>
  </si>
  <si>
    <t xml:space="preserve">% по друштво за неживотно осигурување </t>
  </si>
  <si>
    <t>Граве</t>
  </si>
  <si>
    <t>Неживот</t>
  </si>
  <si>
    <t>Живот</t>
  </si>
  <si>
    <t xml:space="preserve">% по друштво за животно осигурување </t>
  </si>
  <si>
    <t>во 000 мкд</t>
  </si>
  <si>
    <t xml:space="preserve">Вкупно </t>
  </si>
  <si>
    <t>Ос.полиса</t>
  </si>
  <si>
    <t>Патнички автомобили</t>
  </si>
  <si>
    <t>Товарни возила</t>
  </si>
  <si>
    <t>Автобуси</t>
  </si>
  <si>
    <t>Влечни возила</t>
  </si>
  <si>
    <t>Специјални возила</t>
  </si>
  <si>
    <t>Моторцикли и скутери</t>
  </si>
  <si>
    <t>Приклучни возила</t>
  </si>
  <si>
    <t>Работни моторни возила</t>
  </si>
  <si>
    <t>Возила за време на пробни возења и престој во складишта</t>
  </si>
  <si>
    <t>Возила за време на доопремување на сопствени оски (пер акс)</t>
  </si>
  <si>
    <t>Моторни возила со пробни таблици</t>
  </si>
  <si>
    <t>Возила за време на поправка во автомеханичарски и авторемонтни работилници и во работилници за перење и подмачкување</t>
  </si>
  <si>
    <t>Возила со посебни регистарски ознаки кои се во промет на територија на РМ</t>
  </si>
  <si>
    <t>000 мкд</t>
  </si>
  <si>
    <t xml:space="preserve">% </t>
  </si>
  <si>
    <t xml:space="preserve">Вкупно ЗК </t>
  </si>
  <si>
    <t>Вкупно (неживот)</t>
  </si>
  <si>
    <t>Вкупно (живот)</t>
  </si>
  <si>
    <t>Друштво за осигурување</t>
  </si>
  <si>
    <t>Трошоци за провизија</t>
  </si>
  <si>
    <t>Резерви за настанати и пријавени штети</t>
  </si>
  <si>
    <t>Резерви за настанати но непријавени штети</t>
  </si>
  <si>
    <t>Број на штети</t>
  </si>
  <si>
    <t>Исплатени износи</t>
  </si>
  <si>
    <t>Број на резервирани штети</t>
  </si>
  <si>
    <t>Неосигурени возила</t>
  </si>
  <si>
    <t>Непознати возила</t>
  </si>
  <si>
    <t>Останати услужни штети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</si>
  <si>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</si>
  <si>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Општа одговорност </t>
  </si>
  <si>
    <t>Македонија</t>
  </si>
  <si>
    <t xml:space="preserve">Директна продажба </t>
  </si>
  <si>
    <t>Осиг. брокерски друштва</t>
  </si>
  <si>
    <t>Друштва за застапување</t>
  </si>
  <si>
    <t>Туристички агенции</t>
  </si>
  <si>
    <t xml:space="preserve">Авто салони </t>
  </si>
  <si>
    <t>Банки</t>
  </si>
  <si>
    <t>Број на склучени договори</t>
  </si>
  <si>
    <t xml:space="preserve">Бруто полисирана премија </t>
  </si>
  <si>
    <t>Застапници во осигурување</t>
  </si>
  <si>
    <t>Останати дистрибутивни канали</t>
  </si>
  <si>
    <t>Математичка резерва</t>
  </si>
  <si>
    <t>Резерви на штети</t>
  </si>
  <si>
    <t>Ред.           бр.</t>
  </si>
  <si>
    <t>Резерви за преносна премија</t>
  </si>
  <si>
    <t>Резерви за бонуси и попусти</t>
  </si>
  <si>
    <t>Резерви за штети</t>
  </si>
  <si>
    <t>Еквилизациона резерва</t>
  </si>
  <si>
    <t>Други технички резерви</t>
  </si>
  <si>
    <t>Вкупно резерви за штети</t>
  </si>
  <si>
    <t>Друштво</t>
  </si>
  <si>
    <t>живот</t>
  </si>
  <si>
    <t xml:space="preserve"> Во 000 мкд</t>
  </si>
  <si>
    <t>Во 000 мкд</t>
  </si>
  <si>
    <t>Халк</t>
  </si>
  <si>
    <t>Граве н.</t>
  </si>
  <si>
    <t>Прва живот</t>
  </si>
  <si>
    <t>Зоил</t>
  </si>
  <si>
    <t>Бруто полисирана премија за период од 01.01.2024 до 30.06.2024</t>
  </si>
  <si>
    <t>Број на договори за период од 01.01.2024  до 30.06.2024</t>
  </si>
  <si>
    <t>Бруто исплатени (ликвидирани) штети за период од 01.01.2024 до 30.06.2024</t>
  </si>
  <si>
    <t>Број исплатени (ликвидирани) штети за период од 01.01.2024  до 30.06.2024</t>
  </si>
  <si>
    <t>Број на резервирани штети за период од 01.01.2024 до 30.06.2024</t>
  </si>
  <si>
    <t>Бруто резерви за настанати и пријавени штети за период од 01.01.2024 до 30.06.2024</t>
  </si>
  <si>
    <t>Бруто резерви за настанати но непријавени штети за период од 01.01.2024 до 30.06.2024</t>
  </si>
  <si>
    <t>Договори за ЗАО за период од 01.01.2024 до 30.06.2024</t>
  </si>
  <si>
    <t>Премија за ЗАО за период од 01.01.2024 до 30.06.2024</t>
  </si>
  <si>
    <t>Број на Зелена карта за период од 01.01.2024 до 30.06.2024</t>
  </si>
  <si>
    <t>Премија за Зелена карта за период од 01.01.2024 до 30.06.2024</t>
  </si>
  <si>
    <t>Број на Гранично осигурување за период од 01.01.2024 до 30.06.2024</t>
  </si>
  <si>
    <t>Премија за Гранично осигурување за период од 01.01.2024 до 30.06.2024</t>
  </si>
  <si>
    <t>Број на штети од ЗАО за период од 01.01.2024 до 30.06.2024</t>
  </si>
  <si>
    <t>Ликвидирани штети на ЗАО за период од 01.01.2024 до 30.06.2024</t>
  </si>
  <si>
    <t>Број на штети на Зелена карта за период од 01.01.2024 до 30.06.2024</t>
  </si>
  <si>
    <t>Ликвидирани штети за ЗК за период од 01.01.2024 до 30.06.2024</t>
  </si>
  <si>
    <t>Број на штети Гранично осигурување за период од 01.01.2024 до 30.06.2024</t>
  </si>
  <si>
    <t>Ликвидирани штети за Гранично осигурување за период од 01.01.2024 до 30.06.2024</t>
  </si>
  <si>
    <t>Техничка премија за период од 01.01.2024 до 30.06.2024</t>
  </si>
  <si>
    <t xml:space="preserve">          Резерви за настанати и пријавени, непријавени штети за период од 01.01.2024 до 30.06.2024</t>
  </si>
  <si>
    <t>Продажба по канали за период од 01.01.2024 до 30.06.2024 година</t>
  </si>
  <si>
    <t>Бруто технички резерви за периодот од  01.01.2024 до 30.06.2024</t>
  </si>
  <si>
    <t>Неосигурени возила, непознати возила и услужни штети за период од 01.01 до 30.06.2024 година ( Вкупно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</si>
</sst>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charset val="204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charset val="204"/>
      <scheme val="minor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0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8"/>
      <name val="Calibri"/>
      <family val="2"/>
      <charset val="204"/>
      <scheme val="minor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0" borderId="0"/>
    <xf numFmtId="0" fontId="41" fillId="0" borderId="0"/>
    <xf numFmtId="0" fontId="4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2">
    <xf numFmtId="0" fontId="0" fillId="0" borderId="0" xfId="0"/>
    <xf numFmtId="0" fontId="0" fillId="0" borderId="0" xfId="0"/>
    <xf numFmtId="0" fontId="5" fillId="0" borderId="0" xfId="1" applyFont="1"/>
    <xf numFmtId="0" fontId="6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3" fillId="0" borderId="0" xfId="1" applyFont="1"/>
    <xf numFmtId="0" fontId="5" fillId="2" borderId="6" xfId="1" applyFont="1" applyFill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3" fontId="11" fillId="3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3" fontId="8" fillId="4" borderId="0" xfId="1" applyNumberFormat="1" applyFont="1" applyFill="1" applyBorder="1" applyAlignment="1">
      <alignment vertical="center"/>
    </xf>
    <xf numFmtId="0" fontId="8" fillId="3" borderId="0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6" fillId="3" borderId="0" xfId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0" fontId="12" fillId="3" borderId="1" xfId="2" applyNumberFormat="1" applyFont="1" applyFill="1" applyBorder="1" applyAlignment="1">
      <alignment vertical="center"/>
    </xf>
    <xf numFmtId="10" fontId="5" fillId="2" borderId="13" xfId="2" applyNumberFormat="1" applyFont="1" applyFill="1" applyBorder="1" applyAlignment="1">
      <alignment vertical="center"/>
    </xf>
    <xf numFmtId="10" fontId="5" fillId="3" borderId="1" xfId="2" applyNumberFormat="1" applyFont="1" applyFill="1" applyBorder="1" applyAlignment="1">
      <alignment vertical="center"/>
    </xf>
    <xf numFmtId="10" fontId="5" fillId="4" borderId="1" xfId="2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right" vertical="center"/>
    </xf>
    <xf numFmtId="3" fontId="8" fillId="3" borderId="0" xfId="0" applyNumberFormat="1" applyFont="1" applyFill="1" applyBorder="1"/>
    <xf numFmtId="3" fontId="8" fillId="3" borderId="0" xfId="0" applyNumberFormat="1" applyFont="1" applyFill="1" applyBorder="1" applyAlignment="1">
      <alignment vertical="center"/>
    </xf>
    <xf numFmtId="10" fontId="5" fillId="2" borderId="1" xfId="6" applyNumberFormat="1" applyFont="1" applyFill="1" applyBorder="1" applyAlignment="1">
      <alignment vertical="center"/>
    </xf>
    <xf numFmtId="10" fontId="5" fillId="3" borderId="1" xfId="6" applyNumberFormat="1" applyFont="1" applyFill="1" applyBorder="1" applyAlignment="1">
      <alignment vertical="center"/>
    </xf>
    <xf numFmtId="10" fontId="5" fillId="3" borderId="1" xfId="6" applyNumberFormat="1" applyFont="1" applyFill="1" applyBorder="1" applyAlignment="1"/>
    <xf numFmtId="0" fontId="6" fillId="0" borderId="0" xfId="0" applyFont="1"/>
    <xf numFmtId="3" fontId="5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/>
    </xf>
    <xf numFmtId="0" fontId="14" fillId="0" borderId="0" xfId="0" applyFont="1"/>
    <xf numFmtId="0" fontId="5" fillId="2" borderId="7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vertical="center"/>
    </xf>
    <xf numFmtId="10" fontId="12" fillId="3" borderId="1" xfId="6" applyNumberFormat="1" applyFont="1" applyFill="1" applyBorder="1" applyAlignment="1">
      <alignment vertical="center"/>
    </xf>
    <xf numFmtId="10" fontId="5" fillId="2" borderId="13" xfId="6" applyNumberFormat="1" applyFont="1" applyFill="1" applyBorder="1" applyAlignment="1">
      <alignment vertical="center"/>
    </xf>
    <xf numFmtId="10" fontId="5" fillId="4" borderId="1" xfId="6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11" fillId="3" borderId="0" xfId="0" applyNumberFormat="1" applyFont="1" applyFill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164" fontId="5" fillId="2" borderId="13" xfId="6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5" fillId="3" borderId="24" xfId="0" applyNumberFormat="1" applyFont="1" applyFill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10" fontId="5" fillId="3" borderId="13" xfId="6" applyNumberFormat="1" applyFont="1" applyFill="1" applyBorder="1" applyAlignment="1">
      <alignment vertical="center"/>
    </xf>
    <xf numFmtId="10" fontId="12" fillId="2" borderId="1" xfId="6" applyNumberFormat="1" applyFont="1" applyFill="1" applyBorder="1" applyAlignment="1">
      <alignment vertical="center"/>
    </xf>
    <xf numFmtId="10" fontId="5" fillId="3" borderId="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0" fontId="5" fillId="6" borderId="17" xfId="0" applyFont="1" applyFill="1" applyBorder="1"/>
    <xf numFmtId="0" fontId="5" fillId="6" borderId="0" xfId="0" applyFont="1" applyFill="1" applyBorder="1"/>
    <xf numFmtId="0" fontId="5" fillId="0" borderId="1" xfId="0" applyFont="1" applyBorder="1"/>
    <xf numFmtId="0" fontId="12" fillId="3" borderId="1" xfId="1" applyFont="1" applyFill="1" applyBorder="1" applyAlignment="1">
      <alignment horizontal="center" vertical="center"/>
    </xf>
    <xf numFmtId="10" fontId="5" fillId="2" borderId="14" xfId="2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6" fillId="2" borderId="10" xfId="1" applyFont="1" applyFill="1" applyBorder="1" applyAlignment="1">
      <alignment vertical="center"/>
    </xf>
    <xf numFmtId="0" fontId="0" fillId="0" borderId="0" xfId="0" applyBorder="1"/>
    <xf numFmtId="10" fontId="12" fillId="2" borderId="1" xfId="2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4" fillId="0" borderId="0" xfId="0" applyFont="1"/>
    <xf numFmtId="3" fontId="24" fillId="2" borderId="4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14" fillId="0" borderId="25" xfId="0" applyNumberFormat="1" applyFont="1" applyBorder="1" applyAlignment="1">
      <alignment vertical="center"/>
    </xf>
    <xf numFmtId="3" fontId="14" fillId="2" borderId="6" xfId="0" applyNumberFormat="1" applyFont="1" applyFill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3" fontId="24" fillId="3" borderId="6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vertical="center"/>
    </xf>
    <xf numFmtId="3" fontId="14" fillId="2" borderId="4" xfId="0" applyNumberFormat="1" applyFont="1" applyFill="1" applyBorder="1" applyAlignment="1">
      <alignment vertical="center"/>
    </xf>
    <xf numFmtId="3" fontId="14" fillId="0" borderId="27" xfId="0" applyNumberFormat="1" applyFont="1" applyBorder="1" applyAlignment="1">
      <alignment vertical="center"/>
    </xf>
    <xf numFmtId="3" fontId="24" fillId="3" borderId="4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8" fillId="3" borderId="13" xfId="0" applyFont="1" applyFill="1" applyBorder="1" applyAlignment="1">
      <alignment horizontal="right" vertical="center"/>
    </xf>
    <xf numFmtId="3" fontId="11" fillId="2" borderId="13" xfId="0" applyNumberFormat="1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vertical="center"/>
    </xf>
    <xf numFmtId="3" fontId="11" fillId="3" borderId="1" xfId="1" applyNumberFormat="1" applyFont="1" applyFill="1" applyBorder="1" applyAlignment="1">
      <alignment vertical="center"/>
    </xf>
    <xf numFmtId="3" fontId="8" fillId="2" borderId="13" xfId="1" applyNumberFormat="1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3" fontId="8" fillId="4" borderId="1" xfId="1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5" fillId="2" borderId="16" xfId="0" applyNumberFormat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3" fontId="14" fillId="2" borderId="7" xfId="0" applyNumberFormat="1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vertical="center"/>
    </xf>
    <xf numFmtId="3" fontId="23" fillId="3" borderId="7" xfId="0" applyNumberFormat="1" applyFont="1" applyFill="1" applyBorder="1" applyAlignment="1">
      <alignment vertical="center"/>
    </xf>
    <xf numFmtId="3" fontId="23" fillId="2" borderId="9" xfId="0" applyNumberFormat="1" applyFont="1" applyFill="1" applyBorder="1" applyAlignment="1">
      <alignment vertical="center"/>
    </xf>
    <xf numFmtId="3" fontId="14" fillId="2" borderId="9" xfId="0" applyNumberFormat="1" applyFont="1" applyFill="1" applyBorder="1" applyAlignment="1">
      <alignment vertical="center"/>
    </xf>
    <xf numFmtId="3" fontId="23" fillId="2" borderId="7" xfId="0" applyNumberFormat="1" applyFont="1" applyFill="1" applyBorder="1" applyAlignment="1">
      <alignment vertical="center"/>
    </xf>
    <xf numFmtId="3" fontId="5" fillId="3" borderId="6" xfId="1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3" fontId="5" fillId="3" borderId="16" xfId="0" applyNumberFormat="1" applyFont="1" applyFill="1" applyBorder="1" applyAlignment="1">
      <alignment vertical="center"/>
    </xf>
    <xf numFmtId="3" fontId="5" fillId="2" borderId="3" xfId="1" applyNumberFormat="1" applyFont="1" applyFill="1" applyBorder="1" applyAlignment="1">
      <alignment vertical="center"/>
    </xf>
    <xf numFmtId="3" fontId="5" fillId="4" borderId="3" xfId="1" applyNumberFormat="1" applyFont="1" applyFill="1" applyBorder="1" applyAlignment="1">
      <alignment vertical="center"/>
    </xf>
    <xf numFmtId="3" fontId="5" fillId="2" borderId="16" xfId="1" applyNumberFormat="1" applyFont="1" applyFill="1" applyBorder="1" applyAlignment="1">
      <alignment vertical="center"/>
    </xf>
    <xf numFmtId="3" fontId="5" fillId="3" borderId="7" xfId="1" applyNumberFormat="1" applyFont="1" applyFill="1" applyBorder="1" applyAlignment="1">
      <alignment vertical="center"/>
    </xf>
    <xf numFmtId="3" fontId="5" fillId="3" borderId="9" xfId="1" applyNumberFormat="1" applyFont="1" applyFill="1" applyBorder="1" applyAlignment="1">
      <alignment vertical="center"/>
    </xf>
    <xf numFmtId="3" fontId="5" fillId="3" borderId="3" xfId="1" applyNumberFormat="1" applyFont="1" applyFill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32" fillId="3" borderId="1" xfId="1" applyNumberFormat="1" applyFont="1" applyFill="1" applyBorder="1" applyAlignment="1">
      <alignment vertical="center"/>
    </xf>
    <xf numFmtId="3" fontId="32" fillId="2" borderId="13" xfId="1" applyNumberFormat="1" applyFont="1" applyFill="1" applyBorder="1" applyAlignment="1">
      <alignment vertical="center"/>
    </xf>
    <xf numFmtId="3" fontId="24" fillId="2" borderId="13" xfId="1" applyNumberFormat="1" applyFont="1" applyFill="1" applyBorder="1" applyAlignment="1">
      <alignment vertical="center"/>
    </xf>
    <xf numFmtId="3" fontId="24" fillId="3" borderId="1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/>
    </xf>
    <xf numFmtId="3" fontId="24" fillId="2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horizontal="left" vertical="center" wrapText="1"/>
    </xf>
    <xf numFmtId="1" fontId="5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2" fontId="7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10" fontId="5" fillId="3" borderId="1" xfId="6" applyNumberFormat="1" applyFont="1" applyFill="1" applyBorder="1"/>
    <xf numFmtId="10" fontId="5" fillId="2" borderId="1" xfId="6" applyNumberFormat="1" applyFont="1" applyFill="1" applyBorder="1"/>
    <xf numFmtId="0" fontId="33" fillId="0" borderId="0" xfId="0" applyFont="1"/>
    <xf numFmtId="0" fontId="34" fillId="0" borderId="0" xfId="0" applyFont="1"/>
    <xf numFmtId="0" fontId="4" fillId="0" borderId="0" xfId="0" applyFont="1" applyAlignment="1">
      <alignment vertical="center"/>
    </xf>
    <xf numFmtId="3" fontId="12" fillId="0" borderId="1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3" fontId="12" fillId="2" borderId="16" xfId="0" applyNumberFormat="1" applyFont="1" applyFill="1" applyBorder="1" applyAlignment="1">
      <alignment vertical="center"/>
    </xf>
    <xf numFmtId="3" fontId="24" fillId="2" borderId="6" xfId="0" applyNumberFormat="1" applyFont="1" applyFill="1" applyBorder="1" applyAlignment="1">
      <alignment vertical="center"/>
    </xf>
    <xf numFmtId="0" fontId="0" fillId="0" borderId="0" xfId="0" applyAlignment="1"/>
    <xf numFmtId="3" fontId="23" fillId="3" borderId="3" xfId="0" applyNumberFormat="1" applyFont="1" applyFill="1" applyBorder="1" applyAlignment="1">
      <alignment vertical="center"/>
    </xf>
    <xf numFmtId="3" fontId="19" fillId="3" borderId="39" xfId="0" applyNumberFormat="1" applyFont="1" applyFill="1" applyBorder="1" applyAlignment="1">
      <alignment vertical="center"/>
    </xf>
    <xf numFmtId="3" fontId="19" fillId="3" borderId="40" xfId="0" applyNumberFormat="1" applyFont="1" applyFill="1" applyBorder="1" applyAlignment="1">
      <alignment vertical="center"/>
    </xf>
    <xf numFmtId="1" fontId="19" fillId="0" borderId="39" xfId="0" applyNumberFormat="1" applyFont="1" applyBorder="1" applyAlignment="1">
      <alignment vertical="center"/>
    </xf>
    <xf numFmtId="3" fontId="19" fillId="0" borderId="39" xfId="0" applyNumberFormat="1" applyFont="1" applyBorder="1" applyAlignment="1">
      <alignment vertical="center"/>
    </xf>
    <xf numFmtId="3" fontId="19" fillId="0" borderId="40" xfId="0" applyNumberFormat="1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vertical="center"/>
    </xf>
    <xf numFmtId="3" fontId="43" fillId="2" borderId="42" xfId="0" applyNumberFormat="1" applyFont="1" applyFill="1" applyBorder="1" applyAlignment="1">
      <alignment vertical="center" wrapText="1"/>
    </xf>
    <xf numFmtId="0" fontId="5" fillId="0" borderId="48" xfId="1" applyFont="1" applyBorder="1" applyAlignment="1">
      <alignment horizontal="center" vertical="center"/>
    </xf>
    <xf numFmtId="0" fontId="6" fillId="2" borderId="42" xfId="1" applyFont="1" applyFill="1" applyBorder="1" applyAlignment="1">
      <alignment vertical="center"/>
    </xf>
    <xf numFmtId="3" fontId="5" fillId="2" borderId="42" xfId="0" applyNumberFormat="1" applyFont="1" applyFill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2" borderId="43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3" fontId="43" fillId="2" borderId="4" xfId="0" applyNumberFormat="1" applyFont="1" applyFill="1" applyBorder="1" applyAlignment="1">
      <alignment vertical="center" wrapText="1"/>
    </xf>
    <xf numFmtId="3" fontId="5" fillId="0" borderId="12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29" fillId="2" borderId="17" xfId="0" applyFont="1" applyFill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4" fontId="5" fillId="3" borderId="7" xfId="1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3" fontId="0" fillId="0" borderId="0" xfId="0" applyNumberFormat="1"/>
    <xf numFmtId="3" fontId="23" fillId="3" borderId="9" xfId="0" applyNumberFormat="1" applyFont="1" applyFill="1" applyBorder="1" applyAlignment="1">
      <alignment vertical="center"/>
    </xf>
    <xf numFmtId="3" fontId="12" fillId="2" borderId="4" xfId="0" applyNumberFormat="1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3" fontId="23" fillId="2" borderId="4" xfId="0" applyNumberFormat="1" applyFont="1" applyFill="1" applyBorder="1" applyAlignment="1">
      <alignment vertical="center" wrapText="1"/>
    </xf>
    <xf numFmtId="3" fontId="43" fillId="7" borderId="49" xfId="0" applyNumberFormat="1" applyFont="1" applyFill="1" applyBorder="1" applyAlignment="1">
      <alignment vertical="center" wrapText="1"/>
    </xf>
    <xf numFmtId="3" fontId="14" fillId="2" borderId="50" xfId="0" applyNumberFormat="1" applyFont="1" applyFill="1" applyBorder="1" applyAlignment="1">
      <alignment vertical="center"/>
    </xf>
    <xf numFmtId="3" fontId="14" fillId="3" borderId="51" xfId="0" applyNumberFormat="1" applyFont="1" applyFill="1" applyBorder="1" applyAlignment="1">
      <alignment vertical="center"/>
    </xf>
    <xf numFmtId="3" fontId="43" fillId="7" borderId="7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52" xfId="0" applyNumberFormat="1" applyFont="1" applyBorder="1" applyAlignment="1">
      <alignment vertical="center"/>
    </xf>
    <xf numFmtId="3" fontId="44" fillId="2" borderId="42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3" fontId="5" fillId="2" borderId="20" xfId="0" applyNumberFormat="1" applyFont="1" applyFill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3" fontId="5" fillId="2" borderId="11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vertical="center" wrapText="1"/>
    </xf>
    <xf numFmtId="4" fontId="14" fillId="2" borderId="9" xfId="0" applyNumberFormat="1" applyFont="1" applyFill="1" applyBorder="1" applyAlignment="1">
      <alignment vertical="center"/>
    </xf>
    <xf numFmtId="3" fontId="14" fillId="2" borderId="51" xfId="0" applyNumberFormat="1" applyFont="1" applyFill="1" applyBorder="1" applyAlignment="1">
      <alignment vertical="center"/>
    </xf>
    <xf numFmtId="3" fontId="23" fillId="2" borderId="17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4" fillId="0" borderId="39" xfId="0" applyFont="1" applyBorder="1"/>
    <xf numFmtId="4" fontId="0" fillId="0" borderId="39" xfId="0" applyNumberFormat="1" applyBorder="1"/>
    <xf numFmtId="0" fontId="0" fillId="0" borderId="54" xfId="0" applyBorder="1"/>
    <xf numFmtId="3" fontId="23" fillId="2" borderId="39" xfId="0" applyNumberFormat="1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3" fontId="5" fillId="8" borderId="3" xfId="1" applyNumberFormat="1" applyFont="1" applyFill="1" applyBorder="1" applyAlignment="1">
      <alignment vertical="center"/>
    </xf>
    <xf numFmtId="3" fontId="24" fillId="8" borderId="1" xfId="1" applyNumberFormat="1" applyFont="1" applyFill="1" applyBorder="1" applyAlignment="1">
      <alignment vertical="center"/>
    </xf>
    <xf numFmtId="3" fontId="5" fillId="8" borderId="43" xfId="0" applyNumberFormat="1" applyFont="1" applyFill="1" applyBorder="1" applyAlignment="1">
      <alignment vertical="center"/>
    </xf>
    <xf numFmtId="10" fontId="12" fillId="8" borderId="1" xfId="2" applyNumberFormat="1" applyFont="1" applyFill="1" applyBorder="1" applyAlignment="1">
      <alignment vertical="center"/>
    </xf>
    <xf numFmtId="10" fontId="5" fillId="8" borderId="14" xfId="2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10" fontId="8" fillId="2" borderId="19" xfId="0" applyNumberFormat="1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vertical="center"/>
    </xf>
    <xf numFmtId="10" fontId="8" fillId="2" borderId="1" xfId="0" applyNumberFormat="1" applyFont="1" applyFill="1" applyBorder="1" applyAlignment="1">
      <alignment vertical="center"/>
    </xf>
    <xf numFmtId="3" fontId="8" fillId="8" borderId="11" xfId="0" applyNumberFormat="1" applyFont="1" applyFill="1" applyBorder="1" applyAlignment="1">
      <alignment vertical="center"/>
    </xf>
    <xf numFmtId="10" fontId="8" fillId="2" borderId="20" xfId="0" applyNumberFormat="1" applyFont="1" applyFill="1" applyBorder="1" applyAlignment="1">
      <alignment vertical="center"/>
    </xf>
    <xf numFmtId="3" fontId="5" fillId="4" borderId="22" xfId="1" applyNumberFormat="1" applyFont="1" applyFill="1" applyBorder="1" applyAlignment="1">
      <alignment vertical="center"/>
    </xf>
    <xf numFmtId="3" fontId="5" fillId="8" borderId="52" xfId="1" applyNumberFormat="1" applyFont="1" applyFill="1" applyBorder="1" applyAlignment="1">
      <alignment vertical="center"/>
    </xf>
    <xf numFmtId="3" fontId="5" fillId="8" borderId="50" xfId="1" applyNumberFormat="1" applyFont="1" applyFill="1" applyBorder="1" applyAlignment="1">
      <alignment vertical="center"/>
    </xf>
    <xf numFmtId="3" fontId="12" fillId="8" borderId="50" xfId="1" applyNumberFormat="1" applyFont="1" applyFill="1" applyBorder="1" applyAlignment="1">
      <alignment vertical="center"/>
    </xf>
    <xf numFmtId="3" fontId="5" fillId="8" borderId="9" xfId="1" applyNumberFormat="1" applyFont="1" applyFill="1" applyBorder="1" applyAlignment="1">
      <alignment vertical="center"/>
    </xf>
    <xf numFmtId="3" fontId="8" fillId="8" borderId="1" xfId="1" applyNumberFormat="1" applyFont="1" applyFill="1" applyBorder="1" applyAlignment="1">
      <alignment vertical="center"/>
    </xf>
    <xf numFmtId="3" fontId="5" fillId="8" borderId="14" xfId="0" applyNumberFormat="1" applyFont="1" applyFill="1" applyBorder="1" applyAlignment="1">
      <alignment vertical="center"/>
    </xf>
    <xf numFmtId="3" fontId="5" fillId="8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3" fontId="5" fillId="2" borderId="36" xfId="0" applyNumberFormat="1" applyFont="1" applyFill="1" applyBorder="1"/>
    <xf numFmtId="3" fontId="8" fillId="2" borderId="1" xfId="0" applyNumberFormat="1" applyFont="1" applyFill="1" applyBorder="1"/>
    <xf numFmtId="10" fontId="5" fillId="8" borderId="1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vertical="center"/>
    </xf>
    <xf numFmtId="3" fontId="5" fillId="8" borderId="52" xfId="0" applyNumberFormat="1" applyFont="1" applyFill="1" applyBorder="1" applyAlignment="1">
      <alignment vertical="center"/>
    </xf>
    <xf numFmtId="3" fontId="8" fillId="8" borderId="14" xfId="0" applyNumberFormat="1" applyFont="1" applyFill="1" applyBorder="1" applyAlignment="1">
      <alignment vertical="center"/>
    </xf>
    <xf numFmtId="10" fontId="5" fillId="8" borderId="1" xfId="6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9" fontId="5" fillId="2" borderId="1" xfId="14" applyFont="1" applyFill="1" applyBorder="1"/>
    <xf numFmtId="0" fontId="5" fillId="3" borderId="15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3" fontId="5" fillId="2" borderId="1" xfId="0" applyNumberFormat="1" applyFont="1" applyFill="1" applyBorder="1"/>
    <xf numFmtId="3" fontId="5" fillId="4" borderId="25" xfId="0" applyNumberFormat="1" applyFont="1" applyFill="1" applyBorder="1" applyAlignment="1">
      <alignment vertical="center"/>
    </xf>
    <xf numFmtId="3" fontId="8" fillId="4" borderId="12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vertical="center" wrapText="1"/>
    </xf>
    <xf numFmtId="10" fontId="5" fillId="2" borderId="1" xfId="14" applyNumberFormat="1" applyFont="1" applyFill="1" applyBorder="1"/>
    <xf numFmtId="0" fontId="4" fillId="4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right" vertical="center"/>
    </xf>
    <xf numFmtId="3" fontId="8" fillId="8" borderId="11" xfId="0" applyNumberFormat="1" applyFont="1" applyFill="1" applyBorder="1" applyAlignment="1">
      <alignment horizontal="right" vertical="center"/>
    </xf>
    <xf numFmtId="10" fontId="5" fillId="0" borderId="1" xfId="14" applyNumberFormat="1" applyFont="1" applyBorder="1"/>
    <xf numFmtId="164" fontId="5" fillId="8" borderId="1" xfId="6" applyNumberFormat="1" applyFont="1" applyFill="1" applyBorder="1" applyAlignment="1">
      <alignment vertical="center"/>
    </xf>
    <xf numFmtId="166" fontId="5" fillId="2" borderId="36" xfId="13" applyNumberFormat="1" applyFont="1" applyFill="1" applyBorder="1"/>
    <xf numFmtId="2" fontId="5" fillId="2" borderId="36" xfId="13" applyNumberFormat="1" applyFont="1" applyFill="1" applyBorder="1"/>
    <xf numFmtId="1" fontId="5" fillId="2" borderId="36" xfId="13" applyNumberFormat="1" applyFont="1" applyFill="1" applyBorder="1"/>
    <xf numFmtId="166" fontId="8" fillId="2" borderId="1" xfId="13" applyNumberFormat="1" applyFont="1" applyFill="1" applyBorder="1"/>
    <xf numFmtId="3" fontId="5" fillId="3" borderId="25" xfId="0" applyNumberFormat="1" applyFont="1" applyFill="1" applyBorder="1" applyAlignment="1">
      <alignment vertical="center"/>
    </xf>
    <xf numFmtId="10" fontId="5" fillId="8" borderId="14" xfId="6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10" fontId="5" fillId="3" borderId="12" xfId="6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10" fontId="5" fillId="4" borderId="12" xfId="6" applyNumberFormat="1" applyFont="1" applyFill="1" applyBorder="1" applyAlignment="1">
      <alignment vertical="center"/>
    </xf>
    <xf numFmtId="3" fontId="5" fillId="2" borderId="39" xfId="0" applyNumberFormat="1" applyFont="1" applyFill="1" applyBorder="1"/>
    <xf numFmtId="3" fontId="5" fillId="2" borderId="36" xfId="0" applyNumberFormat="1" applyFont="1" applyFill="1" applyBorder="1" applyAlignment="1">
      <alignment vertical="center"/>
    </xf>
    <xf numFmtId="3" fontId="12" fillId="8" borderId="52" xfId="0" applyNumberFormat="1" applyFont="1" applyFill="1" applyBorder="1" applyAlignment="1">
      <alignment vertical="center"/>
    </xf>
    <xf numFmtId="10" fontId="5" fillId="3" borderId="12" xfId="0" applyNumberFormat="1" applyFont="1" applyFill="1" applyBorder="1" applyAlignment="1">
      <alignment vertical="center" wrapText="1"/>
    </xf>
    <xf numFmtId="10" fontId="12" fillId="8" borderId="14" xfId="6" applyNumberFormat="1" applyFont="1" applyFill="1" applyBorder="1" applyAlignment="1">
      <alignment vertical="center"/>
    </xf>
    <xf numFmtId="3" fontId="11" fillId="4" borderId="12" xfId="0" applyNumberFormat="1" applyFont="1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8" xfId="0" applyNumberFormat="1" applyFont="1" applyFill="1" applyBorder="1" applyAlignment="1">
      <alignment vertical="center"/>
    </xf>
    <xf numFmtId="0" fontId="28" fillId="3" borderId="20" xfId="1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1" fontId="5" fillId="2" borderId="36" xfId="0" applyNumberFormat="1" applyFont="1" applyFill="1" applyBorder="1"/>
    <xf numFmtId="3" fontId="24" fillId="8" borderId="52" xfId="0" applyNumberFormat="1" applyFont="1" applyFill="1" applyBorder="1" applyAlignment="1">
      <alignment vertical="center"/>
    </xf>
    <xf numFmtId="3" fontId="24" fillId="8" borderId="29" xfId="0" applyNumberFormat="1" applyFont="1" applyFill="1" applyBorder="1" applyAlignment="1">
      <alignment vertical="center"/>
    </xf>
    <xf numFmtId="3" fontId="24" fillId="8" borderId="30" xfId="0" applyNumberFormat="1" applyFont="1" applyFill="1" applyBorder="1" applyAlignment="1">
      <alignment horizontal="right" vertical="center"/>
    </xf>
    <xf numFmtId="3" fontId="24" fillId="8" borderId="1" xfId="0" applyNumberFormat="1" applyFont="1" applyFill="1" applyBorder="1" applyAlignment="1">
      <alignment horizontal="right" vertical="center"/>
    </xf>
    <xf numFmtId="3" fontId="24" fillId="8" borderId="6" xfId="0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6" borderId="2" xfId="0" applyFont="1" applyFill="1" applyBorder="1"/>
    <xf numFmtId="0" fontId="24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vertical="center"/>
    </xf>
    <xf numFmtId="3" fontId="7" fillId="8" borderId="1" xfId="0" applyNumberFormat="1" applyFont="1" applyFill="1" applyBorder="1"/>
    <xf numFmtId="3" fontId="7" fillId="8" borderId="1" xfId="0" applyNumberFormat="1" applyFont="1" applyFill="1" applyBorder="1" applyAlignment="1">
      <alignment vertical="center"/>
    </xf>
    <xf numFmtId="3" fontId="7" fillId="8" borderId="11" xfId="0" applyNumberFormat="1" applyFont="1" applyFill="1" applyBorder="1" applyAlignment="1">
      <alignment vertical="center"/>
    </xf>
    <xf numFmtId="3" fontId="37" fillId="8" borderId="11" xfId="0" applyNumberFormat="1" applyFont="1" applyFill="1" applyBorder="1" applyAlignment="1">
      <alignment vertical="center"/>
    </xf>
    <xf numFmtId="3" fontId="37" fillId="8" borderId="1" xfId="0" applyNumberFormat="1" applyFont="1" applyFill="1" applyBorder="1" applyAlignment="1">
      <alignment vertical="center"/>
    </xf>
    <xf numFmtId="3" fontId="24" fillId="8" borderId="1" xfId="0" applyNumberFormat="1" applyFont="1" applyFill="1" applyBorder="1"/>
    <xf numFmtId="3" fontId="24" fillId="8" borderId="1" xfId="0" applyNumberFormat="1" applyFont="1" applyFill="1" applyBorder="1" applyAlignment="1">
      <alignment vertical="center"/>
    </xf>
    <xf numFmtId="3" fontId="32" fillId="8" borderId="1" xfId="0" applyNumberFormat="1" applyFont="1" applyFill="1" applyBorder="1" applyAlignment="1">
      <alignment vertical="center"/>
    </xf>
    <xf numFmtId="3" fontId="25" fillId="8" borderId="11" xfId="0" applyNumberFormat="1" applyFont="1" applyFill="1" applyBorder="1" applyAlignment="1">
      <alignment vertical="center"/>
    </xf>
    <xf numFmtId="3" fontId="38" fillId="8" borderId="11" xfId="0" applyNumberFormat="1" applyFont="1" applyFill="1" applyBorder="1" applyAlignment="1">
      <alignment vertical="center"/>
    </xf>
    <xf numFmtId="0" fontId="14" fillId="3" borderId="55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vertical="center"/>
    </xf>
    <xf numFmtId="3" fontId="14" fillId="3" borderId="55" xfId="0" applyNumberFormat="1" applyFont="1" applyFill="1" applyBorder="1" applyAlignment="1">
      <alignment vertical="center"/>
    </xf>
    <xf numFmtId="3" fontId="23" fillId="3" borderId="55" xfId="0" applyNumberFormat="1" applyFont="1" applyFill="1" applyBorder="1" applyAlignment="1">
      <alignment vertical="center"/>
    </xf>
    <xf numFmtId="0" fontId="5" fillId="0" borderId="30" xfId="0" applyFont="1" applyBorder="1"/>
    <xf numFmtId="3" fontId="5" fillId="0" borderId="30" xfId="0" applyNumberFormat="1" applyFont="1" applyBorder="1"/>
    <xf numFmtId="3" fontId="5" fillId="0" borderId="20" xfId="0" applyNumberFormat="1" applyFont="1" applyBorder="1"/>
    <xf numFmtId="0" fontId="7" fillId="8" borderId="24" xfId="1" applyFont="1" applyFill="1" applyBorder="1" applyAlignment="1">
      <alignment horizontal="center" vertical="center" wrapText="1"/>
    </xf>
    <xf numFmtId="0" fontId="45" fillId="8" borderId="4" xfId="1" applyFont="1" applyFill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12" fillId="5" borderId="5" xfId="1" applyFont="1" applyFill="1" applyBorder="1" applyAlignment="1">
      <alignment horizontal="center" vertical="center" wrapText="1"/>
    </xf>
    <xf numFmtId="0" fontId="2" fillId="2" borderId="8" xfId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37" fillId="0" borderId="0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7" fillId="8" borderId="6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vertical="center" wrapText="1"/>
    </xf>
    <xf numFmtId="2" fontId="5" fillId="0" borderId="53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19" xfId="0" applyNumberFormat="1" applyFont="1" applyBorder="1" applyAlignment="1">
      <alignment horizont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8" fillId="2" borderId="12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5" xfId="0" applyFont="1" applyFill="1" applyBorder="1" applyAlignment="1">
      <alignment wrapText="1"/>
    </xf>
    <xf numFmtId="0" fontId="5" fillId="0" borderId="44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wrapText="1"/>
    </xf>
    <xf numFmtId="0" fontId="8" fillId="2" borderId="18" xfId="0" applyFont="1" applyFill="1" applyBorder="1" applyAlignment="1">
      <alignment wrapText="1"/>
    </xf>
    <xf numFmtId="0" fontId="5" fillId="8" borderId="46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vertical="center" wrapText="1"/>
    </xf>
    <xf numFmtId="2" fontId="5" fillId="0" borderId="5" xfId="0" applyNumberFormat="1" applyFont="1" applyBorder="1" applyAlignment="1">
      <alignment horizontal="center" wrapText="1"/>
    </xf>
    <xf numFmtId="2" fontId="5" fillId="0" borderId="56" xfId="0" applyNumberFormat="1" applyFont="1" applyBorder="1" applyAlignment="1">
      <alignment horizontal="center" wrapText="1"/>
    </xf>
    <xf numFmtId="2" fontId="5" fillId="0" borderId="57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9" fillId="8" borderId="17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wrapText="1"/>
    </xf>
    <xf numFmtId="0" fontId="26" fillId="8" borderId="2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2" borderId="31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29" fillId="2" borderId="2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8" borderId="24" xfId="0" applyFont="1" applyFill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5" fillId="8" borderId="10" xfId="0" applyFont="1" applyFill="1" applyBorder="1" applyAlignment="1">
      <alignment horizontal="right" vertical="center" wrapText="1"/>
    </xf>
    <xf numFmtId="0" fontId="36" fillId="8" borderId="2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vertical="center" wrapText="1"/>
    </xf>
    <xf numFmtId="0" fontId="22" fillId="3" borderId="38" xfId="0" applyFont="1" applyFill="1" applyBorder="1" applyAlignment="1">
      <alignment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vertical="center" wrapText="1"/>
    </xf>
    <xf numFmtId="0" fontId="22" fillId="3" borderId="41" xfId="0" applyFont="1" applyFill="1" applyBorder="1" applyAlignment="1">
      <alignment vertical="center" wrapText="1"/>
    </xf>
    <xf numFmtId="2" fontId="39" fillId="0" borderId="0" xfId="0" applyNumberFormat="1" applyFont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</cellXfs>
  <cellStyles count="15">
    <cellStyle name="Comma" xfId="13" builtinId="3"/>
    <cellStyle name="Comma 2" xfId="8"/>
    <cellStyle name="Currency 2" xfId="9"/>
    <cellStyle name="Normal" xfId="0" builtinId="0"/>
    <cellStyle name="Normal 2" xfId="3"/>
    <cellStyle name="Normal 2 2" xfId="10"/>
    <cellStyle name="Normal 2 3" xfId="11"/>
    <cellStyle name="Normal 3" xfId="7"/>
    <cellStyle name="Normal 3 2" xfId="12"/>
    <cellStyle name="Normal 4" xfId="5"/>
    <cellStyle name="Normal 5" xfId="4"/>
    <cellStyle name="Normal 6" xfId="1"/>
    <cellStyle name="Percent" xfId="14" builtinId="5"/>
    <cellStyle name="Percent 2" xfId="6"/>
    <cellStyle name="Percent 3" xfId="2"/>
  </cellStyles>
  <dxfs count="0"/>
  <tableStyles count="0" defaultTableStyle="TableStyleMedium2" defaultPivotStyle="PivotStyleLight16"/>
  <colors>
    <mruColors>
      <color rgb="FFFFFFCC"/>
      <color rgb="FFF8F8F8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kedonija%20Q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alk%20Q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Q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Zoi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Kroacija%20zivot%20Q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zivot%20Q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Viner%20zivot%20Q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zivot%20Q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zivot%20Q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PrvaZivot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SP%203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iglav%20Q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roins%20Q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va%20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iner%20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urolink%20Q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rawe%20Q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nika%20Q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Osigpolisa%20Q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4_NR"/>
      <sheetName val="STA_SP5_NR"/>
      <sheetName val="STA_SP8_NR"/>
      <sheetName val="STA_SP99"/>
    </sheetNames>
    <sheetDataSet>
      <sheetData sheetId="0"/>
      <sheetData sheetId="1">
        <row r="10">
          <cell r="C10">
            <v>17629</v>
          </cell>
          <cell r="D10">
            <v>33800.32</v>
          </cell>
          <cell r="F10">
            <v>320</v>
          </cell>
          <cell r="G10">
            <v>15954.54</v>
          </cell>
          <cell r="H10">
            <v>86</v>
          </cell>
          <cell r="I10">
            <v>4581.5600000000004</v>
          </cell>
        </row>
        <row r="20">
          <cell r="C20">
            <v>799</v>
          </cell>
          <cell r="D20">
            <v>99767.039999999994</v>
          </cell>
          <cell r="F20">
            <v>7820</v>
          </cell>
          <cell r="G20">
            <v>75628.86</v>
          </cell>
          <cell r="H20">
            <v>111</v>
          </cell>
          <cell r="I20">
            <v>1357.43</v>
          </cell>
        </row>
        <row r="24">
          <cell r="C24">
            <v>1463</v>
          </cell>
          <cell r="D24">
            <v>33743.97</v>
          </cell>
          <cell r="F24">
            <v>229</v>
          </cell>
          <cell r="G24">
            <v>21364.27</v>
          </cell>
          <cell r="H24">
            <v>117</v>
          </cell>
          <cell r="I24">
            <v>10536.67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89</v>
          </cell>
          <cell r="D36">
            <v>11244.29</v>
          </cell>
          <cell r="F36">
            <v>2</v>
          </cell>
          <cell r="G36">
            <v>59.1</v>
          </cell>
          <cell r="H36">
            <v>1</v>
          </cell>
          <cell r="I36">
            <v>565</v>
          </cell>
        </row>
        <row r="40">
          <cell r="C40">
            <v>5993</v>
          </cell>
          <cell r="D40">
            <v>110863.94</v>
          </cell>
          <cell r="F40">
            <v>22</v>
          </cell>
          <cell r="G40">
            <v>2593.12</v>
          </cell>
          <cell r="H40">
            <v>34</v>
          </cell>
          <cell r="I40">
            <v>14657.22</v>
          </cell>
        </row>
        <row r="56">
          <cell r="C56">
            <v>6579</v>
          </cell>
          <cell r="D56">
            <v>221199.48</v>
          </cell>
          <cell r="F56">
            <v>471</v>
          </cell>
          <cell r="G56">
            <v>19358.36</v>
          </cell>
          <cell r="H56">
            <v>93</v>
          </cell>
          <cell r="I56">
            <v>74505.919999999998</v>
          </cell>
        </row>
        <row r="88">
          <cell r="C88">
            <v>25287</v>
          </cell>
          <cell r="D88">
            <v>141229.57999999999</v>
          </cell>
          <cell r="F88">
            <v>794</v>
          </cell>
          <cell r="G88">
            <v>66666.429999999993</v>
          </cell>
          <cell r="H88">
            <v>524</v>
          </cell>
          <cell r="I88">
            <v>80539.02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32</v>
          </cell>
          <cell r="D128">
            <v>146.80000000000001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1949</v>
          </cell>
          <cell r="D132">
            <v>15905.4</v>
          </cell>
          <cell r="F132">
            <v>27</v>
          </cell>
          <cell r="G132">
            <v>1003.38</v>
          </cell>
          <cell r="H132">
            <v>53</v>
          </cell>
          <cell r="I132">
            <v>3438.11</v>
          </cell>
        </row>
        <row r="153">
          <cell r="C153">
            <v>17</v>
          </cell>
          <cell r="D153">
            <v>1023.47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21</v>
          </cell>
          <cell r="D161">
            <v>789.68</v>
          </cell>
          <cell r="F161">
            <v>42</v>
          </cell>
          <cell r="G161">
            <v>39.24</v>
          </cell>
          <cell r="H161">
            <v>1</v>
          </cell>
          <cell r="I161">
            <v>58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6293</v>
          </cell>
          <cell r="D170">
            <v>5482.72</v>
          </cell>
          <cell r="F170">
            <v>29</v>
          </cell>
          <cell r="G170">
            <v>375.21</v>
          </cell>
          <cell r="H170">
            <v>39</v>
          </cell>
          <cell r="I170">
            <v>756.59</v>
          </cell>
        </row>
        <row r="175">
          <cell r="C175">
            <v>41698</v>
          </cell>
        </row>
      </sheetData>
      <sheetData sheetId="2">
        <row r="11">
          <cell r="C11">
            <v>13812</v>
          </cell>
          <cell r="D11">
            <v>72552.42</v>
          </cell>
          <cell r="J11">
            <v>625</v>
          </cell>
          <cell r="K11">
            <v>44535.83</v>
          </cell>
        </row>
        <row r="12">
          <cell r="C12">
            <v>1515</v>
          </cell>
          <cell r="D12">
            <v>17730.68</v>
          </cell>
          <cell r="J12">
            <v>87</v>
          </cell>
          <cell r="K12">
            <v>8069.62</v>
          </cell>
        </row>
        <row r="13">
          <cell r="C13">
            <v>113</v>
          </cell>
          <cell r="D13">
            <v>2364.23</v>
          </cell>
          <cell r="J13">
            <v>6</v>
          </cell>
          <cell r="K13">
            <v>215.13</v>
          </cell>
        </row>
        <row r="14">
          <cell r="C14">
            <v>479</v>
          </cell>
          <cell r="D14">
            <v>427.51</v>
          </cell>
          <cell r="J14">
            <v>1</v>
          </cell>
          <cell r="K14">
            <v>20.87</v>
          </cell>
        </row>
        <row r="15">
          <cell r="C15">
            <v>17</v>
          </cell>
          <cell r="D15">
            <v>53.82</v>
          </cell>
          <cell r="J15">
            <v>0</v>
          </cell>
          <cell r="K15">
            <v>0</v>
          </cell>
        </row>
        <row r="16">
          <cell r="C16">
            <v>1705</v>
          </cell>
          <cell r="D16">
            <v>2816.14</v>
          </cell>
          <cell r="J16">
            <v>14</v>
          </cell>
          <cell r="K16">
            <v>823.67</v>
          </cell>
        </row>
        <row r="17">
          <cell r="C17">
            <v>529</v>
          </cell>
          <cell r="D17">
            <v>167.7</v>
          </cell>
          <cell r="J17">
            <v>0</v>
          </cell>
          <cell r="K17">
            <v>0</v>
          </cell>
        </row>
        <row r="18">
          <cell r="C18">
            <v>93</v>
          </cell>
          <cell r="D18">
            <v>365.74</v>
          </cell>
          <cell r="J18">
            <v>12</v>
          </cell>
          <cell r="K18">
            <v>768.98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9</v>
          </cell>
          <cell r="D23">
            <v>57.22</v>
          </cell>
          <cell r="J23">
            <v>0</v>
          </cell>
          <cell r="K23">
            <v>0</v>
          </cell>
        </row>
        <row r="25">
          <cell r="C25">
            <v>4853</v>
          </cell>
          <cell r="D25">
            <v>23583.55</v>
          </cell>
          <cell r="J25">
            <v>14</v>
          </cell>
          <cell r="K25">
            <v>3426.78</v>
          </cell>
        </row>
        <row r="26">
          <cell r="C26">
            <v>237</v>
          </cell>
          <cell r="D26">
            <v>4034.15</v>
          </cell>
          <cell r="J26">
            <v>26</v>
          </cell>
          <cell r="K26">
            <v>7566.25</v>
          </cell>
        </row>
        <row r="27">
          <cell r="C27">
            <v>31</v>
          </cell>
          <cell r="D27">
            <v>522.20000000000005</v>
          </cell>
          <cell r="J27">
            <v>1</v>
          </cell>
          <cell r="K27">
            <v>803.99</v>
          </cell>
        </row>
        <row r="28">
          <cell r="C28">
            <v>4</v>
          </cell>
          <cell r="D28">
            <v>22.14</v>
          </cell>
          <cell r="J28">
            <v>0</v>
          </cell>
          <cell r="K28">
            <v>0</v>
          </cell>
        </row>
        <row r="29">
          <cell r="C29">
            <v>4</v>
          </cell>
          <cell r="D29">
            <v>22.44</v>
          </cell>
          <cell r="J29">
            <v>0</v>
          </cell>
          <cell r="K29">
            <v>0</v>
          </cell>
        </row>
        <row r="30">
          <cell r="C30">
            <v>138</v>
          </cell>
          <cell r="D30">
            <v>258.3</v>
          </cell>
          <cell r="J30">
            <v>0</v>
          </cell>
          <cell r="K30">
            <v>0</v>
          </cell>
        </row>
        <row r="31">
          <cell r="C31">
            <v>245</v>
          </cell>
          <cell r="D31">
            <v>1362.02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991</v>
          </cell>
          <cell r="D34">
            <v>3337.89</v>
          </cell>
          <cell r="J34">
            <v>0</v>
          </cell>
          <cell r="K34">
            <v>0</v>
          </cell>
        </row>
        <row r="35">
          <cell r="C35">
            <v>146</v>
          </cell>
          <cell r="D35">
            <v>1720.69</v>
          </cell>
          <cell r="J35">
            <v>0</v>
          </cell>
          <cell r="K35">
            <v>0</v>
          </cell>
        </row>
        <row r="36">
          <cell r="C36">
            <v>8</v>
          </cell>
          <cell r="D36">
            <v>137.80000000000001</v>
          </cell>
          <cell r="J36">
            <v>0</v>
          </cell>
          <cell r="K36">
            <v>0</v>
          </cell>
        </row>
        <row r="37">
          <cell r="C37">
            <v>2</v>
          </cell>
          <cell r="D37">
            <v>1.23</v>
          </cell>
          <cell r="J37">
            <v>0</v>
          </cell>
          <cell r="K37">
            <v>0</v>
          </cell>
        </row>
        <row r="38">
          <cell r="C38">
            <v>2</v>
          </cell>
          <cell r="D38">
            <v>4.93</v>
          </cell>
          <cell r="J38">
            <v>0</v>
          </cell>
          <cell r="K38">
            <v>0</v>
          </cell>
        </row>
        <row r="39">
          <cell r="C39">
            <v>35</v>
          </cell>
          <cell r="D39">
            <v>107.68</v>
          </cell>
          <cell r="J39">
            <v>0</v>
          </cell>
          <cell r="K39">
            <v>0</v>
          </cell>
        </row>
        <row r="40">
          <cell r="C40">
            <v>141</v>
          </cell>
          <cell r="D40">
            <v>91.12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23660.87</v>
          </cell>
        </row>
        <row r="11">
          <cell r="P11">
            <v>69836.92</v>
          </cell>
        </row>
        <row r="12">
          <cell r="P12">
            <v>23620.78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6746.57</v>
          </cell>
        </row>
        <row r="17">
          <cell r="P17">
            <v>72061.56</v>
          </cell>
        </row>
        <row r="20">
          <cell r="P20">
            <v>143779.67000000001</v>
          </cell>
        </row>
        <row r="26">
          <cell r="P26">
            <v>106237.95</v>
          </cell>
        </row>
        <row r="33">
          <cell r="P33">
            <v>0</v>
          </cell>
        </row>
        <row r="34">
          <cell r="P34">
            <v>95.41</v>
          </cell>
        </row>
        <row r="35">
          <cell r="P35">
            <v>10338.51</v>
          </cell>
        </row>
        <row r="36">
          <cell r="P36">
            <v>665.25</v>
          </cell>
        </row>
        <row r="37">
          <cell r="P37">
            <v>0</v>
          </cell>
        </row>
        <row r="38">
          <cell r="P38">
            <v>513.29</v>
          </cell>
        </row>
        <row r="39">
          <cell r="P39">
            <v>0</v>
          </cell>
        </row>
        <row r="40">
          <cell r="P40">
            <v>3015.4</v>
          </cell>
        </row>
      </sheetData>
      <sheetData sheetId="5">
        <row r="10">
          <cell r="G10">
            <v>15739.89</v>
          </cell>
        </row>
        <row r="11">
          <cell r="G11">
            <v>8617.36</v>
          </cell>
        </row>
        <row r="12">
          <cell r="G12">
            <v>4449.09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369.73</v>
          </cell>
        </row>
        <row r="17">
          <cell r="G17">
            <v>6301</v>
          </cell>
        </row>
        <row r="20">
          <cell r="G20">
            <v>31144.34</v>
          </cell>
        </row>
        <row r="26">
          <cell r="G26">
            <v>92164.36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3533.74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1214</v>
          </cell>
        </row>
        <row r="41">
          <cell r="C41">
            <v>544633.91</v>
          </cell>
          <cell r="D41">
            <v>5917.71</v>
          </cell>
          <cell r="E41">
            <v>190995.52</v>
          </cell>
          <cell r="G41">
            <v>163533.51</v>
          </cell>
          <cell r="I41">
            <v>5317.96</v>
          </cell>
          <cell r="K41">
            <v>5514.02</v>
          </cell>
          <cell r="M41">
            <v>0</v>
          </cell>
        </row>
      </sheetData>
      <sheetData sheetId="6">
        <row r="9">
          <cell r="C9">
            <v>990</v>
          </cell>
          <cell r="D9">
            <v>34800.89</v>
          </cell>
          <cell r="E9">
            <v>0</v>
          </cell>
        </row>
        <row r="18">
          <cell r="C18">
            <v>10598</v>
          </cell>
          <cell r="D18">
            <v>213993.67</v>
          </cell>
          <cell r="E18">
            <v>44635.360000000001</v>
          </cell>
        </row>
        <row r="19">
          <cell r="C19">
            <v>28432</v>
          </cell>
          <cell r="D19">
            <v>391914.03</v>
          </cell>
          <cell r="E19">
            <v>91000.72</v>
          </cell>
        </row>
        <row r="20">
          <cell r="C20">
            <v>650</v>
          </cell>
          <cell r="D20">
            <v>167.69</v>
          </cell>
          <cell r="E20">
            <v>50.32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1028</v>
          </cell>
          <cell r="D22">
            <v>34320.400000000001</v>
          </cell>
          <cell r="E22">
            <v>6657.79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-Почетна"/>
      <sheetName val="СП-1 (н.о.)"/>
      <sheetName val="СП-2 (н.о.)"/>
      <sheetName val="СП-3 (н.о.)"/>
      <sheetName val="СП-4 (н.о.)"/>
      <sheetName val="СП-5 (н.о.)"/>
      <sheetName val="СП-7 (н.о.)"/>
      <sheetName val="СП-8 (н.о.)"/>
      <sheetName val="СП-9 (н.о.)"/>
      <sheetName val="СП-10 (н.о.)"/>
      <sheetName val="СП-99"/>
    </sheetNames>
    <sheetDataSet>
      <sheetData sheetId="0"/>
      <sheetData sheetId="1">
        <row r="11">
          <cell r="C11">
            <v>32833</v>
          </cell>
          <cell r="D11">
            <v>32407.360000000001</v>
          </cell>
          <cell r="F11">
            <v>222</v>
          </cell>
          <cell r="G11">
            <v>13236.65</v>
          </cell>
          <cell r="H11">
            <v>88</v>
          </cell>
          <cell r="I11">
            <v>9272.57</v>
          </cell>
        </row>
        <row r="21">
          <cell r="C21">
            <v>446</v>
          </cell>
          <cell r="D21">
            <v>73562.2</v>
          </cell>
          <cell r="F21">
            <v>2171</v>
          </cell>
          <cell r="G21">
            <v>21009.68</v>
          </cell>
          <cell r="H21">
            <v>110</v>
          </cell>
          <cell r="I21">
            <v>1531.58</v>
          </cell>
        </row>
        <row r="25">
          <cell r="C25">
            <v>2439</v>
          </cell>
          <cell r="D25">
            <v>66258.59</v>
          </cell>
          <cell r="F25">
            <v>471</v>
          </cell>
          <cell r="G25">
            <v>36842.699999999997</v>
          </cell>
          <cell r="H25">
            <v>238</v>
          </cell>
          <cell r="I25">
            <v>33240.300000000003</v>
          </cell>
        </row>
        <row r="28"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7">
          <cell r="C37">
            <v>24</v>
          </cell>
          <cell r="D37">
            <v>1388.49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41">
          <cell r="C41">
            <v>3889</v>
          </cell>
          <cell r="D41">
            <v>48256.630000000005</v>
          </cell>
          <cell r="F41">
            <v>12</v>
          </cell>
          <cell r="G41">
            <v>341.08</v>
          </cell>
          <cell r="H41">
            <v>18</v>
          </cell>
          <cell r="I41">
            <v>11375.48</v>
          </cell>
        </row>
        <row r="57">
          <cell r="C57">
            <v>2430</v>
          </cell>
          <cell r="D57">
            <v>31581</v>
          </cell>
          <cell r="F57">
            <v>78</v>
          </cell>
          <cell r="G57">
            <v>2548.2299999999996</v>
          </cell>
          <cell r="H57">
            <v>31</v>
          </cell>
          <cell r="I57">
            <v>4385.3</v>
          </cell>
        </row>
        <row r="89">
          <cell r="C89">
            <v>27493</v>
          </cell>
          <cell r="D89">
            <v>164873.35999999999</v>
          </cell>
          <cell r="F89">
            <v>1067</v>
          </cell>
          <cell r="G89">
            <v>90924.43</v>
          </cell>
          <cell r="H89">
            <v>785</v>
          </cell>
          <cell r="I89">
            <v>228659.23</v>
          </cell>
        </row>
        <row r="125"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9">
          <cell r="C129">
            <v>22</v>
          </cell>
          <cell r="D129">
            <v>82.87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3">
          <cell r="C133">
            <v>626</v>
          </cell>
          <cell r="D133">
            <v>25524.629999999997</v>
          </cell>
          <cell r="F133">
            <v>7</v>
          </cell>
          <cell r="G133">
            <v>2797.57</v>
          </cell>
          <cell r="H133">
            <v>7</v>
          </cell>
          <cell r="I133">
            <v>1570.73</v>
          </cell>
        </row>
        <row r="154">
          <cell r="C154">
            <v>32</v>
          </cell>
          <cell r="D154">
            <v>103.13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9">
          <cell r="C159">
            <v>7</v>
          </cell>
          <cell r="D159">
            <v>82.8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2">
          <cell r="C162">
            <v>11</v>
          </cell>
          <cell r="D162">
            <v>1954.8200000000002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71">
          <cell r="C171">
            <v>7160</v>
          </cell>
          <cell r="D171">
            <v>6134.38</v>
          </cell>
          <cell r="F171">
            <v>47</v>
          </cell>
          <cell r="G171">
            <v>1702.08</v>
          </cell>
          <cell r="H171">
            <v>82</v>
          </cell>
          <cell r="I171">
            <v>2730.99</v>
          </cell>
        </row>
        <row r="176">
          <cell r="C176">
            <v>57448</v>
          </cell>
        </row>
      </sheetData>
      <sheetData sheetId="2">
        <row r="12">
          <cell r="C12">
            <v>14999</v>
          </cell>
          <cell r="D12">
            <v>86191.6</v>
          </cell>
          <cell r="J12">
            <v>927</v>
          </cell>
          <cell r="K12">
            <v>70753.289999999994</v>
          </cell>
        </row>
        <row r="13">
          <cell r="C13">
            <v>1990</v>
          </cell>
          <cell r="D13">
            <v>25007.18</v>
          </cell>
          <cell r="J13">
            <v>59</v>
          </cell>
          <cell r="K13">
            <v>8918.58</v>
          </cell>
        </row>
        <row r="14">
          <cell r="C14">
            <v>140</v>
          </cell>
          <cell r="D14">
            <v>3013</v>
          </cell>
          <cell r="J14">
            <v>4</v>
          </cell>
          <cell r="K14">
            <v>858.59</v>
          </cell>
        </row>
        <row r="15">
          <cell r="C15">
            <v>392</v>
          </cell>
          <cell r="D15">
            <v>341.02</v>
          </cell>
          <cell r="J15">
            <v>1</v>
          </cell>
          <cell r="K15">
            <v>51.96</v>
          </cell>
        </row>
        <row r="16">
          <cell r="C16">
            <v>19</v>
          </cell>
          <cell r="D16">
            <v>57.1</v>
          </cell>
          <cell r="J16">
            <v>0</v>
          </cell>
          <cell r="K16">
            <v>0</v>
          </cell>
        </row>
        <row r="17">
          <cell r="C17">
            <v>1072</v>
          </cell>
          <cell r="D17">
            <v>2160.4</v>
          </cell>
          <cell r="J17">
            <v>2</v>
          </cell>
          <cell r="K17">
            <v>21.43</v>
          </cell>
        </row>
        <row r="18">
          <cell r="C18">
            <v>624</v>
          </cell>
          <cell r="D18">
            <v>199.28</v>
          </cell>
          <cell r="J18">
            <v>0</v>
          </cell>
          <cell r="K18">
            <v>0</v>
          </cell>
        </row>
        <row r="19">
          <cell r="C19">
            <v>80</v>
          </cell>
          <cell r="D19">
            <v>286.05</v>
          </cell>
          <cell r="J19">
            <v>2</v>
          </cell>
          <cell r="K19">
            <v>72.05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J24">
            <v>0</v>
          </cell>
          <cell r="K24">
            <v>0</v>
          </cell>
        </row>
        <row r="26">
          <cell r="C26">
            <v>5413</v>
          </cell>
          <cell r="D26">
            <v>28877.040000000001</v>
          </cell>
          <cell r="J26">
            <v>61</v>
          </cell>
          <cell r="K26">
            <v>8445.81</v>
          </cell>
        </row>
        <row r="27">
          <cell r="C27">
            <v>234</v>
          </cell>
          <cell r="D27">
            <v>3827.18</v>
          </cell>
          <cell r="J27">
            <v>4</v>
          </cell>
          <cell r="K27">
            <v>658.5</v>
          </cell>
        </row>
        <row r="28">
          <cell r="C28">
            <v>44</v>
          </cell>
          <cell r="D28">
            <v>690.08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J30">
            <v>0</v>
          </cell>
          <cell r="K30">
            <v>0</v>
          </cell>
        </row>
        <row r="31">
          <cell r="C31">
            <v>18</v>
          </cell>
          <cell r="D31">
            <v>33.6</v>
          </cell>
          <cell r="J31">
            <v>0</v>
          </cell>
          <cell r="K31">
            <v>0</v>
          </cell>
        </row>
        <row r="32">
          <cell r="C32">
            <v>227</v>
          </cell>
          <cell r="D32">
            <v>1115.9000000000001</v>
          </cell>
          <cell r="J32">
            <v>1</v>
          </cell>
          <cell r="K32">
            <v>60.19</v>
          </cell>
        </row>
        <row r="33">
          <cell r="C33">
            <v>0</v>
          </cell>
          <cell r="D33">
            <v>0</v>
          </cell>
          <cell r="J33">
            <v>0</v>
          </cell>
          <cell r="K33">
            <v>0</v>
          </cell>
        </row>
        <row r="35">
          <cell r="C35">
            <v>1814</v>
          </cell>
          <cell r="D35">
            <v>6020.61</v>
          </cell>
          <cell r="J35">
            <v>0</v>
          </cell>
          <cell r="K35">
            <v>1084.03</v>
          </cell>
        </row>
        <row r="36">
          <cell r="C36">
            <v>16</v>
          </cell>
          <cell r="D36">
            <v>206.03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1</v>
          </cell>
          <cell r="D38">
            <v>0.62</v>
          </cell>
          <cell r="J38">
            <v>0</v>
          </cell>
          <cell r="K38">
            <v>0</v>
          </cell>
        </row>
        <row r="39">
          <cell r="C39">
            <v>1</v>
          </cell>
          <cell r="D39">
            <v>2.46</v>
          </cell>
          <cell r="J39">
            <v>0</v>
          </cell>
          <cell r="K39">
            <v>0</v>
          </cell>
        </row>
        <row r="40">
          <cell r="C40">
            <v>13</v>
          </cell>
          <cell r="D40">
            <v>60.89</v>
          </cell>
          <cell r="J40">
            <v>0</v>
          </cell>
          <cell r="K40">
            <v>0</v>
          </cell>
        </row>
        <row r="41">
          <cell r="C41">
            <v>62</v>
          </cell>
          <cell r="D41">
            <v>107.32</v>
          </cell>
          <cell r="J41">
            <v>0</v>
          </cell>
          <cell r="K41">
            <v>0</v>
          </cell>
        </row>
        <row r="42">
          <cell r="C42">
            <v>0</v>
          </cell>
          <cell r="D42">
            <v>0</v>
          </cell>
          <cell r="J42">
            <v>0</v>
          </cell>
          <cell r="K42">
            <v>0</v>
          </cell>
        </row>
      </sheetData>
      <sheetData sheetId="3"/>
      <sheetData sheetId="4">
        <row r="11">
          <cell r="P11">
            <v>23106.44</v>
          </cell>
        </row>
        <row r="12">
          <cell r="P12">
            <v>52229.16</v>
          </cell>
        </row>
        <row r="13">
          <cell r="P13">
            <v>45387.13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1152.45</v>
          </cell>
        </row>
        <row r="18">
          <cell r="P18">
            <v>27988.850000000002</v>
          </cell>
        </row>
        <row r="21">
          <cell r="P21">
            <v>21159.27</v>
          </cell>
        </row>
        <row r="27">
          <cell r="P27">
            <v>126820.57</v>
          </cell>
        </row>
        <row r="34">
          <cell r="P34">
            <v>0</v>
          </cell>
        </row>
        <row r="35">
          <cell r="P35">
            <v>68.790000000000006</v>
          </cell>
        </row>
        <row r="36">
          <cell r="P36">
            <v>20131.27</v>
          </cell>
        </row>
        <row r="37">
          <cell r="P37">
            <v>77.349999999999994</v>
          </cell>
        </row>
        <row r="38">
          <cell r="P38">
            <v>65.3</v>
          </cell>
        </row>
        <row r="39">
          <cell r="P39">
            <v>1541.76</v>
          </cell>
        </row>
        <row r="40">
          <cell r="P40">
            <v>0</v>
          </cell>
        </row>
        <row r="41">
          <cell r="P41">
            <v>3680.63</v>
          </cell>
        </row>
      </sheetData>
      <sheetData sheetId="5">
        <row r="11">
          <cell r="G11">
            <v>17793.22</v>
          </cell>
        </row>
        <row r="12">
          <cell r="G12">
            <v>6003.48</v>
          </cell>
        </row>
        <row r="13">
          <cell r="G13">
            <v>20149.560000000001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244</v>
          </cell>
        </row>
        <row r="18">
          <cell r="G18">
            <v>7584.79</v>
          </cell>
        </row>
        <row r="21">
          <cell r="G21">
            <v>1411.08</v>
          </cell>
        </row>
        <row r="27">
          <cell r="G27">
            <v>176242.72999999998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3944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2486</v>
          </cell>
        </row>
        <row r="42">
          <cell r="C42">
            <v>397013.56</v>
          </cell>
          <cell r="D42">
            <v>3713.83</v>
          </cell>
          <cell r="E42">
            <v>292766.18</v>
          </cell>
          <cell r="G42">
            <v>235858.86</v>
          </cell>
          <cell r="I42">
            <v>13314.589999999998</v>
          </cell>
          <cell r="K42">
            <v>26660.54</v>
          </cell>
        </row>
      </sheetData>
      <sheetData sheetId="6">
        <row r="10">
          <cell r="D10">
            <v>2111</v>
          </cell>
          <cell r="E10">
            <v>35318.630000000005</v>
          </cell>
        </row>
        <row r="19">
          <cell r="D19">
            <v>6512</v>
          </cell>
          <cell r="E19">
            <v>79713.409999999974</v>
          </cell>
          <cell r="F19">
            <v>20339</v>
          </cell>
        </row>
        <row r="60">
          <cell r="D60">
            <v>0</v>
          </cell>
          <cell r="E60">
            <v>0</v>
          </cell>
          <cell r="F60">
            <v>0</v>
          </cell>
        </row>
        <row r="62">
          <cell r="D62">
            <v>159</v>
          </cell>
          <cell r="E62">
            <v>79.680000000000007</v>
          </cell>
          <cell r="F62">
            <v>26</v>
          </cell>
        </row>
        <row r="70">
          <cell r="D70">
            <v>0</v>
          </cell>
          <cell r="E70">
            <v>0</v>
          </cell>
          <cell r="F70">
            <v>0</v>
          </cell>
        </row>
        <row r="84">
          <cell r="D84">
            <v>21257</v>
          </cell>
          <cell r="E84">
            <v>163407.19</v>
          </cell>
          <cell r="F84">
            <v>6531</v>
          </cell>
        </row>
        <row r="85">
          <cell r="D85">
            <v>27407</v>
          </cell>
          <cell r="E85">
            <v>173651.47</v>
          </cell>
          <cell r="F85">
            <v>0</v>
          </cell>
        </row>
        <row r="94">
          <cell r="D94">
            <v>2</v>
          </cell>
          <cell r="E94">
            <v>39.85</v>
          </cell>
          <cell r="F9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1"/>
    </sheetNames>
    <sheetDataSet>
      <sheetData sheetId="0"/>
      <sheetData sheetId="1">
        <row r="10">
          <cell r="C10">
            <v>53881</v>
          </cell>
          <cell r="D10">
            <v>65591</v>
          </cell>
          <cell r="F10">
            <v>603</v>
          </cell>
          <cell r="G10">
            <v>50672</v>
          </cell>
          <cell r="H10">
            <v>421</v>
          </cell>
          <cell r="I10">
            <v>6486</v>
          </cell>
        </row>
        <row r="20">
          <cell r="C20">
            <v>1096</v>
          </cell>
          <cell r="D20">
            <v>169107</v>
          </cell>
          <cell r="F20">
            <v>8980</v>
          </cell>
          <cell r="G20">
            <v>60060</v>
          </cell>
          <cell r="H20">
            <v>2153</v>
          </cell>
          <cell r="I20">
            <v>41049</v>
          </cell>
        </row>
        <row r="24">
          <cell r="C24">
            <v>2186</v>
          </cell>
          <cell r="D24">
            <v>54992</v>
          </cell>
          <cell r="F24">
            <v>280</v>
          </cell>
          <cell r="G24">
            <v>21495</v>
          </cell>
          <cell r="H24">
            <v>452</v>
          </cell>
          <cell r="I24">
            <v>34528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16</v>
          </cell>
          <cell r="D36">
            <v>2671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10095</v>
          </cell>
          <cell r="D40">
            <v>36970</v>
          </cell>
          <cell r="F40">
            <v>12</v>
          </cell>
          <cell r="G40">
            <v>489</v>
          </cell>
          <cell r="H40">
            <v>32</v>
          </cell>
          <cell r="I40">
            <v>69411</v>
          </cell>
        </row>
        <row r="56">
          <cell r="C56">
            <v>6642</v>
          </cell>
          <cell r="D56">
            <v>41203</v>
          </cell>
          <cell r="F56">
            <v>88</v>
          </cell>
          <cell r="G56">
            <v>2901</v>
          </cell>
          <cell r="H56">
            <v>112</v>
          </cell>
          <cell r="I56">
            <v>6494</v>
          </cell>
        </row>
        <row r="88">
          <cell r="C88">
            <v>46466</v>
          </cell>
          <cell r="D88">
            <v>248264</v>
          </cell>
          <cell r="F88">
            <v>1561</v>
          </cell>
          <cell r="G88">
            <v>97359</v>
          </cell>
          <cell r="H88">
            <v>1209</v>
          </cell>
          <cell r="I88">
            <v>188775</v>
          </cell>
        </row>
        <row r="124">
          <cell r="C124">
            <v>1</v>
          </cell>
          <cell r="D124">
            <v>27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9</v>
          </cell>
          <cell r="D128">
            <v>41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6410</v>
          </cell>
          <cell r="D132">
            <v>7006</v>
          </cell>
          <cell r="F132">
            <v>6</v>
          </cell>
          <cell r="G132">
            <v>38</v>
          </cell>
          <cell r="H132">
            <v>5</v>
          </cell>
          <cell r="I132">
            <v>195</v>
          </cell>
        </row>
        <row r="153">
          <cell r="C153">
            <v>81</v>
          </cell>
          <cell r="D153">
            <v>708</v>
          </cell>
          <cell r="F153">
            <v>1</v>
          </cell>
          <cell r="G153">
            <v>5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6</v>
          </cell>
          <cell r="D161">
            <v>455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13971</v>
          </cell>
          <cell r="D170">
            <v>10780</v>
          </cell>
          <cell r="F170">
            <v>141</v>
          </cell>
          <cell r="G170">
            <v>4142</v>
          </cell>
          <cell r="H170">
            <v>256</v>
          </cell>
          <cell r="I170">
            <v>7558</v>
          </cell>
        </row>
        <row r="175">
          <cell r="C175">
            <v>100360</v>
          </cell>
        </row>
      </sheetData>
      <sheetData sheetId="2">
        <row r="11">
          <cell r="C11">
            <v>27000</v>
          </cell>
          <cell r="D11">
            <v>148739</v>
          </cell>
          <cell r="J11">
            <v>1291</v>
          </cell>
          <cell r="K11">
            <v>60511</v>
          </cell>
        </row>
        <row r="12">
          <cell r="C12">
            <v>2685</v>
          </cell>
          <cell r="D12">
            <v>27549</v>
          </cell>
          <cell r="J12">
            <v>174</v>
          </cell>
          <cell r="K12">
            <v>10532</v>
          </cell>
        </row>
        <row r="13">
          <cell r="C13">
            <v>84</v>
          </cell>
          <cell r="D13">
            <v>1886</v>
          </cell>
          <cell r="J13">
            <v>5</v>
          </cell>
          <cell r="K13">
            <v>214</v>
          </cell>
        </row>
        <row r="14">
          <cell r="C14">
            <v>594</v>
          </cell>
          <cell r="D14">
            <v>605</v>
          </cell>
          <cell r="J14">
            <v>2</v>
          </cell>
          <cell r="K14">
            <v>98</v>
          </cell>
        </row>
        <row r="15">
          <cell r="C15">
            <v>21</v>
          </cell>
          <cell r="D15">
            <v>62</v>
          </cell>
          <cell r="J15">
            <v>0</v>
          </cell>
          <cell r="K15">
            <v>1700</v>
          </cell>
        </row>
        <row r="16">
          <cell r="C16">
            <v>3225</v>
          </cell>
          <cell r="D16">
            <v>6388</v>
          </cell>
          <cell r="J16">
            <v>16</v>
          </cell>
          <cell r="K16">
            <v>838</v>
          </cell>
        </row>
        <row r="17">
          <cell r="C17">
            <v>684</v>
          </cell>
          <cell r="D17">
            <v>220</v>
          </cell>
          <cell r="J17">
            <v>1</v>
          </cell>
          <cell r="K17">
            <v>25</v>
          </cell>
        </row>
        <row r="18">
          <cell r="C18">
            <v>81</v>
          </cell>
          <cell r="D18">
            <v>267</v>
          </cell>
          <cell r="J18">
            <v>9</v>
          </cell>
          <cell r="K18">
            <v>2649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1</v>
          </cell>
          <cell r="D23">
            <v>4</v>
          </cell>
          <cell r="J23">
            <v>0</v>
          </cell>
          <cell r="K23">
            <v>0</v>
          </cell>
        </row>
        <row r="25">
          <cell r="C25">
            <v>10750</v>
          </cell>
          <cell r="D25">
            <v>48890</v>
          </cell>
          <cell r="J25">
            <v>32</v>
          </cell>
          <cell r="K25">
            <v>4918</v>
          </cell>
        </row>
        <row r="26">
          <cell r="C26">
            <v>396</v>
          </cell>
          <cell r="D26">
            <v>6202</v>
          </cell>
          <cell r="J26">
            <v>26</v>
          </cell>
          <cell r="K26">
            <v>12710</v>
          </cell>
        </row>
        <row r="27">
          <cell r="C27">
            <v>35</v>
          </cell>
          <cell r="D27">
            <v>506</v>
          </cell>
          <cell r="J27">
            <v>0</v>
          </cell>
          <cell r="K27">
            <v>0</v>
          </cell>
        </row>
        <row r="28">
          <cell r="C28">
            <v>5</v>
          </cell>
          <cell r="D28">
            <v>51</v>
          </cell>
          <cell r="J28">
            <v>0</v>
          </cell>
          <cell r="K28">
            <v>0</v>
          </cell>
        </row>
        <row r="29">
          <cell r="C29">
            <v>8</v>
          </cell>
          <cell r="D29">
            <v>34</v>
          </cell>
          <cell r="J29">
            <v>0</v>
          </cell>
          <cell r="K29">
            <v>0</v>
          </cell>
        </row>
        <row r="30">
          <cell r="C30">
            <v>327</v>
          </cell>
          <cell r="D30">
            <v>569</v>
          </cell>
          <cell r="J30">
            <v>1</v>
          </cell>
          <cell r="K30">
            <v>55</v>
          </cell>
        </row>
        <row r="31">
          <cell r="C31">
            <v>347</v>
          </cell>
          <cell r="D31">
            <v>1822</v>
          </cell>
          <cell r="J31">
            <v>1</v>
          </cell>
          <cell r="K31">
            <v>243</v>
          </cell>
        </row>
        <row r="32">
          <cell r="C32">
            <v>2</v>
          </cell>
          <cell r="D32">
            <v>23</v>
          </cell>
          <cell r="J32">
            <v>0</v>
          </cell>
          <cell r="K32">
            <v>0</v>
          </cell>
        </row>
        <row r="34">
          <cell r="C34">
            <v>43</v>
          </cell>
          <cell r="D34">
            <v>307</v>
          </cell>
          <cell r="J34">
            <v>0</v>
          </cell>
          <cell r="K34">
            <v>0</v>
          </cell>
        </row>
        <row r="35">
          <cell r="C35">
            <v>3</v>
          </cell>
          <cell r="D35">
            <v>42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</v>
          </cell>
          <cell r="D39">
            <v>20</v>
          </cell>
          <cell r="J39">
            <v>0</v>
          </cell>
          <cell r="K39">
            <v>0</v>
          </cell>
        </row>
        <row r="40">
          <cell r="C40">
            <v>2</v>
          </cell>
          <cell r="D40">
            <v>1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45914</v>
          </cell>
        </row>
        <row r="11">
          <cell r="P11">
            <v>118375</v>
          </cell>
        </row>
        <row r="12">
          <cell r="P12">
            <v>38494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1870</v>
          </cell>
        </row>
        <row r="17">
          <cell r="P17">
            <v>25879</v>
          </cell>
        </row>
        <row r="20">
          <cell r="P20">
            <v>28842</v>
          </cell>
        </row>
        <row r="26">
          <cell r="P26">
            <v>191163</v>
          </cell>
        </row>
        <row r="33">
          <cell r="P33">
            <v>22</v>
          </cell>
        </row>
        <row r="34">
          <cell r="P34">
            <v>29</v>
          </cell>
        </row>
        <row r="35">
          <cell r="P35">
            <v>4904</v>
          </cell>
        </row>
        <row r="36">
          <cell r="P36">
            <v>361</v>
          </cell>
        </row>
        <row r="37">
          <cell r="P37">
            <v>0</v>
          </cell>
        </row>
        <row r="38">
          <cell r="P38">
            <v>296</v>
          </cell>
        </row>
        <row r="39">
          <cell r="P39">
            <v>0</v>
          </cell>
        </row>
        <row r="40">
          <cell r="P40">
            <v>5929</v>
          </cell>
        </row>
      </sheetData>
      <sheetData sheetId="5">
        <row r="10">
          <cell r="G10">
            <v>26272</v>
          </cell>
        </row>
        <row r="11">
          <cell r="G11">
            <v>5493</v>
          </cell>
        </row>
        <row r="12">
          <cell r="G12">
            <v>6694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5891</v>
          </cell>
        </row>
        <row r="20">
          <cell r="G20">
            <v>2067</v>
          </cell>
        </row>
        <row r="26">
          <cell r="G26">
            <v>254208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434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2520</v>
          </cell>
        </row>
        <row r="41">
          <cell r="C41">
            <v>583588</v>
          </cell>
          <cell r="D41">
            <v>7032</v>
          </cell>
          <cell r="E41">
            <v>354496</v>
          </cell>
          <cell r="G41">
            <v>303579</v>
          </cell>
          <cell r="I41">
            <v>11459</v>
          </cell>
          <cell r="K41">
            <v>8524</v>
          </cell>
          <cell r="M41">
            <v>0</v>
          </cell>
        </row>
      </sheetData>
      <sheetData sheetId="6">
        <row r="9">
          <cell r="C9">
            <v>33910</v>
          </cell>
          <cell r="D9">
            <v>333441</v>
          </cell>
          <cell r="E9">
            <v>0</v>
          </cell>
        </row>
        <row r="18">
          <cell r="C18">
            <v>29470</v>
          </cell>
          <cell r="D18">
            <v>229632</v>
          </cell>
          <cell r="E18">
            <v>62788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359</v>
          </cell>
          <cell r="D20">
            <v>759</v>
          </cell>
          <cell r="E20">
            <v>261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33699</v>
          </cell>
          <cell r="D22">
            <v>35990</v>
          </cell>
          <cell r="E22">
            <v>13790</v>
          </cell>
        </row>
        <row r="29">
          <cell r="C29">
            <v>2150</v>
          </cell>
          <cell r="D29">
            <v>29141</v>
          </cell>
          <cell r="E29">
            <v>14402</v>
          </cell>
        </row>
        <row r="38">
          <cell r="C38">
            <v>772</v>
          </cell>
          <cell r="D38">
            <v>8852</v>
          </cell>
          <cell r="E38">
            <v>2306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VS_VS1_NO"/>
      <sheetName val="VS_VS2"/>
      <sheetName val="SUP_MS_NO"/>
      <sheetName val="SUP_KS"/>
      <sheetName val="SUP_VTR"/>
      <sheetName val="RR_REO_01 - #1"/>
      <sheetName val="RR_REO_02"/>
      <sheetName val="RR_REO_03"/>
      <sheetName val="RR_REO_04"/>
      <sheetName val="DEC_SP - #1"/>
      <sheetName val="DEC_SP - #2"/>
      <sheetName val="DEC_SP - #3"/>
      <sheetName val="DEC_SP - #4"/>
      <sheetName val="DEC_SP - #5"/>
      <sheetName val="DEC_SP - #6"/>
    </sheetNames>
    <sheetDataSet>
      <sheetData sheetId="0" refreshError="1"/>
      <sheetData sheetId="1">
        <row r="10">
          <cell r="C10">
            <v>2647</v>
          </cell>
          <cell r="D10">
            <v>664.42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101</v>
          </cell>
          <cell r="D24">
            <v>3235.32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57</v>
          </cell>
          <cell r="D40">
            <v>237.39</v>
          </cell>
          <cell r="F40">
            <v>0</v>
          </cell>
          <cell r="G40">
            <v>0</v>
          </cell>
          <cell r="H40">
            <v>1</v>
          </cell>
          <cell r="I40">
            <v>30</v>
          </cell>
        </row>
        <row r="56">
          <cell r="C56">
            <v>39</v>
          </cell>
          <cell r="D56">
            <v>84.64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88">
          <cell r="C88">
            <v>4008</v>
          </cell>
          <cell r="D88">
            <v>23870.58</v>
          </cell>
          <cell r="F88">
            <v>0</v>
          </cell>
          <cell r="G88">
            <v>0</v>
          </cell>
          <cell r="H88">
            <v>9</v>
          </cell>
          <cell r="I88">
            <v>520.53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29</v>
          </cell>
          <cell r="D132">
            <v>10.19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5">
          <cell r="C175">
            <v>4197</v>
          </cell>
        </row>
      </sheetData>
      <sheetData sheetId="2">
        <row r="11">
          <cell r="C11">
            <v>2335</v>
          </cell>
          <cell r="D11">
            <v>14742.5</v>
          </cell>
          <cell r="J11">
            <v>0</v>
          </cell>
          <cell r="K11">
            <v>0</v>
          </cell>
        </row>
        <row r="12">
          <cell r="C12">
            <v>281</v>
          </cell>
          <cell r="D12">
            <v>3116.37</v>
          </cell>
          <cell r="J12">
            <v>0</v>
          </cell>
          <cell r="K12">
            <v>0</v>
          </cell>
        </row>
        <row r="13">
          <cell r="C13">
            <v>27</v>
          </cell>
          <cell r="D13">
            <v>536.39</v>
          </cell>
          <cell r="J13">
            <v>0</v>
          </cell>
          <cell r="K13">
            <v>0</v>
          </cell>
        </row>
        <row r="14">
          <cell r="C14">
            <v>84</v>
          </cell>
          <cell r="D14">
            <v>67.45</v>
          </cell>
          <cell r="J14">
            <v>0</v>
          </cell>
          <cell r="K14">
            <v>0</v>
          </cell>
        </row>
        <row r="15">
          <cell r="C15">
            <v>2</v>
          </cell>
          <cell r="D15">
            <v>6.29</v>
          </cell>
          <cell r="J15">
            <v>0</v>
          </cell>
          <cell r="K15">
            <v>0</v>
          </cell>
        </row>
        <row r="16">
          <cell r="C16">
            <v>183</v>
          </cell>
          <cell r="D16">
            <v>395.22</v>
          </cell>
          <cell r="J16">
            <v>0</v>
          </cell>
          <cell r="K16">
            <v>0</v>
          </cell>
        </row>
        <row r="17">
          <cell r="C17">
            <v>100</v>
          </cell>
          <cell r="D17">
            <v>30.28</v>
          </cell>
          <cell r="J17">
            <v>0</v>
          </cell>
          <cell r="K17">
            <v>0</v>
          </cell>
        </row>
        <row r="18">
          <cell r="C18">
            <v>10</v>
          </cell>
          <cell r="D18">
            <v>21.58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77</v>
          </cell>
          <cell r="D21">
            <v>31.46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725</v>
          </cell>
          <cell r="D25">
            <v>3673.34</v>
          </cell>
          <cell r="J25">
            <v>0</v>
          </cell>
          <cell r="K25">
            <v>0</v>
          </cell>
        </row>
        <row r="26">
          <cell r="C26">
            <v>28</v>
          </cell>
          <cell r="D26">
            <v>482.22</v>
          </cell>
          <cell r="J26">
            <v>0</v>
          </cell>
          <cell r="K26">
            <v>0</v>
          </cell>
        </row>
        <row r="27">
          <cell r="C27">
            <v>6</v>
          </cell>
          <cell r="D27">
            <v>103.33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17</v>
          </cell>
          <cell r="D30">
            <v>31.45</v>
          </cell>
          <cell r="J30">
            <v>0</v>
          </cell>
          <cell r="K30">
            <v>0</v>
          </cell>
        </row>
        <row r="31">
          <cell r="C31">
            <v>24</v>
          </cell>
          <cell r="D31">
            <v>132.86000000000001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84</v>
          </cell>
          <cell r="D34">
            <v>259.52999999999997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1</v>
          </cell>
          <cell r="D37">
            <v>0.62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11</v>
          </cell>
          <cell r="D39">
            <v>33.83</v>
          </cell>
          <cell r="J39">
            <v>0</v>
          </cell>
          <cell r="K39">
            <v>0</v>
          </cell>
        </row>
        <row r="40">
          <cell r="C40">
            <v>5</v>
          </cell>
          <cell r="D40">
            <v>3.08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 refreshError="1"/>
      <sheetData sheetId="4">
        <row r="10">
          <cell r="P10">
            <v>486.08</v>
          </cell>
        </row>
        <row r="11">
          <cell r="P11">
            <v>0</v>
          </cell>
        </row>
        <row r="12">
          <cell r="P12">
            <v>2363.83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164.38</v>
          </cell>
        </row>
        <row r="20">
          <cell r="P20">
            <v>57.94</v>
          </cell>
        </row>
        <row r="26">
          <cell r="P26">
            <v>18530.32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7.63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</sheetData>
      <sheetData sheetId="5">
        <row r="10">
          <cell r="G10">
            <v>1530.76</v>
          </cell>
        </row>
        <row r="11">
          <cell r="G11">
            <v>0</v>
          </cell>
        </row>
        <row r="12">
          <cell r="G12">
            <v>1074.93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135.84</v>
          </cell>
        </row>
        <row r="20">
          <cell r="G20">
            <v>77.37</v>
          </cell>
        </row>
        <row r="26">
          <cell r="G26">
            <v>9295.6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9.9700000000000006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C41">
            <v>25569.8</v>
          </cell>
          <cell r="D41">
            <v>0</v>
          </cell>
          <cell r="E41">
            <v>550.53</v>
          </cell>
          <cell r="G41">
            <v>12124.47</v>
          </cell>
          <cell r="I41">
            <v>63.38</v>
          </cell>
          <cell r="K41">
            <v>0</v>
          </cell>
          <cell r="M41">
            <v>0</v>
          </cell>
        </row>
      </sheetData>
      <sheetData sheetId="6">
        <row r="9">
          <cell r="C9">
            <v>162</v>
          </cell>
          <cell r="D9">
            <v>836.73</v>
          </cell>
        </row>
        <row r="18">
          <cell r="C18">
            <v>4035</v>
          </cell>
          <cell r="D18">
            <v>27265.73</v>
          </cell>
          <cell r="E18">
            <v>1382.91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ZO"/>
      <sheetName val="STA_SP2_ZO"/>
      <sheetName val="STA_SP2_RS_ZO"/>
      <sheetName val="STA_SP3_ZO"/>
      <sheetName val="STA_SP4_ZO"/>
      <sheetName val="STA_SP4_VU_MR - 807"/>
      <sheetName val="STA_SP4_VU_MR - 978"/>
      <sheetName val="STA_SP4_RS_ZO"/>
      <sheetName val="STA_SP6_ZO"/>
      <sheetName val="STA_SP7_ZO"/>
      <sheetName val="STA_SP8_ZO"/>
      <sheetName val="STA_SP99"/>
      <sheetName val="Header"/>
    </sheetNames>
    <sheetDataSet>
      <sheetData sheetId="0">
        <row r="51">
          <cell r="I51">
            <v>2671</v>
          </cell>
          <cell r="J51">
            <v>386972</v>
          </cell>
          <cell r="Q51">
            <v>441201</v>
          </cell>
        </row>
      </sheetData>
      <sheetData sheetId="1">
        <row r="51">
          <cell r="G51">
            <v>123</v>
          </cell>
          <cell r="H51">
            <v>230</v>
          </cell>
          <cell r="L51">
            <v>1152</v>
          </cell>
          <cell r="N51">
            <v>166</v>
          </cell>
          <cell r="O51">
            <v>186234</v>
          </cell>
        </row>
      </sheetData>
      <sheetData sheetId="2"/>
      <sheetData sheetId="3"/>
      <sheetData sheetId="4">
        <row r="51">
          <cell r="C51">
            <v>17781</v>
          </cell>
          <cell r="D51">
            <v>3536263</v>
          </cell>
          <cell r="E51">
            <v>330000</v>
          </cell>
          <cell r="F51">
            <v>0</v>
          </cell>
          <cell r="G51">
            <v>19993</v>
          </cell>
          <cell r="H51">
            <v>3858</v>
          </cell>
          <cell r="J51">
            <v>842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SUPFIN_SVlPR"/>
      <sheetName val="VS_VS1_ZO"/>
      <sheetName val="VS_VS2"/>
      <sheetName val="SUP_MS_ZO"/>
      <sheetName val="SUP_KS"/>
      <sheetName val="SUP_VTR"/>
      <sheetName val="SUP_VMR - #1"/>
      <sheetName val="RR_REO_01 - #1"/>
      <sheetName val="DEC_SP - #1"/>
      <sheetName val="DEC_SP - #2"/>
      <sheetName val="DEC_SP - #3"/>
      <sheetName val="DEC_SP - #4"/>
      <sheetName val="DEC_SP - #5"/>
      <sheetName val="DEC_SP - #6"/>
    </sheetNames>
    <sheetDataSet>
      <sheetData sheetId="0"/>
      <sheetData sheetId="1">
        <row r="51">
          <cell r="I51">
            <v>782</v>
          </cell>
          <cell r="J51">
            <v>265112</v>
          </cell>
          <cell r="Q51">
            <v>211345.15</v>
          </cell>
        </row>
      </sheetData>
      <sheetData sheetId="2">
        <row r="51">
          <cell r="G51">
            <v>200</v>
          </cell>
          <cell r="H51">
            <v>114</v>
          </cell>
          <cell r="L51">
            <v>521</v>
          </cell>
          <cell r="N51">
            <v>166</v>
          </cell>
          <cell r="O51">
            <v>114205</v>
          </cell>
        </row>
      </sheetData>
      <sheetData sheetId="3"/>
      <sheetData sheetId="4"/>
      <sheetData sheetId="5">
        <row r="51">
          <cell r="C51">
            <v>13901</v>
          </cell>
          <cell r="D51">
            <v>3177769</v>
          </cell>
          <cell r="E51">
            <v>77781</v>
          </cell>
          <cell r="F51">
            <v>111784</v>
          </cell>
          <cell r="G51">
            <v>48179</v>
          </cell>
          <cell r="H51">
            <v>13221</v>
          </cell>
          <cell r="J51">
            <v>812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OfContents"/>
      <sheetName val="ListOfErrors"/>
      <sheetName val="Header"/>
      <sheetName val="STA_SP1_ZO"/>
      <sheetName val="STA_SP2_ZO"/>
      <sheetName val="STA_SP2_RS_ZO"/>
      <sheetName val="STA_SP3_ZO"/>
      <sheetName val="STA_SP4_ZO"/>
      <sheetName val="STA_SP4_VU_MR - 807"/>
      <sheetName val="STA_SP4_VU_MR - 978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/>
      <sheetData sheetId="2"/>
      <sheetData sheetId="3">
        <row r="51">
          <cell r="I51">
            <v>1718</v>
          </cell>
          <cell r="J51">
            <v>282360</v>
          </cell>
          <cell r="Q51">
            <v>226222</v>
          </cell>
        </row>
      </sheetData>
      <sheetData sheetId="4">
        <row r="51">
          <cell r="G51">
            <v>33</v>
          </cell>
          <cell r="H51">
            <v>3</v>
          </cell>
          <cell r="L51">
            <v>405</v>
          </cell>
          <cell r="O51">
            <v>78702</v>
          </cell>
        </row>
      </sheetData>
      <sheetData sheetId="5"/>
      <sheetData sheetId="6"/>
      <sheetData sheetId="7">
        <row r="51">
          <cell r="C51">
            <v>6028</v>
          </cell>
          <cell r="D51">
            <v>761493</v>
          </cell>
          <cell r="E51">
            <v>913485</v>
          </cell>
          <cell r="F51">
            <v>0</v>
          </cell>
          <cell r="G51">
            <v>11681</v>
          </cell>
          <cell r="H51">
            <v>10029</v>
          </cell>
          <cell r="J51">
            <v>2208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VU_MR - #2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4961</v>
          </cell>
          <cell r="J51">
            <v>147548</v>
          </cell>
          <cell r="Q51">
            <v>205044.7</v>
          </cell>
        </row>
      </sheetData>
      <sheetData sheetId="2">
        <row r="51">
          <cell r="G51">
            <v>33</v>
          </cell>
          <cell r="H51">
            <v>22</v>
          </cell>
          <cell r="L51">
            <v>241</v>
          </cell>
          <cell r="N51">
            <v>0</v>
          </cell>
          <cell r="O51">
            <v>33918</v>
          </cell>
        </row>
      </sheetData>
      <sheetData sheetId="3"/>
      <sheetData sheetId="4"/>
      <sheetData sheetId="5">
        <row r="51">
          <cell r="C51">
            <v>7130</v>
          </cell>
          <cell r="D51">
            <v>528501</v>
          </cell>
          <cell r="E51">
            <v>282993</v>
          </cell>
          <cell r="F51">
            <v>0</v>
          </cell>
          <cell r="G51">
            <v>8906</v>
          </cell>
          <cell r="H51">
            <v>1860</v>
          </cell>
          <cell r="J51">
            <v>1014.95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  <sheetName val="STA_SP99"/>
    </sheetNames>
    <sheetDataSet>
      <sheetData sheetId="0"/>
      <sheetData sheetId="1">
        <row r="51">
          <cell r="I51">
            <v>52969</v>
          </cell>
          <cell r="J51">
            <v>326514.96000000002</v>
          </cell>
          <cell r="Q51">
            <v>190240.04</v>
          </cell>
        </row>
      </sheetData>
      <sheetData sheetId="2">
        <row r="51">
          <cell r="G51">
            <v>11</v>
          </cell>
          <cell r="H51">
            <v>0</v>
          </cell>
          <cell r="L51">
            <v>699</v>
          </cell>
          <cell r="N51">
            <v>0</v>
          </cell>
          <cell r="O51">
            <v>104260.85</v>
          </cell>
        </row>
      </sheetData>
      <sheetData sheetId="3"/>
      <sheetData sheetId="4"/>
      <sheetData sheetId="5">
        <row r="51">
          <cell r="C51">
            <v>955.17</v>
          </cell>
          <cell r="D51">
            <v>547127.18999999994</v>
          </cell>
          <cell r="E51">
            <v>169140.6</v>
          </cell>
          <cell r="F51">
            <v>0</v>
          </cell>
          <cell r="G51">
            <v>2468.1799999999998</v>
          </cell>
          <cell r="H51">
            <v>504.5</v>
          </cell>
          <cell r="J51">
            <v>130.88999999999999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ZO"/>
      <sheetName val="STA_SP2_ZO"/>
      <sheetName val="STA_SP2_RS_ZO"/>
      <sheetName val="STA_SP3_ZO"/>
      <sheetName val="STA_SP4_ZO"/>
      <sheetName val="STA_SP4_VU_MR - #1"/>
      <sheetName val="STA_SP4_RS_ZO"/>
      <sheetName val="STA_SP6_ZO"/>
      <sheetName val="STA_SP7_ZO"/>
      <sheetName val="STA_SP8_ZO"/>
    </sheetNames>
    <sheetDataSet>
      <sheetData sheetId="0"/>
      <sheetData sheetId="1">
        <row r="51">
          <cell r="I51">
            <v>362</v>
          </cell>
          <cell r="J51">
            <v>2998.23</v>
          </cell>
          <cell r="Q51">
            <v>1031</v>
          </cell>
        </row>
      </sheetData>
      <sheetData sheetId="2">
        <row r="51">
          <cell r="G51">
            <v>0</v>
          </cell>
          <cell r="H51">
            <v>0</v>
          </cell>
          <cell r="L51">
            <v>0</v>
          </cell>
          <cell r="N51">
            <v>0</v>
          </cell>
          <cell r="O51">
            <v>0</v>
          </cell>
        </row>
      </sheetData>
      <sheetData sheetId="3"/>
      <sheetData sheetId="4"/>
      <sheetData sheetId="5">
        <row r="51">
          <cell r="C51">
            <v>501.31</v>
          </cell>
          <cell r="D51">
            <v>615.55999999999995</v>
          </cell>
          <cell r="E51">
            <v>181.56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edonija"/>
      <sheetName val="Triglav"/>
      <sheetName val="Euroins"/>
      <sheetName val="Sava"/>
      <sheetName val="Winner"/>
      <sheetName val="Eurolink"/>
      <sheetName val="Grawe"/>
      <sheetName val="Uniqa"/>
      <sheetName val="Polisa"/>
      <sheetName val="Halk"/>
      <sheetName val="Croatia"/>
      <sheetName val="Zoil"/>
      <sheetName val="Vkupno"/>
    </sheetNames>
    <sheetDataSet>
      <sheetData sheetId="0">
        <row r="12">
          <cell r="C12">
            <v>20</v>
          </cell>
        </row>
      </sheetData>
      <sheetData sheetId="1">
        <row r="12">
          <cell r="C12">
            <v>28</v>
          </cell>
        </row>
      </sheetData>
      <sheetData sheetId="2">
        <row r="12">
          <cell r="C12">
            <v>12</v>
          </cell>
        </row>
      </sheetData>
      <sheetData sheetId="3">
        <row r="12">
          <cell r="C12">
            <v>23</v>
          </cell>
        </row>
      </sheetData>
      <sheetData sheetId="4">
        <row r="12">
          <cell r="C12">
            <v>26</v>
          </cell>
        </row>
      </sheetData>
      <sheetData sheetId="5">
        <row r="12">
          <cell r="C12">
            <v>29</v>
          </cell>
        </row>
      </sheetData>
      <sheetData sheetId="6">
        <row r="12">
          <cell r="C12">
            <v>31</v>
          </cell>
        </row>
      </sheetData>
      <sheetData sheetId="7">
        <row r="12">
          <cell r="C12">
            <v>20</v>
          </cell>
        </row>
      </sheetData>
      <sheetData sheetId="8">
        <row r="12">
          <cell r="C12">
            <v>20</v>
          </cell>
        </row>
      </sheetData>
      <sheetData sheetId="9">
        <row r="12">
          <cell r="C12">
            <v>18</v>
          </cell>
        </row>
      </sheetData>
      <sheetData sheetId="10">
        <row r="12">
          <cell r="C12">
            <v>17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244</v>
          </cell>
          <cell r="D12">
            <v>29108.48</v>
          </cell>
          <cell r="F12">
            <v>685</v>
          </cell>
          <cell r="G12">
            <v>126901.37</v>
          </cell>
        </row>
        <row r="21">
          <cell r="C21">
            <v>42</v>
          </cell>
          <cell r="D21">
            <v>6650.23</v>
          </cell>
          <cell r="F21">
            <v>239</v>
          </cell>
          <cell r="G21">
            <v>45630.12</v>
          </cell>
        </row>
        <row r="22">
          <cell r="C22">
            <v>316</v>
          </cell>
          <cell r="D22">
            <v>72179.529999999984</v>
          </cell>
          <cell r="F22">
            <v>480</v>
          </cell>
          <cell r="G22">
            <v>102579.72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4"/>
    </sheetNames>
    <sheetDataSet>
      <sheetData sheetId="0"/>
      <sheetData sheetId="1">
        <row r="10">
          <cell r="C10">
            <v>23540</v>
          </cell>
          <cell r="D10">
            <v>97887.01</v>
          </cell>
          <cell r="F10">
            <v>592</v>
          </cell>
          <cell r="G10">
            <v>25025.88</v>
          </cell>
          <cell r="H10">
            <v>416</v>
          </cell>
          <cell r="I10">
            <v>24986</v>
          </cell>
        </row>
        <row r="20">
          <cell r="C20">
            <v>11038</v>
          </cell>
          <cell r="D20">
            <v>140561.26999999999</v>
          </cell>
          <cell r="F20">
            <v>6594</v>
          </cell>
          <cell r="G20">
            <v>66547.58</v>
          </cell>
          <cell r="H20">
            <v>588</v>
          </cell>
          <cell r="I20">
            <v>10722.15</v>
          </cell>
        </row>
        <row r="24">
          <cell r="C24">
            <v>3348</v>
          </cell>
          <cell r="D24">
            <v>82833.39</v>
          </cell>
          <cell r="F24">
            <v>544</v>
          </cell>
          <cell r="G24">
            <v>47813.64</v>
          </cell>
          <cell r="H24">
            <v>422</v>
          </cell>
          <cell r="I24">
            <v>47461.07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1</v>
          </cell>
          <cell r="D30">
            <v>906.79</v>
          </cell>
          <cell r="F30">
            <v>0</v>
          </cell>
          <cell r="G30">
            <v>93.88</v>
          </cell>
          <cell r="H30">
            <v>1</v>
          </cell>
          <cell r="I30">
            <v>480256.07</v>
          </cell>
        </row>
        <row r="33">
          <cell r="C33">
            <v>2</v>
          </cell>
          <cell r="D33">
            <v>16.93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534</v>
          </cell>
          <cell r="D36">
            <v>15481.64</v>
          </cell>
          <cell r="F36">
            <v>2</v>
          </cell>
          <cell r="G36">
            <v>103.14</v>
          </cell>
          <cell r="H36">
            <v>3</v>
          </cell>
          <cell r="I36">
            <v>287.5</v>
          </cell>
        </row>
        <row r="40">
          <cell r="C40">
            <v>10497</v>
          </cell>
          <cell r="D40">
            <v>57876.36</v>
          </cell>
          <cell r="F40">
            <v>18</v>
          </cell>
          <cell r="G40">
            <v>3371.32</v>
          </cell>
          <cell r="H40">
            <v>49</v>
          </cell>
          <cell r="I40">
            <v>37020.28</v>
          </cell>
        </row>
        <row r="56">
          <cell r="C56">
            <v>12274</v>
          </cell>
          <cell r="D56">
            <v>174840.79</v>
          </cell>
          <cell r="F56">
            <v>404</v>
          </cell>
          <cell r="G56">
            <v>12807.61</v>
          </cell>
          <cell r="H56">
            <v>452</v>
          </cell>
          <cell r="I56">
            <v>20897.7</v>
          </cell>
        </row>
        <row r="88">
          <cell r="C88">
            <v>37908</v>
          </cell>
          <cell r="D88">
            <v>219216</v>
          </cell>
          <cell r="F88">
            <v>1290</v>
          </cell>
          <cell r="G88">
            <v>141903.26999999999</v>
          </cell>
          <cell r="H88">
            <v>1101</v>
          </cell>
          <cell r="I88">
            <v>296585.12</v>
          </cell>
        </row>
        <row r="124">
          <cell r="C124">
            <v>12</v>
          </cell>
          <cell r="D124">
            <v>1080.1500000000001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16</v>
          </cell>
          <cell r="D128">
            <v>100.5</v>
          </cell>
          <cell r="F128">
            <v>0</v>
          </cell>
          <cell r="G128">
            <v>0</v>
          </cell>
          <cell r="H128">
            <v>6</v>
          </cell>
          <cell r="I128">
            <v>6255</v>
          </cell>
        </row>
        <row r="132">
          <cell r="C132">
            <v>4278</v>
          </cell>
          <cell r="D132">
            <v>25981.91</v>
          </cell>
          <cell r="F132">
            <v>7</v>
          </cell>
          <cell r="G132">
            <v>956.88</v>
          </cell>
          <cell r="H132">
            <v>12</v>
          </cell>
          <cell r="I132">
            <v>17647.3</v>
          </cell>
        </row>
        <row r="153">
          <cell r="C153">
            <v>5309</v>
          </cell>
          <cell r="D153">
            <v>14261.52</v>
          </cell>
          <cell r="F153">
            <v>12</v>
          </cell>
          <cell r="G153">
            <v>285.97000000000003</v>
          </cell>
          <cell r="H153">
            <v>16</v>
          </cell>
          <cell r="I153">
            <v>8186.52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38</v>
          </cell>
          <cell r="D161">
            <v>43300.9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36558</v>
          </cell>
          <cell r="D170">
            <v>23968.97</v>
          </cell>
          <cell r="F170">
            <v>358</v>
          </cell>
          <cell r="G170">
            <v>14266.94</v>
          </cell>
          <cell r="H170">
            <v>363</v>
          </cell>
          <cell r="I170">
            <v>13841.97</v>
          </cell>
        </row>
        <row r="175">
          <cell r="C175">
            <v>107446</v>
          </cell>
        </row>
      </sheetData>
      <sheetData sheetId="2">
        <row r="11">
          <cell r="C11">
            <v>20782</v>
          </cell>
          <cell r="D11">
            <v>113451.31</v>
          </cell>
          <cell r="J11">
            <v>956</v>
          </cell>
          <cell r="K11">
            <v>59514.34</v>
          </cell>
        </row>
        <row r="12">
          <cell r="C12">
            <v>2655</v>
          </cell>
          <cell r="D12">
            <v>31976.71</v>
          </cell>
          <cell r="J12">
            <v>158</v>
          </cell>
          <cell r="K12">
            <v>11560.01</v>
          </cell>
        </row>
        <row r="13">
          <cell r="C13">
            <v>166</v>
          </cell>
          <cell r="D13">
            <v>3224.52</v>
          </cell>
          <cell r="J13">
            <v>5</v>
          </cell>
          <cell r="K13">
            <v>296.77</v>
          </cell>
        </row>
        <row r="14">
          <cell r="C14">
            <v>559</v>
          </cell>
          <cell r="D14">
            <v>451.42</v>
          </cell>
          <cell r="J14">
            <v>7</v>
          </cell>
          <cell r="K14">
            <v>307.94</v>
          </cell>
        </row>
        <row r="15">
          <cell r="C15">
            <v>18</v>
          </cell>
          <cell r="D15">
            <v>55.34</v>
          </cell>
          <cell r="J15">
            <v>0</v>
          </cell>
          <cell r="K15">
            <v>0</v>
          </cell>
        </row>
        <row r="16">
          <cell r="C16">
            <v>1741</v>
          </cell>
          <cell r="D16">
            <v>3417.79</v>
          </cell>
          <cell r="J16">
            <v>17</v>
          </cell>
          <cell r="K16">
            <v>4895.3599999999997</v>
          </cell>
        </row>
        <row r="17">
          <cell r="C17">
            <v>931</v>
          </cell>
          <cell r="D17">
            <v>291.67</v>
          </cell>
          <cell r="J17">
            <v>1</v>
          </cell>
          <cell r="K17">
            <v>38.35</v>
          </cell>
        </row>
        <row r="18">
          <cell r="C18">
            <v>57</v>
          </cell>
          <cell r="D18">
            <v>208.2</v>
          </cell>
          <cell r="J18">
            <v>2</v>
          </cell>
          <cell r="K18">
            <v>171.9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8900</v>
          </cell>
          <cell r="D25">
            <v>40742.800000000003</v>
          </cell>
          <cell r="J25">
            <v>26</v>
          </cell>
          <cell r="K25">
            <v>32107.32</v>
          </cell>
        </row>
        <row r="26">
          <cell r="C26">
            <v>693</v>
          </cell>
          <cell r="D26">
            <v>10953.07</v>
          </cell>
          <cell r="J26">
            <v>105</v>
          </cell>
          <cell r="K26">
            <v>28325.87</v>
          </cell>
        </row>
        <row r="27">
          <cell r="C27">
            <v>45</v>
          </cell>
          <cell r="D27">
            <v>741.15</v>
          </cell>
          <cell r="J27">
            <v>1</v>
          </cell>
          <cell r="K27">
            <v>409.66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4</v>
          </cell>
          <cell r="D29">
            <v>22.14</v>
          </cell>
          <cell r="J29">
            <v>1</v>
          </cell>
          <cell r="K29">
            <v>41.12</v>
          </cell>
        </row>
        <row r="30">
          <cell r="C30">
            <v>174</v>
          </cell>
          <cell r="D30">
            <v>309.5</v>
          </cell>
          <cell r="J30">
            <v>0</v>
          </cell>
          <cell r="K30">
            <v>0</v>
          </cell>
        </row>
        <row r="31">
          <cell r="C31">
            <v>678</v>
          </cell>
          <cell r="D31">
            <v>3491.31</v>
          </cell>
          <cell r="J31">
            <v>8</v>
          </cell>
          <cell r="K31">
            <v>1564.2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103</v>
          </cell>
          <cell r="D34">
            <v>797.66</v>
          </cell>
          <cell r="J34">
            <v>0</v>
          </cell>
          <cell r="K34">
            <v>0</v>
          </cell>
        </row>
        <row r="35">
          <cell r="C35">
            <v>3</v>
          </cell>
          <cell r="D35">
            <v>28.91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4</v>
          </cell>
          <cell r="D39">
            <v>35.67</v>
          </cell>
          <cell r="J39">
            <v>0</v>
          </cell>
          <cell r="K39">
            <v>0</v>
          </cell>
        </row>
        <row r="40">
          <cell r="C40">
            <v>1</v>
          </cell>
          <cell r="D40">
            <v>0.62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70028.37</v>
          </cell>
        </row>
        <row r="11">
          <cell r="P11">
            <v>100557.53</v>
          </cell>
        </row>
        <row r="12">
          <cell r="P12">
            <v>57055.64</v>
          </cell>
        </row>
        <row r="13">
          <cell r="P13">
            <v>0</v>
          </cell>
        </row>
        <row r="14">
          <cell r="P14">
            <v>756.35</v>
          </cell>
        </row>
        <row r="15">
          <cell r="P15">
            <v>14.12</v>
          </cell>
        </row>
        <row r="16">
          <cell r="P16">
            <v>12913.23</v>
          </cell>
        </row>
        <row r="17">
          <cell r="P17">
            <v>32792.74</v>
          </cell>
        </row>
        <row r="20">
          <cell r="P20">
            <v>118017.54</v>
          </cell>
        </row>
        <row r="26">
          <cell r="P26">
            <v>168601.99</v>
          </cell>
        </row>
        <row r="33">
          <cell r="P33">
            <v>900.95</v>
          </cell>
        </row>
        <row r="34">
          <cell r="P34">
            <v>83.83</v>
          </cell>
        </row>
        <row r="35">
          <cell r="P35">
            <v>20491.939999999999</v>
          </cell>
        </row>
        <row r="36">
          <cell r="P36">
            <v>8556.91</v>
          </cell>
        </row>
        <row r="37">
          <cell r="P37">
            <v>0</v>
          </cell>
        </row>
        <row r="38">
          <cell r="P38">
            <v>34151.42</v>
          </cell>
        </row>
        <row r="39">
          <cell r="P39">
            <v>0</v>
          </cell>
        </row>
        <row r="40">
          <cell r="P40">
            <v>14381.38</v>
          </cell>
        </row>
      </sheetData>
      <sheetData sheetId="5">
        <row r="10">
          <cell r="G10">
            <v>23002.14</v>
          </cell>
        </row>
        <row r="11">
          <cell r="G11">
            <v>4415.92</v>
          </cell>
        </row>
        <row r="12">
          <cell r="G12">
            <v>7201.78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2504.2800000000002</v>
          </cell>
        </row>
        <row r="20">
          <cell r="G20">
            <v>2925.13</v>
          </cell>
        </row>
        <row r="26">
          <cell r="G26">
            <v>244687.04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1592.42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1098.2</v>
          </cell>
        </row>
        <row r="41">
          <cell r="C41">
            <v>701826.52</v>
          </cell>
          <cell r="D41">
            <v>61999.55</v>
          </cell>
          <cell r="E41">
            <v>964146.68</v>
          </cell>
          <cell r="G41">
            <v>287426.92</v>
          </cell>
          <cell r="I41">
            <v>71295.64</v>
          </cell>
          <cell r="K41">
            <v>4541.12</v>
          </cell>
          <cell r="M41">
            <v>0</v>
          </cell>
        </row>
      </sheetData>
      <sheetData sheetId="6">
        <row r="9">
          <cell r="C9">
            <v>70780</v>
          </cell>
          <cell r="D9">
            <v>699702.49</v>
          </cell>
          <cell r="E9">
            <v>0</v>
          </cell>
        </row>
        <row r="18">
          <cell r="C18">
            <v>25995</v>
          </cell>
          <cell r="D18">
            <v>166503.76</v>
          </cell>
          <cell r="E18">
            <v>41308.339999999997</v>
          </cell>
        </row>
        <row r="19">
          <cell r="C19">
            <v>33</v>
          </cell>
          <cell r="D19">
            <v>427.39</v>
          </cell>
          <cell r="E19">
            <v>9.2899999999999991</v>
          </cell>
        </row>
        <row r="20">
          <cell r="C20">
            <v>1512</v>
          </cell>
          <cell r="D20">
            <v>1277.53</v>
          </cell>
          <cell r="E20">
            <v>333.94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5278</v>
          </cell>
          <cell r="D22">
            <v>7371.04</v>
          </cell>
          <cell r="E22">
            <v>2507.0300000000002</v>
          </cell>
        </row>
        <row r="29">
          <cell r="C29">
            <v>3848</v>
          </cell>
          <cell r="D29">
            <v>23031.95</v>
          </cell>
          <cell r="E29">
            <v>4533.46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15671</v>
          </cell>
          <cell r="D10">
            <v>25243</v>
          </cell>
          <cell r="F10">
            <v>93</v>
          </cell>
          <cell r="G10">
            <v>2955</v>
          </cell>
          <cell r="H10">
            <v>43</v>
          </cell>
          <cell r="I10">
            <v>2113</v>
          </cell>
        </row>
        <row r="20">
          <cell r="C20">
            <v>545</v>
          </cell>
          <cell r="D20">
            <v>29151</v>
          </cell>
          <cell r="F20">
            <v>818</v>
          </cell>
          <cell r="G20">
            <v>7448</v>
          </cell>
          <cell r="H20">
            <v>42</v>
          </cell>
          <cell r="I20">
            <v>1629</v>
          </cell>
        </row>
        <row r="24">
          <cell r="C24">
            <v>5097</v>
          </cell>
          <cell r="D24">
            <v>40711</v>
          </cell>
          <cell r="F24">
            <v>363</v>
          </cell>
          <cell r="G24">
            <v>19390</v>
          </cell>
          <cell r="H24">
            <v>229</v>
          </cell>
          <cell r="I24">
            <v>19911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136</v>
          </cell>
          <cell r="D36">
            <v>10391</v>
          </cell>
          <cell r="F36">
            <v>1</v>
          </cell>
          <cell r="G36">
            <v>40</v>
          </cell>
          <cell r="H36">
            <v>0</v>
          </cell>
          <cell r="I36">
            <v>0</v>
          </cell>
        </row>
        <row r="40">
          <cell r="C40">
            <v>3339</v>
          </cell>
          <cell r="D40">
            <v>35141</v>
          </cell>
          <cell r="F40">
            <v>3</v>
          </cell>
          <cell r="G40">
            <v>298</v>
          </cell>
          <cell r="H40">
            <v>9</v>
          </cell>
          <cell r="I40">
            <v>735</v>
          </cell>
        </row>
        <row r="56">
          <cell r="C56">
            <v>1655</v>
          </cell>
          <cell r="D56">
            <v>122697</v>
          </cell>
          <cell r="F56">
            <v>421</v>
          </cell>
          <cell r="G56">
            <v>39773</v>
          </cell>
          <cell r="H56">
            <v>45</v>
          </cell>
          <cell r="I56">
            <v>8563</v>
          </cell>
        </row>
        <row r="88">
          <cell r="C88">
            <v>40041</v>
          </cell>
          <cell r="D88">
            <v>202556</v>
          </cell>
          <cell r="F88">
            <v>1157</v>
          </cell>
          <cell r="G88">
            <v>75558</v>
          </cell>
          <cell r="H88">
            <v>896</v>
          </cell>
          <cell r="I88">
            <v>124053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5</v>
          </cell>
          <cell r="D128">
            <v>32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681</v>
          </cell>
          <cell r="D132">
            <v>2464</v>
          </cell>
          <cell r="F132">
            <v>13</v>
          </cell>
          <cell r="G132">
            <v>292</v>
          </cell>
          <cell r="H132">
            <v>5</v>
          </cell>
          <cell r="I132">
            <v>169</v>
          </cell>
        </row>
        <row r="153">
          <cell r="C153">
            <v>31</v>
          </cell>
          <cell r="D153">
            <v>1333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2</v>
          </cell>
          <cell r="D161">
            <v>45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5958</v>
          </cell>
          <cell r="D170">
            <v>3969</v>
          </cell>
          <cell r="F170">
            <v>49</v>
          </cell>
          <cell r="G170">
            <v>499</v>
          </cell>
          <cell r="H170">
            <v>127</v>
          </cell>
          <cell r="I170">
            <v>2340</v>
          </cell>
        </row>
        <row r="175">
          <cell r="C175">
            <v>55969</v>
          </cell>
        </row>
      </sheetData>
      <sheetData sheetId="2">
        <row r="11">
          <cell r="C11">
            <v>15968</v>
          </cell>
          <cell r="D11">
            <v>92830</v>
          </cell>
          <cell r="J11">
            <v>964</v>
          </cell>
          <cell r="K11">
            <v>54476</v>
          </cell>
        </row>
        <row r="12">
          <cell r="C12">
            <v>1685</v>
          </cell>
          <cell r="D12">
            <v>20757</v>
          </cell>
          <cell r="J12">
            <v>107</v>
          </cell>
          <cell r="K12">
            <v>5741</v>
          </cell>
        </row>
        <row r="13">
          <cell r="C13">
            <v>94</v>
          </cell>
          <cell r="D13">
            <v>2123</v>
          </cell>
          <cell r="J13">
            <v>5</v>
          </cell>
          <cell r="K13">
            <v>220</v>
          </cell>
        </row>
        <row r="14">
          <cell r="C14">
            <v>271</v>
          </cell>
          <cell r="D14">
            <v>223</v>
          </cell>
          <cell r="J14">
            <v>4</v>
          </cell>
          <cell r="K14">
            <v>74</v>
          </cell>
        </row>
        <row r="15">
          <cell r="C15">
            <v>73</v>
          </cell>
          <cell r="D15">
            <v>201</v>
          </cell>
          <cell r="J15">
            <v>1</v>
          </cell>
          <cell r="K15">
            <v>95</v>
          </cell>
        </row>
        <row r="16">
          <cell r="C16">
            <v>1002</v>
          </cell>
          <cell r="D16">
            <v>2000</v>
          </cell>
          <cell r="J16">
            <v>7</v>
          </cell>
          <cell r="K16">
            <v>832</v>
          </cell>
        </row>
        <row r="17">
          <cell r="C17">
            <v>446</v>
          </cell>
          <cell r="D17">
            <v>147</v>
          </cell>
          <cell r="J17">
            <v>0</v>
          </cell>
          <cell r="K17">
            <v>0</v>
          </cell>
        </row>
        <row r="18">
          <cell r="C18">
            <v>139</v>
          </cell>
          <cell r="D18">
            <v>504</v>
          </cell>
          <cell r="J18">
            <v>23</v>
          </cell>
          <cell r="K18">
            <v>955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5687</v>
          </cell>
          <cell r="D25">
            <v>27472</v>
          </cell>
          <cell r="J25">
            <v>13</v>
          </cell>
          <cell r="K25">
            <v>3185</v>
          </cell>
        </row>
        <row r="26">
          <cell r="C26">
            <v>319</v>
          </cell>
          <cell r="D26">
            <v>5434</v>
          </cell>
          <cell r="J26">
            <v>25</v>
          </cell>
          <cell r="K26">
            <v>8412</v>
          </cell>
        </row>
        <row r="27">
          <cell r="C27">
            <v>24</v>
          </cell>
          <cell r="D27">
            <v>413</v>
          </cell>
          <cell r="J27">
            <v>1</v>
          </cell>
          <cell r="K27">
            <v>49</v>
          </cell>
        </row>
        <row r="28">
          <cell r="C28">
            <v>2</v>
          </cell>
          <cell r="D28">
            <v>11</v>
          </cell>
          <cell r="J28">
            <v>0</v>
          </cell>
          <cell r="K28">
            <v>0</v>
          </cell>
        </row>
        <row r="29">
          <cell r="C29">
            <v>5</v>
          </cell>
          <cell r="D29">
            <v>28</v>
          </cell>
          <cell r="J29">
            <v>0</v>
          </cell>
          <cell r="K29">
            <v>0</v>
          </cell>
        </row>
        <row r="30">
          <cell r="C30">
            <v>100</v>
          </cell>
          <cell r="D30">
            <v>185</v>
          </cell>
          <cell r="J30">
            <v>0</v>
          </cell>
          <cell r="K30">
            <v>0</v>
          </cell>
        </row>
        <row r="31">
          <cell r="C31">
            <v>259</v>
          </cell>
          <cell r="D31">
            <v>1428</v>
          </cell>
          <cell r="J31">
            <v>3</v>
          </cell>
          <cell r="K31">
            <v>742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13533</v>
          </cell>
          <cell r="D34">
            <v>43689</v>
          </cell>
          <cell r="J34">
            <v>3</v>
          </cell>
          <cell r="K34">
            <v>233</v>
          </cell>
        </row>
        <row r="35">
          <cell r="C35">
            <v>192</v>
          </cell>
          <cell r="D35">
            <v>1507</v>
          </cell>
          <cell r="J35">
            <v>0</v>
          </cell>
          <cell r="K35">
            <v>0</v>
          </cell>
        </row>
        <row r="36">
          <cell r="C36">
            <v>20</v>
          </cell>
          <cell r="D36">
            <v>129</v>
          </cell>
          <cell r="J36">
            <v>0</v>
          </cell>
          <cell r="K36">
            <v>0</v>
          </cell>
        </row>
        <row r="37">
          <cell r="C37">
            <v>2</v>
          </cell>
          <cell r="D37">
            <v>28</v>
          </cell>
          <cell r="J37">
            <v>0</v>
          </cell>
          <cell r="K37">
            <v>0</v>
          </cell>
        </row>
        <row r="38">
          <cell r="C38">
            <v>2</v>
          </cell>
          <cell r="D38">
            <v>6</v>
          </cell>
          <cell r="J38">
            <v>0</v>
          </cell>
          <cell r="K38">
            <v>0</v>
          </cell>
        </row>
        <row r="39">
          <cell r="C39">
            <v>29</v>
          </cell>
          <cell r="D39">
            <v>89</v>
          </cell>
          <cell r="J39">
            <v>0</v>
          </cell>
          <cell r="K39">
            <v>0</v>
          </cell>
        </row>
        <row r="40">
          <cell r="C40">
            <v>44</v>
          </cell>
          <cell r="D40">
            <v>28</v>
          </cell>
          <cell r="J40">
            <v>0</v>
          </cell>
          <cell r="K40">
            <v>0</v>
          </cell>
        </row>
        <row r="41">
          <cell r="C41">
            <v>13</v>
          </cell>
          <cell r="D41">
            <v>183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14521</v>
          </cell>
        </row>
        <row r="11">
          <cell r="P11">
            <v>20343</v>
          </cell>
        </row>
        <row r="12">
          <cell r="P12">
            <v>26462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7274</v>
          </cell>
        </row>
        <row r="17">
          <cell r="P17">
            <v>21084</v>
          </cell>
        </row>
        <row r="20">
          <cell r="P20">
            <v>73619</v>
          </cell>
        </row>
        <row r="26">
          <cell r="P26">
            <v>155426</v>
          </cell>
        </row>
        <row r="33">
          <cell r="P33">
            <v>0</v>
          </cell>
        </row>
        <row r="34">
          <cell r="P34">
            <v>25</v>
          </cell>
        </row>
        <row r="35">
          <cell r="P35">
            <v>1696</v>
          </cell>
        </row>
        <row r="36">
          <cell r="P36">
            <v>636</v>
          </cell>
        </row>
        <row r="37">
          <cell r="P37">
            <v>0</v>
          </cell>
        </row>
        <row r="38">
          <cell r="P38">
            <v>31</v>
          </cell>
        </row>
        <row r="39">
          <cell r="P39">
            <v>0</v>
          </cell>
        </row>
        <row r="40">
          <cell r="P40">
            <v>2382</v>
          </cell>
        </row>
      </sheetData>
      <sheetData sheetId="5">
        <row r="10">
          <cell r="G10">
            <v>14837</v>
          </cell>
        </row>
        <row r="11">
          <cell r="G11">
            <v>4837</v>
          </cell>
        </row>
        <row r="12">
          <cell r="G12">
            <v>19386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606</v>
          </cell>
        </row>
        <row r="17">
          <cell r="G17">
            <v>1025</v>
          </cell>
        </row>
        <row r="20">
          <cell r="G20">
            <v>38727</v>
          </cell>
        </row>
        <row r="26">
          <cell r="G26">
            <v>223272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2076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170</v>
          </cell>
        </row>
        <row r="39">
          <cell r="G39">
            <v>0</v>
          </cell>
        </row>
        <row r="40">
          <cell r="G40">
            <v>1658</v>
          </cell>
        </row>
        <row r="41">
          <cell r="C41">
            <v>372286</v>
          </cell>
          <cell r="D41">
            <v>3123</v>
          </cell>
          <cell r="E41">
            <v>159513</v>
          </cell>
          <cell r="G41">
            <v>306594</v>
          </cell>
          <cell r="I41">
            <v>25083</v>
          </cell>
          <cell r="K41">
            <v>15528</v>
          </cell>
          <cell r="M41">
            <v>0</v>
          </cell>
        </row>
      </sheetData>
      <sheetData sheetId="6">
        <row r="9">
          <cell r="C9">
            <v>31258</v>
          </cell>
          <cell r="D9">
            <v>175934</v>
          </cell>
          <cell r="E9">
            <v>0</v>
          </cell>
        </row>
        <row r="18">
          <cell r="C18">
            <v>13189</v>
          </cell>
          <cell r="D18">
            <v>232038</v>
          </cell>
          <cell r="E18">
            <v>83409</v>
          </cell>
        </row>
        <row r="19">
          <cell r="C19">
            <v>6702</v>
          </cell>
          <cell r="D19">
            <v>37410</v>
          </cell>
          <cell r="E19">
            <v>11221</v>
          </cell>
        </row>
        <row r="20">
          <cell r="C20">
            <v>31</v>
          </cell>
          <cell r="D20">
            <v>13</v>
          </cell>
          <cell r="E20">
            <v>3</v>
          </cell>
        </row>
        <row r="21">
          <cell r="C21">
            <v>476</v>
          </cell>
          <cell r="D21">
            <v>6270</v>
          </cell>
          <cell r="E21">
            <v>940</v>
          </cell>
        </row>
        <row r="22">
          <cell r="C22">
            <v>1296</v>
          </cell>
          <cell r="D22">
            <v>2591</v>
          </cell>
          <cell r="E22">
            <v>772</v>
          </cell>
        </row>
        <row r="29">
          <cell r="C29">
            <v>3017</v>
          </cell>
          <cell r="D29">
            <v>19477</v>
          </cell>
          <cell r="E29">
            <v>2684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67693</v>
          </cell>
          <cell r="D10">
            <v>41331.519999999997</v>
          </cell>
          <cell r="F10">
            <v>692</v>
          </cell>
          <cell r="G10">
            <v>13784.56</v>
          </cell>
          <cell r="H10">
            <v>132</v>
          </cell>
          <cell r="I10">
            <v>4735.3100000000004</v>
          </cell>
        </row>
        <row r="20">
          <cell r="C20">
            <v>7837</v>
          </cell>
          <cell r="D20">
            <v>66113.48</v>
          </cell>
          <cell r="F20">
            <v>3046</v>
          </cell>
          <cell r="G20">
            <v>40751.32</v>
          </cell>
          <cell r="H20">
            <v>562</v>
          </cell>
          <cell r="I20">
            <v>5702.86</v>
          </cell>
        </row>
        <row r="24">
          <cell r="C24">
            <v>4388</v>
          </cell>
          <cell r="D24">
            <v>122750.16</v>
          </cell>
          <cell r="F24">
            <v>654</v>
          </cell>
          <cell r="G24">
            <v>64771.63</v>
          </cell>
          <cell r="H24">
            <v>293</v>
          </cell>
          <cell r="I24">
            <v>34006.160000000003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13</v>
          </cell>
          <cell r="D33">
            <v>614.58000000000004</v>
          </cell>
          <cell r="F33">
            <v>0</v>
          </cell>
          <cell r="G33">
            <v>78.45</v>
          </cell>
          <cell r="H33">
            <v>1</v>
          </cell>
          <cell r="I33">
            <v>0.11</v>
          </cell>
        </row>
        <row r="36">
          <cell r="C36">
            <v>107</v>
          </cell>
          <cell r="D36">
            <v>2146.09</v>
          </cell>
          <cell r="F36">
            <v>2</v>
          </cell>
          <cell r="G36">
            <v>109.49</v>
          </cell>
          <cell r="H36">
            <v>0</v>
          </cell>
          <cell r="I36">
            <v>0</v>
          </cell>
        </row>
        <row r="40">
          <cell r="C40">
            <v>11913</v>
          </cell>
          <cell r="D40">
            <v>54798.3</v>
          </cell>
          <cell r="F40">
            <v>56</v>
          </cell>
          <cell r="G40">
            <v>12976.01</v>
          </cell>
          <cell r="H40">
            <v>60</v>
          </cell>
          <cell r="I40">
            <v>17435.61</v>
          </cell>
        </row>
        <row r="56">
          <cell r="C56">
            <v>20292</v>
          </cell>
          <cell r="D56">
            <v>103398.71</v>
          </cell>
          <cell r="F56">
            <v>602</v>
          </cell>
          <cell r="G56">
            <v>33161.050000000003</v>
          </cell>
          <cell r="H56">
            <v>213</v>
          </cell>
          <cell r="I56">
            <v>9202.1</v>
          </cell>
        </row>
        <row r="88">
          <cell r="C88">
            <v>42121</v>
          </cell>
          <cell r="D88">
            <v>257063.85</v>
          </cell>
          <cell r="F88">
            <v>1299</v>
          </cell>
          <cell r="G88">
            <v>99700.12</v>
          </cell>
          <cell r="H88">
            <v>892</v>
          </cell>
          <cell r="I88">
            <v>209469.93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107</v>
          </cell>
          <cell r="D128">
            <v>423.87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7815</v>
          </cell>
          <cell r="D132">
            <v>10405.82</v>
          </cell>
          <cell r="F132">
            <v>24</v>
          </cell>
          <cell r="G132">
            <v>618.66</v>
          </cell>
          <cell r="H132">
            <v>10</v>
          </cell>
          <cell r="I132">
            <v>3782</v>
          </cell>
        </row>
        <row r="153">
          <cell r="C153">
            <v>25</v>
          </cell>
          <cell r="D153">
            <v>5989.88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172</v>
          </cell>
          <cell r="D161">
            <v>7319.44</v>
          </cell>
          <cell r="F161">
            <v>2</v>
          </cell>
          <cell r="G161">
            <v>1548.62</v>
          </cell>
          <cell r="H161">
            <v>3</v>
          </cell>
          <cell r="I161">
            <v>1596.55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34327</v>
          </cell>
          <cell r="D170">
            <v>22816.2</v>
          </cell>
          <cell r="F170">
            <v>334</v>
          </cell>
          <cell r="G170">
            <v>17786.14</v>
          </cell>
          <cell r="H170">
            <v>192</v>
          </cell>
          <cell r="I170">
            <v>5933.06</v>
          </cell>
        </row>
        <row r="175">
          <cell r="C175">
            <v>115734</v>
          </cell>
        </row>
      </sheetData>
      <sheetData sheetId="2">
        <row r="11">
          <cell r="C11">
            <v>21820</v>
          </cell>
          <cell r="D11">
            <v>129941.83</v>
          </cell>
          <cell r="J11">
            <v>978</v>
          </cell>
          <cell r="K11">
            <v>68041.59</v>
          </cell>
        </row>
        <row r="12">
          <cell r="C12">
            <v>3304</v>
          </cell>
          <cell r="D12">
            <v>39411.4</v>
          </cell>
          <cell r="J12">
            <v>165</v>
          </cell>
          <cell r="K12">
            <v>9074.89</v>
          </cell>
        </row>
        <row r="13">
          <cell r="C13">
            <v>157</v>
          </cell>
          <cell r="D13">
            <v>3770.42</v>
          </cell>
          <cell r="J13">
            <v>16</v>
          </cell>
          <cell r="K13">
            <v>1106.46</v>
          </cell>
        </row>
        <row r="14">
          <cell r="C14">
            <v>434</v>
          </cell>
          <cell r="D14">
            <v>394.58</v>
          </cell>
          <cell r="J14">
            <v>7</v>
          </cell>
          <cell r="K14">
            <v>480.5</v>
          </cell>
        </row>
        <row r="15">
          <cell r="C15">
            <v>24</v>
          </cell>
          <cell r="D15">
            <v>75.31</v>
          </cell>
          <cell r="J15">
            <v>1</v>
          </cell>
          <cell r="K15">
            <v>5.98</v>
          </cell>
        </row>
        <row r="16">
          <cell r="C16">
            <v>2543</v>
          </cell>
          <cell r="D16">
            <v>5709.07</v>
          </cell>
          <cell r="J16">
            <v>11</v>
          </cell>
          <cell r="K16">
            <v>554.23</v>
          </cell>
        </row>
        <row r="17">
          <cell r="C17">
            <v>921</v>
          </cell>
          <cell r="D17">
            <v>296.22000000000003</v>
          </cell>
          <cell r="J17">
            <v>0</v>
          </cell>
          <cell r="K17">
            <v>0</v>
          </cell>
        </row>
        <row r="18">
          <cell r="C18">
            <v>71</v>
          </cell>
          <cell r="D18">
            <v>268.52</v>
          </cell>
          <cell r="J18">
            <v>2</v>
          </cell>
          <cell r="K18">
            <v>38.159999999999997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10318</v>
          </cell>
          <cell r="D25">
            <v>47940.77</v>
          </cell>
          <cell r="J25">
            <v>28</v>
          </cell>
          <cell r="K25">
            <v>2747.35</v>
          </cell>
        </row>
        <row r="26">
          <cell r="C26">
            <v>721</v>
          </cell>
          <cell r="D26">
            <v>11143.44</v>
          </cell>
          <cell r="J26">
            <v>45</v>
          </cell>
          <cell r="K26">
            <v>11436.52</v>
          </cell>
        </row>
        <row r="27">
          <cell r="C27">
            <v>100</v>
          </cell>
          <cell r="D27">
            <v>1490.23</v>
          </cell>
          <cell r="J27">
            <v>10</v>
          </cell>
          <cell r="K27">
            <v>2369.81</v>
          </cell>
        </row>
        <row r="28">
          <cell r="C28">
            <v>5</v>
          </cell>
          <cell r="D28">
            <v>45.82</v>
          </cell>
          <cell r="J28">
            <v>0</v>
          </cell>
          <cell r="K28">
            <v>0</v>
          </cell>
        </row>
        <row r="29">
          <cell r="C29">
            <v>4</v>
          </cell>
          <cell r="D29">
            <v>22.14</v>
          </cell>
          <cell r="J29">
            <v>0</v>
          </cell>
          <cell r="K29">
            <v>0</v>
          </cell>
        </row>
        <row r="30">
          <cell r="C30">
            <v>404</v>
          </cell>
          <cell r="D30">
            <v>707.1</v>
          </cell>
          <cell r="J30">
            <v>0</v>
          </cell>
          <cell r="K30">
            <v>0</v>
          </cell>
        </row>
        <row r="31">
          <cell r="C31">
            <v>674</v>
          </cell>
          <cell r="D31">
            <v>3405.73</v>
          </cell>
          <cell r="J31">
            <v>2</v>
          </cell>
          <cell r="K31">
            <v>36.22</v>
          </cell>
        </row>
        <row r="32">
          <cell r="C32">
            <v>1</v>
          </cell>
          <cell r="D32">
            <v>5.54</v>
          </cell>
          <cell r="J32">
            <v>0</v>
          </cell>
          <cell r="K32">
            <v>0</v>
          </cell>
        </row>
        <row r="34">
          <cell r="C34">
            <v>100</v>
          </cell>
          <cell r="D34">
            <v>588.6</v>
          </cell>
          <cell r="J34">
            <v>3</v>
          </cell>
          <cell r="K34">
            <v>217.75</v>
          </cell>
        </row>
        <row r="35">
          <cell r="C35">
            <v>1</v>
          </cell>
          <cell r="D35">
            <v>14.16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3</v>
          </cell>
          <cell r="D38">
            <v>7.4</v>
          </cell>
          <cell r="J38">
            <v>0</v>
          </cell>
          <cell r="K38">
            <v>0</v>
          </cell>
        </row>
        <row r="39">
          <cell r="C39">
            <v>7</v>
          </cell>
          <cell r="D39">
            <v>32.6</v>
          </cell>
          <cell r="J39">
            <v>0</v>
          </cell>
          <cell r="K39">
            <v>0</v>
          </cell>
        </row>
        <row r="40">
          <cell r="C40">
            <v>2</v>
          </cell>
          <cell r="D40">
            <v>1.54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34466.89</v>
          </cell>
        </row>
        <row r="11">
          <cell r="P11">
            <v>55123.83</v>
          </cell>
        </row>
        <row r="12">
          <cell r="P12">
            <v>98200.13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491.66</v>
          </cell>
        </row>
        <row r="16">
          <cell r="P16">
            <v>1716.87</v>
          </cell>
        </row>
        <row r="17">
          <cell r="P17">
            <v>44039.44</v>
          </cell>
        </row>
        <row r="20">
          <cell r="P20">
            <v>77536.81</v>
          </cell>
        </row>
        <row r="26">
          <cell r="P26">
            <v>190689.4</v>
          </cell>
        </row>
        <row r="33">
          <cell r="P33">
            <v>0</v>
          </cell>
        </row>
        <row r="34">
          <cell r="P34">
            <v>353.22</v>
          </cell>
        </row>
        <row r="35">
          <cell r="P35">
            <v>8601.6</v>
          </cell>
        </row>
        <row r="36">
          <cell r="P36">
            <v>4192.83</v>
          </cell>
        </row>
        <row r="37">
          <cell r="P37">
            <v>0</v>
          </cell>
        </row>
        <row r="38">
          <cell r="P38">
            <v>6099.53</v>
          </cell>
        </row>
        <row r="39">
          <cell r="P39">
            <v>0</v>
          </cell>
        </row>
        <row r="40">
          <cell r="P40">
            <v>15354.65</v>
          </cell>
        </row>
      </sheetData>
      <sheetData sheetId="5">
        <row r="10">
          <cell r="G10">
            <v>9456.52</v>
          </cell>
        </row>
        <row r="11">
          <cell r="G11">
            <v>4811.05</v>
          </cell>
        </row>
        <row r="12">
          <cell r="G12">
            <v>24709.1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4732.3599999999997</v>
          </cell>
        </row>
        <row r="20">
          <cell r="G20">
            <v>14195.07</v>
          </cell>
        </row>
        <row r="26">
          <cell r="G26">
            <v>189789.9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200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2156.08</v>
          </cell>
        </row>
        <row r="41">
          <cell r="C41">
            <v>639227.91</v>
          </cell>
          <cell r="D41">
            <v>6655.55</v>
          </cell>
          <cell r="E41">
            <v>291863.69</v>
          </cell>
          <cell r="G41">
            <v>250050.08</v>
          </cell>
          <cell r="I41">
            <v>19501.7</v>
          </cell>
          <cell r="K41">
            <v>27591.26</v>
          </cell>
          <cell r="M41">
            <v>0</v>
          </cell>
        </row>
      </sheetData>
      <sheetData sheetId="6">
        <row r="9">
          <cell r="C9">
            <v>46812</v>
          </cell>
          <cell r="D9">
            <v>414908.32</v>
          </cell>
          <cell r="E9">
            <v>0</v>
          </cell>
        </row>
        <row r="18">
          <cell r="C18">
            <v>14818</v>
          </cell>
          <cell r="D18">
            <v>124363.54</v>
          </cell>
          <cell r="E18">
            <v>22856.53</v>
          </cell>
        </row>
        <row r="19">
          <cell r="C19">
            <v>1734</v>
          </cell>
          <cell r="D19">
            <v>7594.55</v>
          </cell>
          <cell r="E19">
            <v>1781</v>
          </cell>
        </row>
        <row r="20">
          <cell r="C20">
            <v>1939</v>
          </cell>
          <cell r="D20">
            <v>1376.61</v>
          </cell>
          <cell r="E20">
            <v>409.04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23921</v>
          </cell>
          <cell r="D22">
            <v>28444.86</v>
          </cell>
          <cell r="E22">
            <v>8415.9500000000007</v>
          </cell>
        </row>
        <row r="29">
          <cell r="C29">
            <v>15771</v>
          </cell>
          <cell r="D29">
            <v>110679.55</v>
          </cell>
          <cell r="E29">
            <v>21633.15</v>
          </cell>
        </row>
        <row r="38">
          <cell r="C38">
            <v>10739</v>
          </cell>
          <cell r="D38">
            <v>7804.53</v>
          </cell>
          <cell r="E38">
            <v>652.66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37175</v>
          </cell>
          <cell r="D10">
            <v>28580</v>
          </cell>
          <cell r="F10">
            <v>379</v>
          </cell>
          <cell r="G10">
            <v>10352</v>
          </cell>
          <cell r="H10">
            <v>99</v>
          </cell>
          <cell r="I10">
            <v>6319</v>
          </cell>
        </row>
        <row r="20">
          <cell r="C20">
            <v>293</v>
          </cell>
          <cell r="D20">
            <v>29183</v>
          </cell>
          <cell r="F20">
            <v>549</v>
          </cell>
          <cell r="G20">
            <v>6879</v>
          </cell>
          <cell r="H20">
            <v>87</v>
          </cell>
          <cell r="I20">
            <v>1659</v>
          </cell>
        </row>
        <row r="24">
          <cell r="C24">
            <v>2210</v>
          </cell>
          <cell r="D24">
            <v>60198</v>
          </cell>
          <cell r="F24">
            <v>290</v>
          </cell>
          <cell r="G24">
            <v>40911</v>
          </cell>
          <cell r="H24">
            <v>323</v>
          </cell>
          <cell r="I24">
            <v>41779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3</v>
          </cell>
          <cell r="D33">
            <v>175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54</v>
          </cell>
          <cell r="D36">
            <v>821</v>
          </cell>
          <cell r="F36">
            <v>0</v>
          </cell>
          <cell r="G36">
            <v>0</v>
          </cell>
          <cell r="H36">
            <v>1</v>
          </cell>
          <cell r="I36">
            <v>800</v>
          </cell>
        </row>
        <row r="40">
          <cell r="C40">
            <v>2450</v>
          </cell>
          <cell r="D40">
            <v>33103</v>
          </cell>
          <cell r="F40">
            <v>2</v>
          </cell>
          <cell r="G40">
            <v>8425</v>
          </cell>
          <cell r="H40">
            <v>8</v>
          </cell>
          <cell r="I40">
            <v>1522</v>
          </cell>
        </row>
        <row r="56">
          <cell r="C56">
            <v>2841</v>
          </cell>
          <cell r="D56">
            <v>64871</v>
          </cell>
          <cell r="F56">
            <v>189</v>
          </cell>
          <cell r="G56">
            <v>7931</v>
          </cell>
          <cell r="H56">
            <v>154</v>
          </cell>
          <cell r="I56">
            <v>39125</v>
          </cell>
        </row>
        <row r="88">
          <cell r="C88">
            <v>59462</v>
          </cell>
          <cell r="D88">
            <v>342719</v>
          </cell>
          <cell r="F88">
            <v>1873</v>
          </cell>
          <cell r="G88">
            <v>164525</v>
          </cell>
          <cell r="H88">
            <v>1314</v>
          </cell>
          <cell r="I88">
            <v>294794</v>
          </cell>
        </row>
        <row r="124">
          <cell r="C124">
            <v>13</v>
          </cell>
          <cell r="D124">
            <v>149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42</v>
          </cell>
          <cell r="D128">
            <v>163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1326</v>
          </cell>
          <cell r="D132">
            <v>12556</v>
          </cell>
          <cell r="F132">
            <v>23</v>
          </cell>
          <cell r="G132">
            <v>1578</v>
          </cell>
          <cell r="H132">
            <v>69</v>
          </cell>
          <cell r="I132">
            <v>16604</v>
          </cell>
        </row>
        <row r="153">
          <cell r="C153">
            <v>1014</v>
          </cell>
          <cell r="D153">
            <v>8284</v>
          </cell>
          <cell r="F153">
            <v>0</v>
          </cell>
          <cell r="G153">
            <v>0</v>
          </cell>
          <cell r="H153">
            <v>1</v>
          </cell>
          <cell r="I153">
            <v>501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8185</v>
          </cell>
          <cell r="D170">
            <v>4983</v>
          </cell>
          <cell r="F170">
            <v>12</v>
          </cell>
          <cell r="G170">
            <v>556</v>
          </cell>
          <cell r="H170">
            <v>29</v>
          </cell>
          <cell r="I170">
            <v>885</v>
          </cell>
        </row>
        <row r="175">
          <cell r="C175">
            <v>74857</v>
          </cell>
        </row>
      </sheetData>
      <sheetData sheetId="2">
        <row r="11">
          <cell r="C11">
            <v>35888</v>
          </cell>
          <cell r="D11">
            <v>209662</v>
          </cell>
          <cell r="J11">
            <v>1609</v>
          </cell>
          <cell r="K11">
            <v>130211</v>
          </cell>
        </row>
        <row r="12">
          <cell r="C12">
            <v>3626</v>
          </cell>
          <cell r="D12">
            <v>41730</v>
          </cell>
          <cell r="J12">
            <v>148</v>
          </cell>
          <cell r="K12">
            <v>12602</v>
          </cell>
        </row>
        <row r="13">
          <cell r="C13">
            <v>194</v>
          </cell>
          <cell r="D13">
            <v>5020</v>
          </cell>
          <cell r="J13">
            <v>17</v>
          </cell>
          <cell r="K13">
            <v>3354</v>
          </cell>
        </row>
        <row r="14">
          <cell r="C14">
            <v>788</v>
          </cell>
          <cell r="D14">
            <v>593</v>
          </cell>
          <cell r="J14">
            <v>6</v>
          </cell>
          <cell r="K14">
            <v>283</v>
          </cell>
        </row>
        <row r="15">
          <cell r="C15">
            <v>43</v>
          </cell>
          <cell r="D15">
            <v>128</v>
          </cell>
          <cell r="J15">
            <v>2</v>
          </cell>
          <cell r="K15">
            <v>838</v>
          </cell>
        </row>
        <row r="16">
          <cell r="C16">
            <v>2275</v>
          </cell>
          <cell r="D16">
            <v>3916</v>
          </cell>
          <cell r="J16">
            <v>9</v>
          </cell>
          <cell r="K16">
            <v>554</v>
          </cell>
        </row>
        <row r="17">
          <cell r="C17">
            <v>842</v>
          </cell>
          <cell r="D17">
            <v>261</v>
          </cell>
          <cell r="J17">
            <v>0</v>
          </cell>
          <cell r="K17">
            <v>0</v>
          </cell>
        </row>
        <row r="18">
          <cell r="C18">
            <v>160</v>
          </cell>
          <cell r="D18">
            <v>534</v>
          </cell>
          <cell r="J18">
            <v>6</v>
          </cell>
          <cell r="K18">
            <v>244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19</v>
          </cell>
          <cell r="D23">
            <v>127</v>
          </cell>
          <cell r="J23">
            <v>0</v>
          </cell>
          <cell r="K23">
            <v>0</v>
          </cell>
        </row>
        <row r="25">
          <cell r="C25">
            <v>14105</v>
          </cell>
          <cell r="D25">
            <v>63786</v>
          </cell>
          <cell r="J25">
            <v>39</v>
          </cell>
          <cell r="K25">
            <v>6596</v>
          </cell>
        </row>
        <row r="26">
          <cell r="C26">
            <v>538</v>
          </cell>
          <cell r="D26">
            <v>8569</v>
          </cell>
          <cell r="J26">
            <v>29</v>
          </cell>
          <cell r="K26">
            <v>6756</v>
          </cell>
        </row>
        <row r="27">
          <cell r="C27">
            <v>67</v>
          </cell>
          <cell r="D27">
            <v>1120</v>
          </cell>
          <cell r="J27">
            <v>2</v>
          </cell>
          <cell r="K27">
            <v>1221</v>
          </cell>
        </row>
        <row r="28">
          <cell r="C28">
            <v>2</v>
          </cell>
          <cell r="D28">
            <v>6</v>
          </cell>
          <cell r="J28">
            <v>0</v>
          </cell>
          <cell r="K28">
            <v>0</v>
          </cell>
        </row>
        <row r="29">
          <cell r="C29">
            <v>14</v>
          </cell>
          <cell r="D29">
            <v>77</v>
          </cell>
          <cell r="J29">
            <v>0</v>
          </cell>
          <cell r="K29">
            <v>0</v>
          </cell>
        </row>
        <row r="30">
          <cell r="C30">
            <v>192</v>
          </cell>
          <cell r="D30">
            <v>337</v>
          </cell>
          <cell r="J30">
            <v>2</v>
          </cell>
          <cell r="K30">
            <v>324</v>
          </cell>
        </row>
        <row r="31">
          <cell r="C31">
            <v>427</v>
          </cell>
          <cell r="D31">
            <v>2133</v>
          </cell>
          <cell r="J31">
            <v>0</v>
          </cell>
          <cell r="K31">
            <v>0</v>
          </cell>
        </row>
        <row r="32">
          <cell r="C32">
            <v>3</v>
          </cell>
          <cell r="D32">
            <v>17</v>
          </cell>
          <cell r="J32">
            <v>0</v>
          </cell>
          <cell r="K32">
            <v>0</v>
          </cell>
        </row>
        <row r="34">
          <cell r="C34">
            <v>114</v>
          </cell>
          <cell r="D34">
            <v>775</v>
          </cell>
          <cell r="J34">
            <v>3</v>
          </cell>
          <cell r="K34">
            <v>304</v>
          </cell>
        </row>
        <row r="35">
          <cell r="C35">
            <v>1</v>
          </cell>
          <cell r="D35">
            <v>14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3</v>
          </cell>
          <cell r="D39">
            <v>15</v>
          </cell>
          <cell r="J39">
            <v>0</v>
          </cell>
          <cell r="K39">
            <v>0</v>
          </cell>
        </row>
        <row r="40">
          <cell r="C40">
            <v>1</v>
          </cell>
          <cell r="D40">
            <v>1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20006</v>
          </cell>
        </row>
        <row r="11">
          <cell r="P11">
            <v>20428</v>
          </cell>
        </row>
        <row r="12">
          <cell r="P12">
            <v>42139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114</v>
          </cell>
        </row>
        <row r="16">
          <cell r="P16">
            <v>493</v>
          </cell>
        </row>
        <row r="17">
          <cell r="P17">
            <v>21517</v>
          </cell>
        </row>
        <row r="20">
          <cell r="P20">
            <v>42166</v>
          </cell>
        </row>
        <row r="26">
          <cell r="P26">
            <v>262893</v>
          </cell>
        </row>
        <row r="33">
          <cell r="P33">
            <v>97</v>
          </cell>
        </row>
        <row r="34">
          <cell r="P34">
            <v>124</v>
          </cell>
        </row>
        <row r="35">
          <cell r="P35">
            <v>8161</v>
          </cell>
        </row>
        <row r="36">
          <cell r="P36">
            <v>5385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2741</v>
          </cell>
        </row>
      </sheetData>
      <sheetData sheetId="5">
        <row r="10">
          <cell r="G10">
            <v>8969</v>
          </cell>
        </row>
        <row r="11">
          <cell r="G11">
            <v>1719</v>
          </cell>
        </row>
        <row r="12">
          <cell r="G12">
            <v>2563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128</v>
          </cell>
        </row>
        <row r="20">
          <cell r="G20">
            <v>3293</v>
          </cell>
        </row>
        <row r="26">
          <cell r="G26">
            <v>170885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866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411</v>
          </cell>
        </row>
        <row r="41">
          <cell r="C41">
            <v>572542</v>
          </cell>
          <cell r="D41">
            <v>9896</v>
          </cell>
          <cell r="E41">
            <v>403988</v>
          </cell>
          <cell r="G41">
            <v>188834</v>
          </cell>
          <cell r="I41">
            <v>8892</v>
          </cell>
          <cell r="K41">
            <v>8873</v>
          </cell>
          <cell r="M41">
            <v>0</v>
          </cell>
        </row>
      </sheetData>
      <sheetData sheetId="6">
        <row r="9">
          <cell r="C9">
            <v>26780</v>
          </cell>
          <cell r="D9">
            <v>199767</v>
          </cell>
          <cell r="E9">
            <v>0</v>
          </cell>
        </row>
        <row r="18">
          <cell r="C18">
            <v>23256</v>
          </cell>
          <cell r="D18">
            <v>217432</v>
          </cell>
          <cell r="E18">
            <v>63387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</v>
          </cell>
          <cell r="D20">
            <v>6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1014</v>
          </cell>
          <cell r="D22">
            <v>8284</v>
          </cell>
          <cell r="E22">
            <v>2493</v>
          </cell>
        </row>
        <row r="29">
          <cell r="C29">
            <v>23804</v>
          </cell>
          <cell r="D29">
            <v>160296</v>
          </cell>
          <cell r="E29">
            <v>74283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>
        <row r="10">
          <cell r="C10">
            <v>26890</v>
          </cell>
          <cell r="D10">
            <v>59982</v>
          </cell>
          <cell r="F10">
            <v>583</v>
          </cell>
          <cell r="G10">
            <v>29924</v>
          </cell>
          <cell r="H10">
            <v>208</v>
          </cell>
          <cell r="I10">
            <v>5853</v>
          </cell>
        </row>
        <row r="20">
          <cell r="C20">
            <v>776</v>
          </cell>
          <cell r="D20">
            <v>127996</v>
          </cell>
          <cell r="F20">
            <v>6456</v>
          </cell>
          <cell r="G20">
            <v>73919</v>
          </cell>
          <cell r="H20">
            <v>1723</v>
          </cell>
          <cell r="I20">
            <v>35534</v>
          </cell>
        </row>
        <row r="24">
          <cell r="C24">
            <v>2747</v>
          </cell>
          <cell r="D24">
            <v>66810</v>
          </cell>
          <cell r="F24">
            <v>325</v>
          </cell>
          <cell r="G24">
            <v>29153</v>
          </cell>
          <cell r="H24">
            <v>444</v>
          </cell>
          <cell r="I24">
            <v>31901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6</v>
          </cell>
          <cell r="D30">
            <v>76191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2</v>
          </cell>
          <cell r="D33">
            <v>48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297</v>
          </cell>
          <cell r="D36">
            <v>3134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7402</v>
          </cell>
          <cell r="D40">
            <v>142717</v>
          </cell>
          <cell r="F40">
            <v>173</v>
          </cell>
          <cell r="G40">
            <v>16675</v>
          </cell>
          <cell r="H40">
            <v>96</v>
          </cell>
          <cell r="I40">
            <v>39081</v>
          </cell>
        </row>
        <row r="56">
          <cell r="C56">
            <v>6389</v>
          </cell>
          <cell r="D56">
            <v>41942</v>
          </cell>
          <cell r="F56">
            <v>85</v>
          </cell>
          <cell r="G56">
            <v>3296</v>
          </cell>
          <cell r="H56">
            <v>44</v>
          </cell>
          <cell r="I56">
            <v>2954</v>
          </cell>
        </row>
        <row r="88">
          <cell r="C88">
            <v>39636</v>
          </cell>
          <cell r="D88">
            <v>212551</v>
          </cell>
          <cell r="F88">
            <v>1255</v>
          </cell>
          <cell r="G88">
            <v>90378</v>
          </cell>
          <cell r="H88">
            <v>1436</v>
          </cell>
          <cell r="I88">
            <v>229462</v>
          </cell>
        </row>
        <row r="124">
          <cell r="C124">
            <v>3</v>
          </cell>
          <cell r="D124">
            <v>8448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66</v>
          </cell>
          <cell r="D128">
            <v>229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7214</v>
          </cell>
          <cell r="D132">
            <v>57840</v>
          </cell>
          <cell r="F132">
            <v>21</v>
          </cell>
          <cell r="G132">
            <v>386</v>
          </cell>
          <cell r="H132">
            <v>22</v>
          </cell>
          <cell r="I132">
            <v>2581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4</v>
          </cell>
          <cell r="D158">
            <v>7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635</v>
          </cell>
          <cell r="D161">
            <v>635</v>
          </cell>
          <cell r="F161">
            <v>1</v>
          </cell>
          <cell r="G161">
            <v>15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37546</v>
          </cell>
          <cell r="D170">
            <v>19233</v>
          </cell>
          <cell r="F170">
            <v>211</v>
          </cell>
          <cell r="G170">
            <v>9863</v>
          </cell>
          <cell r="H170">
            <v>274</v>
          </cell>
          <cell r="I170">
            <v>8397</v>
          </cell>
        </row>
        <row r="175">
          <cell r="C175">
            <v>96078</v>
          </cell>
        </row>
      </sheetData>
      <sheetData sheetId="1">
        <row r="11">
          <cell r="C11">
            <v>23187</v>
          </cell>
          <cell r="D11">
            <v>127551</v>
          </cell>
          <cell r="J11">
            <v>1086</v>
          </cell>
          <cell r="K11">
            <v>72152</v>
          </cell>
        </row>
        <row r="12">
          <cell r="C12">
            <v>2094</v>
          </cell>
          <cell r="D12">
            <v>22141</v>
          </cell>
          <cell r="J12">
            <v>118</v>
          </cell>
          <cell r="K12">
            <v>9881</v>
          </cell>
        </row>
        <row r="13">
          <cell r="C13">
            <v>215</v>
          </cell>
          <cell r="D13">
            <v>1998</v>
          </cell>
          <cell r="J13">
            <v>1</v>
          </cell>
          <cell r="K13">
            <v>47</v>
          </cell>
        </row>
        <row r="14">
          <cell r="C14">
            <v>396</v>
          </cell>
          <cell r="D14">
            <v>355</v>
          </cell>
          <cell r="J14">
            <v>7</v>
          </cell>
          <cell r="K14">
            <v>474</v>
          </cell>
        </row>
        <row r="15">
          <cell r="C15">
            <v>22</v>
          </cell>
          <cell r="D15">
            <v>67</v>
          </cell>
          <cell r="J15">
            <v>1</v>
          </cell>
          <cell r="K15">
            <v>16</v>
          </cell>
        </row>
        <row r="16">
          <cell r="C16">
            <v>1888</v>
          </cell>
          <cell r="D16">
            <v>2918</v>
          </cell>
          <cell r="J16">
            <v>6</v>
          </cell>
          <cell r="K16">
            <v>251</v>
          </cell>
        </row>
        <row r="17">
          <cell r="C17">
            <v>462</v>
          </cell>
          <cell r="D17">
            <v>145</v>
          </cell>
          <cell r="J17">
            <v>0</v>
          </cell>
          <cell r="K17">
            <v>0</v>
          </cell>
        </row>
        <row r="18">
          <cell r="C18">
            <v>69</v>
          </cell>
          <cell r="D18">
            <v>281</v>
          </cell>
          <cell r="J18">
            <v>2</v>
          </cell>
          <cell r="K18">
            <v>64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498</v>
          </cell>
          <cell r="D21">
            <v>121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22</v>
          </cell>
          <cell r="D23">
            <v>170</v>
          </cell>
          <cell r="J23">
            <v>0</v>
          </cell>
          <cell r="K23">
            <v>0</v>
          </cell>
        </row>
        <row r="25">
          <cell r="C25">
            <v>9650</v>
          </cell>
          <cell r="D25">
            <v>44653</v>
          </cell>
          <cell r="J25">
            <v>19</v>
          </cell>
          <cell r="K25">
            <v>1647</v>
          </cell>
        </row>
        <row r="26">
          <cell r="C26">
            <v>290</v>
          </cell>
          <cell r="D26">
            <v>4667</v>
          </cell>
          <cell r="J26">
            <v>14</v>
          </cell>
          <cell r="K26">
            <v>5680</v>
          </cell>
        </row>
        <row r="27">
          <cell r="C27">
            <v>178</v>
          </cell>
          <cell r="D27">
            <v>1825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3</v>
          </cell>
          <cell r="D29">
            <v>17</v>
          </cell>
          <cell r="J29">
            <v>0</v>
          </cell>
          <cell r="K29">
            <v>0</v>
          </cell>
        </row>
        <row r="30">
          <cell r="C30">
            <v>165</v>
          </cell>
          <cell r="D30">
            <v>283</v>
          </cell>
          <cell r="J30">
            <v>1</v>
          </cell>
          <cell r="K30">
            <v>166</v>
          </cell>
        </row>
        <row r="31">
          <cell r="C31">
            <v>226</v>
          </cell>
          <cell r="D31">
            <v>1190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99</v>
          </cell>
          <cell r="D34">
            <v>650</v>
          </cell>
          <cell r="J34">
            <v>0</v>
          </cell>
          <cell r="K34">
            <v>0</v>
          </cell>
        </row>
        <row r="35">
          <cell r="C35">
            <v>2</v>
          </cell>
          <cell r="D35">
            <v>15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5</v>
          </cell>
          <cell r="D39">
            <v>31</v>
          </cell>
          <cell r="J39">
            <v>0</v>
          </cell>
          <cell r="K39">
            <v>0</v>
          </cell>
        </row>
        <row r="40">
          <cell r="C40">
            <v>4</v>
          </cell>
          <cell r="D40">
            <v>2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2" refreshError="1"/>
      <sheetData sheetId="3">
        <row r="10">
          <cell r="P10">
            <v>55723.28</v>
          </cell>
        </row>
        <row r="11">
          <cell r="P11">
            <v>122018.59</v>
          </cell>
        </row>
        <row r="12">
          <cell r="P12">
            <v>56788.5</v>
          </cell>
        </row>
        <row r="13">
          <cell r="P13">
            <v>0</v>
          </cell>
        </row>
        <row r="14">
          <cell r="P14">
            <v>57143.25</v>
          </cell>
        </row>
        <row r="15">
          <cell r="P15">
            <v>40.799999999999997</v>
          </cell>
        </row>
        <row r="16">
          <cell r="P16">
            <v>2462.38</v>
          </cell>
        </row>
        <row r="17">
          <cell r="P17">
            <v>138778.01</v>
          </cell>
        </row>
        <row r="20">
          <cell r="P20">
            <v>41103.160000000003</v>
          </cell>
        </row>
        <row r="26">
          <cell r="P26">
            <v>160848.79</v>
          </cell>
        </row>
        <row r="33">
          <cell r="P33">
            <v>6336</v>
          </cell>
        </row>
        <row r="34">
          <cell r="P34">
            <v>171.75</v>
          </cell>
        </row>
        <row r="35">
          <cell r="P35">
            <v>57597.07</v>
          </cell>
        </row>
        <row r="36">
          <cell r="P36">
            <v>0</v>
          </cell>
        </row>
        <row r="37">
          <cell r="P37">
            <v>5.88</v>
          </cell>
        </row>
        <row r="38">
          <cell r="P38">
            <v>533.4</v>
          </cell>
        </row>
        <row r="39">
          <cell r="P39">
            <v>0</v>
          </cell>
        </row>
        <row r="40">
          <cell r="P40">
            <v>16348.05</v>
          </cell>
        </row>
      </sheetData>
      <sheetData sheetId="4">
        <row r="10">
          <cell r="G10">
            <v>29861</v>
          </cell>
        </row>
        <row r="11">
          <cell r="G11">
            <v>13883</v>
          </cell>
        </row>
        <row r="12">
          <cell r="G12">
            <v>13781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101</v>
          </cell>
        </row>
        <row r="17">
          <cell r="G17">
            <v>12022</v>
          </cell>
        </row>
        <row r="20">
          <cell r="G20">
            <v>3386</v>
          </cell>
        </row>
        <row r="26">
          <cell r="G26">
            <v>152679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10175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1926</v>
          </cell>
        </row>
        <row r="41">
          <cell r="C41">
            <v>694491</v>
          </cell>
          <cell r="D41">
            <v>5466</v>
          </cell>
          <cell r="E41">
            <v>361252</v>
          </cell>
          <cell r="G41">
            <v>237814</v>
          </cell>
          <cell r="I41">
            <v>5888</v>
          </cell>
          <cell r="K41">
            <v>6846</v>
          </cell>
          <cell r="M41">
            <v>0</v>
          </cell>
        </row>
      </sheetData>
      <sheetData sheetId="5">
        <row r="9">
          <cell r="C9">
            <v>71544</v>
          </cell>
          <cell r="D9">
            <v>650044.17000000004</v>
          </cell>
        </row>
        <row r="18">
          <cell r="C18">
            <v>12923</v>
          </cell>
          <cell r="D18">
            <v>138527.73000000001</v>
          </cell>
          <cell r="E18">
            <v>34700.559999999998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8687</v>
          </cell>
          <cell r="D20">
            <v>5076</v>
          </cell>
          <cell r="E20">
            <v>2831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2883</v>
          </cell>
          <cell r="D29">
            <v>23921.83</v>
          </cell>
          <cell r="E29">
            <v>6543</v>
          </cell>
        </row>
        <row r="38">
          <cell r="C38">
            <v>41</v>
          </cell>
          <cell r="D38">
            <v>194</v>
          </cell>
          <cell r="E38">
            <v>83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OfContents"/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FIN_BS"/>
      <sheetName val="FIN_BU"/>
      <sheetName val="SUPFIN_PiRodV"/>
      <sheetName val="SUPFIN_RDZodV"/>
      <sheetName val="SUPFIN_neRDZodV"/>
      <sheetName val="SUPFIN_VK"/>
      <sheetName val="SUPFIN_SVl"/>
      <sheetName val="VS_VS1_NO"/>
      <sheetName val="VS_VS2"/>
      <sheetName val="SUP_MS_NO"/>
      <sheetName val="SUP_KS"/>
      <sheetName val="SUP_VTR"/>
      <sheetName val="RR_REO_01 - 08,09"/>
      <sheetName val="RR_REO_01 - 10"/>
      <sheetName val="RR_REO_03"/>
      <sheetName val="RR_REO_04"/>
      <sheetName val="DEC_SP - SP"/>
      <sheetName val="DEC_SP - RI"/>
      <sheetName val="DEC_SP - FI"/>
      <sheetName val="DEC_SP - DFI"/>
      <sheetName val="DEC_SP - SI"/>
      <sheetName val="DEC_SP - VBS"/>
    </sheetNames>
    <sheetDataSet>
      <sheetData sheetId="0"/>
      <sheetData sheetId="1"/>
      <sheetData sheetId="2">
        <row r="10">
          <cell r="C10">
            <v>33969</v>
          </cell>
          <cell r="D10">
            <v>13995</v>
          </cell>
          <cell r="F10">
            <v>146</v>
          </cell>
          <cell r="G10">
            <v>3189.1</v>
          </cell>
          <cell r="H10">
            <v>104</v>
          </cell>
          <cell r="I10">
            <v>2111.52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698</v>
          </cell>
          <cell r="D24">
            <v>13367</v>
          </cell>
          <cell r="F24">
            <v>54</v>
          </cell>
          <cell r="G24">
            <v>4957</v>
          </cell>
          <cell r="H24">
            <v>130</v>
          </cell>
          <cell r="I24">
            <v>8451.23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560</v>
          </cell>
          <cell r="D40">
            <v>1913</v>
          </cell>
          <cell r="F40">
            <v>2</v>
          </cell>
          <cell r="G40">
            <v>103</v>
          </cell>
          <cell r="H40">
            <v>6</v>
          </cell>
          <cell r="I40">
            <v>679.7</v>
          </cell>
        </row>
        <row r="56">
          <cell r="C56">
            <v>328</v>
          </cell>
          <cell r="D56">
            <v>887</v>
          </cell>
          <cell r="F56">
            <v>6</v>
          </cell>
          <cell r="G56">
            <v>133</v>
          </cell>
          <cell r="H56">
            <v>4</v>
          </cell>
          <cell r="I56">
            <v>307.2</v>
          </cell>
        </row>
        <row r="88">
          <cell r="C88">
            <v>54140</v>
          </cell>
          <cell r="D88">
            <v>298679.5</v>
          </cell>
          <cell r="F88">
            <v>1393</v>
          </cell>
          <cell r="G88">
            <v>110016.62</v>
          </cell>
          <cell r="H88">
            <v>2456</v>
          </cell>
          <cell r="I88">
            <v>208880.59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0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162</v>
          </cell>
          <cell r="D132">
            <v>347.4</v>
          </cell>
          <cell r="F132">
            <v>0</v>
          </cell>
          <cell r="G132">
            <v>0</v>
          </cell>
          <cell r="H132">
            <v>2</v>
          </cell>
          <cell r="I132">
            <v>131.9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3612</v>
          </cell>
          <cell r="D170">
            <v>2315</v>
          </cell>
          <cell r="F170">
            <v>43</v>
          </cell>
          <cell r="G170">
            <v>561</v>
          </cell>
          <cell r="H170">
            <v>63</v>
          </cell>
          <cell r="I170">
            <v>2092.2199999999998</v>
          </cell>
        </row>
        <row r="175">
          <cell r="C175">
            <v>59026</v>
          </cell>
        </row>
      </sheetData>
      <sheetData sheetId="3">
        <row r="11">
          <cell r="C11">
            <v>32783</v>
          </cell>
          <cell r="D11">
            <v>187223.5</v>
          </cell>
          <cell r="J11">
            <v>1198</v>
          </cell>
          <cell r="K11">
            <v>75528.02</v>
          </cell>
        </row>
        <row r="12">
          <cell r="C12">
            <v>3298</v>
          </cell>
          <cell r="D12">
            <v>36838</v>
          </cell>
          <cell r="J12">
            <v>109</v>
          </cell>
          <cell r="K12">
            <v>5882.63</v>
          </cell>
        </row>
        <row r="13">
          <cell r="C13">
            <v>176</v>
          </cell>
          <cell r="D13">
            <v>4004</v>
          </cell>
          <cell r="J13">
            <v>6</v>
          </cell>
          <cell r="K13">
            <v>1314.74</v>
          </cell>
        </row>
        <row r="14">
          <cell r="C14">
            <v>794</v>
          </cell>
          <cell r="D14">
            <v>710</v>
          </cell>
          <cell r="J14">
            <v>1</v>
          </cell>
          <cell r="K14">
            <v>173.26</v>
          </cell>
        </row>
        <row r="15">
          <cell r="C15">
            <v>165</v>
          </cell>
          <cell r="D15">
            <v>583</v>
          </cell>
          <cell r="J15">
            <v>2</v>
          </cell>
          <cell r="K15">
            <v>231.56</v>
          </cell>
        </row>
        <row r="16">
          <cell r="C16">
            <v>3318</v>
          </cell>
          <cell r="D16">
            <v>6349</v>
          </cell>
          <cell r="J16">
            <v>21</v>
          </cell>
          <cell r="K16">
            <v>1980.61</v>
          </cell>
        </row>
        <row r="17">
          <cell r="C17">
            <v>886</v>
          </cell>
          <cell r="D17">
            <v>287</v>
          </cell>
          <cell r="J17">
            <v>1</v>
          </cell>
          <cell r="K17">
            <v>5.8</v>
          </cell>
        </row>
        <row r="18">
          <cell r="C18">
            <v>0</v>
          </cell>
          <cell r="D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12465</v>
          </cell>
          <cell r="D25">
            <v>61557</v>
          </cell>
          <cell r="J25">
            <v>55</v>
          </cell>
          <cell r="K25">
            <v>24900</v>
          </cell>
        </row>
        <row r="26">
          <cell r="C26">
            <v>0</v>
          </cell>
          <cell r="D26">
            <v>0</v>
          </cell>
          <cell r="J26">
            <v>0</v>
          </cell>
          <cell r="K26">
            <v>0</v>
          </cell>
        </row>
        <row r="27">
          <cell r="C27">
            <v>0</v>
          </cell>
          <cell r="D27">
            <v>0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J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J32">
            <v>0</v>
          </cell>
          <cell r="K32">
            <v>0</v>
          </cell>
        </row>
        <row r="34">
          <cell r="C34">
            <v>255</v>
          </cell>
          <cell r="D34">
            <v>1128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4"/>
      <sheetData sheetId="5">
        <row r="10">
          <cell r="P10">
            <v>11196</v>
          </cell>
        </row>
        <row r="11">
          <cell r="P11">
            <v>0</v>
          </cell>
        </row>
        <row r="12">
          <cell r="P12">
            <v>10694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1531</v>
          </cell>
        </row>
        <row r="20">
          <cell r="P20">
            <v>709</v>
          </cell>
        </row>
        <row r="26">
          <cell r="P26">
            <v>209076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278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1852</v>
          </cell>
        </row>
      </sheetData>
      <sheetData sheetId="6">
        <row r="10">
          <cell r="G10">
            <v>3711</v>
          </cell>
        </row>
        <row r="11">
          <cell r="G11">
            <v>0</v>
          </cell>
        </row>
        <row r="12">
          <cell r="G12">
            <v>209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48</v>
          </cell>
        </row>
        <row r="20">
          <cell r="G20">
            <v>0</v>
          </cell>
        </row>
        <row r="26">
          <cell r="G26">
            <v>80893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117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731</v>
          </cell>
        </row>
        <row r="41">
          <cell r="C41">
            <v>324870</v>
          </cell>
          <cell r="D41">
            <v>0</v>
          </cell>
          <cell r="E41">
            <v>222654.36</v>
          </cell>
          <cell r="G41">
            <v>85709</v>
          </cell>
          <cell r="I41">
            <v>1741.5</v>
          </cell>
          <cell r="K41">
            <v>2828</v>
          </cell>
          <cell r="M41">
            <v>0</v>
          </cell>
        </row>
      </sheetData>
      <sheetData sheetId="7">
        <row r="9">
          <cell r="C9">
            <v>135</v>
          </cell>
          <cell r="D9">
            <v>387</v>
          </cell>
        </row>
        <row r="18">
          <cell r="C18">
            <v>37981</v>
          </cell>
          <cell r="D18">
            <v>213469</v>
          </cell>
          <cell r="E18">
            <v>69590</v>
          </cell>
        </row>
        <row r="19">
          <cell r="C19">
            <v>514</v>
          </cell>
          <cell r="D19">
            <v>3139</v>
          </cell>
          <cell r="E19">
            <v>1074</v>
          </cell>
        </row>
        <row r="20">
          <cell r="C20">
            <v>265</v>
          </cell>
          <cell r="D20">
            <v>133.33000000000001</v>
          </cell>
          <cell r="E20">
            <v>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20131</v>
          </cell>
          <cell r="D29">
            <v>114376</v>
          </cell>
          <cell r="E29">
            <v>30210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</sheetNames>
    <sheetDataSet>
      <sheetData sheetId="0"/>
      <sheetData sheetId="1">
        <row r="10">
          <cell r="C10">
            <v>34359</v>
          </cell>
          <cell r="D10">
            <v>34241</v>
          </cell>
          <cell r="F10">
            <v>311</v>
          </cell>
          <cell r="G10">
            <v>12643</v>
          </cell>
          <cell r="H10">
            <v>55</v>
          </cell>
          <cell r="I10">
            <v>4873</v>
          </cell>
        </row>
        <row r="20">
          <cell r="C20">
            <v>260</v>
          </cell>
          <cell r="D20">
            <v>80587</v>
          </cell>
          <cell r="F20">
            <v>2491</v>
          </cell>
          <cell r="G20">
            <v>25031</v>
          </cell>
          <cell r="H20">
            <v>80</v>
          </cell>
          <cell r="I20">
            <v>675</v>
          </cell>
        </row>
        <row r="24">
          <cell r="C24">
            <v>1674</v>
          </cell>
          <cell r="D24">
            <v>53017</v>
          </cell>
          <cell r="F24">
            <v>323</v>
          </cell>
          <cell r="G24">
            <v>29802</v>
          </cell>
          <cell r="H24">
            <v>171</v>
          </cell>
          <cell r="I24">
            <v>14785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106</v>
          </cell>
          <cell r="D36">
            <v>9684</v>
          </cell>
          <cell r="F36">
            <v>5</v>
          </cell>
          <cell r="G36">
            <v>317</v>
          </cell>
          <cell r="H36">
            <v>2</v>
          </cell>
          <cell r="I36">
            <v>27</v>
          </cell>
        </row>
        <row r="40">
          <cell r="C40">
            <v>2394</v>
          </cell>
          <cell r="D40">
            <v>31476</v>
          </cell>
          <cell r="F40">
            <v>6</v>
          </cell>
          <cell r="G40">
            <v>3805</v>
          </cell>
          <cell r="H40">
            <v>11</v>
          </cell>
          <cell r="I40">
            <v>13972</v>
          </cell>
        </row>
        <row r="56">
          <cell r="C56">
            <v>1343</v>
          </cell>
          <cell r="D56">
            <v>95462</v>
          </cell>
          <cell r="F56">
            <v>123</v>
          </cell>
          <cell r="G56">
            <v>11529</v>
          </cell>
          <cell r="H56">
            <v>44</v>
          </cell>
          <cell r="I56">
            <v>12167</v>
          </cell>
        </row>
        <row r="88">
          <cell r="C88">
            <v>65327</v>
          </cell>
          <cell r="D88">
            <v>363397</v>
          </cell>
          <cell r="F88">
            <v>2528</v>
          </cell>
          <cell r="G88">
            <v>170536</v>
          </cell>
          <cell r="H88">
            <v>973</v>
          </cell>
          <cell r="I88">
            <v>113149</v>
          </cell>
        </row>
        <row r="124"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46</v>
          </cell>
          <cell r="D128">
            <v>219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1206</v>
          </cell>
          <cell r="D132">
            <v>32383</v>
          </cell>
          <cell r="F132">
            <v>6</v>
          </cell>
          <cell r="G132">
            <v>790</v>
          </cell>
          <cell r="H132">
            <v>25</v>
          </cell>
          <cell r="I132">
            <v>12753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15</v>
          </cell>
          <cell r="D161">
            <v>6309</v>
          </cell>
          <cell r="F161">
            <v>0</v>
          </cell>
          <cell r="G161">
            <v>0</v>
          </cell>
          <cell r="H161">
            <v>1</v>
          </cell>
          <cell r="I161">
            <v>250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16278</v>
          </cell>
          <cell r="D170">
            <v>9170</v>
          </cell>
          <cell r="F170">
            <v>44</v>
          </cell>
          <cell r="G170">
            <v>735</v>
          </cell>
          <cell r="H170">
            <v>15</v>
          </cell>
          <cell r="I170">
            <v>276</v>
          </cell>
        </row>
        <row r="175">
          <cell r="C175">
            <v>86720</v>
          </cell>
        </row>
      </sheetData>
      <sheetData sheetId="2">
        <row r="11">
          <cell r="C11">
            <v>37879</v>
          </cell>
          <cell r="D11">
            <v>214866</v>
          </cell>
          <cell r="J11">
            <v>2116</v>
          </cell>
          <cell r="K11">
            <v>130399</v>
          </cell>
        </row>
        <row r="12">
          <cell r="C12">
            <v>4069</v>
          </cell>
          <cell r="D12">
            <v>44458</v>
          </cell>
          <cell r="J12">
            <v>241</v>
          </cell>
          <cell r="K12">
            <v>15889</v>
          </cell>
        </row>
        <row r="13">
          <cell r="C13">
            <v>283</v>
          </cell>
          <cell r="D13">
            <v>5750</v>
          </cell>
          <cell r="J13">
            <v>54</v>
          </cell>
          <cell r="K13">
            <v>3874</v>
          </cell>
        </row>
        <row r="14">
          <cell r="C14">
            <v>672</v>
          </cell>
          <cell r="D14">
            <v>568</v>
          </cell>
          <cell r="J14">
            <v>6</v>
          </cell>
          <cell r="K14">
            <v>320</v>
          </cell>
        </row>
        <row r="15">
          <cell r="C15">
            <v>27</v>
          </cell>
          <cell r="D15">
            <v>99</v>
          </cell>
          <cell r="J15">
            <v>1</v>
          </cell>
          <cell r="K15">
            <v>60</v>
          </cell>
        </row>
        <row r="16">
          <cell r="C16">
            <v>2985</v>
          </cell>
          <cell r="D16">
            <v>5540</v>
          </cell>
          <cell r="J16">
            <v>14</v>
          </cell>
          <cell r="K16">
            <v>851</v>
          </cell>
        </row>
        <row r="17">
          <cell r="C17">
            <v>958</v>
          </cell>
          <cell r="D17">
            <v>301</v>
          </cell>
          <cell r="J17">
            <v>1</v>
          </cell>
          <cell r="K17">
            <v>22</v>
          </cell>
        </row>
        <row r="18">
          <cell r="C18">
            <v>141</v>
          </cell>
          <cell r="D18">
            <v>528</v>
          </cell>
          <cell r="J18">
            <v>5</v>
          </cell>
          <cell r="K18">
            <v>259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16538</v>
          </cell>
          <cell r="D25">
            <v>72966</v>
          </cell>
          <cell r="J25">
            <v>42</v>
          </cell>
          <cell r="K25">
            <v>9509</v>
          </cell>
        </row>
        <row r="26">
          <cell r="C26">
            <v>528</v>
          </cell>
          <cell r="D26">
            <v>8823</v>
          </cell>
          <cell r="J26">
            <v>45</v>
          </cell>
          <cell r="K26">
            <v>7975</v>
          </cell>
        </row>
        <row r="27">
          <cell r="C27">
            <v>57</v>
          </cell>
          <cell r="D27">
            <v>939</v>
          </cell>
          <cell r="J27">
            <v>1</v>
          </cell>
          <cell r="K27">
            <v>45</v>
          </cell>
        </row>
        <row r="28">
          <cell r="C28">
            <v>2</v>
          </cell>
          <cell r="D28">
            <v>11</v>
          </cell>
          <cell r="J28">
            <v>0</v>
          </cell>
          <cell r="K28">
            <v>0</v>
          </cell>
        </row>
        <row r="29">
          <cell r="C29">
            <v>10</v>
          </cell>
          <cell r="D29">
            <v>55</v>
          </cell>
          <cell r="J29">
            <v>0</v>
          </cell>
          <cell r="K29">
            <v>0</v>
          </cell>
        </row>
        <row r="30">
          <cell r="C30">
            <v>305</v>
          </cell>
          <cell r="D30">
            <v>558</v>
          </cell>
          <cell r="J30">
            <v>0</v>
          </cell>
          <cell r="K30">
            <v>0</v>
          </cell>
        </row>
        <row r="31">
          <cell r="C31">
            <v>534</v>
          </cell>
          <cell r="D31">
            <v>2851</v>
          </cell>
          <cell r="J31">
            <v>0</v>
          </cell>
          <cell r="K31">
            <v>0</v>
          </cell>
        </row>
        <row r="32">
          <cell r="C32">
            <v>1</v>
          </cell>
          <cell r="D32">
            <v>6</v>
          </cell>
          <cell r="J32">
            <v>0</v>
          </cell>
          <cell r="K32">
            <v>0</v>
          </cell>
        </row>
        <row r="34">
          <cell r="C34">
            <v>219</v>
          </cell>
          <cell r="D34">
            <v>1359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23969</v>
          </cell>
        </row>
        <row r="11">
          <cell r="P11">
            <v>56411</v>
          </cell>
        </row>
        <row r="12">
          <cell r="P12">
            <v>37112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6779</v>
          </cell>
        </row>
        <row r="17">
          <cell r="P17">
            <v>22033</v>
          </cell>
        </row>
        <row r="20">
          <cell r="P20">
            <v>66824</v>
          </cell>
        </row>
        <row r="26">
          <cell r="P26">
            <v>279524</v>
          </cell>
        </row>
        <row r="33">
          <cell r="P33">
            <v>0</v>
          </cell>
        </row>
        <row r="34">
          <cell r="P34">
            <v>153</v>
          </cell>
        </row>
        <row r="35">
          <cell r="P35">
            <v>22668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4416</v>
          </cell>
        </row>
        <row r="39">
          <cell r="P39">
            <v>0</v>
          </cell>
        </row>
        <row r="40">
          <cell r="P40">
            <v>6419</v>
          </cell>
        </row>
      </sheetData>
      <sheetData sheetId="5">
        <row r="10">
          <cell r="G10">
            <v>10520</v>
          </cell>
        </row>
        <row r="11">
          <cell r="G11">
            <v>4617</v>
          </cell>
        </row>
        <row r="12">
          <cell r="G12">
            <v>6242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3493</v>
          </cell>
        </row>
        <row r="20">
          <cell r="G20">
            <v>3042</v>
          </cell>
        </row>
        <row r="26">
          <cell r="G26">
            <v>240449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4091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602</v>
          </cell>
        </row>
        <row r="41">
          <cell r="C41">
            <v>654774</v>
          </cell>
          <cell r="D41">
            <v>10</v>
          </cell>
          <cell r="E41">
            <v>172927</v>
          </cell>
          <cell r="G41">
            <v>273056</v>
          </cell>
          <cell r="I41">
            <v>8028</v>
          </cell>
          <cell r="K41">
            <v>5546</v>
          </cell>
          <cell r="M41">
            <v>0</v>
          </cell>
        </row>
      </sheetData>
      <sheetData sheetId="6">
        <row r="9">
          <cell r="C9">
            <v>6973</v>
          </cell>
          <cell r="D9">
            <v>116498</v>
          </cell>
          <cell r="E9">
            <v>0</v>
          </cell>
        </row>
        <row r="18">
          <cell r="C18">
            <v>37839</v>
          </cell>
          <cell r="D18">
            <v>323006</v>
          </cell>
          <cell r="E18">
            <v>83969</v>
          </cell>
        </row>
        <row r="19">
          <cell r="C19">
            <v>7708</v>
          </cell>
          <cell r="D19">
            <v>40967</v>
          </cell>
          <cell r="E19">
            <v>12813</v>
          </cell>
        </row>
        <row r="20">
          <cell r="C20">
            <v>1166</v>
          </cell>
          <cell r="D20">
            <v>768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12</v>
          </cell>
          <cell r="D22">
            <v>112</v>
          </cell>
          <cell r="E22">
            <v>0</v>
          </cell>
        </row>
        <row r="29">
          <cell r="C29">
            <v>33022</v>
          </cell>
          <cell r="D29">
            <v>234594</v>
          </cell>
          <cell r="E29">
            <v>35781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STA_SP1_NO"/>
      <sheetName val="STA_SP2_NO"/>
      <sheetName val="STA_SP3_NO"/>
      <sheetName val="STA_SP4_NO"/>
      <sheetName val="STA_SP5_NO"/>
      <sheetName val="STA_SP7_NO"/>
      <sheetName val="STA_SP8_NO"/>
      <sheetName val="STA_SP9_NO"/>
      <sheetName val="STA_SP10_NO"/>
      <sheetName val="STA_SP99"/>
      <sheetName val="DEC_SP - #3"/>
    </sheetNames>
    <sheetDataSet>
      <sheetData sheetId="0"/>
      <sheetData sheetId="1">
        <row r="10">
          <cell r="C10">
            <v>32061</v>
          </cell>
          <cell r="D10">
            <v>26946</v>
          </cell>
          <cell r="F10">
            <v>212</v>
          </cell>
          <cell r="G10">
            <v>8456</v>
          </cell>
          <cell r="H10">
            <v>76</v>
          </cell>
          <cell r="I10">
            <v>2091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4">
          <cell r="C24">
            <v>2961</v>
          </cell>
          <cell r="D24">
            <v>60873</v>
          </cell>
          <cell r="F24">
            <v>319</v>
          </cell>
          <cell r="G24">
            <v>23999</v>
          </cell>
          <cell r="H24">
            <v>177</v>
          </cell>
          <cell r="I24">
            <v>20997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30">
          <cell r="C30">
            <v>1</v>
          </cell>
          <cell r="D30">
            <v>502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3">
          <cell r="C33">
            <v>3</v>
          </cell>
          <cell r="D33">
            <v>190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C36">
            <v>106</v>
          </cell>
          <cell r="D36">
            <v>2088.7800000000002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40">
          <cell r="C40">
            <v>3569</v>
          </cell>
          <cell r="D40">
            <v>30133</v>
          </cell>
          <cell r="F40">
            <v>22</v>
          </cell>
          <cell r="G40">
            <v>778</v>
          </cell>
          <cell r="H40">
            <v>42</v>
          </cell>
          <cell r="I40">
            <v>3606</v>
          </cell>
        </row>
        <row r="56">
          <cell r="C56">
            <v>1688</v>
          </cell>
          <cell r="D56">
            <v>12089.49</v>
          </cell>
          <cell r="F56">
            <v>79</v>
          </cell>
          <cell r="G56">
            <v>2458</v>
          </cell>
          <cell r="H56">
            <v>29</v>
          </cell>
          <cell r="I56">
            <v>523</v>
          </cell>
        </row>
        <row r="88">
          <cell r="C88">
            <v>47654</v>
          </cell>
          <cell r="D88">
            <v>258916</v>
          </cell>
          <cell r="F88">
            <v>1399</v>
          </cell>
          <cell r="G88">
            <v>95411</v>
          </cell>
          <cell r="H88">
            <v>903</v>
          </cell>
          <cell r="I88">
            <v>179854</v>
          </cell>
        </row>
        <row r="124">
          <cell r="C124">
            <v>20</v>
          </cell>
          <cell r="D124">
            <v>883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8">
          <cell r="C128">
            <v>51</v>
          </cell>
          <cell r="D128">
            <v>158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32">
          <cell r="C132">
            <v>2226</v>
          </cell>
          <cell r="D132">
            <v>12953</v>
          </cell>
          <cell r="F132">
            <v>19</v>
          </cell>
          <cell r="G132">
            <v>741</v>
          </cell>
          <cell r="H132">
            <v>24</v>
          </cell>
          <cell r="I132">
            <v>8322</v>
          </cell>
        </row>
        <row r="153">
          <cell r="C153">
            <v>0</v>
          </cell>
          <cell r="D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8">
          <cell r="C158">
            <v>2</v>
          </cell>
          <cell r="D158">
            <v>7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61"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70">
          <cell r="C170">
            <v>13782</v>
          </cell>
          <cell r="D170">
            <v>10179</v>
          </cell>
          <cell r="F170">
            <v>169</v>
          </cell>
          <cell r="G170">
            <v>1771</v>
          </cell>
          <cell r="H170">
            <v>97</v>
          </cell>
          <cell r="I170">
            <v>6267</v>
          </cell>
        </row>
        <row r="175">
          <cell r="C175">
            <v>69819</v>
          </cell>
        </row>
      </sheetData>
      <sheetData sheetId="2">
        <row r="11">
          <cell r="C11">
            <v>28208</v>
          </cell>
          <cell r="D11">
            <v>154586</v>
          </cell>
          <cell r="J11">
            <v>1168</v>
          </cell>
          <cell r="K11">
            <v>59518</v>
          </cell>
        </row>
        <row r="12">
          <cell r="C12">
            <v>2847</v>
          </cell>
          <cell r="D12">
            <v>31196</v>
          </cell>
          <cell r="J12">
            <v>138</v>
          </cell>
          <cell r="K12">
            <v>9570</v>
          </cell>
        </row>
        <row r="13">
          <cell r="C13">
            <v>181</v>
          </cell>
          <cell r="D13">
            <v>3546</v>
          </cell>
          <cell r="J13">
            <v>5</v>
          </cell>
          <cell r="K13">
            <v>642</v>
          </cell>
        </row>
        <row r="14">
          <cell r="C14">
            <v>898</v>
          </cell>
          <cell r="D14">
            <v>776</v>
          </cell>
          <cell r="J14">
            <v>5</v>
          </cell>
          <cell r="K14">
            <v>83</v>
          </cell>
        </row>
        <row r="15">
          <cell r="C15">
            <v>140</v>
          </cell>
          <cell r="D15">
            <v>482</v>
          </cell>
          <cell r="J15">
            <v>10</v>
          </cell>
          <cell r="K15">
            <v>580</v>
          </cell>
        </row>
        <row r="16">
          <cell r="C16">
            <v>2423</v>
          </cell>
          <cell r="D16">
            <v>4231</v>
          </cell>
          <cell r="J16">
            <v>11</v>
          </cell>
          <cell r="K16">
            <v>393</v>
          </cell>
        </row>
        <row r="17">
          <cell r="C17">
            <v>903</v>
          </cell>
          <cell r="D17">
            <v>305</v>
          </cell>
          <cell r="J17">
            <v>2</v>
          </cell>
          <cell r="K17">
            <v>59</v>
          </cell>
        </row>
        <row r="18">
          <cell r="C18">
            <v>193</v>
          </cell>
          <cell r="D18">
            <v>796</v>
          </cell>
          <cell r="J18">
            <v>17</v>
          </cell>
          <cell r="K18">
            <v>695</v>
          </cell>
        </row>
        <row r="19">
          <cell r="C19">
            <v>0</v>
          </cell>
          <cell r="D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J23">
            <v>0</v>
          </cell>
          <cell r="K23">
            <v>0</v>
          </cell>
        </row>
        <row r="25">
          <cell r="C25">
            <v>10278</v>
          </cell>
          <cell r="D25">
            <v>45852</v>
          </cell>
          <cell r="J25">
            <v>17</v>
          </cell>
          <cell r="K25">
            <v>3815</v>
          </cell>
        </row>
        <row r="26">
          <cell r="C26">
            <v>522</v>
          </cell>
          <cell r="D26">
            <v>8119</v>
          </cell>
          <cell r="J26">
            <v>19</v>
          </cell>
          <cell r="K26">
            <v>18452</v>
          </cell>
        </row>
        <row r="27">
          <cell r="C27">
            <v>63</v>
          </cell>
          <cell r="D27">
            <v>868</v>
          </cell>
          <cell r="J27">
            <v>2</v>
          </cell>
          <cell r="K27">
            <v>463</v>
          </cell>
        </row>
        <row r="28">
          <cell r="C28">
            <v>1</v>
          </cell>
          <cell r="D28">
            <v>17</v>
          </cell>
          <cell r="J28">
            <v>0</v>
          </cell>
          <cell r="K28">
            <v>0</v>
          </cell>
        </row>
        <row r="29">
          <cell r="C29">
            <v>11</v>
          </cell>
          <cell r="D29">
            <v>62</v>
          </cell>
          <cell r="J29">
            <v>0</v>
          </cell>
          <cell r="K29">
            <v>0</v>
          </cell>
        </row>
        <row r="30">
          <cell r="C30">
            <v>213</v>
          </cell>
          <cell r="D30">
            <v>374</v>
          </cell>
          <cell r="J30">
            <v>1</v>
          </cell>
          <cell r="K30">
            <v>301</v>
          </cell>
        </row>
        <row r="31">
          <cell r="C31">
            <v>524</v>
          </cell>
          <cell r="D31">
            <v>2553</v>
          </cell>
          <cell r="J31">
            <v>1</v>
          </cell>
          <cell r="K31">
            <v>75</v>
          </cell>
        </row>
        <row r="32">
          <cell r="C32">
            <v>1</v>
          </cell>
          <cell r="D32">
            <v>6</v>
          </cell>
          <cell r="J32">
            <v>0</v>
          </cell>
          <cell r="K32">
            <v>0</v>
          </cell>
        </row>
        <row r="34">
          <cell r="C34">
            <v>45</v>
          </cell>
          <cell r="D34">
            <v>374</v>
          </cell>
          <cell r="J34">
            <v>0</v>
          </cell>
          <cell r="K34">
            <v>0</v>
          </cell>
        </row>
        <row r="35">
          <cell r="C35">
            <v>1</v>
          </cell>
          <cell r="D35">
            <v>7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J37">
            <v>0</v>
          </cell>
          <cell r="K37">
            <v>0</v>
          </cell>
        </row>
        <row r="38">
          <cell r="C38">
            <v>1</v>
          </cell>
          <cell r="D38">
            <v>3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J41">
            <v>0</v>
          </cell>
          <cell r="K41">
            <v>0</v>
          </cell>
        </row>
      </sheetData>
      <sheetData sheetId="3"/>
      <sheetData sheetId="4">
        <row r="10">
          <cell r="P10">
            <v>19328</v>
          </cell>
        </row>
        <row r="11">
          <cell r="P11">
            <v>0</v>
          </cell>
        </row>
        <row r="12">
          <cell r="P12">
            <v>41525</v>
          </cell>
        </row>
        <row r="13">
          <cell r="P13">
            <v>0</v>
          </cell>
        </row>
        <row r="14">
          <cell r="P14">
            <v>351</v>
          </cell>
        </row>
        <row r="15">
          <cell r="P15">
            <v>133</v>
          </cell>
        </row>
        <row r="16">
          <cell r="P16">
            <v>1530</v>
          </cell>
        </row>
        <row r="17">
          <cell r="P17">
            <v>19586</v>
          </cell>
        </row>
        <row r="20">
          <cell r="P20">
            <v>8390</v>
          </cell>
        </row>
        <row r="26">
          <cell r="P26">
            <v>192044</v>
          </cell>
        </row>
        <row r="33">
          <cell r="P33">
            <v>662</v>
          </cell>
        </row>
        <row r="34">
          <cell r="P34">
            <v>102</v>
          </cell>
        </row>
        <row r="35">
          <cell r="P35">
            <v>9067</v>
          </cell>
        </row>
        <row r="36">
          <cell r="P36">
            <v>0</v>
          </cell>
        </row>
        <row r="37">
          <cell r="P37">
            <v>4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5492</v>
          </cell>
        </row>
      </sheetData>
      <sheetData sheetId="5">
        <row r="10">
          <cell r="G10">
            <v>9246.24</v>
          </cell>
        </row>
        <row r="11">
          <cell r="G11">
            <v>0</v>
          </cell>
        </row>
        <row r="12">
          <cell r="G12">
            <v>9776.7900000000009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8098.01</v>
          </cell>
        </row>
        <row r="20">
          <cell r="G20">
            <v>1174.5999999999999</v>
          </cell>
        </row>
        <row r="26">
          <cell r="G26">
            <v>229770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6697.44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3117.36</v>
          </cell>
        </row>
        <row r="41">
          <cell r="C41">
            <v>403035.86</v>
          </cell>
          <cell r="D41">
            <v>5121.92</v>
          </cell>
          <cell r="E41">
            <v>221660</v>
          </cell>
          <cell r="G41">
            <v>267880.44</v>
          </cell>
          <cell r="I41">
            <v>7911.57</v>
          </cell>
          <cell r="K41">
            <v>6903.38</v>
          </cell>
          <cell r="M41">
            <v>30905.72</v>
          </cell>
        </row>
      </sheetData>
      <sheetData sheetId="6">
        <row r="9">
          <cell r="C9">
            <v>46212</v>
          </cell>
          <cell r="D9">
            <v>272521</v>
          </cell>
          <cell r="E9">
            <v>0</v>
          </cell>
        </row>
        <row r="18">
          <cell r="C18">
            <v>15985</v>
          </cell>
          <cell r="D18">
            <v>104704</v>
          </cell>
          <cell r="E18">
            <v>28754.47</v>
          </cell>
        </row>
        <row r="19">
          <cell r="C19">
            <v>1578</v>
          </cell>
          <cell r="D19">
            <v>8343</v>
          </cell>
          <cell r="E19">
            <v>2835.17</v>
          </cell>
        </row>
        <row r="20">
          <cell r="C20">
            <v>609</v>
          </cell>
          <cell r="D20">
            <v>464</v>
          </cell>
          <cell r="E20">
            <v>119.3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555</v>
          </cell>
          <cell r="D22">
            <v>1375</v>
          </cell>
          <cell r="E22">
            <v>0</v>
          </cell>
        </row>
        <row r="29">
          <cell r="C29">
            <v>4880</v>
          </cell>
          <cell r="D29">
            <v>28511</v>
          </cell>
          <cell r="E29">
            <v>4364.3900000000003</v>
          </cell>
        </row>
        <row r="38">
          <cell r="C38">
            <v>0</v>
          </cell>
          <cell r="D38">
            <v>0</v>
          </cell>
          <cell r="E38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N36" sqref="N36"/>
    </sheetView>
  </sheetViews>
  <sheetFormatPr defaultRowHeight="15" x14ac:dyDescent="0.25"/>
  <cols>
    <col min="1" max="1" width="3.85546875" customWidth="1"/>
    <col min="2" max="2" width="28.28515625" customWidth="1"/>
    <col min="4" max="4" width="9.5703125" bestFit="1" customWidth="1"/>
    <col min="8" max="8" width="9.85546875" bestFit="1" customWidth="1"/>
    <col min="14" max="14" width="9.85546875" bestFit="1" customWidth="1"/>
  </cols>
  <sheetData>
    <row r="1" spans="1:15" ht="24.75" customHeight="1" thickBot="1" x14ac:dyDescent="0.3">
      <c r="A1" s="168"/>
      <c r="B1" s="169"/>
      <c r="C1" s="369" t="s">
        <v>97</v>
      </c>
      <c r="D1" s="370"/>
      <c r="E1" s="370"/>
      <c r="F1" s="370"/>
      <c r="G1" s="370"/>
      <c r="H1" s="370"/>
      <c r="I1" s="370"/>
      <c r="J1" s="2"/>
      <c r="K1" s="2"/>
      <c r="L1" s="2"/>
      <c r="M1" s="2"/>
      <c r="N1" s="168" t="s">
        <v>36</v>
      </c>
    </row>
    <row r="2" spans="1:15" x14ac:dyDescent="0.25">
      <c r="A2" s="371" t="s">
        <v>0</v>
      </c>
      <c r="B2" s="373" t="s">
        <v>1</v>
      </c>
      <c r="C2" s="360" t="s">
        <v>2</v>
      </c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58" t="s">
        <v>3</v>
      </c>
    </row>
    <row r="3" spans="1:15" ht="15.75" thickBot="1" x14ac:dyDescent="0.3">
      <c r="A3" s="372"/>
      <c r="B3" s="374"/>
      <c r="C3" s="253" t="s">
        <v>69</v>
      </c>
      <c r="D3" s="254" t="s">
        <v>4</v>
      </c>
      <c r="E3" s="255" t="s">
        <v>5</v>
      </c>
      <c r="F3" s="254" t="s">
        <v>6</v>
      </c>
      <c r="G3" s="255" t="s">
        <v>7</v>
      </c>
      <c r="H3" s="254" t="s">
        <v>8</v>
      </c>
      <c r="I3" s="255" t="s">
        <v>94</v>
      </c>
      <c r="J3" s="254" t="s">
        <v>9</v>
      </c>
      <c r="K3" s="253" t="s">
        <v>10</v>
      </c>
      <c r="L3" s="254" t="s">
        <v>93</v>
      </c>
      <c r="M3" s="256" t="s">
        <v>11</v>
      </c>
      <c r="N3" s="252" t="s">
        <v>96</v>
      </c>
      <c r="O3" s="359"/>
    </row>
    <row r="4" spans="1:15" x14ac:dyDescent="0.25">
      <c r="A4" s="5">
        <v>1</v>
      </c>
      <c r="B4" s="9" t="s">
        <v>12</v>
      </c>
      <c r="C4" s="154">
        <f>[1]STA_SP1_NO!$D$10</f>
        <v>33800.32</v>
      </c>
      <c r="D4" s="129">
        <f>[2]STA_SP1_NO!$D$10</f>
        <v>97887.01</v>
      </c>
      <c r="E4" s="163">
        <f>[3]STA_SP1_NO!$D$10</f>
        <v>25243</v>
      </c>
      <c r="F4" s="160">
        <f>[4]STA_SP1_NO!$D$10</f>
        <v>41331.519999999997</v>
      </c>
      <c r="G4" s="163">
        <f>[5]STA_SP1_NO!$D$10</f>
        <v>28580</v>
      </c>
      <c r="H4" s="160">
        <f>[6]STA_SP1_NO!$D$10</f>
        <v>59982</v>
      </c>
      <c r="I4" s="163">
        <f>[7]STA_SP1_NO!$D$10</f>
        <v>13995</v>
      </c>
      <c r="J4" s="160">
        <f>[8]STA_SP1_NO!$D$10</f>
        <v>34241</v>
      </c>
      <c r="K4" s="68">
        <f>[9]STA_SP1_NO!$D$10</f>
        <v>26946</v>
      </c>
      <c r="L4" s="160">
        <f>'[10]СП-1 (н.о.)'!$D$11</f>
        <v>32407.360000000001</v>
      </c>
      <c r="M4" s="159">
        <f>[11]STA_SP1_NO!$D$10</f>
        <v>65591</v>
      </c>
      <c r="N4" s="158">
        <f>[12]STA_SP1_NO!$D$10</f>
        <v>664.42</v>
      </c>
      <c r="O4" s="257">
        <f>SUM(C4:N4)</f>
        <v>460668.62999999995</v>
      </c>
    </row>
    <row r="5" spans="1:15" x14ac:dyDescent="0.25">
      <c r="A5" s="4">
        <v>2</v>
      </c>
      <c r="B5" s="10" t="s">
        <v>13</v>
      </c>
      <c r="C5" s="161">
        <f>[1]STA_SP1_NO!$D$20</f>
        <v>99767.039999999994</v>
      </c>
      <c r="D5" s="129">
        <f>[2]STA_SP1_NO!$D$20</f>
        <v>140561.26999999999</v>
      </c>
      <c r="E5" s="163">
        <f>[3]STA_SP1_NO!$D$20</f>
        <v>29151</v>
      </c>
      <c r="F5" s="160">
        <f>[4]STA_SP1_NO!$D$20</f>
        <v>66113.48</v>
      </c>
      <c r="G5" s="163">
        <f>[5]STA_SP1_NO!$D$20</f>
        <v>29183</v>
      </c>
      <c r="H5" s="160">
        <f>[6]STA_SP1_NO!$D$20</f>
        <v>127996</v>
      </c>
      <c r="I5" s="163">
        <f>[7]STA_SP1_NO!$D$20</f>
        <v>0</v>
      </c>
      <c r="J5" s="160">
        <f>[8]STA_SP1_NO!$D$20</f>
        <v>80587</v>
      </c>
      <c r="K5" s="68">
        <f>[9]STA_SP1_NO!$D$20</f>
        <v>0</v>
      </c>
      <c r="L5" s="160">
        <f>'[10]СП-1 (н.о.)'!$D$21</f>
        <v>73562.2</v>
      </c>
      <c r="M5" s="159">
        <f>[11]STA_SP1_NO!$D$20</f>
        <v>169107</v>
      </c>
      <c r="N5" s="158">
        <f>[12]STA_SP1_NO!$D$20</f>
        <v>0</v>
      </c>
      <c r="O5" s="257">
        <f t="shared" ref="O5:O21" si="0">SUM(C5:N5)</f>
        <v>816027.99</v>
      </c>
    </row>
    <row r="6" spans="1:15" x14ac:dyDescent="0.25">
      <c r="A6" s="4">
        <v>3</v>
      </c>
      <c r="B6" s="10" t="s">
        <v>14</v>
      </c>
      <c r="C6" s="161">
        <f>[1]STA_SP1_NO!$D$24</f>
        <v>33743.97</v>
      </c>
      <c r="D6" s="129">
        <f>[2]STA_SP1_NO!$D$24</f>
        <v>82833.39</v>
      </c>
      <c r="E6" s="163">
        <f>[3]STA_SP1_NO!$D$24</f>
        <v>40711</v>
      </c>
      <c r="F6" s="160">
        <f>[4]STA_SP1_NO!$D$24</f>
        <v>122750.16</v>
      </c>
      <c r="G6" s="163">
        <f>[5]STA_SP1_NO!$D$24</f>
        <v>60198</v>
      </c>
      <c r="H6" s="160">
        <f>[6]STA_SP1_NO!$D$24</f>
        <v>66810</v>
      </c>
      <c r="I6" s="163">
        <f>[7]STA_SP1_NO!$D$24</f>
        <v>13367</v>
      </c>
      <c r="J6" s="160">
        <f>[8]STA_SP1_NO!$D$24</f>
        <v>53017</v>
      </c>
      <c r="K6" s="68">
        <f>[9]STA_SP1_NO!$D$24</f>
        <v>60873</v>
      </c>
      <c r="L6" s="160">
        <f>'[10]СП-1 (н.о.)'!$D$25</f>
        <v>66258.59</v>
      </c>
      <c r="M6" s="159">
        <f>[11]STA_SP1_NO!$D$24</f>
        <v>54992</v>
      </c>
      <c r="N6" s="158">
        <f>[12]STA_SP1_NO!$D$24</f>
        <v>3235.32</v>
      </c>
      <c r="O6" s="257">
        <f t="shared" si="0"/>
        <v>658789.42999999993</v>
      </c>
    </row>
    <row r="7" spans="1:15" x14ac:dyDescent="0.25">
      <c r="A7" s="4">
        <v>4</v>
      </c>
      <c r="B7" s="10" t="s">
        <v>15</v>
      </c>
      <c r="C7" s="161">
        <f>[1]STA_SP1_NO!$D$27</f>
        <v>0</v>
      </c>
      <c r="D7" s="129">
        <f>[2]STA_SP1_NO!$D$27</f>
        <v>0</v>
      </c>
      <c r="E7" s="163">
        <f>[3]STA_SP1_NO!$D$27</f>
        <v>0</v>
      </c>
      <c r="F7" s="160">
        <f>[4]STA_SP1_NO!$D$27</f>
        <v>0</v>
      </c>
      <c r="G7" s="163">
        <f>[5]STA_SP1_NO!$D$27</f>
        <v>0</v>
      </c>
      <c r="H7" s="160">
        <f>[6]STA_SP1_NO!$D$27</f>
        <v>0</v>
      </c>
      <c r="I7" s="163">
        <f>[7]STA_SP1_NO!$D$27</f>
        <v>0</v>
      </c>
      <c r="J7" s="160">
        <f>[8]STA_SP1_NO!$D$27</f>
        <v>0</v>
      </c>
      <c r="K7" s="68">
        <f>[9]STA_SP1_NO!$D$27</f>
        <v>0</v>
      </c>
      <c r="L7" s="160">
        <f>'[10]СП-1 (н.о.)'!$D$28</f>
        <v>0</v>
      </c>
      <c r="M7" s="159">
        <f>[11]STA_SP1_NO!$D$27</f>
        <v>0</v>
      </c>
      <c r="N7" s="158">
        <f>[12]STA_SP1_NO!$D$27</f>
        <v>0</v>
      </c>
      <c r="O7" s="257">
        <f t="shared" si="0"/>
        <v>0</v>
      </c>
    </row>
    <row r="8" spans="1:15" x14ac:dyDescent="0.25">
      <c r="A8" s="4">
        <v>5</v>
      </c>
      <c r="B8" s="10" t="s">
        <v>16</v>
      </c>
      <c r="C8" s="161">
        <f>[1]STA_SP1_NO!$D$30</f>
        <v>0</v>
      </c>
      <c r="D8" s="129">
        <f>[2]STA_SP1_NO!$D$30</f>
        <v>906.79</v>
      </c>
      <c r="E8" s="163">
        <f>[3]STA_SP1_NO!$D$30</f>
        <v>0</v>
      </c>
      <c r="F8" s="160">
        <f>[4]STA_SP1_NO!$D$30</f>
        <v>0</v>
      </c>
      <c r="G8" s="163">
        <f>[5]STA_SP1_NO!$D$30</f>
        <v>0</v>
      </c>
      <c r="H8" s="160">
        <f>[6]STA_SP1_NO!$D$30</f>
        <v>76191</v>
      </c>
      <c r="I8" s="163">
        <f>[7]STA_SP1_NO!$D$30</f>
        <v>0</v>
      </c>
      <c r="J8" s="160">
        <f>[8]STA_SP1_NO!$D$30</f>
        <v>0</v>
      </c>
      <c r="K8" s="68">
        <f>[9]STA_SP1_NO!$D$30</f>
        <v>502</v>
      </c>
      <c r="L8" s="160">
        <f>'[10]СП-1 (н.о.)'!$D$31</f>
        <v>0</v>
      </c>
      <c r="M8" s="159">
        <f>[11]STA_SP1_NO!$D$30</f>
        <v>0</v>
      </c>
      <c r="N8" s="158">
        <f>[12]STA_SP1_NO!$D$30</f>
        <v>0</v>
      </c>
      <c r="O8" s="257">
        <f t="shared" si="0"/>
        <v>77599.789999999994</v>
      </c>
    </row>
    <row r="9" spans="1:15" x14ac:dyDescent="0.25">
      <c r="A9" s="4">
        <v>6</v>
      </c>
      <c r="B9" s="10" t="s">
        <v>17</v>
      </c>
      <c r="C9" s="221">
        <f>[1]STA_SP1_NO!$D$33</f>
        <v>0</v>
      </c>
      <c r="D9" s="129">
        <f>[2]STA_SP1_NO!$D$33</f>
        <v>16.93</v>
      </c>
      <c r="E9" s="163">
        <f>[3]STA_SP1_NO!$D$33</f>
        <v>0</v>
      </c>
      <c r="F9" s="160">
        <f>[4]STA_SP1_NO!$D$33</f>
        <v>614.58000000000004</v>
      </c>
      <c r="G9" s="163">
        <f>[5]STA_SP1_NO!$D$33</f>
        <v>175</v>
      </c>
      <c r="H9" s="160">
        <f>[6]STA_SP1_NO!$D$33</f>
        <v>48</v>
      </c>
      <c r="I9" s="163">
        <f>[7]STA_SP1_NO!$D$33</f>
        <v>0</v>
      </c>
      <c r="J9" s="160">
        <f>[8]STA_SP1_NO!$D$33</f>
        <v>0</v>
      </c>
      <c r="K9" s="68">
        <f>[9]STA_SP1_NO!$D$33</f>
        <v>190</v>
      </c>
      <c r="L9" s="160">
        <f>'[10]СП-1 (н.о.)'!$D$34</f>
        <v>0</v>
      </c>
      <c r="M9" s="159">
        <f>[11]STA_SP1_NO!$D$33</f>
        <v>0</v>
      </c>
      <c r="N9" s="158">
        <f>[12]STA_SP1_NO!$D$33</f>
        <v>0</v>
      </c>
      <c r="O9" s="257">
        <f t="shared" si="0"/>
        <v>1044.51</v>
      </c>
    </row>
    <row r="10" spans="1:15" x14ac:dyDescent="0.25">
      <c r="A10" s="4">
        <v>7</v>
      </c>
      <c r="B10" s="10" t="s">
        <v>18</v>
      </c>
      <c r="C10" s="161">
        <f>[1]STA_SP1_NO!$D$36</f>
        <v>11244.29</v>
      </c>
      <c r="D10" s="129">
        <f>[2]STA_SP1_NO!$D$36</f>
        <v>15481.64</v>
      </c>
      <c r="E10" s="163">
        <f>[3]STA_SP1_NO!$D$36</f>
        <v>10391</v>
      </c>
      <c r="F10" s="160">
        <f>[4]STA_SP1_NO!$D$36</f>
        <v>2146.09</v>
      </c>
      <c r="G10" s="163">
        <f>[5]STA_SP1_NO!$D$36</f>
        <v>821</v>
      </c>
      <c r="H10" s="160">
        <f>[6]STA_SP1_NO!$D$36</f>
        <v>3134</v>
      </c>
      <c r="I10" s="163">
        <f>[7]STA_SP1_NO!$D$36</f>
        <v>0</v>
      </c>
      <c r="J10" s="160">
        <f>[8]STA_SP1_NO!$D$36</f>
        <v>9684</v>
      </c>
      <c r="K10" s="68">
        <f>[9]STA_SP1_NO!$D$36</f>
        <v>2088.7800000000002</v>
      </c>
      <c r="L10" s="160">
        <f>'[10]СП-1 (н.о.)'!$D$37</f>
        <v>1388.49</v>
      </c>
      <c r="M10" s="159">
        <f>[11]STA_SP1_NO!$D$36</f>
        <v>2671</v>
      </c>
      <c r="N10" s="158">
        <f>[12]STA_SP1_NO!$D$36</f>
        <v>0</v>
      </c>
      <c r="O10" s="257">
        <f t="shared" si="0"/>
        <v>59050.29</v>
      </c>
    </row>
    <row r="11" spans="1:15" x14ac:dyDescent="0.25">
      <c r="A11" s="4">
        <v>8</v>
      </c>
      <c r="B11" s="10" t="s">
        <v>19</v>
      </c>
      <c r="C11" s="161">
        <f>[1]STA_SP1_NO!$D$40</f>
        <v>110863.94</v>
      </c>
      <c r="D11" s="129">
        <f>[2]STA_SP1_NO!$D$40</f>
        <v>57876.36</v>
      </c>
      <c r="E11" s="163">
        <f>[3]STA_SP1_NO!$D$40</f>
        <v>35141</v>
      </c>
      <c r="F11" s="160">
        <f>[4]STA_SP1_NO!$D$40</f>
        <v>54798.3</v>
      </c>
      <c r="G11" s="163">
        <f>[5]STA_SP1_NO!$D$40</f>
        <v>33103</v>
      </c>
      <c r="H11" s="160">
        <f>[6]STA_SP1_NO!$D$40</f>
        <v>142717</v>
      </c>
      <c r="I11" s="163">
        <f>[7]STA_SP1_NO!$D$40</f>
        <v>1913</v>
      </c>
      <c r="J11" s="160">
        <f>[8]STA_SP1_NO!$D$40</f>
        <v>31476</v>
      </c>
      <c r="K11" s="68">
        <f>[9]STA_SP1_NO!$D$40</f>
        <v>30133</v>
      </c>
      <c r="L11" s="160">
        <f>'[10]СП-1 (н.о.)'!$D$41</f>
        <v>48256.630000000005</v>
      </c>
      <c r="M11" s="159">
        <f>[11]STA_SP1_NO!$D$40</f>
        <v>36970</v>
      </c>
      <c r="N11" s="158">
        <f>[12]STA_SP1_NO!$D$40</f>
        <v>237.39</v>
      </c>
      <c r="O11" s="257">
        <f t="shared" si="0"/>
        <v>583485.62</v>
      </c>
    </row>
    <row r="12" spans="1:15" x14ac:dyDescent="0.25">
      <c r="A12" s="4">
        <v>9</v>
      </c>
      <c r="B12" s="10" t="s">
        <v>20</v>
      </c>
      <c r="C12" s="161">
        <f>[1]STA_SP1_NO!$D$56</f>
        <v>221199.48</v>
      </c>
      <c r="D12" s="129">
        <f>[2]STA_SP1_NO!$D$56</f>
        <v>174840.79</v>
      </c>
      <c r="E12" s="163">
        <f>[3]STA_SP1_NO!$D$56</f>
        <v>122697</v>
      </c>
      <c r="F12" s="160">
        <f>[4]STA_SP1_NO!$D$56</f>
        <v>103398.71</v>
      </c>
      <c r="G12" s="163">
        <f>[5]STA_SP1_NO!$D$56</f>
        <v>64871</v>
      </c>
      <c r="H12" s="160">
        <f>[6]STA_SP1_NO!$D$56</f>
        <v>41942</v>
      </c>
      <c r="I12" s="163">
        <f>[7]STA_SP1_NO!$D$56</f>
        <v>887</v>
      </c>
      <c r="J12" s="160">
        <f>[8]STA_SP1_NO!$D$56</f>
        <v>95462</v>
      </c>
      <c r="K12" s="68">
        <f>[9]STA_SP1_NO!$D$56</f>
        <v>12089.49</v>
      </c>
      <c r="L12" s="160">
        <f>'[10]СП-1 (н.о.)'!$D$57</f>
        <v>31581</v>
      </c>
      <c r="M12" s="159">
        <f>[11]STA_SP1_NO!$D$56</f>
        <v>41203</v>
      </c>
      <c r="N12" s="158">
        <f>[12]STA_SP1_NO!$D$56</f>
        <v>84.64</v>
      </c>
      <c r="O12" s="257">
        <f t="shared" si="0"/>
        <v>910256.11</v>
      </c>
    </row>
    <row r="13" spans="1:15" x14ac:dyDescent="0.25">
      <c r="A13" s="4">
        <v>10</v>
      </c>
      <c r="B13" s="10" t="s">
        <v>21</v>
      </c>
      <c r="C13" s="161">
        <f>[1]STA_SP1_NO!$D$88</f>
        <v>141229.57999999999</v>
      </c>
      <c r="D13" s="129">
        <f>[2]STA_SP1_NO!$D$88</f>
        <v>219216</v>
      </c>
      <c r="E13" s="163">
        <f>[3]STA_SP1_NO!$D$88</f>
        <v>202556</v>
      </c>
      <c r="F13" s="160">
        <f>[4]STA_SP1_NO!$D$88</f>
        <v>257063.85</v>
      </c>
      <c r="G13" s="163">
        <f>[5]STA_SP1_NO!$D$88</f>
        <v>342719</v>
      </c>
      <c r="H13" s="160">
        <f>[6]STA_SP1_NO!$D$88</f>
        <v>212551</v>
      </c>
      <c r="I13" s="163">
        <f>[7]STA_SP1_NO!$D$88</f>
        <v>298679.5</v>
      </c>
      <c r="J13" s="160">
        <f>[8]STA_SP1_NO!$D$88</f>
        <v>363397</v>
      </c>
      <c r="K13" s="68">
        <f>[9]STA_SP1_NO!$D$88</f>
        <v>258916</v>
      </c>
      <c r="L13" s="160">
        <f>'[10]СП-1 (н.о.)'!$D$89</f>
        <v>164873.35999999999</v>
      </c>
      <c r="M13" s="159">
        <f>[11]STA_SP1_NO!$D$88</f>
        <v>248264</v>
      </c>
      <c r="N13" s="158">
        <f>[12]STA_SP1_NO!$D$88</f>
        <v>23870.58</v>
      </c>
      <c r="O13" s="257">
        <f t="shared" si="0"/>
        <v>2733335.8699999996</v>
      </c>
    </row>
    <row r="14" spans="1:15" x14ac:dyDescent="0.25">
      <c r="A14" s="4">
        <v>11</v>
      </c>
      <c r="B14" s="10" t="s">
        <v>22</v>
      </c>
      <c r="C14" s="161">
        <f>[1]STA_SP1_NO!$D$124</f>
        <v>0</v>
      </c>
      <c r="D14" s="129">
        <f>[2]STA_SP1_NO!$D$124</f>
        <v>1080.1500000000001</v>
      </c>
      <c r="E14" s="163">
        <f>[3]STA_SP1_NO!$D$124</f>
        <v>0</v>
      </c>
      <c r="F14" s="160">
        <f>[4]STA_SP1_NO!$D$124</f>
        <v>0</v>
      </c>
      <c r="G14" s="163">
        <f>[5]STA_SP1_NO!$D$124</f>
        <v>149</v>
      </c>
      <c r="H14" s="160">
        <f>[6]STA_SP1_NO!$D$124</f>
        <v>8448</v>
      </c>
      <c r="I14" s="163">
        <f>[7]STA_SP1_NO!$D$124</f>
        <v>0</v>
      </c>
      <c r="J14" s="160">
        <f>[8]STA_SP1_NO!$D$124</f>
        <v>0</v>
      </c>
      <c r="K14" s="68">
        <f>[9]STA_SP1_NO!$D$124</f>
        <v>883</v>
      </c>
      <c r="L14" s="160">
        <f>'[10]СП-1 (н.о.)'!$D$125</f>
        <v>0</v>
      </c>
      <c r="M14" s="159">
        <f>[11]STA_SP1_NO!$D$124</f>
        <v>27</v>
      </c>
      <c r="N14" s="158">
        <f>[12]STA_SP1_NO!$D$124</f>
        <v>0</v>
      </c>
      <c r="O14" s="257">
        <f t="shared" si="0"/>
        <v>10587.15</v>
      </c>
    </row>
    <row r="15" spans="1:15" x14ac:dyDescent="0.25">
      <c r="A15" s="4">
        <v>12</v>
      </c>
      <c r="B15" s="10" t="s">
        <v>23</v>
      </c>
      <c r="C15" s="221">
        <f>[1]STA_SP1_NO!$D$128</f>
        <v>146.80000000000001</v>
      </c>
      <c r="D15" s="129">
        <f>[2]STA_SP1_NO!$D$128</f>
        <v>100.5</v>
      </c>
      <c r="E15" s="163">
        <f>[3]STA_SP1_NO!$D$128</f>
        <v>32</v>
      </c>
      <c r="F15" s="160">
        <f>[4]STA_SP1_NO!$D$128</f>
        <v>423.87</v>
      </c>
      <c r="G15" s="163">
        <f>[5]STA_SP1_NO!$D$128</f>
        <v>163</v>
      </c>
      <c r="H15" s="160">
        <f>[6]STA_SP1_NO!$D$128</f>
        <v>229</v>
      </c>
      <c r="I15" s="163">
        <f>[7]STA_SP1_NO!$D$128</f>
        <v>0</v>
      </c>
      <c r="J15" s="160">
        <f>[8]STA_SP1_NO!$D$128</f>
        <v>219</v>
      </c>
      <c r="K15" s="68">
        <f>[9]STA_SP1_NO!$D$128</f>
        <v>158</v>
      </c>
      <c r="L15" s="160">
        <f>'[10]СП-1 (н.о.)'!$D$129</f>
        <v>82.87</v>
      </c>
      <c r="M15" s="159">
        <f>[11]STA_SP1_NO!$D$128</f>
        <v>41</v>
      </c>
      <c r="N15" s="158">
        <f>[12]STA_SP1_NO!$D$128</f>
        <v>0</v>
      </c>
      <c r="O15" s="257">
        <f t="shared" si="0"/>
        <v>1596.04</v>
      </c>
    </row>
    <row r="16" spans="1:15" x14ac:dyDescent="0.25">
      <c r="A16" s="4">
        <v>13</v>
      </c>
      <c r="B16" s="10" t="s">
        <v>24</v>
      </c>
      <c r="C16" s="161">
        <f>[1]STA_SP1_NO!$D$132</f>
        <v>15905.4</v>
      </c>
      <c r="D16" s="129">
        <f>[2]STA_SP1_NO!$D$132</f>
        <v>25981.91</v>
      </c>
      <c r="E16" s="163">
        <f>[3]STA_SP1_NO!$D$132</f>
        <v>2464</v>
      </c>
      <c r="F16" s="160">
        <f>[4]STA_SP1_NO!$D$132</f>
        <v>10405.82</v>
      </c>
      <c r="G16" s="163">
        <f>[5]STA_SP1_NO!$D$132</f>
        <v>12556</v>
      </c>
      <c r="H16" s="160">
        <f>[6]STA_SP1_NO!$D$132</f>
        <v>57840</v>
      </c>
      <c r="I16" s="163">
        <f>[7]STA_SP1_NO!$D$132</f>
        <v>347.4</v>
      </c>
      <c r="J16" s="160">
        <f>[8]STA_SP1_NO!$D$132</f>
        <v>32383</v>
      </c>
      <c r="K16" s="68">
        <f>[9]STA_SP1_NO!$D$132</f>
        <v>12953</v>
      </c>
      <c r="L16" s="160">
        <f>'[10]СП-1 (н.о.)'!$D$133</f>
        <v>25524.629999999997</v>
      </c>
      <c r="M16" s="159">
        <f>[11]STA_SP1_NO!$D$132</f>
        <v>7006</v>
      </c>
      <c r="N16" s="158">
        <f>[12]STA_SP1_NO!$D$132</f>
        <v>10.19</v>
      </c>
      <c r="O16" s="257">
        <f t="shared" si="0"/>
        <v>203377.35</v>
      </c>
    </row>
    <row r="17" spans="1:15" x14ac:dyDescent="0.25">
      <c r="A17" s="4">
        <v>14</v>
      </c>
      <c r="B17" s="10" t="s">
        <v>25</v>
      </c>
      <c r="C17" s="161">
        <f>[1]STA_SP1_NO!$D$153</f>
        <v>1023.47</v>
      </c>
      <c r="D17" s="129">
        <f>[2]STA_SP1_NO!$D$153</f>
        <v>14261.52</v>
      </c>
      <c r="E17" s="163">
        <f>[3]STA_SP1_NO!$D$153</f>
        <v>1333</v>
      </c>
      <c r="F17" s="160">
        <f>[4]STA_SP1_NO!$D$153</f>
        <v>5989.88</v>
      </c>
      <c r="G17" s="163">
        <f>[5]STA_SP1_NO!$D$153</f>
        <v>8284</v>
      </c>
      <c r="H17" s="160">
        <f>[6]STA_SP1_NO!$D$153</f>
        <v>0</v>
      </c>
      <c r="I17" s="163">
        <f>[7]STA_SP1_NO!$D$153</f>
        <v>0</v>
      </c>
      <c r="J17" s="160">
        <f>[8]STA_SP1_NO!$D$153</f>
        <v>0</v>
      </c>
      <c r="K17" s="68">
        <f>[9]STA_SP1_NO!$D$153</f>
        <v>0</v>
      </c>
      <c r="L17" s="160">
        <f>'[10]СП-1 (н.о.)'!$D$154</f>
        <v>103.13</v>
      </c>
      <c r="M17" s="159">
        <f>[11]STA_SP1_NO!$D$153</f>
        <v>708</v>
      </c>
      <c r="N17" s="158">
        <f>[12]STA_SP1_NO!$D$153</f>
        <v>0</v>
      </c>
      <c r="O17" s="257">
        <f t="shared" si="0"/>
        <v>31703</v>
      </c>
    </row>
    <row r="18" spans="1:15" x14ac:dyDescent="0.25">
      <c r="A18" s="4">
        <v>15</v>
      </c>
      <c r="B18" s="10" t="s">
        <v>26</v>
      </c>
      <c r="C18" s="221">
        <f>[1]STA_SP1_NO!$D$158</f>
        <v>0</v>
      </c>
      <c r="D18" s="129">
        <f>[2]STA_SP1_NO!$D$158</f>
        <v>0</v>
      </c>
      <c r="E18" s="163">
        <f>[3]STA_SP1_NO!$D$158</f>
        <v>0</v>
      </c>
      <c r="F18" s="160">
        <f>[4]STA_SP1_NO!$D$158</f>
        <v>0</v>
      </c>
      <c r="G18" s="163">
        <f>[5]STA_SP1_NO!$D$158</f>
        <v>0</v>
      </c>
      <c r="H18" s="160">
        <f>[6]STA_SP1_NO!$D$158</f>
        <v>7</v>
      </c>
      <c r="I18" s="163">
        <f>[7]STA_SP1_NO!$D$158</f>
        <v>0</v>
      </c>
      <c r="J18" s="160">
        <f>[8]STA_SP1_NO!$D$158</f>
        <v>0</v>
      </c>
      <c r="K18" s="68">
        <f>[9]STA_SP1_NO!$D$158</f>
        <v>7</v>
      </c>
      <c r="L18" s="160">
        <f>'[10]СП-1 (н.о.)'!$D$159</f>
        <v>82.8</v>
      </c>
      <c r="M18" s="159">
        <f>[11]STA_SP1_NO!$D$158</f>
        <v>0</v>
      </c>
      <c r="N18" s="158">
        <f>[12]STA_SP1_NO!$D$158</f>
        <v>0</v>
      </c>
      <c r="O18" s="257">
        <f t="shared" si="0"/>
        <v>96.8</v>
      </c>
    </row>
    <row r="19" spans="1:15" x14ac:dyDescent="0.25">
      <c r="A19" s="4">
        <v>16</v>
      </c>
      <c r="B19" s="10" t="s">
        <v>27</v>
      </c>
      <c r="C19" s="161">
        <f>[1]STA_SP1_NO!$D$161</f>
        <v>789.68</v>
      </c>
      <c r="D19" s="129">
        <f>[2]STA_SP1_NO!$D$161</f>
        <v>43300.9</v>
      </c>
      <c r="E19" s="163">
        <f>[3]STA_SP1_NO!$D$161</f>
        <v>45</v>
      </c>
      <c r="F19" s="160">
        <f>[4]STA_SP1_NO!$D$161</f>
        <v>7319.44</v>
      </c>
      <c r="G19" s="163">
        <f>[5]STA_SP1_NO!$D$161</f>
        <v>0</v>
      </c>
      <c r="H19" s="160">
        <f>[6]STA_SP1_NO!$D$161</f>
        <v>635</v>
      </c>
      <c r="I19" s="163">
        <f>[7]STA_SP1_NO!$D$161</f>
        <v>0</v>
      </c>
      <c r="J19" s="160">
        <f>[8]STA_SP1_NO!$D$161</f>
        <v>6309</v>
      </c>
      <c r="K19" s="68">
        <f>[9]STA_SP1_NO!$D$161</f>
        <v>0</v>
      </c>
      <c r="L19" s="160">
        <f>'[10]СП-1 (н.о.)'!$D$162</f>
        <v>1954.8200000000002</v>
      </c>
      <c r="M19" s="159">
        <f>[11]STA_SP1_NO!$D$161</f>
        <v>455</v>
      </c>
      <c r="N19" s="158">
        <f>[12]STA_SP1_NO!$D$161</f>
        <v>0</v>
      </c>
      <c r="O19" s="257">
        <f t="shared" si="0"/>
        <v>60808.840000000004</v>
      </c>
    </row>
    <row r="20" spans="1:15" x14ac:dyDescent="0.25">
      <c r="A20" s="4">
        <v>17</v>
      </c>
      <c r="B20" s="10" t="s">
        <v>28</v>
      </c>
      <c r="C20" s="161">
        <f>[1]STA_SP1_NO!$D$167</f>
        <v>0</v>
      </c>
      <c r="D20" s="129">
        <f>[2]STA_SP1_NO!$D$167</f>
        <v>0</v>
      </c>
      <c r="E20" s="163">
        <f>[3]STA_SP1_NO!$D$167</f>
        <v>0</v>
      </c>
      <c r="F20" s="160">
        <f>[4]STA_SP1_NO!$D$167</f>
        <v>0</v>
      </c>
      <c r="G20" s="163">
        <f>[5]STA_SP1_NO!$D$167</f>
        <v>0</v>
      </c>
      <c r="H20" s="160">
        <f>[6]STA_SP1_NO!$D$167</f>
        <v>0</v>
      </c>
      <c r="I20" s="163">
        <f>[7]STA_SP1_NO!$D$167</f>
        <v>0</v>
      </c>
      <c r="J20" s="160">
        <f>[8]STA_SP1_NO!$D$167</f>
        <v>0</v>
      </c>
      <c r="K20" s="68">
        <f>[9]STA_SP1_NO!$D$167</f>
        <v>0</v>
      </c>
      <c r="L20" s="160">
        <f>'[10]СП-1 (н.о.)'!$D$168</f>
        <v>0</v>
      </c>
      <c r="M20" s="159">
        <f>[11]STA_SP1_NO!$D$167</f>
        <v>0</v>
      </c>
      <c r="N20" s="158">
        <f>[12]STA_SP1_NO!$D$167</f>
        <v>0</v>
      </c>
      <c r="O20" s="257">
        <f t="shared" si="0"/>
        <v>0</v>
      </c>
    </row>
    <row r="21" spans="1:15" ht="15.75" thickBot="1" x14ac:dyDescent="0.3">
      <c r="A21" s="6">
        <v>18</v>
      </c>
      <c r="B21" s="11" t="s">
        <v>29</v>
      </c>
      <c r="C21" s="162">
        <f>[1]STA_SP1_NO!$D$170</f>
        <v>5482.72</v>
      </c>
      <c r="D21" s="129">
        <f>[2]STA_SP1_NO!$D$170</f>
        <v>23968.97</v>
      </c>
      <c r="E21" s="163">
        <f>[3]STA_SP1_NO!$D$170</f>
        <v>3969</v>
      </c>
      <c r="F21" s="160">
        <f>[4]STA_SP1_NO!$D$170</f>
        <v>22816.2</v>
      </c>
      <c r="G21" s="163">
        <f>[5]STA_SP1_NO!$D$170</f>
        <v>4983</v>
      </c>
      <c r="H21" s="160">
        <f>[6]STA_SP1_NO!$D$170</f>
        <v>19233</v>
      </c>
      <c r="I21" s="163">
        <f>[7]STA_SP1_NO!$D$170</f>
        <v>2315</v>
      </c>
      <c r="J21" s="160">
        <f>[8]STA_SP1_NO!$D$170</f>
        <v>9170</v>
      </c>
      <c r="K21" s="68">
        <f>[9]STA_SP1_NO!$D$170</f>
        <v>10179</v>
      </c>
      <c r="L21" s="160">
        <f>'[10]СП-1 (н.о.)'!$D$171</f>
        <v>6134.38</v>
      </c>
      <c r="M21" s="159">
        <f>[11]STA_SP1_NO!$D$170</f>
        <v>10780</v>
      </c>
      <c r="N21" s="158">
        <f>[12]STA_SP1_NO!$D$170</f>
        <v>0</v>
      </c>
      <c r="O21" s="257">
        <f t="shared" si="0"/>
        <v>119031.27</v>
      </c>
    </row>
    <row r="22" spans="1:15" ht="15.75" thickBot="1" x14ac:dyDescent="0.3">
      <c r="A22" s="7"/>
      <c r="B22" s="19" t="s">
        <v>30</v>
      </c>
      <c r="C22" s="170">
        <f t="shared" ref="C22:M22" si="1">SUM(C4:C21)</f>
        <v>675196.69000000006</v>
      </c>
      <c r="D22" s="171">
        <f>SUM(D4:D21)</f>
        <v>898314.13</v>
      </c>
      <c r="E22" s="170">
        <f>SUM(E4:E21)</f>
        <v>473733</v>
      </c>
      <c r="F22" s="172">
        <f>SUM(F4:F21)</f>
        <v>695171.89999999991</v>
      </c>
      <c r="G22" s="173">
        <f t="shared" si="1"/>
        <v>585785</v>
      </c>
      <c r="H22" s="172">
        <f t="shared" si="1"/>
        <v>817763</v>
      </c>
      <c r="I22" s="173">
        <f>SUM(I4:I21)</f>
        <v>331503.90000000002</v>
      </c>
      <c r="J22" s="172">
        <f>SUM(J4:J21)</f>
        <v>715945</v>
      </c>
      <c r="K22" s="173">
        <f>SUM(K4:K21)</f>
        <v>415918.27</v>
      </c>
      <c r="L22" s="172">
        <f>SUM(L4:L21)</f>
        <v>452210.26</v>
      </c>
      <c r="M22" s="174">
        <f t="shared" si="1"/>
        <v>637815</v>
      </c>
      <c r="N22" s="175">
        <f>SUM(N4:N21)</f>
        <v>28102.54</v>
      </c>
      <c r="O22" s="258">
        <f>SUM(C22:N22)</f>
        <v>6727458.6900000004</v>
      </c>
    </row>
    <row r="23" spans="1:15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7"/>
      <c r="N23" s="16"/>
    </row>
    <row r="24" spans="1:15" ht="15.75" thickBot="1" x14ac:dyDescent="0.3">
      <c r="A24" s="365" t="s">
        <v>31</v>
      </c>
      <c r="B24" s="366"/>
      <c r="C24" s="23">
        <f>C22/O22</f>
        <v>0.1003643011593134</v>
      </c>
      <c r="D24" s="91">
        <f>D22/O22</f>
        <v>0.13352949031635003</v>
      </c>
      <c r="E24" s="23">
        <f>E22/O22</f>
        <v>7.0417823702756913E-2</v>
      </c>
      <c r="F24" s="91">
        <f>F22/O22</f>
        <v>0.10333350705420681</v>
      </c>
      <c r="G24" s="23">
        <f>G22/O22</f>
        <v>8.7073741659794562E-2</v>
      </c>
      <c r="H24" s="91">
        <f>H22/O22</f>
        <v>0.12155600467908632</v>
      </c>
      <c r="I24" s="23">
        <f>I22/O22</f>
        <v>4.927624460819989E-2</v>
      </c>
      <c r="J24" s="91">
        <f>J22/O22</f>
        <v>0.10642131494084284</v>
      </c>
      <c r="K24" s="23">
        <f>K22/O22</f>
        <v>6.1823979776827138E-2</v>
      </c>
      <c r="L24" s="91">
        <f>L22/O22</f>
        <v>6.7218585923416493E-2</v>
      </c>
      <c r="M24" s="23">
        <f>M22/O22</f>
        <v>9.4807717057865712E-2</v>
      </c>
      <c r="N24" s="91">
        <f>N22/O22</f>
        <v>4.1772891213398148E-3</v>
      </c>
      <c r="O24" s="261">
        <f>SUM(C24:N24)</f>
        <v>1</v>
      </c>
    </row>
    <row r="25" spans="1:15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15.75" thickBot="1" x14ac:dyDescent="0.3">
      <c r="A26" s="371" t="s">
        <v>0</v>
      </c>
      <c r="B26" s="373" t="s">
        <v>1</v>
      </c>
      <c r="C26" s="378" t="s">
        <v>90</v>
      </c>
      <c r="D26" s="379"/>
      <c r="E26" s="379"/>
      <c r="F26" s="379"/>
      <c r="G26" s="379"/>
      <c r="H26" s="380"/>
      <c r="I26" s="376" t="s">
        <v>3</v>
      </c>
      <c r="J26" s="1"/>
      <c r="K26" s="1"/>
      <c r="L26" s="1"/>
      <c r="M26" s="1"/>
      <c r="N26" s="1"/>
    </row>
    <row r="27" spans="1:15" ht="15.75" thickBot="1" x14ac:dyDescent="0.3">
      <c r="A27" s="372"/>
      <c r="B27" s="375"/>
      <c r="C27" s="203" t="s">
        <v>11</v>
      </c>
      <c r="D27" s="204" t="s">
        <v>32</v>
      </c>
      <c r="E27" s="203" t="s">
        <v>7</v>
      </c>
      <c r="F27" s="204" t="s">
        <v>9</v>
      </c>
      <c r="G27" s="205" t="s">
        <v>4</v>
      </c>
      <c r="H27" s="237" t="s">
        <v>95</v>
      </c>
      <c r="I27" s="377"/>
      <c r="J27" s="90"/>
      <c r="K27" s="367" t="s">
        <v>33</v>
      </c>
      <c r="L27" s="368"/>
      <c r="M27" s="262">
        <f>O22</f>
        <v>6727458.6900000004</v>
      </c>
      <c r="N27" s="263">
        <f>M27/M29</f>
        <v>0.82657433909142741</v>
      </c>
    </row>
    <row r="28" spans="1:15" ht="15.75" thickBot="1" x14ac:dyDescent="0.3">
      <c r="A28" s="22">
        <v>19</v>
      </c>
      <c r="B28" s="140" t="s">
        <v>34</v>
      </c>
      <c r="C28" s="211">
        <f>[13]STA_SP1_ZO!$J$51</f>
        <v>386972</v>
      </c>
      <c r="D28" s="235">
        <f>[14]STA_SP1_ZO!$J$51</f>
        <v>265112</v>
      </c>
      <c r="E28" s="211">
        <f>[15]STA_SP1_ZO!$J$51</f>
        <v>282360</v>
      </c>
      <c r="F28" s="210">
        <f>[16]STA_SP1_ZO!$J$51</f>
        <v>147548</v>
      </c>
      <c r="G28" s="211">
        <f>[17]STA_SP1_ZO!$J$51</f>
        <v>326514.96000000002</v>
      </c>
      <c r="H28" s="212">
        <f>[18]STA_SP1_ZO!$J$51</f>
        <v>2998.23</v>
      </c>
      <c r="I28" s="259">
        <f>SUM(C28:H28)</f>
        <v>1411505.19</v>
      </c>
      <c r="J28" s="90"/>
      <c r="K28" s="361" t="s">
        <v>34</v>
      </c>
      <c r="L28" s="362"/>
      <c r="M28" s="264">
        <f>I28</f>
        <v>1411505.19</v>
      </c>
      <c r="N28" s="265">
        <f>M28/M29</f>
        <v>0.17342566090857253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90"/>
      <c r="K29" s="363" t="s">
        <v>3</v>
      </c>
      <c r="L29" s="364"/>
      <c r="M29" s="266">
        <f>M27+M28</f>
        <v>8138963.8800000008</v>
      </c>
      <c r="N29" s="267">
        <f>M29/M29</f>
        <v>1</v>
      </c>
    </row>
    <row r="30" spans="1:15" ht="15.75" thickBot="1" x14ac:dyDescent="0.3">
      <c r="A30" s="365" t="s">
        <v>35</v>
      </c>
      <c r="B30" s="366"/>
      <c r="C30" s="23">
        <f>C28/I28</f>
        <v>0.27415556297033522</v>
      </c>
      <c r="D30" s="91">
        <f>D28/I28</f>
        <v>0.18782219284648893</v>
      </c>
      <c r="E30" s="23">
        <f>E28/I28</f>
        <v>0.2000417724287645</v>
      </c>
      <c r="F30" s="91">
        <f>F28/I28</f>
        <v>0.10453238220115932</v>
      </c>
      <c r="G30" s="23">
        <f>G28/I28</f>
        <v>0.23132395283647525</v>
      </c>
      <c r="H30" s="91">
        <f>H28/I28</f>
        <v>2.1241367167767907E-3</v>
      </c>
      <c r="I30" s="260">
        <f>I28/I28</f>
        <v>1</v>
      </c>
      <c r="J30" s="1"/>
      <c r="K30" s="1"/>
      <c r="L30" s="1"/>
      <c r="M30" s="1"/>
      <c r="N30" s="1"/>
    </row>
    <row r="37" spans="8:8" x14ac:dyDescent="0.25">
      <c r="H37" s="224"/>
    </row>
  </sheetData>
  <mergeCells count="14">
    <mergeCell ref="C1:I1"/>
    <mergeCell ref="A2:A3"/>
    <mergeCell ref="B2:B3"/>
    <mergeCell ref="A26:A27"/>
    <mergeCell ref="B26:B27"/>
    <mergeCell ref="A24:B24"/>
    <mergeCell ref="I26:I27"/>
    <mergeCell ref="C26:H26"/>
    <mergeCell ref="O2:O3"/>
    <mergeCell ref="C2:N2"/>
    <mergeCell ref="K28:L28"/>
    <mergeCell ref="K29:L29"/>
    <mergeCell ref="A30:B30"/>
    <mergeCell ref="K27:L27"/>
  </mergeCells>
  <pageMargins left="0.25" right="0.25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S20" sqref="S20"/>
    </sheetView>
  </sheetViews>
  <sheetFormatPr defaultRowHeight="15" x14ac:dyDescent="0.25"/>
  <cols>
    <col min="1" max="1" width="4.5703125" customWidth="1"/>
    <col min="2" max="2" width="21.7109375" customWidth="1"/>
  </cols>
  <sheetData>
    <row r="1" spans="1:15" ht="24.75" customHeight="1" thickBot="1" x14ac:dyDescent="0.3">
      <c r="A1" s="27"/>
      <c r="B1" s="27"/>
      <c r="C1" s="407" t="s">
        <v>106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57"/>
    </row>
    <row r="2" spans="1:15" ht="15.75" thickBot="1" x14ac:dyDescent="0.3">
      <c r="A2" s="410" t="s">
        <v>0</v>
      </c>
      <c r="B2" s="412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35" t="s">
        <v>3</v>
      </c>
    </row>
    <row r="3" spans="1:15" x14ac:dyDescent="0.25">
      <c r="A3" s="445"/>
      <c r="B3" s="446"/>
      <c r="C3" s="453" t="s">
        <v>69</v>
      </c>
      <c r="D3" s="446" t="s">
        <v>4</v>
      </c>
      <c r="E3" s="457" t="s">
        <v>5</v>
      </c>
      <c r="F3" s="471" t="s">
        <v>6</v>
      </c>
      <c r="G3" s="457" t="s">
        <v>7</v>
      </c>
      <c r="H3" s="473" t="s">
        <v>8</v>
      </c>
      <c r="I3" s="457" t="s">
        <v>94</v>
      </c>
      <c r="J3" s="473" t="s">
        <v>9</v>
      </c>
      <c r="K3" s="453" t="s">
        <v>10</v>
      </c>
      <c r="L3" s="446" t="s">
        <v>93</v>
      </c>
      <c r="M3" s="459" t="s">
        <v>11</v>
      </c>
      <c r="N3" s="450" t="s">
        <v>96</v>
      </c>
      <c r="O3" s="436"/>
    </row>
    <row r="4" spans="1:15" ht="15.75" thickBot="1" x14ac:dyDescent="0.3">
      <c r="A4" s="443"/>
      <c r="B4" s="447"/>
      <c r="C4" s="455"/>
      <c r="D4" s="443"/>
      <c r="E4" s="443"/>
      <c r="F4" s="461"/>
      <c r="G4" s="443"/>
      <c r="H4" s="441"/>
      <c r="I4" s="443"/>
      <c r="J4" s="441"/>
      <c r="K4" s="455"/>
      <c r="L4" s="443"/>
      <c r="M4" s="461"/>
      <c r="N4" s="451"/>
      <c r="O4" s="437"/>
    </row>
    <row r="5" spans="1:15" x14ac:dyDescent="0.25">
      <c r="A5" s="31">
        <v>1</v>
      </c>
      <c r="B5" s="32" t="s">
        <v>39</v>
      </c>
      <c r="C5" s="69">
        <f>[1]STA_SP2_NO!$C$25</f>
        <v>4853</v>
      </c>
      <c r="D5" s="129">
        <f>[2]STA_SP2_NO!$C$25</f>
        <v>8900</v>
      </c>
      <c r="E5" s="68">
        <f>[3]STA_SP2_NO!$C$25</f>
        <v>5687</v>
      </c>
      <c r="F5" s="75">
        <f>[4]STA_SP2_NO!$C$25</f>
        <v>10318</v>
      </c>
      <c r="G5" s="68">
        <f>[5]STA_SP2_NO!$C$25</f>
        <v>14105</v>
      </c>
      <c r="H5" s="75">
        <f>[6]STA_SP2_NO!$C$25</f>
        <v>9650</v>
      </c>
      <c r="I5" s="68">
        <f>[7]STA_SP2_NO!$C$25</f>
        <v>12465</v>
      </c>
      <c r="J5" s="75">
        <f>[8]STA_SP2_NO!$C$25</f>
        <v>16538</v>
      </c>
      <c r="K5" s="69">
        <f>[9]STA_SP2_NO!$C$25</f>
        <v>10278</v>
      </c>
      <c r="L5" s="75">
        <f>'[10]СП-2 (н.о.)'!$C$26</f>
        <v>5413</v>
      </c>
      <c r="M5" s="285">
        <f>[11]STA_SP2_NO!$C$25</f>
        <v>10750</v>
      </c>
      <c r="N5" s="277">
        <f>[12]STA_SP2_NO!$C$25</f>
        <v>725</v>
      </c>
      <c r="O5" s="286">
        <f>SUM(C5:N5)</f>
        <v>109682</v>
      </c>
    </row>
    <row r="6" spans="1:15" x14ac:dyDescent="0.25">
      <c r="A6" s="33">
        <v>2</v>
      </c>
      <c r="B6" s="34" t="s">
        <v>40</v>
      </c>
      <c r="C6" s="69">
        <f>[1]STA_SP2_NO!$C$26</f>
        <v>237</v>
      </c>
      <c r="D6" s="129">
        <f>[2]STA_SP2_NO!$C$26</f>
        <v>693</v>
      </c>
      <c r="E6" s="68">
        <f>[3]STA_SP2_NO!$C$26</f>
        <v>319</v>
      </c>
      <c r="F6" s="75">
        <f>[4]STA_SP2_NO!$C$26</f>
        <v>721</v>
      </c>
      <c r="G6" s="68">
        <f>[5]STA_SP2_NO!$C$26</f>
        <v>538</v>
      </c>
      <c r="H6" s="75">
        <f>[6]STA_SP2_NO!$C$26</f>
        <v>290</v>
      </c>
      <c r="I6" s="68">
        <f>[7]STA_SP2_NO!$C$26</f>
        <v>0</v>
      </c>
      <c r="J6" s="75">
        <f>[8]STA_SP2_NO!$C$26</f>
        <v>528</v>
      </c>
      <c r="K6" s="69">
        <f>[9]STA_SP2_NO!$C$26</f>
        <v>522</v>
      </c>
      <c r="L6" s="75">
        <f>'[10]СП-2 (н.о.)'!$C$27</f>
        <v>234</v>
      </c>
      <c r="M6" s="285">
        <f>[11]STA_SP2_NO!$C$26</f>
        <v>396</v>
      </c>
      <c r="N6" s="277">
        <f>[12]STA_SP2_NO!$C$26</f>
        <v>28</v>
      </c>
      <c r="O6" s="286">
        <f t="shared" ref="O6:O12" si="0">SUM(C6:N6)</f>
        <v>4506</v>
      </c>
    </row>
    <row r="7" spans="1:15" x14ac:dyDescent="0.25">
      <c r="A7" s="33">
        <v>3</v>
      </c>
      <c r="B7" s="34" t="s">
        <v>41</v>
      </c>
      <c r="C7" s="69">
        <f>[1]STA_SP2_NO!$C$27</f>
        <v>31</v>
      </c>
      <c r="D7" s="129">
        <f>[2]STA_SP2_NO!$C$27</f>
        <v>45</v>
      </c>
      <c r="E7" s="68">
        <f>[3]STA_SP2_NO!$C$27</f>
        <v>24</v>
      </c>
      <c r="F7" s="75">
        <f>[4]STA_SP2_NO!$C$27</f>
        <v>100</v>
      </c>
      <c r="G7" s="68">
        <f>[5]STA_SP2_NO!$C$27</f>
        <v>67</v>
      </c>
      <c r="H7" s="75">
        <f>[6]STA_SP2_NO!$C$27</f>
        <v>178</v>
      </c>
      <c r="I7" s="68">
        <f>[7]STA_SP2_NO!$C$27</f>
        <v>0</v>
      </c>
      <c r="J7" s="75">
        <f>[8]STA_SP2_NO!$C$27</f>
        <v>57</v>
      </c>
      <c r="K7" s="69">
        <f>[9]STA_SP2_NO!$C$27</f>
        <v>63</v>
      </c>
      <c r="L7" s="75">
        <f>'[10]СП-2 (н.о.)'!$C$28</f>
        <v>44</v>
      </c>
      <c r="M7" s="285">
        <f>[11]STA_SP2_NO!$C$27</f>
        <v>35</v>
      </c>
      <c r="N7" s="277">
        <f>[12]STA_SP2_NO!$C$27</f>
        <v>6</v>
      </c>
      <c r="O7" s="286">
        <f t="shared" si="0"/>
        <v>650</v>
      </c>
    </row>
    <row r="8" spans="1:15" x14ac:dyDescent="0.25">
      <c r="A8" s="33">
        <v>4</v>
      </c>
      <c r="B8" s="34" t="s">
        <v>42</v>
      </c>
      <c r="C8" s="69">
        <f>[1]STA_SP2_NO!$C$28</f>
        <v>4</v>
      </c>
      <c r="D8" s="129">
        <f>[2]STA_SP2_NO!$C$28</f>
        <v>0</v>
      </c>
      <c r="E8" s="68">
        <f>[3]STA_SP2_NO!$C$28</f>
        <v>2</v>
      </c>
      <c r="F8" s="75">
        <f>[4]STA_SP2_NO!$C$28</f>
        <v>5</v>
      </c>
      <c r="G8" s="68">
        <f>[5]STA_SP2_NO!$C$28</f>
        <v>2</v>
      </c>
      <c r="H8" s="75">
        <f>[6]STA_SP2_NO!$C$28</f>
        <v>0</v>
      </c>
      <c r="I8" s="68">
        <f>[7]STA_SP2_NO!$C$28</f>
        <v>0</v>
      </c>
      <c r="J8" s="75">
        <f>[8]STA_SP2_NO!$C$28</f>
        <v>2</v>
      </c>
      <c r="K8" s="69">
        <f>[9]STA_SP2_NO!$C$28</f>
        <v>1</v>
      </c>
      <c r="L8" s="75">
        <f>'[10]СП-2 (н.о.)'!$C$29</f>
        <v>0</v>
      </c>
      <c r="M8" s="285">
        <f>[11]STA_SP2_NO!$C$28</f>
        <v>5</v>
      </c>
      <c r="N8" s="277">
        <f>[12]STA_SP2_NO!$C$28</f>
        <v>0</v>
      </c>
      <c r="O8" s="286">
        <f t="shared" si="0"/>
        <v>21</v>
      </c>
    </row>
    <row r="9" spans="1:15" x14ac:dyDescent="0.25">
      <c r="A9" s="33">
        <v>5</v>
      </c>
      <c r="B9" s="34" t="s">
        <v>43</v>
      </c>
      <c r="C9" s="69">
        <f>[1]STA_SP2_NO!$C$29</f>
        <v>4</v>
      </c>
      <c r="D9" s="129">
        <f>[2]STA_SP2_NO!$C$29</f>
        <v>4</v>
      </c>
      <c r="E9" s="68">
        <f>[3]STA_SP2_NO!$C$29</f>
        <v>5</v>
      </c>
      <c r="F9" s="75">
        <f>[4]STA_SP2_NO!$C$29</f>
        <v>4</v>
      </c>
      <c r="G9" s="68">
        <f>[5]STA_SP2_NO!$C$29</f>
        <v>14</v>
      </c>
      <c r="H9" s="75">
        <f>[6]STA_SP2_NO!$C$29</f>
        <v>3</v>
      </c>
      <c r="I9" s="68">
        <f>[7]STA_SP2_NO!$C$29</f>
        <v>0</v>
      </c>
      <c r="J9" s="75">
        <f>[8]STA_SP2_NO!$C$29</f>
        <v>10</v>
      </c>
      <c r="K9" s="69">
        <f>[9]STA_SP2_NO!$C$29</f>
        <v>11</v>
      </c>
      <c r="L9" s="75">
        <f>'[10]СП-2 (н.о.)'!$C$30</f>
        <v>0</v>
      </c>
      <c r="M9" s="285">
        <f>[11]STA_SP2_NO!$C$29</f>
        <v>8</v>
      </c>
      <c r="N9" s="277">
        <f>[12]STA_SP2_NO!$C$29</f>
        <v>0</v>
      </c>
      <c r="O9" s="286">
        <f t="shared" si="0"/>
        <v>63</v>
      </c>
    </row>
    <row r="10" spans="1:15" x14ac:dyDescent="0.25">
      <c r="A10" s="33">
        <v>6</v>
      </c>
      <c r="B10" s="34" t="s">
        <v>44</v>
      </c>
      <c r="C10" s="69">
        <f>[1]STA_SP2_NO!$C$30</f>
        <v>138</v>
      </c>
      <c r="D10" s="129">
        <f>[2]STA_SP2_NO!$C$30</f>
        <v>174</v>
      </c>
      <c r="E10" s="68">
        <f>[3]STA_SP2_NO!$C$30</f>
        <v>100</v>
      </c>
      <c r="F10" s="75">
        <f>[4]STA_SP2_NO!$C$30</f>
        <v>404</v>
      </c>
      <c r="G10" s="68">
        <f>[5]STA_SP2_NO!$C$30</f>
        <v>192</v>
      </c>
      <c r="H10" s="75">
        <f>[6]STA_SP2_NO!$C$30</f>
        <v>165</v>
      </c>
      <c r="I10" s="68">
        <f>[7]STA_SP2_NO!$C$30</f>
        <v>0</v>
      </c>
      <c r="J10" s="75">
        <f>[8]STA_SP2_NO!$C$30</f>
        <v>305</v>
      </c>
      <c r="K10" s="69">
        <f>[9]STA_SP2_NO!$C$30</f>
        <v>213</v>
      </c>
      <c r="L10" s="75">
        <f>'[10]СП-2 (н.о.)'!$C$31</f>
        <v>18</v>
      </c>
      <c r="M10" s="285">
        <f>[11]STA_SP2_NO!$C$30</f>
        <v>327</v>
      </c>
      <c r="N10" s="277">
        <f>[12]STA_SP2_NO!$C$30</f>
        <v>17</v>
      </c>
      <c r="O10" s="286">
        <f t="shared" si="0"/>
        <v>2053</v>
      </c>
    </row>
    <row r="11" spans="1:15" x14ac:dyDescent="0.25">
      <c r="A11" s="33">
        <v>7</v>
      </c>
      <c r="B11" s="34" t="s">
        <v>45</v>
      </c>
      <c r="C11" s="69">
        <f>[1]STA_SP2_NO!$C$31</f>
        <v>245</v>
      </c>
      <c r="D11" s="129">
        <f>[2]STA_SP2_NO!$C$31</f>
        <v>678</v>
      </c>
      <c r="E11" s="68">
        <f>[3]STA_SP2_NO!$C$31</f>
        <v>259</v>
      </c>
      <c r="F11" s="75">
        <f>[4]STA_SP2_NO!$C$31</f>
        <v>674</v>
      </c>
      <c r="G11" s="68">
        <f>[5]STA_SP2_NO!$C$31</f>
        <v>427</v>
      </c>
      <c r="H11" s="75">
        <f>[6]STA_SP2_NO!$C$31</f>
        <v>226</v>
      </c>
      <c r="I11" s="68">
        <f>[7]STA_SP2_NO!$C$31</f>
        <v>0</v>
      </c>
      <c r="J11" s="75">
        <f>[8]STA_SP2_NO!$C$31</f>
        <v>534</v>
      </c>
      <c r="K11" s="69">
        <f>[9]STA_SP2_NO!$C$31</f>
        <v>524</v>
      </c>
      <c r="L11" s="75">
        <f>'[10]СП-2 (н.о.)'!$C$32</f>
        <v>227</v>
      </c>
      <c r="M11" s="285">
        <f>[11]STA_SP2_NO!$C$31</f>
        <v>347</v>
      </c>
      <c r="N11" s="277">
        <f>[12]STA_SP2_NO!$C$31</f>
        <v>24</v>
      </c>
      <c r="O11" s="286">
        <f t="shared" si="0"/>
        <v>4165</v>
      </c>
    </row>
    <row r="12" spans="1:15" ht="15.75" thickBot="1" x14ac:dyDescent="0.3">
      <c r="A12" s="35">
        <v>8</v>
      </c>
      <c r="B12" s="36" t="s">
        <v>46</v>
      </c>
      <c r="C12" s="69">
        <f>[1]STA_SP2_NO!$C$32</f>
        <v>0</v>
      </c>
      <c r="D12" s="129">
        <f>[2]STA_SP2_NO!$C$32</f>
        <v>0</v>
      </c>
      <c r="E12" s="68">
        <f>[3]STA_SP2_NO!$C$32</f>
        <v>3</v>
      </c>
      <c r="F12" s="75">
        <f>[4]STA_SP2_NO!$C$32</f>
        <v>1</v>
      </c>
      <c r="G12" s="68">
        <f>[5]STA_SP2_NO!$C$32</f>
        <v>3</v>
      </c>
      <c r="H12" s="75">
        <f>[6]STA_SP2_NO!$C$32</f>
        <v>0</v>
      </c>
      <c r="I12" s="68">
        <f>[7]STA_SP2_NO!$C$32</f>
        <v>0</v>
      </c>
      <c r="J12" s="75">
        <f>[8]STA_SP2_NO!$C$32</f>
        <v>1</v>
      </c>
      <c r="K12" s="69">
        <f>[9]STA_SP2_NO!$C$32</f>
        <v>1</v>
      </c>
      <c r="L12" s="75">
        <f>'[10]СП-2 (н.о.)'!$C$33</f>
        <v>0</v>
      </c>
      <c r="M12" s="285">
        <f>[11]STA_SP2_NO!$C$32</f>
        <v>2</v>
      </c>
      <c r="N12" s="277">
        <f>[12]STA_SP2_NO!$C$32</f>
        <v>0</v>
      </c>
      <c r="O12" s="286">
        <f t="shared" si="0"/>
        <v>11</v>
      </c>
    </row>
    <row r="13" spans="1:15" ht="15.75" thickBot="1" x14ac:dyDescent="0.3">
      <c r="A13" s="63"/>
      <c r="B13" s="38" t="s">
        <v>3</v>
      </c>
      <c r="C13" s="42">
        <f t="shared" ref="C13:M13" si="1">SUM(C5:C12)</f>
        <v>5512</v>
      </c>
      <c r="D13" s="40">
        <f t="shared" si="1"/>
        <v>10494</v>
      </c>
      <c r="E13" s="42">
        <f t="shared" si="1"/>
        <v>6399</v>
      </c>
      <c r="F13" s="43">
        <f t="shared" si="1"/>
        <v>12227</v>
      </c>
      <c r="G13" s="42">
        <f t="shared" si="1"/>
        <v>15348</v>
      </c>
      <c r="H13" s="43">
        <f t="shared" si="1"/>
        <v>10512</v>
      </c>
      <c r="I13" s="42">
        <f t="shared" si="1"/>
        <v>12465</v>
      </c>
      <c r="J13" s="43">
        <f t="shared" si="1"/>
        <v>17975</v>
      </c>
      <c r="K13" s="42">
        <f t="shared" si="1"/>
        <v>11613</v>
      </c>
      <c r="L13" s="43">
        <f>SUM(L5:L12)</f>
        <v>5936</v>
      </c>
      <c r="M13" s="39">
        <f t="shared" si="1"/>
        <v>11870</v>
      </c>
      <c r="N13" s="278">
        <f>SUM(N5:N12)</f>
        <v>800</v>
      </c>
      <c r="O13" s="287">
        <f>SUM(O5:O12)</f>
        <v>121151</v>
      </c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7"/>
      <c r="O14" s="1"/>
    </row>
    <row r="15" spans="1:15" ht="15.75" thickBot="1" x14ac:dyDescent="0.3">
      <c r="A15" s="393" t="s">
        <v>53</v>
      </c>
      <c r="B15" s="463"/>
      <c r="C15" s="49">
        <f>C13/O13</f>
        <v>4.5496941832919247E-2</v>
      </c>
      <c r="D15" s="61">
        <f>D13/O13</f>
        <v>8.6619177720365495E-2</v>
      </c>
      <c r="E15" s="49">
        <f>E13/O13</f>
        <v>5.281838366996558E-2</v>
      </c>
      <c r="F15" s="61">
        <f>F13/O13</f>
        <v>0.10092364074584609</v>
      </c>
      <c r="G15" s="49">
        <f>G13/O13</f>
        <v>0.12668488085116919</v>
      </c>
      <c r="H15" s="61">
        <f>H13/O13</f>
        <v>8.676775263926835E-2</v>
      </c>
      <c r="I15" s="49">
        <f>I13/O13</f>
        <v>0.10288813134022831</v>
      </c>
      <c r="J15" s="61">
        <f>J13/O13</f>
        <v>0.14836856484882502</v>
      </c>
      <c r="K15" s="49">
        <f>K13/O13</f>
        <v>9.5855585178826419E-2</v>
      </c>
      <c r="L15" s="61">
        <f>L13/O13</f>
        <v>4.8996706589297653E-2</v>
      </c>
      <c r="M15" s="62">
        <f>M13/O13</f>
        <v>9.7976904854272767E-2</v>
      </c>
      <c r="N15" s="297">
        <f>N13/O13</f>
        <v>6.6033297290158562E-3</v>
      </c>
      <c r="O15" s="310">
        <f>SUM(C15:N15)</f>
        <v>1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27"/>
      <c r="B18" s="27"/>
      <c r="C18" s="407" t="s">
        <v>107</v>
      </c>
      <c r="D18" s="408"/>
      <c r="E18" s="408"/>
      <c r="F18" s="408"/>
      <c r="G18" s="408"/>
      <c r="H18" s="408"/>
      <c r="I18" s="408"/>
      <c r="J18" s="409"/>
      <c r="K18" s="409"/>
      <c r="L18" s="27"/>
      <c r="M18" s="27"/>
      <c r="O18" s="176" t="s">
        <v>36</v>
      </c>
    </row>
    <row r="19" spans="1:15" ht="15.75" thickBot="1" x14ac:dyDescent="0.3">
      <c r="A19" s="410" t="s">
        <v>0</v>
      </c>
      <c r="B19" s="412" t="s">
        <v>1</v>
      </c>
      <c r="C19" s="431" t="s">
        <v>2</v>
      </c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  <c r="O19" s="435" t="s">
        <v>3</v>
      </c>
    </row>
    <row r="20" spans="1:15" x14ac:dyDescent="0.25">
      <c r="A20" s="445"/>
      <c r="B20" s="446"/>
      <c r="C20" s="470" t="s">
        <v>69</v>
      </c>
      <c r="D20" s="412" t="s">
        <v>4</v>
      </c>
      <c r="E20" s="442" t="s">
        <v>5</v>
      </c>
      <c r="F20" s="474" t="s">
        <v>6</v>
      </c>
      <c r="G20" s="442" t="s">
        <v>7</v>
      </c>
      <c r="H20" s="440" t="s">
        <v>8</v>
      </c>
      <c r="I20" s="442" t="s">
        <v>94</v>
      </c>
      <c r="J20" s="440" t="s">
        <v>9</v>
      </c>
      <c r="K20" s="470" t="s">
        <v>10</v>
      </c>
      <c r="L20" s="412" t="s">
        <v>93</v>
      </c>
      <c r="M20" s="472" t="s">
        <v>11</v>
      </c>
      <c r="N20" s="450" t="s">
        <v>96</v>
      </c>
      <c r="O20" s="436"/>
    </row>
    <row r="21" spans="1:15" ht="15.75" thickBot="1" x14ac:dyDescent="0.3">
      <c r="A21" s="443"/>
      <c r="B21" s="447"/>
      <c r="C21" s="455"/>
      <c r="D21" s="443"/>
      <c r="E21" s="443"/>
      <c r="F21" s="461"/>
      <c r="G21" s="443"/>
      <c r="H21" s="441"/>
      <c r="I21" s="443"/>
      <c r="J21" s="441"/>
      <c r="K21" s="455"/>
      <c r="L21" s="443"/>
      <c r="M21" s="461"/>
      <c r="N21" s="451"/>
      <c r="O21" s="437"/>
    </row>
    <row r="22" spans="1:15" x14ac:dyDescent="0.25">
      <c r="A22" s="31">
        <v>1</v>
      </c>
      <c r="B22" s="32" t="s">
        <v>39</v>
      </c>
      <c r="C22" s="69">
        <f>[1]STA_SP2_NO!$D$25</f>
        <v>23583.55</v>
      </c>
      <c r="D22" s="129">
        <f>[2]STA_SP2_NO!$D$25</f>
        <v>40742.800000000003</v>
      </c>
      <c r="E22" s="68">
        <f>[3]STA_SP2_NO!$D$25</f>
        <v>27472</v>
      </c>
      <c r="F22" s="194">
        <f>[4]STA_SP2_NO!$D$25</f>
        <v>47940.77</v>
      </c>
      <c r="G22" s="68">
        <f>[5]STA_SP2_NO!$D$25</f>
        <v>63786</v>
      </c>
      <c r="H22" s="75">
        <f>[6]STA_SP2_NO!$D$25</f>
        <v>44653</v>
      </c>
      <c r="I22" s="68">
        <f>[7]STA_SP2_NO!$D$25</f>
        <v>61557</v>
      </c>
      <c r="J22" s="75">
        <f>[8]STA_SP2_NO!$D$25</f>
        <v>72966</v>
      </c>
      <c r="K22" s="69">
        <f>[9]STA_SP2_NO!$D$25</f>
        <v>45852</v>
      </c>
      <c r="L22" s="75">
        <f>'[10]СП-2 (н.о.)'!$D$26</f>
        <v>28877.040000000001</v>
      </c>
      <c r="M22" s="285">
        <f>[11]STA_SP2_NO!$D$25</f>
        <v>48890</v>
      </c>
      <c r="N22" s="277">
        <f>[12]STA_SP2_NO!$D$25</f>
        <v>3673.34</v>
      </c>
      <c r="O22" s="286">
        <f>SUM(C22:N22)</f>
        <v>509993.5</v>
      </c>
    </row>
    <row r="23" spans="1:15" x14ac:dyDescent="0.25">
      <c r="A23" s="33">
        <v>2</v>
      </c>
      <c r="B23" s="34" t="s">
        <v>40</v>
      </c>
      <c r="C23" s="69">
        <f>[1]STA_SP2_NO!$D$26</f>
        <v>4034.15</v>
      </c>
      <c r="D23" s="129">
        <f>[2]STA_SP2_NO!$D$26</f>
        <v>10953.07</v>
      </c>
      <c r="E23" s="68">
        <f>[3]STA_SP2_NO!$D$26</f>
        <v>5434</v>
      </c>
      <c r="F23" s="194">
        <f>[4]STA_SP2_NO!$D$26</f>
        <v>11143.44</v>
      </c>
      <c r="G23" s="68">
        <f>[5]STA_SP2_NO!$D$26</f>
        <v>8569</v>
      </c>
      <c r="H23" s="75">
        <f>[6]STA_SP2_NO!$D$26</f>
        <v>4667</v>
      </c>
      <c r="I23" s="68">
        <f>[7]STA_SP2_NO!$D$26</f>
        <v>0</v>
      </c>
      <c r="J23" s="75">
        <f>[8]STA_SP2_NO!$D$26</f>
        <v>8823</v>
      </c>
      <c r="K23" s="69">
        <f>[9]STA_SP2_NO!$D$26</f>
        <v>8119</v>
      </c>
      <c r="L23" s="75">
        <f>'[10]СП-2 (н.о.)'!$D$27</f>
        <v>3827.18</v>
      </c>
      <c r="M23" s="285">
        <f>[11]STA_SP2_NO!$D$26</f>
        <v>6202</v>
      </c>
      <c r="N23" s="277">
        <f>[12]STA_SP2_NO!$D$26</f>
        <v>482.22</v>
      </c>
      <c r="O23" s="286">
        <f t="shared" ref="O23:O29" si="2">SUM(C23:N23)</f>
        <v>72254.06</v>
      </c>
    </row>
    <row r="24" spans="1:15" x14ac:dyDescent="0.25">
      <c r="A24" s="33">
        <v>3</v>
      </c>
      <c r="B24" s="34" t="s">
        <v>41</v>
      </c>
      <c r="C24" s="69">
        <f>[1]STA_SP2_NO!$D$27</f>
        <v>522.20000000000005</v>
      </c>
      <c r="D24" s="129">
        <f>[2]STA_SP2_NO!$D$27</f>
        <v>741.15</v>
      </c>
      <c r="E24" s="68">
        <f>[3]STA_SP2_NO!$D$27</f>
        <v>413</v>
      </c>
      <c r="F24" s="194">
        <f>[4]STA_SP2_NO!$D$27</f>
        <v>1490.23</v>
      </c>
      <c r="G24" s="68">
        <f>[5]STA_SP2_NO!$D$27</f>
        <v>1120</v>
      </c>
      <c r="H24" s="75">
        <f>[6]STA_SP2_NO!$D$27</f>
        <v>1825</v>
      </c>
      <c r="I24" s="68">
        <f>[7]STA_SP2_NO!$D$27</f>
        <v>0</v>
      </c>
      <c r="J24" s="75">
        <f>[8]STA_SP2_NO!$D$27</f>
        <v>939</v>
      </c>
      <c r="K24" s="69">
        <f>[9]STA_SP2_NO!$D$27</f>
        <v>868</v>
      </c>
      <c r="L24" s="75">
        <f>'[10]СП-2 (н.о.)'!$D$28</f>
        <v>690.08</v>
      </c>
      <c r="M24" s="285">
        <f>[11]STA_SP2_NO!$D$27</f>
        <v>506</v>
      </c>
      <c r="N24" s="277">
        <f>[12]STA_SP2_NO!$D$27</f>
        <v>103.33</v>
      </c>
      <c r="O24" s="286">
        <f t="shared" si="2"/>
        <v>9217.99</v>
      </c>
    </row>
    <row r="25" spans="1:15" x14ac:dyDescent="0.25">
      <c r="A25" s="33">
        <v>4</v>
      </c>
      <c r="B25" s="34" t="s">
        <v>42</v>
      </c>
      <c r="C25" s="69">
        <f>[1]STA_SP2_NO!$D$28</f>
        <v>22.14</v>
      </c>
      <c r="D25" s="129">
        <f>[2]STA_SP2_NO!$D$28</f>
        <v>0</v>
      </c>
      <c r="E25" s="68">
        <f>[3]STA_SP2_NO!$D$28</f>
        <v>11</v>
      </c>
      <c r="F25" s="194">
        <f>[4]STA_SP2_NO!$D$28</f>
        <v>45.82</v>
      </c>
      <c r="G25" s="68">
        <f>[5]STA_SP2_NO!$D$28</f>
        <v>6</v>
      </c>
      <c r="H25" s="75">
        <f>[6]STA_SP2_NO!$D$28</f>
        <v>0</v>
      </c>
      <c r="I25" s="68">
        <f>[7]STA_SP2_NO!$D$28</f>
        <v>0</v>
      </c>
      <c r="J25" s="75">
        <f>[8]STA_SP2_NO!$D$28</f>
        <v>11</v>
      </c>
      <c r="K25" s="69">
        <f>[9]STA_SP2_NO!$D$28</f>
        <v>17</v>
      </c>
      <c r="L25" s="75">
        <f>'[10]СП-2 (н.о.)'!$D$29</f>
        <v>0</v>
      </c>
      <c r="M25" s="285">
        <f>[11]STA_SP2_NO!$D$28</f>
        <v>51</v>
      </c>
      <c r="N25" s="277">
        <f>[12]STA_SP2_NO!$D$28</f>
        <v>0</v>
      </c>
      <c r="O25" s="286">
        <f t="shared" si="2"/>
        <v>163.96</v>
      </c>
    </row>
    <row r="26" spans="1:15" x14ac:dyDescent="0.25">
      <c r="A26" s="33">
        <v>5</v>
      </c>
      <c r="B26" s="34" t="s">
        <v>43</v>
      </c>
      <c r="C26" s="69">
        <f>[1]STA_SP2_NO!$D$29</f>
        <v>22.44</v>
      </c>
      <c r="D26" s="129">
        <f>[2]STA_SP2_NO!$D$29</f>
        <v>22.14</v>
      </c>
      <c r="E26" s="68">
        <f>[3]STA_SP2_NO!$D$29</f>
        <v>28</v>
      </c>
      <c r="F26" s="194">
        <f>[4]STA_SP2_NO!$D$29</f>
        <v>22.14</v>
      </c>
      <c r="G26" s="68">
        <f>[5]STA_SP2_NO!$D$29</f>
        <v>77</v>
      </c>
      <c r="H26" s="75">
        <f>[6]STA_SP2_NO!$D$29</f>
        <v>17</v>
      </c>
      <c r="I26" s="68">
        <f>[7]STA_SP2_NO!$D$29</f>
        <v>0</v>
      </c>
      <c r="J26" s="75">
        <f>[8]STA_SP2_NO!$D$29</f>
        <v>55</v>
      </c>
      <c r="K26" s="69">
        <f>[9]STA_SP2_NO!$D$29</f>
        <v>62</v>
      </c>
      <c r="L26" s="75">
        <f>'[10]СП-2 (н.о.)'!$D$30</f>
        <v>0</v>
      </c>
      <c r="M26" s="285">
        <f>[11]STA_SP2_NO!$D$29</f>
        <v>34</v>
      </c>
      <c r="N26" s="277">
        <f>[12]STA_SP2_NO!$D$29</f>
        <v>0</v>
      </c>
      <c r="O26" s="286">
        <f t="shared" si="2"/>
        <v>339.72</v>
      </c>
    </row>
    <row r="27" spans="1:15" x14ac:dyDescent="0.25">
      <c r="A27" s="33">
        <v>6</v>
      </c>
      <c r="B27" s="34" t="s">
        <v>44</v>
      </c>
      <c r="C27" s="69">
        <f>[1]STA_SP2_NO!$D$30</f>
        <v>258.3</v>
      </c>
      <c r="D27" s="129">
        <f>[2]STA_SP2_NO!$D$30</f>
        <v>309.5</v>
      </c>
      <c r="E27" s="68">
        <f>[3]STA_SP2_NO!$D$30</f>
        <v>185</v>
      </c>
      <c r="F27" s="194">
        <f>[4]STA_SP2_NO!$D$30</f>
        <v>707.1</v>
      </c>
      <c r="G27" s="68">
        <f>[5]STA_SP2_NO!$D$30</f>
        <v>337</v>
      </c>
      <c r="H27" s="75">
        <f>[6]STA_SP2_NO!$D$30</f>
        <v>283</v>
      </c>
      <c r="I27" s="68">
        <f>[7]STA_SP2_NO!$D$30</f>
        <v>0</v>
      </c>
      <c r="J27" s="75">
        <f>[8]STA_SP2_NO!$D$30</f>
        <v>558</v>
      </c>
      <c r="K27" s="69">
        <f>[9]STA_SP2_NO!$D$30</f>
        <v>374</v>
      </c>
      <c r="L27" s="75">
        <f>'[10]СП-2 (н.о.)'!$D$31</f>
        <v>33.6</v>
      </c>
      <c r="M27" s="285">
        <f>[11]STA_SP2_NO!$D$30</f>
        <v>569</v>
      </c>
      <c r="N27" s="277">
        <f>[12]STA_SP2_NO!$D$30</f>
        <v>31.45</v>
      </c>
      <c r="O27" s="286">
        <f t="shared" si="2"/>
        <v>3645.95</v>
      </c>
    </row>
    <row r="28" spans="1:15" x14ac:dyDescent="0.25">
      <c r="A28" s="33">
        <v>7</v>
      </c>
      <c r="B28" s="34" t="s">
        <v>45</v>
      </c>
      <c r="C28" s="69">
        <f>[1]STA_SP2_NO!$D$31</f>
        <v>1362.02</v>
      </c>
      <c r="D28" s="129">
        <f>[2]STA_SP2_NO!$D$31</f>
        <v>3491.31</v>
      </c>
      <c r="E28" s="68">
        <f>[3]STA_SP2_NO!$D$31</f>
        <v>1428</v>
      </c>
      <c r="F28" s="194">
        <f>[4]STA_SP2_NO!$D$31</f>
        <v>3405.73</v>
      </c>
      <c r="G28" s="68">
        <f>[5]STA_SP2_NO!$D$31</f>
        <v>2133</v>
      </c>
      <c r="H28" s="75">
        <f>[6]STA_SP2_NO!$D$31</f>
        <v>1190</v>
      </c>
      <c r="I28" s="68">
        <f>[7]STA_SP2_NO!$D$31</f>
        <v>0</v>
      </c>
      <c r="J28" s="75">
        <f>[8]STA_SP2_NO!$D$31</f>
        <v>2851</v>
      </c>
      <c r="K28" s="69">
        <f>[9]STA_SP2_NO!$D$31</f>
        <v>2553</v>
      </c>
      <c r="L28" s="75">
        <f>'[10]СП-2 (н.о.)'!$D$32</f>
        <v>1115.9000000000001</v>
      </c>
      <c r="M28" s="285">
        <f>[11]STA_SP2_NO!$D$31</f>
        <v>1822</v>
      </c>
      <c r="N28" s="277">
        <f>[12]STA_SP2_NO!$D$31</f>
        <v>132.86000000000001</v>
      </c>
      <c r="O28" s="286">
        <f t="shared" si="2"/>
        <v>21484.82</v>
      </c>
    </row>
    <row r="29" spans="1:15" ht="15.75" thickBot="1" x14ac:dyDescent="0.3">
      <c r="A29" s="35">
        <v>8</v>
      </c>
      <c r="B29" s="36" t="s">
        <v>46</v>
      </c>
      <c r="C29" s="69">
        <f>[1]STA_SP2_NO!$D$32</f>
        <v>0</v>
      </c>
      <c r="D29" s="129">
        <f>[2]STA_SP2_NO!$D$32</f>
        <v>0</v>
      </c>
      <c r="E29" s="68">
        <f>[3]STA_SP2_NO!$D$32</f>
        <v>17</v>
      </c>
      <c r="F29" s="194">
        <f>[4]STA_SP2_NO!$D$32</f>
        <v>5.54</v>
      </c>
      <c r="G29" s="68">
        <f>[5]STA_SP2_NO!$D$32</f>
        <v>17</v>
      </c>
      <c r="H29" s="75">
        <f>[6]STA_SP2_NO!$D$32</f>
        <v>0</v>
      </c>
      <c r="I29" s="68">
        <f>[7]STA_SP2_NO!$D$32</f>
        <v>0</v>
      </c>
      <c r="J29" s="75">
        <f>[8]STA_SP2_NO!$D$32</f>
        <v>6</v>
      </c>
      <c r="K29" s="69">
        <f>[9]STA_SP2_NO!$D$32</f>
        <v>6</v>
      </c>
      <c r="L29" s="75">
        <f>'[10]СП-2 (н.о.)'!$D$33</f>
        <v>0</v>
      </c>
      <c r="M29" s="285">
        <f>[11]STA_SP2_NO!$D$32</f>
        <v>23</v>
      </c>
      <c r="N29" s="277">
        <f>[12]STA_SP2_NO!$D$32</f>
        <v>0</v>
      </c>
      <c r="O29" s="286">
        <f t="shared" si="2"/>
        <v>74.539999999999992</v>
      </c>
    </row>
    <row r="30" spans="1:15" ht="15.75" thickBot="1" x14ac:dyDescent="0.3">
      <c r="A30" s="63"/>
      <c r="B30" s="38" t="s">
        <v>3</v>
      </c>
      <c r="C30" s="42">
        <f t="shared" ref="C30:M30" si="3">SUM(C22:C29)</f>
        <v>29804.799999999999</v>
      </c>
      <c r="D30" s="40">
        <f t="shared" si="3"/>
        <v>56259.97</v>
      </c>
      <c r="E30" s="42">
        <f t="shared" si="3"/>
        <v>34988</v>
      </c>
      <c r="F30" s="119">
        <f>SUM(F22:F29)</f>
        <v>64760.770000000004</v>
      </c>
      <c r="G30" s="42">
        <f t="shared" si="3"/>
        <v>76045</v>
      </c>
      <c r="H30" s="43">
        <f t="shared" si="3"/>
        <v>52635</v>
      </c>
      <c r="I30" s="42">
        <f>SUM(I22:I29)</f>
        <v>61557</v>
      </c>
      <c r="J30" s="43">
        <f t="shared" si="3"/>
        <v>86209</v>
      </c>
      <c r="K30" s="42">
        <f>SUM(K22:K29)</f>
        <v>57851</v>
      </c>
      <c r="L30" s="43">
        <f>SUM(L22:L29)</f>
        <v>34543.800000000003</v>
      </c>
      <c r="M30" s="39">
        <f t="shared" si="3"/>
        <v>58097</v>
      </c>
      <c r="N30" s="278">
        <f>SUM(N22:N29)</f>
        <v>4423.2</v>
      </c>
      <c r="O30" s="287">
        <f>SUM(O22:O29)</f>
        <v>617174.53999999992</v>
      </c>
    </row>
    <row r="31" spans="1:15" ht="15.7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7"/>
      <c r="O31" s="1"/>
    </row>
    <row r="32" spans="1:15" ht="15.75" thickBot="1" x14ac:dyDescent="0.3">
      <c r="A32" s="393" t="s">
        <v>53</v>
      </c>
      <c r="B32" s="463"/>
      <c r="C32" s="49">
        <f>C30/O30</f>
        <v>4.8292335584679179E-2</v>
      </c>
      <c r="D32" s="61">
        <f>D30/O30</f>
        <v>9.1157308595393463E-2</v>
      </c>
      <c r="E32" s="49">
        <f>E30/O30</f>
        <v>5.6690608138177577E-2</v>
      </c>
      <c r="F32" s="61">
        <f>F30/O30</f>
        <v>0.10493104592422106</v>
      </c>
      <c r="G32" s="49">
        <f>G30/O30</f>
        <v>0.1232147392210962</v>
      </c>
      <c r="H32" s="61">
        <f>H30/O30</f>
        <v>8.528381614704976E-2</v>
      </c>
      <c r="I32" s="49">
        <f>I30/O30</f>
        <v>9.9740018439516326E-2</v>
      </c>
      <c r="J32" s="61">
        <f>J30/O30</f>
        <v>0.13968333820121617</v>
      </c>
      <c r="K32" s="49">
        <f>K30/O30</f>
        <v>9.3735234120318714E-2</v>
      </c>
      <c r="L32" s="61">
        <f>L30/O30</f>
        <v>5.5970876569211694E-2</v>
      </c>
      <c r="M32" s="312">
        <f>M30/O30</f>
        <v>9.4133824768597885E-2</v>
      </c>
      <c r="N32" s="297">
        <f>N30/O30</f>
        <v>7.1668542905220954E-3</v>
      </c>
      <c r="O32" s="310">
        <f>SUM(C32:N32)</f>
        <v>1</v>
      </c>
    </row>
  </sheetData>
  <mergeCells count="36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N19"/>
    <mergeCell ref="N20:N21"/>
    <mergeCell ref="A15:B15"/>
    <mergeCell ref="C1:K1"/>
    <mergeCell ref="A2:A4"/>
    <mergeCell ref="B2:B4"/>
    <mergeCell ref="H3:H4"/>
    <mergeCell ref="I3:I4"/>
    <mergeCell ref="J3:J4"/>
    <mergeCell ref="K3:K4"/>
    <mergeCell ref="C2:N2"/>
    <mergeCell ref="N3:N4"/>
    <mergeCell ref="O19:O21"/>
    <mergeCell ref="C20:C21"/>
    <mergeCell ref="D20:D21"/>
    <mergeCell ref="E20:E21"/>
    <mergeCell ref="O2:O4"/>
    <mergeCell ref="C3:C4"/>
    <mergeCell ref="D3:D4"/>
    <mergeCell ref="E3:E4"/>
    <mergeCell ref="F3:F4"/>
    <mergeCell ref="G3:G4"/>
    <mergeCell ref="M3:M4"/>
    <mergeCell ref="L3:L4"/>
    <mergeCell ref="K20:K21"/>
    <mergeCell ref="L20:L21"/>
    <mergeCell ref="M20:M21"/>
  </mergeCells>
  <pageMargins left="0.25" right="0.25" top="0.75" bottom="0.75" header="0.3" footer="0.3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R11" sqref="R11"/>
    </sheetView>
  </sheetViews>
  <sheetFormatPr defaultRowHeight="15" x14ac:dyDescent="0.25"/>
  <cols>
    <col min="1" max="1" width="3.85546875" customWidth="1"/>
    <col min="2" max="2" width="20" customWidth="1"/>
  </cols>
  <sheetData>
    <row r="1" spans="1:15" ht="28.5" customHeight="1" thickBot="1" x14ac:dyDescent="0.3">
      <c r="A1" s="27"/>
      <c r="B1" s="27"/>
      <c r="C1" s="407" t="s">
        <v>108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57"/>
    </row>
    <row r="2" spans="1:15" ht="15.75" thickBot="1" x14ac:dyDescent="0.3">
      <c r="A2" s="410" t="s">
        <v>0</v>
      </c>
      <c r="B2" s="412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35" t="s">
        <v>3</v>
      </c>
    </row>
    <row r="3" spans="1:15" x14ac:dyDescent="0.25">
      <c r="A3" s="445"/>
      <c r="B3" s="446"/>
      <c r="C3" s="453" t="s">
        <v>69</v>
      </c>
      <c r="D3" s="446" t="s">
        <v>4</v>
      </c>
      <c r="E3" s="457" t="s">
        <v>5</v>
      </c>
      <c r="F3" s="471" t="s">
        <v>6</v>
      </c>
      <c r="G3" s="457" t="s">
        <v>7</v>
      </c>
      <c r="H3" s="473" t="s">
        <v>8</v>
      </c>
      <c r="I3" s="457" t="s">
        <v>94</v>
      </c>
      <c r="J3" s="473" t="s">
        <v>9</v>
      </c>
      <c r="K3" s="453" t="s">
        <v>10</v>
      </c>
      <c r="L3" s="446" t="s">
        <v>93</v>
      </c>
      <c r="M3" s="459" t="s">
        <v>11</v>
      </c>
      <c r="N3" s="467" t="s">
        <v>96</v>
      </c>
      <c r="O3" s="436"/>
    </row>
    <row r="4" spans="1:15" ht="15.75" thickBot="1" x14ac:dyDescent="0.3">
      <c r="A4" s="443"/>
      <c r="B4" s="447"/>
      <c r="C4" s="455"/>
      <c r="D4" s="443"/>
      <c r="E4" s="443"/>
      <c r="F4" s="461"/>
      <c r="G4" s="443"/>
      <c r="H4" s="441"/>
      <c r="I4" s="443"/>
      <c r="J4" s="441"/>
      <c r="K4" s="455"/>
      <c r="L4" s="443"/>
      <c r="M4" s="461"/>
      <c r="N4" s="469"/>
      <c r="O4" s="437"/>
    </row>
    <row r="5" spans="1:15" x14ac:dyDescent="0.25">
      <c r="A5" s="31">
        <v>1</v>
      </c>
      <c r="B5" s="32" t="s">
        <v>39</v>
      </c>
      <c r="C5" s="69">
        <f>[1]STA_SP2_NO!$C$34</f>
        <v>991</v>
      </c>
      <c r="D5" s="129">
        <f>[2]STA_SP2_NO!$C$34</f>
        <v>103</v>
      </c>
      <c r="E5" s="69">
        <f>[3]STA_SP2_NO!$C$34</f>
        <v>13533</v>
      </c>
      <c r="F5" s="129">
        <f>[4]STA_SP2_NO!$C$34</f>
        <v>100</v>
      </c>
      <c r="G5" s="69">
        <f>[5]STA_SP2_NO!$C$34</f>
        <v>114</v>
      </c>
      <c r="H5" s="129">
        <f>[6]STA_SP2_NO!$C$34</f>
        <v>99</v>
      </c>
      <c r="I5" s="69">
        <f>[7]STA_SP2_NO!$C$34</f>
        <v>255</v>
      </c>
      <c r="J5" s="129">
        <f>[8]STA_SP2_NO!$C$34</f>
        <v>219</v>
      </c>
      <c r="K5" s="69">
        <f>[9]STA_SP2_NO!$C$34</f>
        <v>45</v>
      </c>
      <c r="L5" s="129">
        <f>'[10]СП-2 (н.о.)'!$C$35</f>
        <v>1814</v>
      </c>
      <c r="M5" s="313">
        <f>[11]STA_SP2_NO!$C$34</f>
        <v>43</v>
      </c>
      <c r="N5" s="277">
        <f>[12]STA_SP2_NO!$C$34</f>
        <v>84</v>
      </c>
      <c r="O5" s="286">
        <f>SUM(C5:N5)</f>
        <v>17400</v>
      </c>
    </row>
    <row r="6" spans="1:15" x14ac:dyDescent="0.25">
      <c r="A6" s="33">
        <v>2</v>
      </c>
      <c r="B6" s="34" t="s">
        <v>40</v>
      </c>
      <c r="C6" s="69">
        <f>[1]STA_SP2_NO!$C$35</f>
        <v>146</v>
      </c>
      <c r="D6" s="129">
        <f>[2]STA_SP2_NO!$C$35</f>
        <v>3</v>
      </c>
      <c r="E6" s="69">
        <f>[3]STA_SP2_NO!$C$35</f>
        <v>192</v>
      </c>
      <c r="F6" s="129">
        <f>[4]STA_SP2_NO!$C$35</f>
        <v>1</v>
      </c>
      <c r="G6" s="69">
        <f>[5]STA_SP2_NO!$C$35</f>
        <v>1</v>
      </c>
      <c r="H6" s="129">
        <f>[6]STA_SP2_NO!$C$35</f>
        <v>2</v>
      </c>
      <c r="I6" s="69">
        <f>[7]STA_SP2_NO!$C$35</f>
        <v>0</v>
      </c>
      <c r="J6" s="129">
        <f>[8]STA_SP2_NO!$C$35</f>
        <v>0</v>
      </c>
      <c r="K6" s="69">
        <f>[9]STA_SP2_NO!$C$35</f>
        <v>1</v>
      </c>
      <c r="L6" s="129">
        <f>'[10]СП-2 (н.о.)'!$C$36</f>
        <v>16</v>
      </c>
      <c r="M6" s="313">
        <f>[11]STA_SP2_NO!$C$35</f>
        <v>3</v>
      </c>
      <c r="N6" s="277">
        <f>[12]STA_SP2_NO!$C$35</f>
        <v>0</v>
      </c>
      <c r="O6" s="286">
        <f t="shared" ref="O6:O12" si="0">SUM(C6:N6)</f>
        <v>365</v>
      </c>
    </row>
    <row r="7" spans="1:15" x14ac:dyDescent="0.25">
      <c r="A7" s="33">
        <v>3</v>
      </c>
      <c r="B7" s="34" t="s">
        <v>41</v>
      </c>
      <c r="C7" s="69">
        <f>[1]STA_SP2_NO!$C$36</f>
        <v>8</v>
      </c>
      <c r="D7" s="129">
        <f>[2]STA_SP2_NO!$C$36</f>
        <v>0</v>
      </c>
      <c r="E7" s="69">
        <f>[3]STA_SP2_NO!$C$36</f>
        <v>20</v>
      </c>
      <c r="F7" s="129">
        <f>[4]STA_SP2_NO!$C$36</f>
        <v>0</v>
      </c>
      <c r="G7" s="69">
        <f>[5]STA_SP2_NO!$C$36</f>
        <v>0</v>
      </c>
      <c r="H7" s="129">
        <f>[6]STA_SP2_NO!$C$36</f>
        <v>0</v>
      </c>
      <c r="I7" s="69">
        <f>[7]STA_SP2_NO!$C$36</f>
        <v>0</v>
      </c>
      <c r="J7" s="129">
        <f>[8]STA_SP2_NO!$C$36</f>
        <v>0</v>
      </c>
      <c r="K7" s="69">
        <f>[9]STA_SP2_NO!$C$36</f>
        <v>0</v>
      </c>
      <c r="L7" s="129">
        <f>'[10]СП-2 (н.о.)'!$C$37</f>
        <v>0</v>
      </c>
      <c r="M7" s="313">
        <f>[11]STA_SP2_NO!$C$36</f>
        <v>0</v>
      </c>
      <c r="N7" s="277">
        <f>[12]STA_SP2_NO!$C$36</f>
        <v>0</v>
      </c>
      <c r="O7" s="286">
        <f t="shared" si="0"/>
        <v>28</v>
      </c>
    </row>
    <row r="8" spans="1:15" x14ac:dyDescent="0.25">
      <c r="A8" s="33">
        <v>4</v>
      </c>
      <c r="B8" s="34" t="s">
        <v>42</v>
      </c>
      <c r="C8" s="69">
        <f>[1]STA_SP2_NO!$C$37</f>
        <v>2</v>
      </c>
      <c r="D8" s="129">
        <f>[2]STA_SP2_NO!$C$37</f>
        <v>0</v>
      </c>
      <c r="E8" s="69">
        <f>[3]STA_SP2_NO!$C$37</f>
        <v>2</v>
      </c>
      <c r="F8" s="129">
        <f>[4]STA_SP2_NO!$C$37</f>
        <v>0</v>
      </c>
      <c r="G8" s="69">
        <f>[5]STA_SP2_NO!$C$37</f>
        <v>0</v>
      </c>
      <c r="H8" s="129">
        <f>[6]STA_SP2_NO!$C$37</f>
        <v>0</v>
      </c>
      <c r="I8" s="69">
        <f>[7]STA_SP2_NO!$C$37</f>
        <v>0</v>
      </c>
      <c r="J8" s="129">
        <f>[8]STA_SP2_NO!$C$37</f>
        <v>0</v>
      </c>
      <c r="K8" s="69">
        <f>[9]STA_SP2_NO!$C$37</f>
        <v>0</v>
      </c>
      <c r="L8" s="129">
        <f>'[10]СП-2 (н.о.)'!$C$38</f>
        <v>1</v>
      </c>
      <c r="M8" s="313">
        <f>[11]STA_SP2_NO!$C$37</f>
        <v>0</v>
      </c>
      <c r="N8" s="277">
        <f>[12]STA_SP2_NO!$C$37</f>
        <v>1</v>
      </c>
      <c r="O8" s="286">
        <f t="shared" si="0"/>
        <v>6</v>
      </c>
    </row>
    <row r="9" spans="1:15" x14ac:dyDescent="0.25">
      <c r="A9" s="33">
        <v>5</v>
      </c>
      <c r="B9" s="34" t="s">
        <v>43</v>
      </c>
      <c r="C9" s="69">
        <f>[1]STA_SP2_NO!$C$38</f>
        <v>2</v>
      </c>
      <c r="D9" s="129">
        <f>[2]STA_SP2_NO!$C$38</f>
        <v>0</v>
      </c>
      <c r="E9" s="69">
        <f>[3]STA_SP2_NO!$C$38</f>
        <v>2</v>
      </c>
      <c r="F9" s="129">
        <f>[4]STA_SP2_NO!$C$38</f>
        <v>3</v>
      </c>
      <c r="G9" s="69">
        <f>[5]STA_SP2_NO!$C$38</f>
        <v>0</v>
      </c>
      <c r="H9" s="129">
        <f>[6]STA_SP2_NO!$C$38</f>
        <v>0</v>
      </c>
      <c r="I9" s="69">
        <f>[7]STA_SP2_NO!$C$38</f>
        <v>0</v>
      </c>
      <c r="J9" s="129">
        <f>[8]STA_SP2_NO!$C$38</f>
        <v>0</v>
      </c>
      <c r="K9" s="69">
        <f>[9]STA_SP2_NO!$C$38</f>
        <v>1</v>
      </c>
      <c r="L9" s="129">
        <f>'[10]СП-2 (н.о.)'!$C$39</f>
        <v>1</v>
      </c>
      <c r="M9" s="313">
        <f>[11]STA_SP2_NO!$C$38</f>
        <v>0</v>
      </c>
      <c r="N9" s="277">
        <f>[12]STA_SP2_NO!$C$38</f>
        <v>0</v>
      </c>
      <c r="O9" s="286">
        <f t="shared" si="0"/>
        <v>9</v>
      </c>
    </row>
    <row r="10" spans="1:15" x14ac:dyDescent="0.25">
      <c r="A10" s="33">
        <v>6</v>
      </c>
      <c r="B10" s="34" t="s">
        <v>44</v>
      </c>
      <c r="C10" s="69">
        <f>[1]STA_SP2_NO!$C$39</f>
        <v>35</v>
      </c>
      <c r="D10" s="129">
        <f>[2]STA_SP2_NO!$C$39</f>
        <v>4</v>
      </c>
      <c r="E10" s="69">
        <f>[3]STA_SP2_NO!$C$39</f>
        <v>29</v>
      </c>
      <c r="F10" s="129">
        <f>[4]STA_SP2_NO!$C$39</f>
        <v>7</v>
      </c>
      <c r="G10" s="69">
        <f>[5]STA_SP2_NO!$C$39</f>
        <v>3</v>
      </c>
      <c r="H10" s="129">
        <f>[6]STA_SP2_NO!$C$39</f>
        <v>5</v>
      </c>
      <c r="I10" s="69">
        <f>[7]STA_SP2_NO!$C$39</f>
        <v>0</v>
      </c>
      <c r="J10" s="129">
        <f>[8]STA_SP2_NO!$C$39</f>
        <v>0</v>
      </c>
      <c r="K10" s="69">
        <f>[9]STA_SP2_NO!$C$39</f>
        <v>0</v>
      </c>
      <c r="L10" s="129">
        <f>'[10]СП-2 (н.о.)'!$C$40</f>
        <v>13</v>
      </c>
      <c r="M10" s="313">
        <f>[11]STA_SP2_NO!$C$39</f>
        <v>1</v>
      </c>
      <c r="N10" s="277">
        <f>[12]STA_SP2_NO!$C$39</f>
        <v>11</v>
      </c>
      <c r="O10" s="286">
        <f t="shared" si="0"/>
        <v>108</v>
      </c>
    </row>
    <row r="11" spans="1:15" x14ac:dyDescent="0.25">
      <c r="A11" s="33">
        <v>7</v>
      </c>
      <c r="B11" s="34" t="s">
        <v>45</v>
      </c>
      <c r="C11" s="69">
        <f>[1]STA_SP2_NO!$C$40</f>
        <v>141</v>
      </c>
      <c r="D11" s="129">
        <f>[2]STA_SP2_NO!$C$40</f>
        <v>1</v>
      </c>
      <c r="E11" s="69">
        <f>[3]STA_SP2_NO!$C$40</f>
        <v>44</v>
      </c>
      <c r="F11" s="129">
        <f>[4]STA_SP2_NO!$C$40</f>
        <v>2</v>
      </c>
      <c r="G11" s="69">
        <f>[5]STA_SP2_NO!$C$40</f>
        <v>1</v>
      </c>
      <c r="H11" s="129">
        <f>[6]STA_SP2_NO!$C$40</f>
        <v>4</v>
      </c>
      <c r="I11" s="69">
        <f>[7]STA_SP2_NO!$C$40</f>
        <v>0</v>
      </c>
      <c r="J11" s="129">
        <f>[8]STA_SP2_NO!$C$40</f>
        <v>0</v>
      </c>
      <c r="K11" s="69">
        <f>[9]STA_SP2_NO!$C$40</f>
        <v>0</v>
      </c>
      <c r="L11" s="129">
        <f>'[10]СП-2 (н.о.)'!$C$41</f>
        <v>62</v>
      </c>
      <c r="M11" s="313">
        <f>[11]STA_SP2_NO!$C$40</f>
        <v>2</v>
      </c>
      <c r="N11" s="277">
        <f>[12]STA_SP2_NO!$C$40</f>
        <v>5</v>
      </c>
      <c r="O11" s="286">
        <f t="shared" si="0"/>
        <v>262</v>
      </c>
    </row>
    <row r="12" spans="1:15" ht="15.75" thickBot="1" x14ac:dyDescent="0.3">
      <c r="A12" s="35">
        <v>8</v>
      </c>
      <c r="B12" s="36" t="s">
        <v>46</v>
      </c>
      <c r="C12" s="69">
        <f>[1]STA_SP2_NO!$C$41</f>
        <v>0</v>
      </c>
      <c r="D12" s="129">
        <f>[2]STA_SP2_NO!$C$41</f>
        <v>0</v>
      </c>
      <c r="E12" s="69">
        <f>[3]STA_SP2_NO!$C$41</f>
        <v>13</v>
      </c>
      <c r="F12" s="129">
        <f>[4]STA_SP2_NO!$C$41</f>
        <v>0</v>
      </c>
      <c r="G12" s="69">
        <f>[5]STA_SP2_NO!$C$41</f>
        <v>0</v>
      </c>
      <c r="H12" s="129">
        <f>[6]STA_SP2_NO!$C$41</f>
        <v>0</v>
      </c>
      <c r="I12" s="69">
        <f>[7]STA_SP2_NO!$C$41</f>
        <v>0</v>
      </c>
      <c r="J12" s="129">
        <f>[8]STA_SP2_NO!$C$41</f>
        <v>0</v>
      </c>
      <c r="K12" s="69">
        <f>[9]STA_SP2_NO!$C$41</f>
        <v>0</v>
      </c>
      <c r="L12" s="129">
        <f>'[10]СП-2 (н.о.)'!$C$42</f>
        <v>0</v>
      </c>
      <c r="M12" s="313">
        <f>[11]STA_SP2_NO!$C$41</f>
        <v>0</v>
      </c>
      <c r="N12" s="277">
        <f>[12]STA_SP2_NO!$C$41</f>
        <v>0</v>
      </c>
      <c r="O12" s="286">
        <f t="shared" si="0"/>
        <v>13</v>
      </c>
    </row>
    <row r="13" spans="1:15" ht="15.75" thickBot="1" x14ac:dyDescent="0.3">
      <c r="A13" s="37"/>
      <c r="B13" s="38" t="s">
        <v>37</v>
      </c>
      <c r="C13" s="42">
        <f t="shared" ref="C13:M13" si="1">SUM(C5:C12)</f>
        <v>1325</v>
      </c>
      <c r="D13" s="40">
        <f t="shared" si="1"/>
        <v>111</v>
      </c>
      <c r="E13" s="42">
        <f t="shared" si="1"/>
        <v>13835</v>
      </c>
      <c r="F13" s="40">
        <f t="shared" si="1"/>
        <v>113</v>
      </c>
      <c r="G13" s="42">
        <f t="shared" si="1"/>
        <v>119</v>
      </c>
      <c r="H13" s="40">
        <f t="shared" si="1"/>
        <v>110</v>
      </c>
      <c r="I13" s="42">
        <f t="shared" si="1"/>
        <v>255</v>
      </c>
      <c r="J13" s="40">
        <f t="shared" si="1"/>
        <v>219</v>
      </c>
      <c r="K13" s="42">
        <f t="shared" si="1"/>
        <v>47</v>
      </c>
      <c r="L13" s="40">
        <f>SUM(L5:L12)</f>
        <v>1907</v>
      </c>
      <c r="M13" s="39">
        <f t="shared" si="1"/>
        <v>49</v>
      </c>
      <c r="N13" s="278">
        <f>SUM(N5:N12)</f>
        <v>101</v>
      </c>
      <c r="O13" s="287">
        <f>SUM(C13:N13)</f>
        <v>18191</v>
      </c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7"/>
      <c r="O14" s="1"/>
    </row>
    <row r="15" spans="1:15" ht="15.75" thickBot="1" x14ac:dyDescent="0.3">
      <c r="A15" s="393" t="s">
        <v>53</v>
      </c>
      <c r="B15" s="463"/>
      <c r="C15" s="60">
        <f>C13/O13</f>
        <v>7.2838216700566213E-2</v>
      </c>
      <c r="D15" s="61">
        <f>D13/O13</f>
        <v>6.1019185311417734E-3</v>
      </c>
      <c r="E15" s="49">
        <f>E13/O13</f>
        <v>0.76054092683194985</v>
      </c>
      <c r="F15" s="61">
        <f>F13/O13</f>
        <v>6.2118630091803637E-3</v>
      </c>
      <c r="G15" s="49">
        <f>G13/O13</f>
        <v>6.5416964432961355E-3</v>
      </c>
      <c r="H15" s="61">
        <f>H13/O13</f>
        <v>6.0469462921224782E-3</v>
      </c>
      <c r="I15" s="49">
        <f>I13/O13</f>
        <v>1.401792094992029E-2</v>
      </c>
      <c r="J15" s="61">
        <f>J13/O13</f>
        <v>1.203892034522566E-2</v>
      </c>
      <c r="K15" s="49">
        <f>K13/O13</f>
        <v>2.5836952339068769E-3</v>
      </c>
      <c r="L15" s="61">
        <f>L13/O13</f>
        <v>0.10483205980979605</v>
      </c>
      <c r="M15" s="314">
        <f>M13/O13</f>
        <v>2.6936397119454677E-3</v>
      </c>
      <c r="N15" s="297">
        <f>N13/O13</f>
        <v>5.5521961409488209E-3</v>
      </c>
      <c r="O15" s="310">
        <f>SUM(C15:N15)</f>
        <v>1</v>
      </c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ht="15.75" thickBot="1" x14ac:dyDescent="0.3">
      <c r="A17" s="27"/>
      <c r="B17" s="27"/>
      <c r="C17" s="407" t="s">
        <v>109</v>
      </c>
      <c r="D17" s="408"/>
      <c r="E17" s="408"/>
      <c r="F17" s="408"/>
      <c r="G17" s="408"/>
      <c r="H17" s="408"/>
      <c r="I17" s="408"/>
      <c r="J17" s="409"/>
      <c r="K17" s="409"/>
      <c r="L17" s="27"/>
      <c r="M17" s="27"/>
      <c r="O17" s="176" t="s">
        <v>36</v>
      </c>
    </row>
    <row r="18" spans="1:15" ht="15.75" thickBot="1" x14ac:dyDescent="0.3">
      <c r="A18" s="410" t="s">
        <v>0</v>
      </c>
      <c r="B18" s="474" t="s">
        <v>1</v>
      </c>
      <c r="C18" s="431" t="s">
        <v>2</v>
      </c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  <c r="O18" s="435" t="s">
        <v>3</v>
      </c>
    </row>
    <row r="19" spans="1:15" x14ac:dyDescent="0.25">
      <c r="A19" s="445"/>
      <c r="B19" s="446"/>
      <c r="C19" s="470" t="s">
        <v>69</v>
      </c>
      <c r="D19" s="412" t="s">
        <v>4</v>
      </c>
      <c r="E19" s="442" t="s">
        <v>5</v>
      </c>
      <c r="F19" s="474" t="s">
        <v>6</v>
      </c>
      <c r="G19" s="442" t="s">
        <v>7</v>
      </c>
      <c r="H19" s="440" t="s">
        <v>8</v>
      </c>
      <c r="I19" s="442" t="s">
        <v>94</v>
      </c>
      <c r="J19" s="440" t="s">
        <v>9</v>
      </c>
      <c r="K19" s="470" t="s">
        <v>10</v>
      </c>
      <c r="L19" s="412" t="s">
        <v>93</v>
      </c>
      <c r="M19" s="472" t="s">
        <v>11</v>
      </c>
      <c r="N19" s="467" t="s">
        <v>96</v>
      </c>
      <c r="O19" s="436"/>
    </row>
    <row r="20" spans="1:15" ht="15.75" thickBot="1" x14ac:dyDescent="0.3">
      <c r="A20" s="443"/>
      <c r="B20" s="447"/>
      <c r="C20" s="455"/>
      <c r="D20" s="443"/>
      <c r="E20" s="443"/>
      <c r="F20" s="461"/>
      <c r="G20" s="443"/>
      <c r="H20" s="441"/>
      <c r="I20" s="443"/>
      <c r="J20" s="441"/>
      <c r="K20" s="455"/>
      <c r="L20" s="443"/>
      <c r="M20" s="461"/>
      <c r="N20" s="469"/>
      <c r="O20" s="437"/>
    </row>
    <row r="21" spans="1:15" x14ac:dyDescent="0.25">
      <c r="A21" s="31">
        <v>1</v>
      </c>
      <c r="B21" s="32" t="s">
        <v>39</v>
      </c>
      <c r="C21" s="69">
        <f>[1]STA_SP2_NO!$D$34</f>
        <v>3337.89</v>
      </c>
      <c r="D21" s="129">
        <f>[2]STA_SP2_NO!$D$34</f>
        <v>797.66</v>
      </c>
      <c r="E21" s="69">
        <f>[3]STA_SP2_NO!$D$34</f>
        <v>43689</v>
      </c>
      <c r="F21" s="129">
        <f>[4]STA_SP2_NO!$D$34</f>
        <v>588.6</v>
      </c>
      <c r="G21" s="69">
        <f>[5]STA_SP2_NO!$D$34</f>
        <v>775</v>
      </c>
      <c r="H21" s="129">
        <f>[6]STA_SP2_NO!$D$34</f>
        <v>650</v>
      </c>
      <c r="I21" s="69">
        <f>[7]STA_SP2_NO!$D$34</f>
        <v>1128</v>
      </c>
      <c r="J21" s="129">
        <f>[8]STA_SP2_NO!$D$34</f>
        <v>1359</v>
      </c>
      <c r="K21" s="69">
        <f>[9]STA_SP2_NO!$D$34</f>
        <v>374</v>
      </c>
      <c r="L21" s="129">
        <f>'[10]СП-2 (н.о.)'!$D$35</f>
        <v>6020.61</v>
      </c>
      <c r="M21" s="313">
        <f>[11]STA_SP2_NO!$D$34</f>
        <v>307</v>
      </c>
      <c r="N21" s="315">
        <f>[12]STA_SP2_NO!$D$34</f>
        <v>259.52999999999997</v>
      </c>
      <c r="O21" s="286">
        <f>SUM(C21:N21)</f>
        <v>59286.29</v>
      </c>
    </row>
    <row r="22" spans="1:15" x14ac:dyDescent="0.25">
      <c r="A22" s="33">
        <v>2</v>
      </c>
      <c r="B22" s="34" t="s">
        <v>40</v>
      </c>
      <c r="C22" s="69">
        <f>[1]STA_SP2_NO!$D$35</f>
        <v>1720.69</v>
      </c>
      <c r="D22" s="129">
        <f>[2]STA_SP2_NO!$D$35</f>
        <v>28.91</v>
      </c>
      <c r="E22" s="69">
        <f>[3]STA_SP2_NO!$D$35</f>
        <v>1507</v>
      </c>
      <c r="F22" s="129">
        <f>[4]STA_SP2_NO!$D$35</f>
        <v>14.16</v>
      </c>
      <c r="G22" s="69">
        <f>[5]STA_SP2_NO!$D$35</f>
        <v>14</v>
      </c>
      <c r="H22" s="129">
        <f>[6]STA_SP2_NO!$D$35</f>
        <v>15</v>
      </c>
      <c r="I22" s="69">
        <f>[7]STA_SP2_NO!$D$35</f>
        <v>0</v>
      </c>
      <c r="J22" s="129">
        <f>[8]STA_SP2_NO!$D$35</f>
        <v>0</v>
      </c>
      <c r="K22" s="69">
        <f>[9]STA_SP2_NO!$D$35</f>
        <v>7</v>
      </c>
      <c r="L22" s="129">
        <f>'[10]СП-2 (н.о.)'!$D$36</f>
        <v>206.03</v>
      </c>
      <c r="M22" s="313">
        <f>[11]STA_SP2_NO!$D$35</f>
        <v>42</v>
      </c>
      <c r="N22" s="315">
        <f>[12]STA_SP2_NO!$D$35</f>
        <v>0</v>
      </c>
      <c r="O22" s="286">
        <f t="shared" ref="O22:O28" si="2">SUM(C22:N22)</f>
        <v>3554.7900000000004</v>
      </c>
    </row>
    <row r="23" spans="1:15" x14ac:dyDescent="0.25">
      <c r="A23" s="33">
        <v>3</v>
      </c>
      <c r="B23" s="34" t="s">
        <v>41</v>
      </c>
      <c r="C23" s="69">
        <f>[1]STA_SP2_NO!$D$36</f>
        <v>137.80000000000001</v>
      </c>
      <c r="D23" s="129">
        <f>[2]STA_SP2_NO!$D$36</f>
        <v>0</v>
      </c>
      <c r="E23" s="69">
        <f>[3]STA_SP2_NO!$D$36</f>
        <v>129</v>
      </c>
      <c r="F23" s="129">
        <f>[4]STA_SP2_NO!$D$36</f>
        <v>0</v>
      </c>
      <c r="G23" s="69">
        <f>[5]STA_SP2_NO!$D$36</f>
        <v>0</v>
      </c>
      <c r="H23" s="129">
        <f>[6]STA_SP2_NO!$D$36</f>
        <v>0</v>
      </c>
      <c r="I23" s="69">
        <f>[7]STA_SP2_NO!$D$36</f>
        <v>0</v>
      </c>
      <c r="J23" s="129">
        <f>[8]STA_SP2_NO!$D$36</f>
        <v>0</v>
      </c>
      <c r="K23" s="69">
        <f>[9]STA_SP2_NO!$D$36</f>
        <v>0</v>
      </c>
      <c r="L23" s="129">
        <f>'[10]СП-2 (н.о.)'!$D$37</f>
        <v>0</v>
      </c>
      <c r="M23" s="313">
        <f>[11]STA_SP2_NO!$D$36</f>
        <v>0</v>
      </c>
      <c r="N23" s="315">
        <f>[12]STA_SP2_NO!$D$36</f>
        <v>0</v>
      </c>
      <c r="O23" s="286">
        <f t="shared" si="2"/>
        <v>266.8</v>
      </c>
    </row>
    <row r="24" spans="1:15" x14ac:dyDescent="0.25">
      <c r="A24" s="33">
        <v>4</v>
      </c>
      <c r="B24" s="34" t="s">
        <v>42</v>
      </c>
      <c r="C24" s="69">
        <f>[1]STA_SP2_NO!$D$37</f>
        <v>1.23</v>
      </c>
      <c r="D24" s="129">
        <f>[2]STA_SP2_NO!$D$37</f>
        <v>0</v>
      </c>
      <c r="E24" s="69">
        <f>[3]STA_SP2_NO!$D$37</f>
        <v>28</v>
      </c>
      <c r="F24" s="129">
        <f>[4]STA_SP2_NO!$D$37</f>
        <v>0</v>
      </c>
      <c r="G24" s="69">
        <f>[5]STA_SP2_NO!$D$37</f>
        <v>0</v>
      </c>
      <c r="H24" s="129">
        <f>[6]STA_SP2_NO!$D$37</f>
        <v>0</v>
      </c>
      <c r="I24" s="69">
        <f>[7]STA_SP2_NO!$D$37</f>
        <v>0</v>
      </c>
      <c r="J24" s="129">
        <f>[8]STA_SP2_NO!$D$37</f>
        <v>0</v>
      </c>
      <c r="K24" s="69">
        <f>[9]STA_SP2_NO!$D$37</f>
        <v>0</v>
      </c>
      <c r="L24" s="129">
        <f>'[10]СП-2 (н.о.)'!$D$38</f>
        <v>0.62</v>
      </c>
      <c r="M24" s="313">
        <f>[11]STA_SP2_NO!$D$37</f>
        <v>0</v>
      </c>
      <c r="N24" s="315">
        <f>[12]STA_SP2_NO!$D$37</f>
        <v>0.62</v>
      </c>
      <c r="O24" s="286">
        <f t="shared" si="2"/>
        <v>30.470000000000002</v>
      </c>
    </row>
    <row r="25" spans="1:15" x14ac:dyDescent="0.25">
      <c r="A25" s="33">
        <v>5</v>
      </c>
      <c r="B25" s="34" t="s">
        <v>43</v>
      </c>
      <c r="C25" s="69">
        <f>[1]STA_SP2_NO!$D$38</f>
        <v>4.93</v>
      </c>
      <c r="D25" s="129">
        <f>[2]STA_SP2_NO!$D$38</f>
        <v>0</v>
      </c>
      <c r="E25" s="69">
        <f>[3]STA_SP2_NO!$D$38</f>
        <v>6</v>
      </c>
      <c r="F25" s="129">
        <f>[4]STA_SP2_NO!$D$38</f>
        <v>7.4</v>
      </c>
      <c r="G25" s="69">
        <f>[5]STA_SP2_NO!$D$38</f>
        <v>0</v>
      </c>
      <c r="H25" s="129">
        <f>[6]STA_SP2_NO!$D$38</f>
        <v>0</v>
      </c>
      <c r="I25" s="69">
        <f>[7]STA_SP2_NO!$D$38</f>
        <v>0</v>
      </c>
      <c r="J25" s="129">
        <f>[8]STA_SP2_NO!$D$38</f>
        <v>0</v>
      </c>
      <c r="K25" s="69">
        <f>[9]STA_SP2_NO!$D$38</f>
        <v>3</v>
      </c>
      <c r="L25" s="129">
        <f>'[10]СП-2 (н.о.)'!$D$39</f>
        <v>2.46</v>
      </c>
      <c r="M25" s="313">
        <f>[11]STA_SP2_NO!$D$38</f>
        <v>0</v>
      </c>
      <c r="N25" s="315">
        <f>[12]STA_SP2_NO!$D$38</f>
        <v>0</v>
      </c>
      <c r="O25" s="286">
        <f t="shared" si="2"/>
        <v>23.79</v>
      </c>
    </row>
    <row r="26" spans="1:15" x14ac:dyDescent="0.25">
      <c r="A26" s="33">
        <v>6</v>
      </c>
      <c r="B26" s="34" t="s">
        <v>44</v>
      </c>
      <c r="C26" s="69">
        <f>[1]STA_SP2_NO!$D$39</f>
        <v>107.68</v>
      </c>
      <c r="D26" s="129">
        <f>[2]STA_SP2_NO!$D$39</f>
        <v>35.67</v>
      </c>
      <c r="E26" s="69">
        <f>[3]STA_SP2_NO!$D$39</f>
        <v>89</v>
      </c>
      <c r="F26" s="129">
        <f>[4]STA_SP2_NO!$D$39</f>
        <v>32.6</v>
      </c>
      <c r="G26" s="69">
        <f>[5]STA_SP2_NO!$D$39</f>
        <v>15</v>
      </c>
      <c r="H26" s="129">
        <f>[6]STA_SP2_NO!$D$39</f>
        <v>31</v>
      </c>
      <c r="I26" s="69">
        <f>[7]STA_SP2_NO!$D$39</f>
        <v>0</v>
      </c>
      <c r="J26" s="129">
        <f>[8]STA_SP2_NO!$D$39</f>
        <v>0</v>
      </c>
      <c r="K26" s="69">
        <f>[9]STA_SP2_NO!$D$39</f>
        <v>0</v>
      </c>
      <c r="L26" s="129">
        <f>'[10]СП-2 (н.о.)'!$D$40</f>
        <v>60.89</v>
      </c>
      <c r="M26" s="313">
        <f>[11]STA_SP2_NO!$D$39</f>
        <v>20</v>
      </c>
      <c r="N26" s="315">
        <f>[12]STA_SP2_NO!$D$39</f>
        <v>33.83</v>
      </c>
      <c r="O26" s="286">
        <f t="shared" si="2"/>
        <v>425.67</v>
      </c>
    </row>
    <row r="27" spans="1:15" x14ac:dyDescent="0.25">
      <c r="A27" s="33">
        <v>7</v>
      </c>
      <c r="B27" s="34" t="s">
        <v>45</v>
      </c>
      <c r="C27" s="69">
        <f>[1]STA_SP2_NO!$D$40</f>
        <v>91.12</v>
      </c>
      <c r="D27" s="129">
        <f>[2]STA_SP2_NO!$D$40</f>
        <v>0.62</v>
      </c>
      <c r="E27" s="69">
        <f>[3]STA_SP2_NO!$D$40</f>
        <v>28</v>
      </c>
      <c r="F27" s="129">
        <f>[4]STA_SP2_NO!$D$40</f>
        <v>1.54</v>
      </c>
      <c r="G27" s="69">
        <f>[5]STA_SP2_NO!$D$40</f>
        <v>1</v>
      </c>
      <c r="H27" s="129">
        <f>[6]STA_SP2_NO!$D$40</f>
        <v>2</v>
      </c>
      <c r="I27" s="69">
        <f>[7]STA_SP2_NO!$D$40</f>
        <v>0</v>
      </c>
      <c r="J27" s="129">
        <f>[8]STA_SP2_NO!$D$40</f>
        <v>0</v>
      </c>
      <c r="K27" s="69">
        <f>[9]STA_SP2_NO!$D$40</f>
        <v>0</v>
      </c>
      <c r="L27" s="129">
        <f>'[10]СП-2 (н.о.)'!$D$41</f>
        <v>107.32</v>
      </c>
      <c r="M27" s="313">
        <f>[11]STA_SP2_NO!$D$40</f>
        <v>1</v>
      </c>
      <c r="N27" s="315">
        <f>[12]STA_SP2_NO!$D$40</f>
        <v>3.08</v>
      </c>
      <c r="O27" s="286">
        <f t="shared" si="2"/>
        <v>235.68000000000004</v>
      </c>
    </row>
    <row r="28" spans="1:15" ht="15.75" thickBot="1" x14ac:dyDescent="0.3">
      <c r="A28" s="35">
        <v>8</v>
      </c>
      <c r="B28" s="36" t="s">
        <v>46</v>
      </c>
      <c r="C28" s="69">
        <f>[1]STA_SP2_NO!$D$41</f>
        <v>0</v>
      </c>
      <c r="D28" s="129">
        <f>[2]STA_SP2_NO!$D$41</f>
        <v>0</v>
      </c>
      <c r="E28" s="69">
        <f>[3]STA_SP2_NO!$D$41</f>
        <v>183</v>
      </c>
      <c r="F28" s="129">
        <f>[4]STA_SP2_NO!$D$41</f>
        <v>0</v>
      </c>
      <c r="G28" s="69">
        <f>[5]STA_SP2_NO!$D$41</f>
        <v>0</v>
      </c>
      <c r="H28" s="129">
        <f>[6]STA_SP2_NO!$D$41</f>
        <v>0</v>
      </c>
      <c r="I28" s="69">
        <f>[7]STA_SP2_NO!$D$41</f>
        <v>0</v>
      </c>
      <c r="J28" s="129">
        <f>[8]STA_SP2_NO!$D$41</f>
        <v>0</v>
      </c>
      <c r="K28" s="69">
        <f>[9]STA_SP2_NO!$D$41</f>
        <v>0</v>
      </c>
      <c r="L28" s="129">
        <f>'[10]СП-2 (н.о.)'!$D$42</f>
        <v>0</v>
      </c>
      <c r="M28" s="313">
        <f>[11]STA_SP2_NO!$D$41</f>
        <v>0</v>
      </c>
      <c r="N28" s="315">
        <f>[12]STA_SP2_NO!$D$41</f>
        <v>0</v>
      </c>
      <c r="O28" s="286">
        <f t="shared" si="2"/>
        <v>183</v>
      </c>
    </row>
    <row r="29" spans="1:15" ht="15.75" thickBot="1" x14ac:dyDescent="0.3">
      <c r="A29" s="37"/>
      <c r="B29" s="38" t="s">
        <v>37</v>
      </c>
      <c r="C29" s="42">
        <f t="shared" ref="C29:M29" si="3">SUM(C21:C28)</f>
        <v>5401.34</v>
      </c>
      <c r="D29" s="53">
        <f>SUM(D21:D28)</f>
        <v>862.8599999999999</v>
      </c>
      <c r="E29" s="42">
        <f t="shared" si="3"/>
        <v>45659</v>
      </c>
      <c r="F29" s="40">
        <f t="shared" si="3"/>
        <v>644.29999999999995</v>
      </c>
      <c r="G29" s="42">
        <f t="shared" si="3"/>
        <v>805</v>
      </c>
      <c r="H29" s="40">
        <f t="shared" si="3"/>
        <v>698</v>
      </c>
      <c r="I29" s="42">
        <f>SUM(I21:I28)</f>
        <v>1128</v>
      </c>
      <c r="J29" s="40">
        <f t="shared" si="3"/>
        <v>1359</v>
      </c>
      <c r="K29" s="42">
        <f t="shared" si="3"/>
        <v>384</v>
      </c>
      <c r="L29" s="40">
        <f>SUM(L21:L28)</f>
        <v>6397.9299999999994</v>
      </c>
      <c r="M29" s="39">
        <f t="shared" si="3"/>
        <v>370</v>
      </c>
      <c r="N29" s="278">
        <f>SUM(N21:N28)</f>
        <v>297.05999999999995</v>
      </c>
      <c r="O29" s="287">
        <f>SUM(C29:N29)</f>
        <v>64006.49</v>
      </c>
    </row>
    <row r="30" spans="1:15" ht="15.75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7"/>
      <c r="O30" s="1"/>
    </row>
    <row r="31" spans="1:15" ht="15.75" thickBot="1" x14ac:dyDescent="0.3">
      <c r="A31" s="393" t="s">
        <v>53</v>
      </c>
      <c r="B31" s="463"/>
      <c r="C31" s="60">
        <f>C29/O29</f>
        <v>8.4387380092237521E-2</v>
      </c>
      <c r="D31" s="61">
        <f>D29/O29</f>
        <v>1.3480820460550172E-2</v>
      </c>
      <c r="E31" s="49">
        <f>E29/O29</f>
        <v>0.71334953689852387</v>
      </c>
      <c r="F31" s="61">
        <f>F29/O29</f>
        <v>1.0066166727780261E-2</v>
      </c>
      <c r="G31" s="49">
        <f>G29/O29</f>
        <v>1.2576849628842325E-2</v>
      </c>
      <c r="H31" s="61">
        <f>H29/O29</f>
        <v>1.0905144150226016E-2</v>
      </c>
      <c r="I31" s="49">
        <f>I29/O29</f>
        <v>1.7623212896067258E-2</v>
      </c>
      <c r="J31" s="61">
        <f>J29/O29</f>
        <v>2.1232221919995926E-2</v>
      </c>
      <c r="K31" s="49">
        <f>K29/O29</f>
        <v>5.9993916241931093E-3</v>
      </c>
      <c r="L31" s="61">
        <f>L29/O29</f>
        <v>9.9957519932744307E-2</v>
      </c>
      <c r="M31" s="314">
        <f>M29/O29</f>
        <v>5.7806638045610689E-3</v>
      </c>
      <c r="N31" s="297">
        <f>N29/O29</f>
        <v>4.6410918642781377E-3</v>
      </c>
      <c r="O31" s="310">
        <f>SUM(C31:N31)</f>
        <v>1</v>
      </c>
    </row>
  </sheetData>
  <mergeCells count="36">
    <mergeCell ref="A31:B31"/>
    <mergeCell ref="G19:G20"/>
    <mergeCell ref="H19:H20"/>
    <mergeCell ref="I19:I20"/>
    <mergeCell ref="J19:J20"/>
    <mergeCell ref="F19:F20"/>
    <mergeCell ref="A15:B15"/>
    <mergeCell ref="C17:K17"/>
    <mergeCell ref="A18:A20"/>
    <mergeCell ref="B18:B20"/>
    <mergeCell ref="C1:K1"/>
    <mergeCell ref="A2:A4"/>
    <mergeCell ref="B2:B4"/>
    <mergeCell ref="H3:H4"/>
    <mergeCell ref="I3:I4"/>
    <mergeCell ref="J3:J4"/>
    <mergeCell ref="K3:K4"/>
    <mergeCell ref="C2:N2"/>
    <mergeCell ref="N3:N4"/>
    <mergeCell ref="C18:N18"/>
    <mergeCell ref="N19:N20"/>
    <mergeCell ref="M19:M20"/>
    <mergeCell ref="O18:O20"/>
    <mergeCell ref="C19:C20"/>
    <mergeCell ref="D19:D20"/>
    <mergeCell ref="E19:E20"/>
    <mergeCell ref="O2:O4"/>
    <mergeCell ref="C3:C4"/>
    <mergeCell ref="D3:D4"/>
    <mergeCell ref="E3:E4"/>
    <mergeCell ref="F3:F4"/>
    <mergeCell ref="G3:G4"/>
    <mergeCell ref="M3:M4"/>
    <mergeCell ref="L3:L4"/>
    <mergeCell ref="K19:K20"/>
    <mergeCell ref="L19:L20"/>
  </mergeCells>
  <pageMargins left="0.25" right="0.25" top="0.75" bottom="0.75" header="0.3" footer="0.3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H28" sqref="H28"/>
    </sheetView>
  </sheetViews>
  <sheetFormatPr defaultRowHeight="15" x14ac:dyDescent="0.25"/>
  <cols>
    <col min="1" max="1" width="4.5703125" customWidth="1"/>
    <col min="2" max="2" width="26.7109375" customWidth="1"/>
  </cols>
  <sheetData>
    <row r="1" spans="1:15" ht="24.75" customHeight="1" thickBot="1" x14ac:dyDescent="0.3">
      <c r="A1" s="131"/>
      <c r="B1" s="131"/>
      <c r="C1" s="407" t="s">
        <v>110</v>
      </c>
      <c r="D1" s="408"/>
      <c r="E1" s="408"/>
      <c r="F1" s="408"/>
      <c r="G1" s="408"/>
      <c r="H1" s="408"/>
      <c r="I1" s="408"/>
      <c r="J1" s="480"/>
      <c r="K1" s="480"/>
      <c r="L1" s="131"/>
      <c r="M1" s="131"/>
      <c r="N1" s="132"/>
    </row>
    <row r="2" spans="1:15" ht="15.75" thickBot="1" x14ac:dyDescent="0.3">
      <c r="A2" s="410" t="s">
        <v>0</v>
      </c>
      <c r="B2" s="474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75" t="s">
        <v>3</v>
      </c>
    </row>
    <row r="3" spans="1:15" x14ac:dyDescent="0.25">
      <c r="A3" s="445"/>
      <c r="B3" s="446"/>
      <c r="C3" s="476" t="s">
        <v>69</v>
      </c>
      <c r="D3" s="473" t="s">
        <v>4</v>
      </c>
      <c r="E3" s="457" t="s">
        <v>5</v>
      </c>
      <c r="F3" s="473" t="s">
        <v>6</v>
      </c>
      <c r="G3" s="457" t="s">
        <v>7</v>
      </c>
      <c r="H3" s="473" t="s">
        <v>8</v>
      </c>
      <c r="I3" s="457" t="s">
        <v>94</v>
      </c>
      <c r="J3" s="446" t="s">
        <v>9</v>
      </c>
      <c r="K3" s="481" t="s">
        <v>38</v>
      </c>
      <c r="L3" s="446" t="s">
        <v>93</v>
      </c>
      <c r="M3" s="477" t="s">
        <v>11</v>
      </c>
      <c r="N3" s="467" t="s">
        <v>96</v>
      </c>
      <c r="O3" s="436"/>
    </row>
    <row r="4" spans="1:15" ht="15.75" thickBot="1" x14ac:dyDescent="0.3">
      <c r="A4" s="443"/>
      <c r="B4" s="447"/>
      <c r="C4" s="439"/>
      <c r="D4" s="441"/>
      <c r="E4" s="443"/>
      <c r="F4" s="441"/>
      <c r="G4" s="443"/>
      <c r="H4" s="441"/>
      <c r="I4" s="443"/>
      <c r="J4" s="443"/>
      <c r="K4" s="482"/>
      <c r="L4" s="443"/>
      <c r="M4" s="441"/>
      <c r="N4" s="469"/>
      <c r="O4" s="437"/>
    </row>
    <row r="5" spans="1:15" ht="15.75" thickBot="1" x14ac:dyDescent="0.3">
      <c r="A5" s="31">
        <v>1</v>
      </c>
      <c r="B5" s="32" t="s">
        <v>39</v>
      </c>
      <c r="C5" s="128">
        <f>[1]STA_SP2_NO!$J$11</f>
        <v>625</v>
      </c>
      <c r="D5" s="75">
        <f>[2]STA_SP2_NO!$J$11</f>
        <v>956</v>
      </c>
      <c r="E5" s="128">
        <f>[3]STA_SP2_NO!$J$11</f>
        <v>964</v>
      </c>
      <c r="F5" s="75">
        <f>[4]STA_SP2_NO!$J$11</f>
        <v>978</v>
      </c>
      <c r="G5" s="128">
        <f>[5]STA_SP2_NO!$J$11</f>
        <v>1609</v>
      </c>
      <c r="H5" s="133">
        <f>[6]STA_SP2_NO!$J$11</f>
        <v>1086</v>
      </c>
      <c r="I5" s="128">
        <f>[7]STA_SP2_NO!$J$11</f>
        <v>1198</v>
      </c>
      <c r="J5" s="75">
        <f>[8]STA_SP2_NO!$J$11</f>
        <v>2116</v>
      </c>
      <c r="K5" s="128">
        <f>[9]STA_SP2_NO!$J$11</f>
        <v>1168</v>
      </c>
      <c r="L5" s="75">
        <f>'[10]СП-2 (н.о.)'!$J$12</f>
        <v>927</v>
      </c>
      <c r="M5" s="309">
        <f>[11]STA_SP2_NO!$J$11</f>
        <v>1291</v>
      </c>
      <c r="N5" s="277">
        <f>[12]STA_SP2_NO!$J$11</f>
        <v>0</v>
      </c>
      <c r="O5" s="286">
        <f>SUM(C5:N5)</f>
        <v>12918</v>
      </c>
    </row>
    <row r="6" spans="1:15" ht="15.75" thickBot="1" x14ac:dyDescent="0.3">
      <c r="A6" s="33">
        <v>2</v>
      </c>
      <c r="B6" s="34" t="s">
        <v>40</v>
      </c>
      <c r="C6" s="128">
        <f>[1]STA_SP2_NO!$J$12</f>
        <v>87</v>
      </c>
      <c r="D6" s="75">
        <f>[2]STA_SP2_NO!$J$12</f>
        <v>158</v>
      </c>
      <c r="E6" s="128">
        <f>[3]STA_SP2_NO!$J$12</f>
        <v>107</v>
      </c>
      <c r="F6" s="75">
        <f>[4]STA_SP2_NO!$J$12</f>
        <v>165</v>
      </c>
      <c r="G6" s="128">
        <f>[5]STA_SP2_NO!$J$12</f>
        <v>148</v>
      </c>
      <c r="H6" s="133">
        <f>[6]STA_SP2_NO!$J$12</f>
        <v>118</v>
      </c>
      <c r="I6" s="128">
        <f>[7]STA_SP2_NO!$J$12</f>
        <v>109</v>
      </c>
      <c r="J6" s="75">
        <f>[8]STA_SP2_NO!$J$12</f>
        <v>241</v>
      </c>
      <c r="K6" s="128">
        <f>[9]STA_SP2_NO!$J$12</f>
        <v>138</v>
      </c>
      <c r="L6" s="75">
        <f>'[10]СП-2 (н.о.)'!$J$13</f>
        <v>59</v>
      </c>
      <c r="M6" s="309">
        <f>[11]STA_SP2_NO!$J$12</f>
        <v>174</v>
      </c>
      <c r="N6" s="277">
        <f>[12]STA_SP2_NO!$J$12</f>
        <v>0</v>
      </c>
      <c r="O6" s="286">
        <f t="shared" ref="O6:O17" si="0">SUM(C6:N6)</f>
        <v>1504</v>
      </c>
    </row>
    <row r="7" spans="1:15" ht="15.75" thickBot="1" x14ac:dyDescent="0.3">
      <c r="A7" s="33">
        <v>3</v>
      </c>
      <c r="B7" s="34" t="s">
        <v>41</v>
      </c>
      <c r="C7" s="128">
        <f>[1]STA_SP2_NO!$J$13</f>
        <v>6</v>
      </c>
      <c r="D7" s="75">
        <f>[2]STA_SP2_NO!$J$13</f>
        <v>5</v>
      </c>
      <c r="E7" s="128">
        <f>[3]STA_SP2_NO!$J$13</f>
        <v>5</v>
      </c>
      <c r="F7" s="75">
        <f>[4]STA_SP2_NO!$J$13</f>
        <v>16</v>
      </c>
      <c r="G7" s="128">
        <f>[5]STA_SP2_NO!$J$13</f>
        <v>17</v>
      </c>
      <c r="H7" s="133">
        <f>[6]STA_SP2_NO!$J$13</f>
        <v>1</v>
      </c>
      <c r="I7" s="128">
        <f>[7]STA_SP2_NO!$J$13</f>
        <v>6</v>
      </c>
      <c r="J7" s="75">
        <f>[8]STA_SP2_NO!$J$13</f>
        <v>54</v>
      </c>
      <c r="K7" s="128">
        <f>[9]STA_SP2_NO!$J$13</f>
        <v>5</v>
      </c>
      <c r="L7" s="75">
        <f>'[10]СП-2 (н.о.)'!$J$14</f>
        <v>4</v>
      </c>
      <c r="M7" s="309">
        <f>[11]STA_SP2_NO!$J$13</f>
        <v>5</v>
      </c>
      <c r="N7" s="277">
        <f>[12]STA_SP2_NO!$J$13</f>
        <v>0</v>
      </c>
      <c r="O7" s="286">
        <f t="shared" si="0"/>
        <v>124</v>
      </c>
    </row>
    <row r="8" spans="1:15" ht="15.75" thickBot="1" x14ac:dyDescent="0.3">
      <c r="A8" s="33">
        <v>4</v>
      </c>
      <c r="B8" s="34" t="s">
        <v>42</v>
      </c>
      <c r="C8" s="128">
        <f>[1]STA_SP2_NO!$J$14</f>
        <v>1</v>
      </c>
      <c r="D8" s="75">
        <f>[2]STA_SP2_NO!$J$14</f>
        <v>7</v>
      </c>
      <c r="E8" s="128">
        <f>[3]STA_SP2_NO!$J$14</f>
        <v>4</v>
      </c>
      <c r="F8" s="75">
        <f>[4]STA_SP2_NO!$J$14</f>
        <v>7</v>
      </c>
      <c r="G8" s="128">
        <f>[5]STA_SP2_NO!$J$14</f>
        <v>6</v>
      </c>
      <c r="H8" s="133">
        <f>[6]STA_SP2_NO!$J$14</f>
        <v>7</v>
      </c>
      <c r="I8" s="128">
        <f>[7]STA_SP2_NO!$J$14</f>
        <v>1</v>
      </c>
      <c r="J8" s="75">
        <f>[8]STA_SP2_NO!$J$14</f>
        <v>6</v>
      </c>
      <c r="K8" s="128">
        <f>[9]STA_SP2_NO!$J$14</f>
        <v>5</v>
      </c>
      <c r="L8" s="75">
        <f>'[10]СП-2 (н.о.)'!$J$15</f>
        <v>1</v>
      </c>
      <c r="M8" s="309">
        <f>[11]STA_SP2_NO!$J$14</f>
        <v>2</v>
      </c>
      <c r="N8" s="277">
        <f>[12]STA_SP2_NO!$J$14</f>
        <v>0</v>
      </c>
      <c r="O8" s="286">
        <f t="shared" si="0"/>
        <v>47</v>
      </c>
    </row>
    <row r="9" spans="1:15" ht="15.75" thickBot="1" x14ac:dyDescent="0.3">
      <c r="A9" s="33">
        <v>5</v>
      </c>
      <c r="B9" s="34" t="s">
        <v>43</v>
      </c>
      <c r="C9" s="128">
        <f>[1]STA_SP2_NO!$J$15</f>
        <v>0</v>
      </c>
      <c r="D9" s="75">
        <f>[2]STA_SP2_NO!$J$15</f>
        <v>0</v>
      </c>
      <c r="E9" s="128">
        <f>[3]STA_SP2_NO!$J$15</f>
        <v>1</v>
      </c>
      <c r="F9" s="75">
        <f>[4]STA_SP2_NO!$J$15</f>
        <v>1</v>
      </c>
      <c r="G9" s="128">
        <f>[5]STA_SP2_NO!$J$15</f>
        <v>2</v>
      </c>
      <c r="H9" s="133">
        <f>[6]STA_SP2_NO!$J$15</f>
        <v>1</v>
      </c>
      <c r="I9" s="128">
        <f>[7]STA_SP2_NO!$J$15</f>
        <v>2</v>
      </c>
      <c r="J9" s="75">
        <f>[8]STA_SP2_NO!$J$15</f>
        <v>1</v>
      </c>
      <c r="K9" s="128">
        <f>[9]STA_SP2_NO!$J$15</f>
        <v>10</v>
      </c>
      <c r="L9" s="75">
        <f>'[10]СП-2 (н.о.)'!$J$16</f>
        <v>0</v>
      </c>
      <c r="M9" s="309">
        <f>[11]STA_SP2_NO!$J$15</f>
        <v>0</v>
      </c>
      <c r="N9" s="277">
        <f>[12]STA_SP2_NO!$J$15</f>
        <v>0</v>
      </c>
      <c r="O9" s="286">
        <f t="shared" si="0"/>
        <v>18</v>
      </c>
    </row>
    <row r="10" spans="1:15" ht="15.75" thickBot="1" x14ac:dyDescent="0.3">
      <c r="A10" s="33">
        <v>6</v>
      </c>
      <c r="B10" s="34" t="s">
        <v>44</v>
      </c>
      <c r="C10" s="128">
        <f>[1]STA_SP2_NO!$J$16</f>
        <v>14</v>
      </c>
      <c r="D10" s="75">
        <f>[2]STA_SP2_NO!$J$16</f>
        <v>17</v>
      </c>
      <c r="E10" s="128">
        <f>[3]STA_SP2_NO!$J$16</f>
        <v>7</v>
      </c>
      <c r="F10" s="75">
        <f>[4]STA_SP2_NO!$J$16</f>
        <v>11</v>
      </c>
      <c r="G10" s="128">
        <f>[5]STA_SP2_NO!$J$16</f>
        <v>9</v>
      </c>
      <c r="H10" s="133">
        <f>[6]STA_SP2_NO!$J$16</f>
        <v>6</v>
      </c>
      <c r="I10" s="128">
        <f>[7]STA_SP2_NO!$J$16</f>
        <v>21</v>
      </c>
      <c r="J10" s="75">
        <f>[8]STA_SP2_NO!$J$16</f>
        <v>14</v>
      </c>
      <c r="K10" s="128">
        <f>[9]STA_SP2_NO!$J$16</f>
        <v>11</v>
      </c>
      <c r="L10" s="75">
        <f>'[10]СП-2 (н.о.)'!$J$17</f>
        <v>2</v>
      </c>
      <c r="M10" s="309">
        <f>[11]STA_SP2_NO!$J$16</f>
        <v>16</v>
      </c>
      <c r="N10" s="277">
        <f>[12]STA_SP2_NO!$J$16</f>
        <v>0</v>
      </c>
      <c r="O10" s="286">
        <f t="shared" si="0"/>
        <v>128</v>
      </c>
    </row>
    <row r="11" spans="1:15" ht="15.75" thickBot="1" x14ac:dyDescent="0.3">
      <c r="A11" s="33">
        <v>7</v>
      </c>
      <c r="B11" s="34" t="s">
        <v>45</v>
      </c>
      <c r="C11" s="128">
        <f>[1]STA_SP2_NO!$J$17</f>
        <v>0</v>
      </c>
      <c r="D11" s="75">
        <f>[2]STA_SP2_NO!$J$17</f>
        <v>1</v>
      </c>
      <c r="E11" s="128">
        <f>[3]STA_SP2_NO!$J$17</f>
        <v>0</v>
      </c>
      <c r="F11" s="75">
        <f>[4]STA_SP2_NO!$J$17</f>
        <v>0</v>
      </c>
      <c r="G11" s="128">
        <f>[5]STA_SP2_NO!$J$17</f>
        <v>0</v>
      </c>
      <c r="H11" s="133">
        <f>[6]STA_SP2_NO!$J$17</f>
        <v>0</v>
      </c>
      <c r="I11" s="128">
        <f>[7]STA_SP2_NO!$J$17</f>
        <v>1</v>
      </c>
      <c r="J11" s="75">
        <f>[8]STA_SP2_NO!$J$17</f>
        <v>1</v>
      </c>
      <c r="K11" s="128">
        <f>[9]STA_SP2_NO!$J$17</f>
        <v>2</v>
      </c>
      <c r="L11" s="75">
        <f>'[10]СП-2 (н.о.)'!$J$18</f>
        <v>0</v>
      </c>
      <c r="M11" s="309">
        <f>[11]STA_SP2_NO!$J$17</f>
        <v>1</v>
      </c>
      <c r="N11" s="277">
        <f>[12]STA_SP2_NO!$J$17</f>
        <v>0</v>
      </c>
      <c r="O11" s="286">
        <f t="shared" si="0"/>
        <v>6</v>
      </c>
    </row>
    <row r="12" spans="1:15" ht="15.75" thickBot="1" x14ac:dyDescent="0.3">
      <c r="A12" s="33">
        <v>8</v>
      </c>
      <c r="B12" s="34" t="s">
        <v>46</v>
      </c>
      <c r="C12" s="128">
        <f>[1]STA_SP2_NO!$J$18</f>
        <v>12</v>
      </c>
      <c r="D12" s="75">
        <f>[2]STA_SP2_NO!$J$18</f>
        <v>2</v>
      </c>
      <c r="E12" s="128">
        <f>[3]STA_SP2_NO!$J$18</f>
        <v>23</v>
      </c>
      <c r="F12" s="75">
        <f>[4]STA_SP2_NO!$J$18</f>
        <v>2</v>
      </c>
      <c r="G12" s="128">
        <f>[5]STA_SP2_NO!$J$18</f>
        <v>6</v>
      </c>
      <c r="H12" s="133">
        <f>[6]STA_SP2_NO!$J$18</f>
        <v>2</v>
      </c>
      <c r="I12" s="128">
        <f>[7]STA_SP2_NO!$J$18</f>
        <v>0</v>
      </c>
      <c r="J12" s="75">
        <f>[8]STA_SP2_NO!$J$18</f>
        <v>5</v>
      </c>
      <c r="K12" s="128">
        <f>[9]STA_SP2_NO!$J$18</f>
        <v>17</v>
      </c>
      <c r="L12" s="75">
        <f>'[10]СП-2 (н.о.)'!$J$19</f>
        <v>2</v>
      </c>
      <c r="M12" s="309">
        <f>[11]STA_SP2_NO!$J$18</f>
        <v>9</v>
      </c>
      <c r="N12" s="277">
        <f>[12]STA_SP2_NO!$J$18</f>
        <v>0</v>
      </c>
      <c r="O12" s="286">
        <f t="shared" si="0"/>
        <v>80</v>
      </c>
    </row>
    <row r="13" spans="1:15" ht="23.25" thickBot="1" x14ac:dyDescent="0.3">
      <c r="A13" s="33">
        <v>9</v>
      </c>
      <c r="B13" s="58" t="s">
        <v>47</v>
      </c>
      <c r="C13" s="128">
        <f>[1]STA_SP2_NO!$J$19</f>
        <v>0</v>
      </c>
      <c r="D13" s="75">
        <f>[2]STA_SP2_NO!$J$19</f>
        <v>0</v>
      </c>
      <c r="E13" s="128">
        <f>[3]STA_SP2_NO!$J$19</f>
        <v>0</v>
      </c>
      <c r="F13" s="75">
        <f>[4]STA_SP2_NO!$J$19</f>
        <v>0</v>
      </c>
      <c r="G13" s="128">
        <f>[5]STA_SP2_NO!$J$19</f>
        <v>0</v>
      </c>
      <c r="H13" s="133">
        <f>[6]STA_SP2_NO!$J$19</f>
        <v>0</v>
      </c>
      <c r="I13" s="128">
        <f>[7]STA_SP2_NO!$J$19</f>
        <v>0</v>
      </c>
      <c r="J13" s="75">
        <f>[8]STA_SP2_NO!$J$19</f>
        <v>0</v>
      </c>
      <c r="K13" s="128">
        <f>[9]STA_SP2_NO!$J$19</f>
        <v>0</v>
      </c>
      <c r="L13" s="75">
        <f>'[10]СП-2 (н.о.)'!$J$20</f>
        <v>0</v>
      </c>
      <c r="M13" s="309">
        <f>[11]STA_SP2_NO!$J$19</f>
        <v>0</v>
      </c>
      <c r="N13" s="277">
        <f>[12]STA_SP2_NO!$J$19</f>
        <v>0</v>
      </c>
      <c r="O13" s="286">
        <f t="shared" si="0"/>
        <v>0</v>
      </c>
    </row>
    <row r="14" spans="1:15" ht="27" customHeight="1" thickBot="1" x14ac:dyDescent="0.3">
      <c r="A14" s="33">
        <v>10</v>
      </c>
      <c r="B14" s="58" t="s">
        <v>48</v>
      </c>
      <c r="C14" s="128">
        <f>[1]STA_SP2_NO!$J$20</f>
        <v>0</v>
      </c>
      <c r="D14" s="75">
        <f>[2]STA_SP2_NO!$J$20</f>
        <v>0</v>
      </c>
      <c r="E14" s="128">
        <f>[3]STA_SP2_NO!$J$20</f>
        <v>0</v>
      </c>
      <c r="F14" s="75">
        <f>[4]STA_SP2_NO!$J$20</f>
        <v>0</v>
      </c>
      <c r="G14" s="128">
        <f>[5]STA_SP2_NO!$J$20</f>
        <v>0</v>
      </c>
      <c r="H14" s="133">
        <f>[6]STA_SP2_NO!$J$20</f>
        <v>0</v>
      </c>
      <c r="I14" s="128">
        <f>[7]STA_SP2_NO!$J$20</f>
        <v>0</v>
      </c>
      <c r="J14" s="75">
        <f>[8]STA_SP2_NO!$J$20</f>
        <v>0</v>
      </c>
      <c r="K14" s="128">
        <f>[9]STA_SP2_NO!$J$20</f>
        <v>0</v>
      </c>
      <c r="L14" s="75">
        <f>'[10]СП-2 (н.о.)'!$J$21</f>
        <v>0</v>
      </c>
      <c r="M14" s="309">
        <f>[11]STA_SP2_NO!$J$20</f>
        <v>0</v>
      </c>
      <c r="N14" s="277">
        <f>[12]STA_SP2_NO!$J$20</f>
        <v>0</v>
      </c>
      <c r="O14" s="286">
        <f t="shared" si="0"/>
        <v>0</v>
      </c>
    </row>
    <row r="15" spans="1:15" ht="15.75" thickBot="1" x14ac:dyDescent="0.3">
      <c r="A15" s="33">
        <v>11</v>
      </c>
      <c r="B15" s="34" t="s">
        <v>49</v>
      </c>
      <c r="C15" s="128">
        <f>[1]STA_SP2_NO!$J$21</f>
        <v>0</v>
      </c>
      <c r="D15" s="75">
        <f>[2]STA_SP2_NO!$J$21</f>
        <v>0</v>
      </c>
      <c r="E15" s="128">
        <f>[3]STA_SP2_NO!$J$21</f>
        <v>0</v>
      </c>
      <c r="F15" s="75">
        <f>[4]STA_SP2_NO!$J$21</f>
        <v>0</v>
      </c>
      <c r="G15" s="128">
        <f>[5]STA_SP2_NO!$J$21</f>
        <v>0</v>
      </c>
      <c r="H15" s="133">
        <f>[6]STA_SP2_NO!$J$21</f>
        <v>0</v>
      </c>
      <c r="I15" s="128">
        <f>[7]STA_SP2_NO!$J$21</f>
        <v>0</v>
      </c>
      <c r="J15" s="75">
        <f>[8]STA_SP2_NO!$J$21</f>
        <v>0</v>
      </c>
      <c r="K15" s="128">
        <f>[9]STA_SP2_NO!$J$21</f>
        <v>0</v>
      </c>
      <c r="L15" s="75">
        <f>'[10]СП-2 (н.о.)'!$J$22</f>
        <v>0</v>
      </c>
      <c r="M15" s="309">
        <f>[11]STA_SP2_NO!$J$21</f>
        <v>0</v>
      </c>
      <c r="N15" s="277">
        <f>[12]STA_SP2_NO!$J$21</f>
        <v>0</v>
      </c>
      <c r="O15" s="286">
        <f t="shared" si="0"/>
        <v>0</v>
      </c>
    </row>
    <row r="16" spans="1:15" ht="57" thickBot="1" x14ac:dyDescent="0.3">
      <c r="A16" s="33">
        <v>12</v>
      </c>
      <c r="B16" s="58" t="s">
        <v>50</v>
      </c>
      <c r="C16" s="128">
        <f>[1]STA_SP2_NO!$J$22</f>
        <v>0</v>
      </c>
      <c r="D16" s="75">
        <f>[2]STA_SP2_NO!$J$22</f>
        <v>0</v>
      </c>
      <c r="E16" s="128">
        <f>[3]STA_SP2_NO!$J$22</f>
        <v>0</v>
      </c>
      <c r="F16" s="75">
        <f>[4]STA_SP2_NO!$J$22</f>
        <v>0</v>
      </c>
      <c r="G16" s="128">
        <f>[5]STA_SP2_NO!$J$22</f>
        <v>0</v>
      </c>
      <c r="H16" s="133">
        <f>[6]STA_SP2_NO!$J$22</f>
        <v>0</v>
      </c>
      <c r="I16" s="128">
        <f>[7]STA_SP2_NO!$J$22</f>
        <v>0</v>
      </c>
      <c r="J16" s="75">
        <f>[8]STA_SP2_NO!$J$22</f>
        <v>0</v>
      </c>
      <c r="K16" s="128">
        <f>[9]STA_SP2_NO!$J$22</f>
        <v>0</v>
      </c>
      <c r="L16" s="75">
        <f>'[10]СП-2 (н.о.)'!$J$23</f>
        <v>0</v>
      </c>
      <c r="M16" s="309">
        <f>[11]STA_SP2_NO!$J$22</f>
        <v>0</v>
      </c>
      <c r="N16" s="316">
        <f>[12]STA_SP2_NO!$J$22</f>
        <v>0</v>
      </c>
      <c r="O16" s="286">
        <f t="shared" si="0"/>
        <v>0</v>
      </c>
    </row>
    <row r="17" spans="1:15" ht="34.5" thickBot="1" x14ac:dyDescent="0.3">
      <c r="A17" s="33">
        <v>13</v>
      </c>
      <c r="B17" s="58" t="s">
        <v>51</v>
      </c>
      <c r="C17" s="128">
        <f>[1]STA_SP2_NO!$J$23</f>
        <v>0</v>
      </c>
      <c r="D17" s="75">
        <f>[2]STA_SP2_NO!$J$23</f>
        <v>0</v>
      </c>
      <c r="E17" s="128">
        <f>[3]STA_SP2_NO!$J$23</f>
        <v>0</v>
      </c>
      <c r="F17" s="75">
        <f>[4]STA_SP2_NO!$J$23</f>
        <v>0</v>
      </c>
      <c r="G17" s="128">
        <f>[5]STA_SP2_NO!$J$23</f>
        <v>0</v>
      </c>
      <c r="H17" s="133">
        <f>[6]STA_SP2_NO!$J$23</f>
        <v>0</v>
      </c>
      <c r="I17" s="128">
        <f>[7]STA_SP2_NO!$J$23</f>
        <v>0</v>
      </c>
      <c r="J17" s="75">
        <f>[8]STA_SP2_NO!$J$23</f>
        <v>0</v>
      </c>
      <c r="K17" s="128">
        <f>[9]STA_SP2_NO!$J$23</f>
        <v>0</v>
      </c>
      <c r="L17" s="75">
        <f>'[10]СП-2 (н.о.)'!$J$24</f>
        <v>0</v>
      </c>
      <c r="M17" s="309">
        <f>[11]STA_SP2_NO!$J$23</f>
        <v>0</v>
      </c>
      <c r="N17" s="316">
        <f>[12]STA_SP2_NO!$J$23</f>
        <v>0</v>
      </c>
      <c r="O17" s="286">
        <f t="shared" si="0"/>
        <v>0</v>
      </c>
    </row>
    <row r="18" spans="1:15" ht="15.75" thickBot="1" x14ac:dyDescent="0.3">
      <c r="A18" s="37"/>
      <c r="B18" s="38" t="s">
        <v>37</v>
      </c>
      <c r="C18" s="42">
        <f t="shared" ref="C18:M18" si="1">SUM(C5:C17)</f>
        <v>745</v>
      </c>
      <c r="D18" s="43">
        <f t="shared" si="1"/>
        <v>1146</v>
      </c>
      <c r="E18" s="42">
        <f t="shared" si="1"/>
        <v>1111</v>
      </c>
      <c r="F18" s="43">
        <f t="shared" si="1"/>
        <v>1180</v>
      </c>
      <c r="G18" s="42">
        <f t="shared" si="1"/>
        <v>1797</v>
      </c>
      <c r="H18" s="43">
        <f t="shared" si="1"/>
        <v>1221</v>
      </c>
      <c r="I18" s="42">
        <f t="shared" si="1"/>
        <v>1338</v>
      </c>
      <c r="J18" s="43">
        <f t="shared" si="1"/>
        <v>2438</v>
      </c>
      <c r="K18" s="42">
        <f t="shared" si="1"/>
        <v>1356</v>
      </c>
      <c r="L18" s="43">
        <f>SUM(L5:L17)</f>
        <v>995</v>
      </c>
      <c r="M18" s="39">
        <f t="shared" si="1"/>
        <v>1498</v>
      </c>
      <c r="N18" s="278">
        <f>SUM(N5:N17)</f>
        <v>0</v>
      </c>
      <c r="O18" s="287">
        <f>SUM(C18:N18)</f>
        <v>14825</v>
      </c>
    </row>
    <row r="19" spans="1:15" ht="15.75" thickBot="1" x14ac:dyDescent="0.3">
      <c r="A19" s="117"/>
      <c r="B19" s="118"/>
      <c r="C19" s="47"/>
      <c r="D19" s="41"/>
      <c r="E19" s="47"/>
      <c r="F19" s="41"/>
      <c r="G19" s="47"/>
      <c r="H19" s="41"/>
      <c r="I19" s="47"/>
      <c r="J19" s="41"/>
      <c r="K19" s="47"/>
      <c r="L19" s="41"/>
      <c r="M19" s="47"/>
      <c r="N19" s="27"/>
      <c r="O19" s="47"/>
    </row>
    <row r="20" spans="1:15" ht="15.75" thickBot="1" x14ac:dyDescent="0.3">
      <c r="A20" s="478" t="s">
        <v>53</v>
      </c>
      <c r="B20" s="479"/>
      <c r="C20" s="60">
        <f>C18/O18</f>
        <v>5.0252951096121413E-2</v>
      </c>
      <c r="D20" s="61">
        <f>D18/O18</f>
        <v>7.7301854974704889E-2</v>
      </c>
      <c r="E20" s="49">
        <f>E18/O18</f>
        <v>7.4940978077571663E-2</v>
      </c>
      <c r="F20" s="61">
        <f>F18/O18</f>
        <v>7.9595278246205728E-2</v>
      </c>
      <c r="G20" s="49">
        <f>G18/O18</f>
        <v>0.1212141652613828</v>
      </c>
      <c r="H20" s="61">
        <f>H18/O18</f>
        <v>8.2360876897133214E-2</v>
      </c>
      <c r="I20" s="49">
        <f>I18/O18</f>
        <v>9.0252951096121414E-2</v>
      </c>
      <c r="J20" s="61">
        <f>J18/O18</f>
        <v>0.16445193929173693</v>
      </c>
      <c r="K20" s="49">
        <f>K18/O18</f>
        <v>9.1467116357504222E-2</v>
      </c>
      <c r="L20" s="61">
        <f>L18/O18</f>
        <v>6.7116357504215851E-2</v>
      </c>
      <c r="M20" s="314">
        <f>M18/O18</f>
        <v>0.10104553119730185</v>
      </c>
      <c r="N20" s="290">
        <f>N18/O18</f>
        <v>0</v>
      </c>
      <c r="O20" s="310">
        <f>SUM(C20:N20)</f>
        <v>1</v>
      </c>
    </row>
  </sheetData>
  <mergeCells count="18">
    <mergeCell ref="A20:B20"/>
    <mergeCell ref="C1:K1"/>
    <mergeCell ref="A2:A4"/>
    <mergeCell ref="B2:B4"/>
    <mergeCell ref="H3:H4"/>
    <mergeCell ref="I3:I4"/>
    <mergeCell ref="J3:J4"/>
    <mergeCell ref="K3:K4"/>
    <mergeCell ref="N3:N4"/>
    <mergeCell ref="C2:N2"/>
    <mergeCell ref="O2:O4"/>
    <mergeCell ref="C3:C4"/>
    <mergeCell ref="D3:D4"/>
    <mergeCell ref="E3:E4"/>
    <mergeCell ref="F3:F4"/>
    <mergeCell ref="G3:G4"/>
    <mergeCell ref="M3:M4"/>
    <mergeCell ref="L3:L4"/>
  </mergeCells>
  <pageMargins left="0.25" right="0.25" top="0.75" bottom="0.75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G27" sqref="G27"/>
    </sheetView>
  </sheetViews>
  <sheetFormatPr defaultRowHeight="15" x14ac:dyDescent="0.25"/>
  <cols>
    <col min="1" max="1" width="2.85546875" customWidth="1"/>
    <col min="2" max="2" width="26.5703125" customWidth="1"/>
    <col min="6" max="6" width="9.5703125" bestFit="1" customWidth="1"/>
    <col min="11" max="11" width="9.5703125" bestFit="1" customWidth="1"/>
    <col min="14" max="14" width="8.5703125" customWidth="1"/>
  </cols>
  <sheetData>
    <row r="1" spans="1:15" ht="32.25" customHeight="1" thickBot="1" x14ac:dyDescent="0.3">
      <c r="A1" s="131" t="s">
        <v>67</v>
      </c>
      <c r="B1" s="27"/>
      <c r="C1" s="407" t="s">
        <v>111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176" t="s">
        <v>36</v>
      </c>
    </row>
    <row r="2" spans="1:15" ht="15.75" thickBot="1" x14ac:dyDescent="0.3">
      <c r="A2" s="410" t="s">
        <v>0</v>
      </c>
      <c r="B2" s="412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35" t="s">
        <v>3</v>
      </c>
    </row>
    <row r="3" spans="1:15" x14ac:dyDescent="0.25">
      <c r="A3" s="445"/>
      <c r="B3" s="446"/>
      <c r="C3" s="476" t="s">
        <v>69</v>
      </c>
      <c r="D3" s="473" t="s">
        <v>4</v>
      </c>
      <c r="E3" s="457" t="s">
        <v>5</v>
      </c>
      <c r="F3" s="473" t="s">
        <v>6</v>
      </c>
      <c r="G3" s="457" t="s">
        <v>7</v>
      </c>
      <c r="H3" s="473" t="s">
        <v>8</v>
      </c>
      <c r="I3" s="457" t="s">
        <v>94</v>
      </c>
      <c r="J3" s="446" t="s">
        <v>9</v>
      </c>
      <c r="K3" s="481" t="s">
        <v>38</v>
      </c>
      <c r="L3" s="446" t="s">
        <v>93</v>
      </c>
      <c r="M3" s="477" t="s">
        <v>11</v>
      </c>
      <c r="N3" s="467" t="s">
        <v>96</v>
      </c>
      <c r="O3" s="436"/>
    </row>
    <row r="4" spans="1:15" ht="15.75" thickBot="1" x14ac:dyDescent="0.3">
      <c r="A4" s="443"/>
      <c r="B4" s="447"/>
      <c r="C4" s="439"/>
      <c r="D4" s="441"/>
      <c r="E4" s="443"/>
      <c r="F4" s="441"/>
      <c r="G4" s="443"/>
      <c r="H4" s="441"/>
      <c r="I4" s="443"/>
      <c r="J4" s="443"/>
      <c r="K4" s="482"/>
      <c r="L4" s="443"/>
      <c r="M4" s="441"/>
      <c r="N4" s="469"/>
      <c r="O4" s="437"/>
    </row>
    <row r="5" spans="1:15" ht="15.75" thickBot="1" x14ac:dyDescent="0.3">
      <c r="A5" s="31">
        <v>1</v>
      </c>
      <c r="B5" s="32" t="s">
        <v>39</v>
      </c>
      <c r="C5" s="128">
        <f>[1]STA_SP2_NO!$K$11</f>
        <v>44535.83</v>
      </c>
      <c r="D5" s="75">
        <f>[2]STA_SP2_NO!$K$11</f>
        <v>59514.34</v>
      </c>
      <c r="E5" s="128">
        <f>[3]STA_SP2_NO!$K$11</f>
        <v>54476</v>
      </c>
      <c r="F5" s="194">
        <f>[4]STA_SP2_NO!$K$11</f>
        <v>68041.59</v>
      </c>
      <c r="G5" s="128">
        <f>[5]STA_SP2_NO!$K$11</f>
        <v>130211</v>
      </c>
      <c r="H5" s="133">
        <f>[6]STA_SP2_NO!$K$11</f>
        <v>72152</v>
      </c>
      <c r="I5" s="128">
        <f>[7]STA_SP2_NO!$K$11</f>
        <v>75528.02</v>
      </c>
      <c r="J5" s="75">
        <f>[8]STA_SP2_NO!$K$11</f>
        <v>130399</v>
      </c>
      <c r="K5" s="128">
        <f>[9]STA_SP2_NO!$K$11</f>
        <v>59518</v>
      </c>
      <c r="L5" s="75">
        <f>'[10]СП-2 (н.о.)'!$K$12</f>
        <v>70753.289999999994</v>
      </c>
      <c r="M5" s="309">
        <f>[11]STA_SP2_NO!$K$11</f>
        <v>60511</v>
      </c>
      <c r="N5" s="316">
        <f>[12]STA_SP2_NO!$K$11</f>
        <v>0</v>
      </c>
      <c r="O5" s="286">
        <f>SUM(C5:N5)</f>
        <v>825640.07000000007</v>
      </c>
    </row>
    <row r="6" spans="1:15" ht="15.75" thickBot="1" x14ac:dyDescent="0.3">
      <c r="A6" s="33">
        <v>2</v>
      </c>
      <c r="B6" s="34" t="s">
        <v>40</v>
      </c>
      <c r="C6" s="128">
        <f>[1]STA_SP2_NO!$K$12</f>
        <v>8069.62</v>
      </c>
      <c r="D6" s="75">
        <f>[2]STA_SP2_NO!$K$12</f>
        <v>11560.01</v>
      </c>
      <c r="E6" s="128">
        <f>[3]STA_SP2_NO!$K$12</f>
        <v>5741</v>
      </c>
      <c r="F6" s="194">
        <f>[4]STA_SP2_NO!$K$12</f>
        <v>9074.89</v>
      </c>
      <c r="G6" s="128">
        <f>[5]STA_SP2_NO!$K$12</f>
        <v>12602</v>
      </c>
      <c r="H6" s="133">
        <f>[6]STA_SP2_NO!$K$12</f>
        <v>9881</v>
      </c>
      <c r="I6" s="128">
        <f>[7]STA_SP2_NO!$K$12</f>
        <v>5882.63</v>
      </c>
      <c r="J6" s="75">
        <f>[8]STA_SP2_NO!$K$12</f>
        <v>15889</v>
      </c>
      <c r="K6" s="128">
        <f>[9]STA_SP2_NO!$K$12</f>
        <v>9570</v>
      </c>
      <c r="L6" s="75">
        <f>'[10]СП-2 (н.о.)'!$K$13</f>
        <v>8918.58</v>
      </c>
      <c r="M6" s="309">
        <f>[11]STA_SP2_NO!$K$12</f>
        <v>10532</v>
      </c>
      <c r="N6" s="316">
        <f>[12]STA_SP2_NO!$K$12</f>
        <v>0</v>
      </c>
      <c r="O6" s="286">
        <f t="shared" ref="O6:O17" si="0">SUM(C6:N6)</f>
        <v>107720.73</v>
      </c>
    </row>
    <row r="7" spans="1:15" ht="15.75" thickBot="1" x14ac:dyDescent="0.3">
      <c r="A7" s="33">
        <v>3</v>
      </c>
      <c r="B7" s="34" t="s">
        <v>41</v>
      </c>
      <c r="C7" s="128">
        <f>[1]STA_SP2_NO!$K$13</f>
        <v>215.13</v>
      </c>
      <c r="D7" s="75">
        <f>[2]STA_SP2_NO!$K$13</f>
        <v>296.77</v>
      </c>
      <c r="E7" s="128">
        <f>[3]STA_SP2_NO!$K$13</f>
        <v>220</v>
      </c>
      <c r="F7" s="194">
        <f>[4]STA_SP2_NO!$K$13</f>
        <v>1106.46</v>
      </c>
      <c r="G7" s="128">
        <f>[5]STA_SP2_NO!$K$13</f>
        <v>3354</v>
      </c>
      <c r="H7" s="133">
        <f>[6]STA_SP2_NO!$K$13</f>
        <v>47</v>
      </c>
      <c r="I7" s="128">
        <f>[7]STA_SP2_NO!$K$13</f>
        <v>1314.74</v>
      </c>
      <c r="J7" s="75">
        <f>[8]STA_SP2_NO!$K$13</f>
        <v>3874</v>
      </c>
      <c r="K7" s="128">
        <f>[9]STA_SP2_NO!$K$13</f>
        <v>642</v>
      </c>
      <c r="L7" s="75">
        <f>'[10]СП-2 (н.о.)'!$K$14</f>
        <v>858.59</v>
      </c>
      <c r="M7" s="309">
        <f>[11]STA_SP2_NO!$K$13</f>
        <v>214</v>
      </c>
      <c r="N7" s="316">
        <f>[12]STA_SP2_NO!$K$13</f>
        <v>0</v>
      </c>
      <c r="O7" s="286">
        <f t="shared" si="0"/>
        <v>12142.69</v>
      </c>
    </row>
    <row r="8" spans="1:15" ht="15.75" thickBot="1" x14ac:dyDescent="0.3">
      <c r="A8" s="33">
        <v>4</v>
      </c>
      <c r="B8" s="34" t="s">
        <v>42</v>
      </c>
      <c r="C8" s="128">
        <f>[1]STA_SP2_NO!$K$14</f>
        <v>20.87</v>
      </c>
      <c r="D8" s="75">
        <f>[2]STA_SP2_NO!$K$14</f>
        <v>307.94</v>
      </c>
      <c r="E8" s="128">
        <f>[3]STA_SP2_NO!$K$14</f>
        <v>74</v>
      </c>
      <c r="F8" s="194">
        <f>[4]STA_SP2_NO!$K$14</f>
        <v>480.5</v>
      </c>
      <c r="G8" s="128">
        <f>[5]STA_SP2_NO!$K$14</f>
        <v>283</v>
      </c>
      <c r="H8" s="133">
        <f>[6]STA_SP2_NO!$K$14</f>
        <v>474</v>
      </c>
      <c r="I8" s="128">
        <f>[7]STA_SP2_NO!$K$14</f>
        <v>173.26</v>
      </c>
      <c r="J8" s="75">
        <f>[8]STA_SP2_NO!$K$14</f>
        <v>320</v>
      </c>
      <c r="K8" s="128">
        <f>[9]STA_SP2_NO!$K$14</f>
        <v>83</v>
      </c>
      <c r="L8" s="75">
        <f>'[10]СП-2 (н.о.)'!$K$15</f>
        <v>51.96</v>
      </c>
      <c r="M8" s="309">
        <f>[11]STA_SP2_NO!$K$14</f>
        <v>98</v>
      </c>
      <c r="N8" s="316">
        <f>[12]STA_SP2_NO!$K$14</f>
        <v>0</v>
      </c>
      <c r="O8" s="286">
        <f t="shared" si="0"/>
        <v>2366.5299999999997</v>
      </c>
    </row>
    <row r="9" spans="1:15" ht="15.75" thickBot="1" x14ac:dyDescent="0.3">
      <c r="A9" s="33">
        <v>5</v>
      </c>
      <c r="B9" s="34" t="s">
        <v>43</v>
      </c>
      <c r="C9" s="128">
        <f>[1]STA_SP2_NO!$K$15</f>
        <v>0</v>
      </c>
      <c r="D9" s="75">
        <f>[2]STA_SP2_NO!$K$15</f>
        <v>0</v>
      </c>
      <c r="E9" s="128">
        <f>[3]STA_SP2_NO!$K$15</f>
        <v>95</v>
      </c>
      <c r="F9" s="194">
        <f>[4]STA_SP2_NO!$K$15</f>
        <v>5.98</v>
      </c>
      <c r="G9" s="128">
        <f>[5]STA_SP2_NO!$K$15</f>
        <v>838</v>
      </c>
      <c r="H9" s="133">
        <f>[6]STA_SP2_NO!$K$15</f>
        <v>16</v>
      </c>
      <c r="I9" s="128">
        <f>[7]STA_SP2_NO!$K$15</f>
        <v>231.56</v>
      </c>
      <c r="J9" s="75">
        <f>[8]STA_SP2_NO!$K$15</f>
        <v>60</v>
      </c>
      <c r="K9" s="128">
        <f>[9]STA_SP2_NO!$K$15</f>
        <v>580</v>
      </c>
      <c r="L9" s="75">
        <f>'[10]СП-2 (н.о.)'!$K$16</f>
        <v>0</v>
      </c>
      <c r="M9" s="309">
        <f>[11]STA_SP2_NO!$K$15</f>
        <v>1700</v>
      </c>
      <c r="N9" s="316">
        <f>[12]STA_SP2_NO!$K$15</f>
        <v>0</v>
      </c>
      <c r="O9" s="286">
        <f t="shared" si="0"/>
        <v>3526.54</v>
      </c>
    </row>
    <row r="10" spans="1:15" ht="15.75" thickBot="1" x14ac:dyDescent="0.3">
      <c r="A10" s="33">
        <v>6</v>
      </c>
      <c r="B10" s="34" t="s">
        <v>44</v>
      </c>
      <c r="C10" s="128">
        <f>[1]STA_SP2_NO!$K$16</f>
        <v>823.67</v>
      </c>
      <c r="D10" s="75">
        <f>[2]STA_SP2_NO!$K$16</f>
        <v>4895.3599999999997</v>
      </c>
      <c r="E10" s="128">
        <f>[3]STA_SP2_NO!$K$16</f>
        <v>832</v>
      </c>
      <c r="F10" s="194">
        <f>[4]STA_SP2_NO!$K$16</f>
        <v>554.23</v>
      </c>
      <c r="G10" s="128">
        <f>[5]STA_SP2_NO!$K$16</f>
        <v>554</v>
      </c>
      <c r="H10" s="133">
        <f>[6]STA_SP2_NO!$K$16</f>
        <v>251</v>
      </c>
      <c r="I10" s="128">
        <f>[7]STA_SP2_NO!$K$16</f>
        <v>1980.61</v>
      </c>
      <c r="J10" s="75">
        <f>[8]STA_SP2_NO!$K$16</f>
        <v>851</v>
      </c>
      <c r="K10" s="128">
        <f>[9]STA_SP2_NO!$K$16</f>
        <v>393</v>
      </c>
      <c r="L10" s="75">
        <f>'[10]СП-2 (н.о.)'!$K$17</f>
        <v>21.43</v>
      </c>
      <c r="M10" s="309">
        <f>[11]STA_SP2_NO!$K$16</f>
        <v>838</v>
      </c>
      <c r="N10" s="316">
        <f>[12]STA_SP2_NO!$K$16</f>
        <v>0</v>
      </c>
      <c r="O10" s="286">
        <f t="shared" si="0"/>
        <v>11994.300000000001</v>
      </c>
    </row>
    <row r="11" spans="1:15" ht="15.75" thickBot="1" x14ac:dyDescent="0.3">
      <c r="A11" s="33">
        <v>7</v>
      </c>
      <c r="B11" s="34" t="s">
        <v>45</v>
      </c>
      <c r="C11" s="128">
        <f>[1]STA_SP2_NO!$K$17</f>
        <v>0</v>
      </c>
      <c r="D11" s="75">
        <f>[2]STA_SP2_NO!$K$17</f>
        <v>38.35</v>
      </c>
      <c r="E11" s="128">
        <f>[3]STA_SP2_NO!$K$17</f>
        <v>0</v>
      </c>
      <c r="F11" s="194">
        <f>[4]STA_SP2_NO!$K$17</f>
        <v>0</v>
      </c>
      <c r="G11" s="128">
        <f>[5]STA_SP2_NO!$K$17</f>
        <v>0</v>
      </c>
      <c r="H11" s="133">
        <f>[6]STA_SP2_NO!$K$17</f>
        <v>0</v>
      </c>
      <c r="I11" s="128">
        <f>[7]STA_SP2_NO!$K$17</f>
        <v>5.8</v>
      </c>
      <c r="J11" s="75">
        <f>[8]STA_SP2_NO!$K$17</f>
        <v>22</v>
      </c>
      <c r="K11" s="128">
        <f>[9]STA_SP2_NO!$K$17</f>
        <v>59</v>
      </c>
      <c r="L11" s="75">
        <f>'[10]СП-2 (н.о.)'!$K$18</f>
        <v>0</v>
      </c>
      <c r="M11" s="309">
        <f>[11]STA_SP2_NO!$K$17</f>
        <v>25</v>
      </c>
      <c r="N11" s="316">
        <f>[12]STA_SP2_NO!$K$17</f>
        <v>0</v>
      </c>
      <c r="O11" s="286">
        <f t="shared" si="0"/>
        <v>150.15</v>
      </c>
    </row>
    <row r="12" spans="1:15" ht="15.75" thickBot="1" x14ac:dyDescent="0.3">
      <c r="A12" s="33">
        <v>8</v>
      </c>
      <c r="B12" s="34" t="s">
        <v>46</v>
      </c>
      <c r="C12" s="128">
        <f>[1]STA_SP2_NO!$K$18</f>
        <v>768.98</v>
      </c>
      <c r="D12" s="75">
        <f>[2]STA_SP2_NO!$K$18</f>
        <v>171.9</v>
      </c>
      <c r="E12" s="128">
        <f>[3]STA_SP2_NO!$K$18</f>
        <v>955</v>
      </c>
      <c r="F12" s="194">
        <f>[4]STA_SP2_NO!$K$18</f>
        <v>38.159999999999997</v>
      </c>
      <c r="G12" s="128">
        <f>[5]STA_SP2_NO!$K$18</f>
        <v>244</v>
      </c>
      <c r="H12" s="133">
        <f>[6]STA_SP2_NO!$K$18</f>
        <v>64</v>
      </c>
      <c r="I12" s="128">
        <f>[7]STA_SP2_NO!$K$18</f>
        <v>0</v>
      </c>
      <c r="J12" s="75">
        <f>[8]STA_SP2_NO!$K$18</f>
        <v>259</v>
      </c>
      <c r="K12" s="128">
        <f>[9]STA_SP2_NO!$K$18</f>
        <v>695</v>
      </c>
      <c r="L12" s="75">
        <f>'[10]СП-2 (н.о.)'!$K$19</f>
        <v>72.05</v>
      </c>
      <c r="M12" s="309">
        <f>[11]STA_SP2_NO!$K$18</f>
        <v>2649</v>
      </c>
      <c r="N12" s="316">
        <f>[12]STA_SP2_NO!$K$18</f>
        <v>0</v>
      </c>
      <c r="O12" s="286">
        <f t="shared" si="0"/>
        <v>5917.09</v>
      </c>
    </row>
    <row r="13" spans="1:15" ht="23.25" thickBot="1" x14ac:dyDescent="0.3">
      <c r="A13" s="33">
        <v>9</v>
      </c>
      <c r="B13" s="58" t="s">
        <v>47</v>
      </c>
      <c r="C13" s="128">
        <f>[1]STA_SP2_NO!$K$19</f>
        <v>0</v>
      </c>
      <c r="D13" s="75">
        <f>[2]STA_SP2_NO!$K$19</f>
        <v>0</v>
      </c>
      <c r="E13" s="128">
        <f>[3]STA_SP2_NO!$K$19</f>
        <v>0</v>
      </c>
      <c r="F13" s="194">
        <f>[4]STA_SP2_NO!$K$19</f>
        <v>0</v>
      </c>
      <c r="G13" s="128">
        <f>[5]STA_SP2_NO!$K$19</f>
        <v>0</v>
      </c>
      <c r="H13" s="133">
        <f>[6]STA_SP2_NO!$K$19</f>
        <v>0</v>
      </c>
      <c r="I13" s="128">
        <f>[7]STA_SP2_NO!$K$19</f>
        <v>0</v>
      </c>
      <c r="J13" s="75">
        <f>[8]STA_SP2_NO!$K$19</f>
        <v>0</v>
      </c>
      <c r="K13" s="128">
        <f>[9]STA_SP2_NO!$K$19</f>
        <v>0</v>
      </c>
      <c r="L13" s="75">
        <f>'[10]СП-2 (н.о.)'!$K$20</f>
        <v>0</v>
      </c>
      <c r="M13" s="309">
        <f>[11]STA_SP2_NO!$K$19</f>
        <v>0</v>
      </c>
      <c r="N13" s="316">
        <f>[12]STA_SP2_NO!$K$19</f>
        <v>0</v>
      </c>
      <c r="O13" s="286">
        <f t="shared" si="0"/>
        <v>0</v>
      </c>
    </row>
    <row r="14" spans="1:15" ht="34.5" thickBot="1" x14ac:dyDescent="0.3">
      <c r="A14" s="33">
        <v>10</v>
      </c>
      <c r="B14" s="177" t="s">
        <v>48</v>
      </c>
      <c r="C14" s="128">
        <f>[1]STA_SP2_NO!$K$20</f>
        <v>0</v>
      </c>
      <c r="D14" s="75">
        <f>[2]STA_SP2_NO!$K$20</f>
        <v>0</v>
      </c>
      <c r="E14" s="128">
        <f>[3]STA_SP2_NO!$K$20</f>
        <v>0</v>
      </c>
      <c r="F14" s="194">
        <f>[4]STA_SP2_NO!$K$20</f>
        <v>0</v>
      </c>
      <c r="G14" s="128">
        <f>[5]STA_SP2_NO!$K$20</f>
        <v>0</v>
      </c>
      <c r="H14" s="133">
        <f>[6]STA_SP2_NO!$K$20</f>
        <v>0</v>
      </c>
      <c r="I14" s="128">
        <f>[7]STA_SP2_NO!$K$20</f>
        <v>0</v>
      </c>
      <c r="J14" s="75">
        <f>[8]STA_SP2_NO!$K$20</f>
        <v>0</v>
      </c>
      <c r="K14" s="128">
        <f>[9]STA_SP2_NO!$K$20</f>
        <v>0</v>
      </c>
      <c r="L14" s="75">
        <f>'[10]СП-2 (н.о.)'!$K$21</f>
        <v>0</v>
      </c>
      <c r="M14" s="309">
        <f>[11]STA_SP2_NO!$K$20</f>
        <v>0</v>
      </c>
      <c r="N14" s="316">
        <f>[12]STA_SP2_NO!$K$20</f>
        <v>0</v>
      </c>
      <c r="O14" s="286">
        <f t="shared" si="0"/>
        <v>0</v>
      </c>
    </row>
    <row r="15" spans="1:15" ht="15.75" thickBot="1" x14ac:dyDescent="0.3">
      <c r="A15" s="33">
        <v>11</v>
      </c>
      <c r="B15" s="34" t="s">
        <v>49</v>
      </c>
      <c r="C15" s="128">
        <f>[1]STA_SP2_NO!$K$21</f>
        <v>0</v>
      </c>
      <c r="D15" s="75">
        <f>[2]STA_SP2_NO!$K$21</f>
        <v>0</v>
      </c>
      <c r="E15" s="128">
        <f>[3]STA_SP2_NO!$K$21</f>
        <v>0</v>
      </c>
      <c r="F15" s="194">
        <f>[4]STA_SP2_NO!$K$21</f>
        <v>0</v>
      </c>
      <c r="G15" s="128">
        <f>[5]STA_SP2_NO!$K$21</f>
        <v>0</v>
      </c>
      <c r="H15" s="133">
        <f>[6]STA_SP2_NO!$K$21</f>
        <v>0</v>
      </c>
      <c r="I15" s="128">
        <f>[7]STA_SP2_NO!$K$21</f>
        <v>0</v>
      </c>
      <c r="J15" s="75">
        <f>[8]STA_SP2_NO!$K$21</f>
        <v>0</v>
      </c>
      <c r="K15" s="128">
        <f>[9]STA_SP2_NO!$K$21</f>
        <v>0</v>
      </c>
      <c r="L15" s="75">
        <f>'[10]СП-2 (н.о.)'!$K$22</f>
        <v>0</v>
      </c>
      <c r="M15" s="309">
        <f>[11]STA_SP2_NO!$K$21</f>
        <v>0</v>
      </c>
      <c r="N15" s="316">
        <f>[12]STA_SP2_NO!$K$21</f>
        <v>0</v>
      </c>
      <c r="O15" s="286">
        <f t="shared" si="0"/>
        <v>0</v>
      </c>
    </row>
    <row r="16" spans="1:15" ht="57" thickBot="1" x14ac:dyDescent="0.3">
      <c r="A16" s="33">
        <v>12</v>
      </c>
      <c r="B16" s="58" t="s">
        <v>50</v>
      </c>
      <c r="C16" s="128">
        <f>[1]STA_SP2_NO!$K$22</f>
        <v>0</v>
      </c>
      <c r="D16" s="75">
        <f>[2]STA_SP2_NO!$K$22</f>
        <v>0</v>
      </c>
      <c r="E16" s="128">
        <f>[3]STA_SP2_NO!$K$22</f>
        <v>0</v>
      </c>
      <c r="F16" s="194">
        <f>[4]STA_SP2_NO!$K$22</f>
        <v>0</v>
      </c>
      <c r="G16" s="128">
        <f>[5]STA_SP2_NO!$K$22</f>
        <v>0</v>
      </c>
      <c r="H16" s="133">
        <f>[6]STA_SP2_NO!$K$22</f>
        <v>0</v>
      </c>
      <c r="I16" s="128">
        <f>[7]STA_SP2_NO!$K$22</f>
        <v>0</v>
      </c>
      <c r="J16" s="75">
        <f>[8]STA_SP2_NO!$K$22</f>
        <v>0</v>
      </c>
      <c r="K16" s="128">
        <f>[9]STA_SP2_NO!$K$22</f>
        <v>0</v>
      </c>
      <c r="L16" s="75">
        <f>'[10]СП-2 (н.о.)'!$K$23</f>
        <v>0</v>
      </c>
      <c r="M16" s="309">
        <f>[11]STA_SP2_NO!$K$22</f>
        <v>0</v>
      </c>
      <c r="N16" s="316">
        <f>[12]STA_SP2_NO!$K$22</f>
        <v>0</v>
      </c>
      <c r="O16" s="286">
        <f t="shared" si="0"/>
        <v>0</v>
      </c>
    </row>
    <row r="17" spans="1:15" ht="34.5" thickBot="1" x14ac:dyDescent="0.3">
      <c r="A17" s="33">
        <v>13</v>
      </c>
      <c r="B17" s="58" t="s">
        <v>51</v>
      </c>
      <c r="C17" s="128">
        <f>[1]STA_SP2_NO!$K$23</f>
        <v>0</v>
      </c>
      <c r="D17" s="75">
        <f>[2]STA_SP2_NO!$K$23</f>
        <v>0</v>
      </c>
      <c r="E17" s="128">
        <f>[3]STA_SP2_NO!$K$23</f>
        <v>0</v>
      </c>
      <c r="F17" s="194">
        <f>[4]STA_SP2_NO!$K$23</f>
        <v>0</v>
      </c>
      <c r="G17" s="128">
        <f>[5]STA_SP2_NO!$K$23</f>
        <v>0</v>
      </c>
      <c r="H17" s="133">
        <f>[6]STA_SP2_NO!$K$23</f>
        <v>0</v>
      </c>
      <c r="I17" s="128">
        <f>[7]STA_SP2_NO!$K$23</f>
        <v>0</v>
      </c>
      <c r="J17" s="75">
        <f>[8]STA_SP2_NO!$K$23</f>
        <v>0</v>
      </c>
      <c r="K17" s="128">
        <f>[9]STA_SP2_NO!$K$23</f>
        <v>0</v>
      </c>
      <c r="L17" s="75">
        <f>'[10]СП-2 (н.о.)'!$K$24</f>
        <v>0</v>
      </c>
      <c r="M17" s="309">
        <f>[11]STA_SP2_NO!$K$23</f>
        <v>0</v>
      </c>
      <c r="N17" s="316">
        <f>[12]STA_SP2_NO!$K$23</f>
        <v>0</v>
      </c>
      <c r="O17" s="286">
        <f t="shared" si="0"/>
        <v>0</v>
      </c>
    </row>
    <row r="18" spans="1:15" ht="15.75" thickBot="1" x14ac:dyDescent="0.3">
      <c r="A18" s="37"/>
      <c r="B18" s="38" t="s">
        <v>37</v>
      </c>
      <c r="C18" s="42">
        <f t="shared" ref="C18:M18" si="1">SUM(C5:C17)</f>
        <v>54434.100000000006</v>
      </c>
      <c r="D18" s="43">
        <f>SUM(D5:D17)</f>
        <v>76784.67</v>
      </c>
      <c r="E18" s="42">
        <f t="shared" si="1"/>
        <v>62393</v>
      </c>
      <c r="F18" s="43">
        <f>SUM(F5:F17)</f>
        <v>79301.81</v>
      </c>
      <c r="G18" s="42">
        <f t="shared" si="1"/>
        <v>148086</v>
      </c>
      <c r="H18" s="43">
        <f t="shared" si="1"/>
        <v>82885</v>
      </c>
      <c r="I18" s="42">
        <f>SUM(I5:I17)</f>
        <v>85116.62000000001</v>
      </c>
      <c r="J18" s="43">
        <f t="shared" si="1"/>
        <v>151674</v>
      </c>
      <c r="K18" s="81">
        <f t="shared" si="1"/>
        <v>71540</v>
      </c>
      <c r="L18" s="43">
        <f>SUM(L5:L17)</f>
        <v>80675.899999999994</v>
      </c>
      <c r="M18" s="39">
        <f t="shared" si="1"/>
        <v>76567</v>
      </c>
      <c r="N18" s="278">
        <f>SUM(N5:N17)</f>
        <v>0</v>
      </c>
      <c r="O18" s="287">
        <f>SUM(O5:O17)</f>
        <v>969458.10000000009</v>
      </c>
    </row>
    <row r="19" spans="1:15" ht="15.75" thickBot="1" x14ac:dyDescent="0.3">
      <c r="N19" s="27"/>
    </row>
    <row r="20" spans="1:15" ht="15.75" thickBot="1" x14ac:dyDescent="0.3">
      <c r="A20" s="478" t="s">
        <v>53</v>
      </c>
      <c r="B20" s="479"/>
      <c r="C20" s="60">
        <f>C18/O18</f>
        <v>5.614899705309595E-2</v>
      </c>
      <c r="D20" s="61">
        <f>D18/O18</f>
        <v>7.920370153181451E-2</v>
      </c>
      <c r="E20" s="49">
        <f>E18/O18</f>
        <v>6.4358634994127126E-2</v>
      </c>
      <c r="F20" s="61">
        <f>F18/O18</f>
        <v>8.1800141749292718E-2</v>
      </c>
      <c r="G20" s="49">
        <f>G18/O18</f>
        <v>0.15275131539980943</v>
      </c>
      <c r="H20" s="61">
        <f>H18/O18</f>
        <v>8.5496216907156683E-2</v>
      </c>
      <c r="I20" s="49">
        <f>I18/O18</f>
        <v>8.7798142075454319E-2</v>
      </c>
      <c r="J20" s="61">
        <f>J18/O18</f>
        <v>0.15645235209236993</v>
      </c>
      <c r="K20" s="49">
        <f>K18/O18</f>
        <v>7.3793802950328641E-2</v>
      </c>
      <c r="L20" s="61">
        <f>L18/O18</f>
        <v>8.3217521211076562E-2</v>
      </c>
      <c r="M20" s="314">
        <f>M18/O18</f>
        <v>7.897917403547404E-2</v>
      </c>
      <c r="N20" s="290">
        <f>N18/O18</f>
        <v>0</v>
      </c>
      <c r="O20" s="310">
        <f>SUM(C20:N20)</f>
        <v>1</v>
      </c>
    </row>
  </sheetData>
  <mergeCells count="18">
    <mergeCell ref="A20:B20"/>
    <mergeCell ref="C1:K1"/>
    <mergeCell ref="A2:A4"/>
    <mergeCell ref="B2:B4"/>
    <mergeCell ref="H3:H4"/>
    <mergeCell ref="I3:I4"/>
    <mergeCell ref="J3:J4"/>
    <mergeCell ref="K3:K4"/>
    <mergeCell ref="C2:N2"/>
    <mergeCell ref="N3:N4"/>
    <mergeCell ref="O2:O4"/>
    <mergeCell ref="C3:C4"/>
    <mergeCell ref="D3:D4"/>
    <mergeCell ref="E3:E4"/>
    <mergeCell ref="F3:F4"/>
    <mergeCell ref="G3:G4"/>
    <mergeCell ref="M3:M4"/>
    <mergeCell ref="L3:L4"/>
  </mergeCells>
  <pageMargins left="0.25" right="0.25" top="0.75" bottom="0.75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N32" activeCellId="3" sqref="N3:N13 N16 N20:N30 N32"/>
    </sheetView>
  </sheetViews>
  <sheetFormatPr defaultRowHeight="15" x14ac:dyDescent="0.25"/>
  <cols>
    <col min="1" max="1" width="4" customWidth="1"/>
    <col min="2" max="2" width="21.5703125" customWidth="1"/>
  </cols>
  <sheetData>
    <row r="1" spans="1:15" ht="27.75" customHeight="1" thickBot="1" x14ac:dyDescent="0.3">
      <c r="A1" s="131"/>
      <c r="B1" s="27"/>
      <c r="C1" s="407" t="s">
        <v>112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57"/>
    </row>
    <row r="2" spans="1:15" ht="15.75" thickBot="1" x14ac:dyDescent="0.3">
      <c r="A2" s="410" t="s">
        <v>0</v>
      </c>
      <c r="B2" s="412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35" t="s">
        <v>3</v>
      </c>
    </row>
    <row r="3" spans="1:15" x14ac:dyDescent="0.25">
      <c r="A3" s="445"/>
      <c r="B3" s="446"/>
      <c r="C3" s="453" t="s">
        <v>69</v>
      </c>
      <c r="D3" s="446" t="s">
        <v>4</v>
      </c>
      <c r="E3" s="457" t="s">
        <v>5</v>
      </c>
      <c r="F3" s="471" t="s">
        <v>6</v>
      </c>
      <c r="G3" s="457" t="s">
        <v>7</v>
      </c>
      <c r="H3" s="473" t="s">
        <v>8</v>
      </c>
      <c r="I3" s="457" t="s">
        <v>94</v>
      </c>
      <c r="J3" s="473" t="s">
        <v>9</v>
      </c>
      <c r="K3" s="453" t="s">
        <v>10</v>
      </c>
      <c r="L3" s="446" t="s">
        <v>93</v>
      </c>
      <c r="M3" s="459" t="s">
        <v>11</v>
      </c>
      <c r="N3" s="467" t="s">
        <v>96</v>
      </c>
      <c r="O3" s="436"/>
    </row>
    <row r="4" spans="1:15" ht="15.75" thickBot="1" x14ac:dyDescent="0.3">
      <c r="A4" s="443"/>
      <c r="B4" s="447"/>
      <c r="C4" s="455"/>
      <c r="D4" s="443"/>
      <c r="E4" s="443"/>
      <c r="F4" s="461"/>
      <c r="G4" s="443"/>
      <c r="H4" s="441"/>
      <c r="I4" s="443"/>
      <c r="J4" s="441"/>
      <c r="K4" s="455"/>
      <c r="L4" s="443"/>
      <c r="M4" s="461"/>
      <c r="N4" s="469"/>
      <c r="O4" s="437"/>
    </row>
    <row r="5" spans="1:15" x14ac:dyDescent="0.25">
      <c r="A5" s="31">
        <v>1</v>
      </c>
      <c r="B5" s="32" t="s">
        <v>39</v>
      </c>
      <c r="C5" s="69">
        <f>[1]STA_SP2_NO!$J$25</f>
        <v>14</v>
      </c>
      <c r="D5" s="129">
        <f>[2]STA_SP2_NO!$J$25</f>
        <v>26</v>
      </c>
      <c r="E5" s="68">
        <f>[3]STA_SP2_NO!$J$25</f>
        <v>13</v>
      </c>
      <c r="F5" s="75">
        <f>[4]STA_SP2_NO!$J$25</f>
        <v>28</v>
      </c>
      <c r="G5" s="68">
        <f>[5]STA_SP2_NO!$J$25</f>
        <v>39</v>
      </c>
      <c r="H5" s="75">
        <f>[6]STA_SP2_NO!$J$25</f>
        <v>19</v>
      </c>
      <c r="I5" s="68">
        <f>[7]STA_SP2_NO!$J$25</f>
        <v>55</v>
      </c>
      <c r="J5" s="75">
        <f>[8]STA_SP2_NO!$J$25</f>
        <v>42</v>
      </c>
      <c r="K5" s="68">
        <f>[9]STA_SP2_NO!$J$25</f>
        <v>17</v>
      </c>
      <c r="L5" s="75">
        <f>'[10]СП-2 (н.о.)'!$J$26</f>
        <v>61</v>
      </c>
      <c r="M5" s="285">
        <f>[11]STA_SP2_NO!$J$25</f>
        <v>32</v>
      </c>
      <c r="N5" s="277">
        <f>[12]STA_SP2_NO!$J$25</f>
        <v>0</v>
      </c>
      <c r="O5" s="317">
        <f>SUM(C5:N5)</f>
        <v>346</v>
      </c>
    </row>
    <row r="6" spans="1:15" x14ac:dyDescent="0.25">
      <c r="A6" s="33">
        <v>2</v>
      </c>
      <c r="B6" s="34" t="s">
        <v>40</v>
      </c>
      <c r="C6" s="69">
        <f>[1]STA_SP2_NO!$J$26</f>
        <v>26</v>
      </c>
      <c r="D6" s="129">
        <f>[2]STA_SP2_NO!$J$26</f>
        <v>105</v>
      </c>
      <c r="E6" s="68">
        <f>[3]STA_SP2_NO!$J$26</f>
        <v>25</v>
      </c>
      <c r="F6" s="75">
        <f>[4]STA_SP2_NO!$J$26</f>
        <v>45</v>
      </c>
      <c r="G6" s="68">
        <f>[5]STA_SP2_NO!$J$26</f>
        <v>29</v>
      </c>
      <c r="H6" s="75">
        <f>[6]STA_SP2_NO!$J$26</f>
        <v>14</v>
      </c>
      <c r="I6" s="68">
        <f>[7]STA_SP2_NO!$J$26</f>
        <v>0</v>
      </c>
      <c r="J6" s="75">
        <f>[8]STA_SP2_NO!$J$26</f>
        <v>45</v>
      </c>
      <c r="K6" s="68">
        <f>[9]STA_SP2_NO!$J$26</f>
        <v>19</v>
      </c>
      <c r="L6" s="75">
        <f>'[10]СП-2 (н.о.)'!$J$27</f>
        <v>4</v>
      </c>
      <c r="M6" s="285">
        <f>[11]STA_SP2_NO!$J$26</f>
        <v>26</v>
      </c>
      <c r="N6" s="277">
        <f>[12]STA_SP2_NO!$J$26</f>
        <v>0</v>
      </c>
      <c r="O6" s="317">
        <f t="shared" ref="O6:O12" si="0">SUM(C6:N6)</f>
        <v>338</v>
      </c>
    </row>
    <row r="7" spans="1:15" x14ac:dyDescent="0.25">
      <c r="A7" s="33">
        <v>3</v>
      </c>
      <c r="B7" s="34" t="s">
        <v>41</v>
      </c>
      <c r="C7" s="69">
        <f>[1]STA_SP2_NO!$J$27</f>
        <v>1</v>
      </c>
      <c r="D7" s="129">
        <f>[2]STA_SP2_NO!$J$27</f>
        <v>1</v>
      </c>
      <c r="E7" s="68">
        <f>[3]STA_SP2_NO!$J$27</f>
        <v>1</v>
      </c>
      <c r="F7" s="75">
        <f>[4]STA_SP2_NO!$J$27</f>
        <v>10</v>
      </c>
      <c r="G7" s="68">
        <f>[5]STA_SP2_NO!$J$27</f>
        <v>2</v>
      </c>
      <c r="H7" s="75">
        <f>[6]STA_SP2_NO!$J$27</f>
        <v>0</v>
      </c>
      <c r="I7" s="68">
        <f>[7]STA_SP2_NO!$J$27</f>
        <v>0</v>
      </c>
      <c r="J7" s="75">
        <f>[8]STA_SP2_NO!$J$27</f>
        <v>1</v>
      </c>
      <c r="K7" s="68">
        <f>[9]STA_SP2_NO!$J$27</f>
        <v>2</v>
      </c>
      <c r="L7" s="75">
        <f>'[10]СП-2 (н.о.)'!$J$28</f>
        <v>0</v>
      </c>
      <c r="M7" s="285">
        <f>[11]STA_SP2_NO!$J$27</f>
        <v>0</v>
      </c>
      <c r="N7" s="277">
        <f>[12]STA_SP2_NO!$J$27</f>
        <v>0</v>
      </c>
      <c r="O7" s="317">
        <f t="shared" si="0"/>
        <v>18</v>
      </c>
    </row>
    <row r="8" spans="1:15" x14ac:dyDescent="0.25">
      <c r="A8" s="33">
        <v>4</v>
      </c>
      <c r="B8" s="34" t="s">
        <v>42</v>
      </c>
      <c r="C8" s="69">
        <f>[1]STA_SP2_NO!$J$28</f>
        <v>0</v>
      </c>
      <c r="D8" s="129">
        <f>[2]STA_SP2_NO!$J$28</f>
        <v>0</v>
      </c>
      <c r="E8" s="68">
        <f>[3]STA_SP2_NO!$J$28</f>
        <v>0</v>
      </c>
      <c r="F8" s="75">
        <f>[4]STA_SP2_NO!$J$28</f>
        <v>0</v>
      </c>
      <c r="G8" s="68">
        <f>[5]STA_SP2_NO!$J$28</f>
        <v>0</v>
      </c>
      <c r="H8" s="75">
        <f>[6]STA_SP2_NO!$J$28</f>
        <v>0</v>
      </c>
      <c r="I8" s="68">
        <f>[7]STA_SP2_NO!$J$28</f>
        <v>0</v>
      </c>
      <c r="J8" s="75">
        <f>[8]STA_SP2_NO!$J$28</f>
        <v>0</v>
      </c>
      <c r="K8" s="68">
        <f>[9]STA_SP2_NO!$J$28</f>
        <v>0</v>
      </c>
      <c r="L8" s="75">
        <f>'[10]СП-2 (н.о.)'!$J$29</f>
        <v>0</v>
      </c>
      <c r="M8" s="285">
        <f>[11]STA_SP2_NO!$J$28</f>
        <v>0</v>
      </c>
      <c r="N8" s="277">
        <f>[12]STA_SP2_NO!$J$28</f>
        <v>0</v>
      </c>
      <c r="O8" s="317">
        <f t="shared" si="0"/>
        <v>0</v>
      </c>
    </row>
    <row r="9" spans="1:15" x14ac:dyDescent="0.25">
      <c r="A9" s="33">
        <v>5</v>
      </c>
      <c r="B9" s="34" t="s">
        <v>43</v>
      </c>
      <c r="C9" s="69">
        <f>[1]STA_SP2_NO!$J$29</f>
        <v>0</v>
      </c>
      <c r="D9" s="129">
        <f>[2]STA_SP2_NO!$J$29</f>
        <v>1</v>
      </c>
      <c r="E9" s="68">
        <f>[3]STA_SP2_NO!$J$29</f>
        <v>0</v>
      </c>
      <c r="F9" s="75">
        <f>[4]STA_SP2_NO!$J$29</f>
        <v>0</v>
      </c>
      <c r="G9" s="68">
        <f>[5]STA_SP2_NO!$J$29</f>
        <v>0</v>
      </c>
      <c r="H9" s="75">
        <f>[6]STA_SP2_NO!$J$29</f>
        <v>0</v>
      </c>
      <c r="I9" s="68">
        <f>[7]STA_SP2_NO!$J$29</f>
        <v>0</v>
      </c>
      <c r="J9" s="75">
        <f>[8]STA_SP2_NO!$J$29</f>
        <v>0</v>
      </c>
      <c r="K9" s="68">
        <f>[9]STA_SP2_NO!$J$29</f>
        <v>0</v>
      </c>
      <c r="L9" s="75">
        <f>'[10]СП-2 (н.о.)'!$J$30</f>
        <v>0</v>
      </c>
      <c r="M9" s="285">
        <f>[11]STA_SP2_NO!$J$29</f>
        <v>0</v>
      </c>
      <c r="N9" s="277">
        <f>[12]STA_SP2_NO!$J$29</f>
        <v>0</v>
      </c>
      <c r="O9" s="317">
        <f t="shared" si="0"/>
        <v>1</v>
      </c>
    </row>
    <row r="10" spans="1:15" x14ac:dyDescent="0.25">
      <c r="A10" s="33">
        <v>6</v>
      </c>
      <c r="B10" s="34" t="s">
        <v>44</v>
      </c>
      <c r="C10" s="69">
        <f>[1]STA_SP2_NO!$J$30</f>
        <v>0</v>
      </c>
      <c r="D10" s="129">
        <f>[2]STA_SP2_NO!$J$30</f>
        <v>0</v>
      </c>
      <c r="E10" s="68">
        <f>[3]STA_SP2_NO!$J$30</f>
        <v>0</v>
      </c>
      <c r="F10" s="75">
        <f>[4]STA_SP2_NO!$J$30</f>
        <v>0</v>
      </c>
      <c r="G10" s="68">
        <f>[5]STA_SP2_NO!$J$30</f>
        <v>2</v>
      </c>
      <c r="H10" s="75">
        <f>[6]STA_SP2_NO!$J$30</f>
        <v>1</v>
      </c>
      <c r="I10" s="68">
        <f>[7]STA_SP2_NO!$J$30</f>
        <v>0</v>
      </c>
      <c r="J10" s="75">
        <f>[8]STA_SP2_NO!$J$30</f>
        <v>0</v>
      </c>
      <c r="K10" s="68">
        <f>[9]STA_SP2_NO!$J$30</f>
        <v>1</v>
      </c>
      <c r="L10" s="75">
        <f>'[10]СП-2 (н.о.)'!$J$31</f>
        <v>0</v>
      </c>
      <c r="M10" s="285">
        <f>[11]STA_SP2_NO!$J$30</f>
        <v>1</v>
      </c>
      <c r="N10" s="277">
        <f>[12]STA_SP2_NO!$J$30</f>
        <v>0</v>
      </c>
      <c r="O10" s="317">
        <f t="shared" si="0"/>
        <v>5</v>
      </c>
    </row>
    <row r="11" spans="1:15" x14ac:dyDescent="0.25">
      <c r="A11" s="33">
        <v>7</v>
      </c>
      <c r="B11" s="34" t="s">
        <v>45</v>
      </c>
      <c r="C11" s="69">
        <f>[1]STA_SP2_NO!$J$31</f>
        <v>0</v>
      </c>
      <c r="D11" s="129">
        <f>[2]STA_SP2_NO!$J$31</f>
        <v>8</v>
      </c>
      <c r="E11" s="68">
        <f>[3]STA_SP2_NO!$J$31</f>
        <v>3</v>
      </c>
      <c r="F11" s="75">
        <f>[4]STA_SP2_NO!$J$31</f>
        <v>2</v>
      </c>
      <c r="G11" s="68">
        <f>[5]STA_SP2_NO!$J$31</f>
        <v>0</v>
      </c>
      <c r="H11" s="75">
        <f>[6]STA_SP2_NO!$J$31</f>
        <v>0</v>
      </c>
      <c r="I11" s="68">
        <f>[7]STA_SP2_NO!$J$31</f>
        <v>0</v>
      </c>
      <c r="J11" s="75">
        <f>[8]STA_SP2_NO!$J$31</f>
        <v>0</v>
      </c>
      <c r="K11" s="68">
        <f>[9]STA_SP2_NO!$J$31</f>
        <v>1</v>
      </c>
      <c r="L11" s="75">
        <f>'[10]СП-2 (н.о.)'!$J$32</f>
        <v>1</v>
      </c>
      <c r="M11" s="285">
        <f>[11]STA_SP2_NO!$J$31</f>
        <v>1</v>
      </c>
      <c r="N11" s="277">
        <f>[12]STA_SP2_NO!$J$31</f>
        <v>0</v>
      </c>
      <c r="O11" s="317">
        <f t="shared" si="0"/>
        <v>16</v>
      </c>
    </row>
    <row r="12" spans="1:15" ht="15.75" thickBot="1" x14ac:dyDescent="0.3">
      <c r="A12" s="35">
        <v>8</v>
      </c>
      <c r="B12" s="36" t="s">
        <v>46</v>
      </c>
      <c r="C12" s="69">
        <f>[1]STA_SP2_NO!$J$32</f>
        <v>0</v>
      </c>
      <c r="D12" s="129">
        <f>[2]STA_SP2_NO!$J$32</f>
        <v>0</v>
      </c>
      <c r="E12" s="68">
        <f>[3]STA_SP2_NO!$J$32</f>
        <v>0</v>
      </c>
      <c r="F12" s="75">
        <f>[4]STA_SP2_NO!$J$32</f>
        <v>0</v>
      </c>
      <c r="G12" s="68">
        <f>[5]STA_SP2_NO!$J$32</f>
        <v>0</v>
      </c>
      <c r="H12" s="75">
        <f>[6]STA_SP2_NO!$J$32</f>
        <v>0</v>
      </c>
      <c r="I12" s="68">
        <f>[7]STA_SP2_NO!$J$32</f>
        <v>0</v>
      </c>
      <c r="J12" s="75">
        <f>[8]STA_SP2_NO!$J$32</f>
        <v>0</v>
      </c>
      <c r="K12" s="68">
        <f>[9]STA_SP2_NO!$J$32</f>
        <v>0</v>
      </c>
      <c r="L12" s="75">
        <f>'[10]СП-2 (н.о.)'!$J$33</f>
        <v>0</v>
      </c>
      <c r="M12" s="285">
        <f>[11]STA_SP2_NO!$J$32</f>
        <v>0</v>
      </c>
      <c r="N12" s="277">
        <f>[12]STA_SP2_NO!$J$32</f>
        <v>0</v>
      </c>
      <c r="O12" s="317">
        <f t="shared" si="0"/>
        <v>0</v>
      </c>
    </row>
    <row r="13" spans="1:15" ht="15.75" thickBot="1" x14ac:dyDescent="0.3">
      <c r="A13" s="37"/>
      <c r="B13" s="38" t="s">
        <v>54</v>
      </c>
      <c r="C13" s="42">
        <f t="shared" ref="C13:M13" si="1">SUM(C5:C12)</f>
        <v>41</v>
      </c>
      <c r="D13" s="40">
        <f t="shared" si="1"/>
        <v>141</v>
      </c>
      <c r="E13" s="42">
        <f t="shared" si="1"/>
        <v>42</v>
      </c>
      <c r="F13" s="43">
        <f t="shared" si="1"/>
        <v>85</v>
      </c>
      <c r="G13" s="42">
        <f t="shared" si="1"/>
        <v>72</v>
      </c>
      <c r="H13" s="43">
        <f t="shared" si="1"/>
        <v>34</v>
      </c>
      <c r="I13" s="42">
        <f t="shared" si="1"/>
        <v>55</v>
      </c>
      <c r="J13" s="43">
        <f t="shared" si="1"/>
        <v>88</v>
      </c>
      <c r="K13" s="42">
        <f t="shared" si="1"/>
        <v>40</v>
      </c>
      <c r="L13" s="43">
        <f>SUM(L5:L12)</f>
        <v>66</v>
      </c>
      <c r="M13" s="39">
        <f t="shared" si="1"/>
        <v>60</v>
      </c>
      <c r="N13" s="293">
        <f>SUM(N5:N12)</f>
        <v>0</v>
      </c>
      <c r="O13" s="287">
        <f>SUM(O5:O12)</f>
        <v>724</v>
      </c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O14" s="1"/>
    </row>
    <row r="15" spans="1:15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O15" s="1"/>
    </row>
    <row r="16" spans="1:15" ht="15.75" thickBot="1" x14ac:dyDescent="0.3">
      <c r="A16" s="483" t="s">
        <v>53</v>
      </c>
      <c r="B16" s="484"/>
      <c r="C16" s="60">
        <f>C13/O13</f>
        <v>5.6629834254143648E-2</v>
      </c>
      <c r="D16" s="61">
        <f>D13/O13</f>
        <v>0.19475138121546962</v>
      </c>
      <c r="E16" s="49">
        <f>E13/O13</f>
        <v>5.8011049723756904E-2</v>
      </c>
      <c r="F16" s="61">
        <f>F13/O13</f>
        <v>0.11740331491712708</v>
      </c>
      <c r="G16" s="49">
        <f>G13/O13</f>
        <v>9.9447513812154692E-2</v>
      </c>
      <c r="H16" s="61">
        <f>H13/O13</f>
        <v>4.6961325966850827E-2</v>
      </c>
      <c r="I16" s="49">
        <f>I13/O13</f>
        <v>7.5966850828729282E-2</v>
      </c>
      <c r="J16" s="61">
        <f>J13/O13</f>
        <v>0.12154696132596685</v>
      </c>
      <c r="K16" s="49">
        <f>K13/O13</f>
        <v>5.5248618784530384E-2</v>
      </c>
      <c r="L16" s="61">
        <f>L13/O13</f>
        <v>9.1160220994475141E-2</v>
      </c>
      <c r="M16" s="62">
        <f>M13/O13</f>
        <v>8.2872928176795577E-2</v>
      </c>
      <c r="N16" s="290">
        <f>N13/O13</f>
        <v>0</v>
      </c>
      <c r="O16" s="310">
        <f>SUM(C16:N16)</f>
        <v>1.0000000000000002</v>
      </c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O17" s="1"/>
    </row>
    <row r="18" spans="1:15" ht="15.75" thickBot="1" x14ac:dyDescent="0.3">
      <c r="A18" s="1"/>
      <c r="B18" s="27"/>
      <c r="C18" s="407" t="s">
        <v>113</v>
      </c>
      <c r="D18" s="408"/>
      <c r="E18" s="408"/>
      <c r="F18" s="408"/>
      <c r="G18" s="408"/>
      <c r="H18" s="408"/>
      <c r="I18" s="408"/>
      <c r="J18" s="409"/>
      <c r="K18" s="409"/>
      <c r="L18" s="27"/>
      <c r="M18" s="27"/>
      <c r="O18" s="176" t="s">
        <v>36</v>
      </c>
    </row>
    <row r="19" spans="1:15" ht="15.75" thickBot="1" x14ac:dyDescent="0.3">
      <c r="A19" s="410" t="s">
        <v>0</v>
      </c>
      <c r="B19" s="474" t="s">
        <v>1</v>
      </c>
      <c r="C19" s="431" t="s">
        <v>2</v>
      </c>
      <c r="D19" s="432"/>
      <c r="E19" s="432"/>
      <c r="F19" s="432"/>
      <c r="G19" s="432"/>
      <c r="H19" s="432"/>
      <c r="I19" s="432"/>
      <c r="J19" s="432"/>
      <c r="K19" s="432"/>
      <c r="L19" s="432"/>
      <c r="M19" s="432"/>
      <c r="N19" s="433"/>
      <c r="O19" s="475" t="s">
        <v>3</v>
      </c>
    </row>
    <row r="20" spans="1:15" x14ac:dyDescent="0.25">
      <c r="A20" s="445"/>
      <c r="B20" s="446"/>
      <c r="C20" s="453" t="s">
        <v>69</v>
      </c>
      <c r="D20" s="446" t="s">
        <v>4</v>
      </c>
      <c r="E20" s="457" t="s">
        <v>5</v>
      </c>
      <c r="F20" s="471" t="s">
        <v>6</v>
      </c>
      <c r="G20" s="457" t="s">
        <v>7</v>
      </c>
      <c r="H20" s="473" t="s">
        <v>8</v>
      </c>
      <c r="I20" s="457" t="s">
        <v>94</v>
      </c>
      <c r="J20" s="473" t="s">
        <v>9</v>
      </c>
      <c r="K20" s="453" t="s">
        <v>10</v>
      </c>
      <c r="L20" s="446" t="s">
        <v>93</v>
      </c>
      <c r="M20" s="459" t="s">
        <v>11</v>
      </c>
      <c r="N20" s="467" t="s">
        <v>96</v>
      </c>
      <c r="O20" s="436"/>
    </row>
    <row r="21" spans="1:15" ht="15.75" thickBot="1" x14ac:dyDescent="0.3">
      <c r="A21" s="443"/>
      <c r="B21" s="447"/>
      <c r="C21" s="455"/>
      <c r="D21" s="443"/>
      <c r="E21" s="443"/>
      <c r="F21" s="461"/>
      <c r="G21" s="443"/>
      <c r="H21" s="441"/>
      <c r="I21" s="443"/>
      <c r="J21" s="441"/>
      <c r="K21" s="455"/>
      <c r="L21" s="443"/>
      <c r="M21" s="461"/>
      <c r="N21" s="469"/>
      <c r="O21" s="437"/>
    </row>
    <row r="22" spans="1:15" x14ac:dyDescent="0.25">
      <c r="A22" s="31">
        <v>1</v>
      </c>
      <c r="B22" s="32" t="s">
        <v>39</v>
      </c>
      <c r="C22" s="69">
        <f>[1]STA_SP2_NO!$K$25</f>
        <v>3426.78</v>
      </c>
      <c r="D22" s="129">
        <f>[2]STA_SP2_NO!$K$25</f>
        <v>32107.32</v>
      </c>
      <c r="E22" s="68">
        <f>[3]STA_SP2_NO!$K$25</f>
        <v>3185</v>
      </c>
      <c r="F22" s="75">
        <f>[4]STA_SP2_NO!$K$25</f>
        <v>2747.35</v>
      </c>
      <c r="G22" s="68">
        <f>[5]STA_SP2_NO!$K$25</f>
        <v>6596</v>
      </c>
      <c r="H22" s="75">
        <f>[6]STA_SP2_NO!$K$25</f>
        <v>1647</v>
      </c>
      <c r="I22" s="68">
        <f>[7]STA_SP2_NO!$K$25</f>
        <v>24900</v>
      </c>
      <c r="J22" s="75">
        <f>[8]STA_SP2_NO!$K$25</f>
        <v>9509</v>
      </c>
      <c r="K22" s="68">
        <f>[9]STA_SP2_NO!$K$25</f>
        <v>3815</v>
      </c>
      <c r="L22" s="75">
        <f>'[10]СП-2 (н.о.)'!$K$26</f>
        <v>8445.81</v>
      </c>
      <c r="M22" s="285">
        <f>[11]STA_SP2_NO!$K$25</f>
        <v>4918</v>
      </c>
      <c r="N22" s="277">
        <f>[12]STA_SP2_NO!$K$25</f>
        <v>0</v>
      </c>
      <c r="O22" s="286">
        <f>SUM(C22:N22)</f>
        <v>101297.26</v>
      </c>
    </row>
    <row r="23" spans="1:15" x14ac:dyDescent="0.25">
      <c r="A23" s="33">
        <v>2</v>
      </c>
      <c r="B23" s="34" t="s">
        <v>40</v>
      </c>
      <c r="C23" s="69">
        <f>[1]STA_SP2_NO!$K$26</f>
        <v>7566.25</v>
      </c>
      <c r="D23" s="129">
        <f>[2]STA_SP2_NO!$K$26</f>
        <v>28325.87</v>
      </c>
      <c r="E23" s="68">
        <f>[3]STA_SP2_NO!$K$26</f>
        <v>8412</v>
      </c>
      <c r="F23" s="75">
        <f>[4]STA_SP2_NO!$K$26</f>
        <v>11436.52</v>
      </c>
      <c r="G23" s="68">
        <f>[5]STA_SP2_NO!$K$26</f>
        <v>6756</v>
      </c>
      <c r="H23" s="75">
        <f>[6]STA_SP2_NO!$K$26</f>
        <v>5680</v>
      </c>
      <c r="I23" s="68">
        <f>[7]STA_SP2_NO!$K$26</f>
        <v>0</v>
      </c>
      <c r="J23" s="75">
        <f>[8]STA_SP2_NO!$K$26</f>
        <v>7975</v>
      </c>
      <c r="K23" s="68">
        <f>[9]STA_SP2_NO!$K$26</f>
        <v>18452</v>
      </c>
      <c r="L23" s="75">
        <f>'[10]СП-2 (н.о.)'!$K$27</f>
        <v>658.5</v>
      </c>
      <c r="M23" s="285">
        <f>[11]STA_SP2_NO!$K$26</f>
        <v>12710</v>
      </c>
      <c r="N23" s="277">
        <f>[12]STA_SP2_NO!$K$26</f>
        <v>0</v>
      </c>
      <c r="O23" s="286">
        <f t="shared" ref="O23:O29" si="2">SUM(C23:N23)</f>
        <v>107972.14</v>
      </c>
    </row>
    <row r="24" spans="1:15" x14ac:dyDescent="0.25">
      <c r="A24" s="33">
        <v>3</v>
      </c>
      <c r="B24" s="34" t="s">
        <v>41</v>
      </c>
      <c r="C24" s="69">
        <f>[1]STA_SP2_NO!$K$27</f>
        <v>803.99</v>
      </c>
      <c r="D24" s="129">
        <f>[2]STA_SP2_NO!$K$27</f>
        <v>409.66</v>
      </c>
      <c r="E24" s="68">
        <f>[3]STA_SP2_NO!$K$27</f>
        <v>49</v>
      </c>
      <c r="F24" s="75">
        <f>[4]STA_SP2_NO!$K$27</f>
        <v>2369.81</v>
      </c>
      <c r="G24" s="68">
        <f>[5]STA_SP2_NO!$K$27</f>
        <v>1221</v>
      </c>
      <c r="H24" s="75">
        <f>[6]STA_SP2_NO!$K$27</f>
        <v>0</v>
      </c>
      <c r="I24" s="68">
        <f>[7]STA_SP2_NO!$K$27</f>
        <v>0</v>
      </c>
      <c r="J24" s="75">
        <f>[8]STA_SP2_NO!$K$27</f>
        <v>45</v>
      </c>
      <c r="K24" s="68">
        <f>[9]STA_SP2_NO!$K$27</f>
        <v>463</v>
      </c>
      <c r="L24" s="75">
        <f>'[10]СП-2 (н.о.)'!$K$28</f>
        <v>0</v>
      </c>
      <c r="M24" s="285">
        <f>[11]STA_SP2_NO!$K$27</f>
        <v>0</v>
      </c>
      <c r="N24" s="277">
        <f>[12]STA_SP2_NO!$K$27</f>
        <v>0</v>
      </c>
      <c r="O24" s="286">
        <f t="shared" si="2"/>
        <v>5361.46</v>
      </c>
    </row>
    <row r="25" spans="1:15" x14ac:dyDescent="0.25">
      <c r="A25" s="33">
        <v>4</v>
      </c>
      <c r="B25" s="34" t="s">
        <v>42</v>
      </c>
      <c r="C25" s="69">
        <f>[1]STA_SP2_NO!$K$28</f>
        <v>0</v>
      </c>
      <c r="D25" s="129">
        <f>[2]STA_SP2_NO!$K$28</f>
        <v>0</v>
      </c>
      <c r="E25" s="68">
        <f>[3]STA_SP2_NO!$K$28</f>
        <v>0</v>
      </c>
      <c r="F25" s="75">
        <f>[4]STA_SP2_NO!$K$28</f>
        <v>0</v>
      </c>
      <c r="G25" s="68">
        <f>[5]STA_SP2_NO!$K$28</f>
        <v>0</v>
      </c>
      <c r="H25" s="75">
        <f>[6]STA_SP2_NO!$K$28</f>
        <v>0</v>
      </c>
      <c r="I25" s="68">
        <f>[7]STA_SP2_NO!$K$28</f>
        <v>0</v>
      </c>
      <c r="J25" s="75">
        <f>[8]STA_SP2_NO!$K$28</f>
        <v>0</v>
      </c>
      <c r="K25" s="68">
        <f>[9]STA_SP2_NO!$K$28</f>
        <v>0</v>
      </c>
      <c r="L25" s="75">
        <f>'[10]СП-2 (н.о.)'!$K$29</f>
        <v>0</v>
      </c>
      <c r="M25" s="285">
        <f>[11]STA_SP2_NO!$K$28</f>
        <v>0</v>
      </c>
      <c r="N25" s="277">
        <f>[12]STA_SP2_NO!$K$28</f>
        <v>0</v>
      </c>
      <c r="O25" s="286">
        <f t="shared" si="2"/>
        <v>0</v>
      </c>
    </row>
    <row r="26" spans="1:15" x14ac:dyDescent="0.25">
      <c r="A26" s="33">
        <v>5</v>
      </c>
      <c r="B26" s="34" t="s">
        <v>43</v>
      </c>
      <c r="C26" s="69">
        <f>[1]STA_SP2_NO!$K$29</f>
        <v>0</v>
      </c>
      <c r="D26" s="129">
        <f>[2]STA_SP2_NO!$K$29</f>
        <v>41.12</v>
      </c>
      <c r="E26" s="68">
        <f>[3]STA_SP2_NO!$K$29</f>
        <v>0</v>
      </c>
      <c r="F26" s="75">
        <f>[4]STA_SP2_NO!$K$29</f>
        <v>0</v>
      </c>
      <c r="G26" s="68">
        <f>[5]STA_SP2_NO!$K$29</f>
        <v>0</v>
      </c>
      <c r="H26" s="75">
        <f>[6]STA_SP2_NO!$K$29</f>
        <v>0</v>
      </c>
      <c r="I26" s="68">
        <f>[7]STA_SP2_NO!$K$29</f>
        <v>0</v>
      </c>
      <c r="J26" s="75">
        <f>[8]STA_SP2_NO!$K$29</f>
        <v>0</v>
      </c>
      <c r="K26" s="68">
        <f>[9]STA_SP2_NO!$K$29</f>
        <v>0</v>
      </c>
      <c r="L26" s="75">
        <f>'[10]СП-2 (н.о.)'!$K$30</f>
        <v>0</v>
      </c>
      <c r="M26" s="285">
        <f>[11]STA_SP2_NO!$K$29</f>
        <v>0</v>
      </c>
      <c r="N26" s="277">
        <f>[12]STA_SP2_NO!$K$29</f>
        <v>0</v>
      </c>
      <c r="O26" s="286">
        <f t="shared" si="2"/>
        <v>41.12</v>
      </c>
    </row>
    <row r="27" spans="1:15" x14ac:dyDescent="0.25">
      <c r="A27" s="33">
        <v>6</v>
      </c>
      <c r="B27" s="34" t="s">
        <v>44</v>
      </c>
      <c r="C27" s="69">
        <f>[1]STA_SP2_NO!$K$30</f>
        <v>0</v>
      </c>
      <c r="D27" s="129">
        <f>[2]STA_SP2_NO!$K$30</f>
        <v>0</v>
      </c>
      <c r="E27" s="68">
        <f>[3]STA_SP2_NO!$K$30</f>
        <v>0</v>
      </c>
      <c r="F27" s="75">
        <f>[4]STA_SP2_NO!$K$30</f>
        <v>0</v>
      </c>
      <c r="G27" s="68">
        <f>[5]STA_SP2_NO!$K$30</f>
        <v>324</v>
      </c>
      <c r="H27" s="75">
        <f>[6]STA_SP2_NO!$K$30</f>
        <v>166</v>
      </c>
      <c r="I27" s="68">
        <f>[7]STA_SP2_NO!$K$30</f>
        <v>0</v>
      </c>
      <c r="J27" s="75">
        <f>[8]STA_SP2_NO!$K$30</f>
        <v>0</v>
      </c>
      <c r="K27" s="68">
        <f>[9]STA_SP2_NO!$K$30</f>
        <v>301</v>
      </c>
      <c r="L27" s="75">
        <f>'[10]СП-2 (н.о.)'!$K$31</f>
        <v>0</v>
      </c>
      <c r="M27" s="285">
        <f>[11]STA_SP2_NO!$K$30</f>
        <v>55</v>
      </c>
      <c r="N27" s="277">
        <f>[12]STA_SP2_NO!$K$30</f>
        <v>0</v>
      </c>
      <c r="O27" s="286">
        <f t="shared" si="2"/>
        <v>846</v>
      </c>
    </row>
    <row r="28" spans="1:15" x14ac:dyDescent="0.25">
      <c r="A28" s="33">
        <v>7</v>
      </c>
      <c r="B28" s="34" t="s">
        <v>45</v>
      </c>
      <c r="C28" s="69">
        <f>[1]STA_SP2_NO!$K$31</f>
        <v>0</v>
      </c>
      <c r="D28" s="129">
        <f>[2]STA_SP2_NO!$K$31</f>
        <v>1564.2</v>
      </c>
      <c r="E28" s="68">
        <f>[3]STA_SP2_NO!$K$31</f>
        <v>742</v>
      </c>
      <c r="F28" s="75">
        <f>[4]STA_SP2_NO!$K$31</f>
        <v>36.22</v>
      </c>
      <c r="G28" s="68">
        <f>[5]STA_SP2_NO!$K$31</f>
        <v>0</v>
      </c>
      <c r="H28" s="75">
        <f>[6]STA_SP2_NO!$K$31</f>
        <v>0</v>
      </c>
      <c r="I28" s="68">
        <f>[7]STA_SP2_NO!$K$31</f>
        <v>0</v>
      </c>
      <c r="J28" s="75">
        <f>[8]STA_SP2_NO!$K$31</f>
        <v>0</v>
      </c>
      <c r="K28" s="68">
        <f>[9]STA_SP2_NO!$K$31</f>
        <v>75</v>
      </c>
      <c r="L28" s="75">
        <f>'[10]СП-2 (н.о.)'!$K$32</f>
        <v>60.19</v>
      </c>
      <c r="M28" s="285">
        <f>[11]STA_SP2_NO!$K$31</f>
        <v>243</v>
      </c>
      <c r="N28" s="277">
        <f>[12]STA_SP2_NO!$K$31</f>
        <v>0</v>
      </c>
      <c r="O28" s="286">
        <f t="shared" si="2"/>
        <v>2720.6099999999997</v>
      </c>
    </row>
    <row r="29" spans="1:15" ht="15.75" thickBot="1" x14ac:dyDescent="0.3">
      <c r="A29" s="35">
        <v>8</v>
      </c>
      <c r="B29" s="36" t="s">
        <v>46</v>
      </c>
      <c r="C29" s="69">
        <f>[1]STA_SP2_NO!$K$32</f>
        <v>0</v>
      </c>
      <c r="D29" s="129">
        <f>[2]STA_SP2_NO!$K$32</f>
        <v>0</v>
      </c>
      <c r="E29" s="68">
        <f>[3]STA_SP2_NO!$K$32</f>
        <v>0</v>
      </c>
      <c r="F29" s="75">
        <f>[4]STA_SP2_NO!$K$32</f>
        <v>0</v>
      </c>
      <c r="G29" s="68">
        <f>[5]STA_SP2_NO!$K$32</f>
        <v>0</v>
      </c>
      <c r="H29" s="75">
        <f>[6]STA_SP2_NO!$K$32</f>
        <v>0</v>
      </c>
      <c r="I29" s="68">
        <f>[7]STA_SP2_NO!$K$32</f>
        <v>0</v>
      </c>
      <c r="J29" s="75">
        <f>[8]STA_SP2_NO!$K$32</f>
        <v>0</v>
      </c>
      <c r="K29" s="68">
        <f>[9]STA_SP2_NO!$K$32</f>
        <v>0</v>
      </c>
      <c r="L29" s="75">
        <f>'[10]СП-2 (н.о.)'!$K$33</f>
        <v>0</v>
      </c>
      <c r="M29" s="285">
        <f>[11]STA_SP2_NO!$K$32</f>
        <v>0</v>
      </c>
      <c r="N29" s="277">
        <f>[12]STA_SP2_NO!$K$32</f>
        <v>0</v>
      </c>
      <c r="O29" s="286">
        <f t="shared" si="2"/>
        <v>0</v>
      </c>
    </row>
    <row r="30" spans="1:15" ht="15.75" thickBot="1" x14ac:dyDescent="0.3">
      <c r="A30" s="63"/>
      <c r="B30" s="38" t="s">
        <v>3</v>
      </c>
      <c r="C30" s="134">
        <f>SUM(C22:C28)</f>
        <v>11797.02</v>
      </c>
      <c r="D30" s="53">
        <f t="shared" ref="D30:K30" si="3">SUM(D22:D29)</f>
        <v>62448.170000000006</v>
      </c>
      <c r="E30" s="42">
        <f t="shared" si="3"/>
        <v>12388</v>
      </c>
      <c r="F30" s="119">
        <f>SUM(F22:F28)</f>
        <v>16589.900000000001</v>
      </c>
      <c r="G30" s="42">
        <f>SUM(G22:G28)</f>
        <v>14897</v>
      </c>
      <c r="H30" s="43">
        <f t="shared" si="3"/>
        <v>7493</v>
      </c>
      <c r="I30" s="42">
        <f>SUM(I22:I29)</f>
        <v>24900</v>
      </c>
      <c r="J30" s="43">
        <f t="shared" si="3"/>
        <v>17529</v>
      </c>
      <c r="K30" s="42">
        <f t="shared" si="3"/>
        <v>23106</v>
      </c>
      <c r="L30" s="43">
        <f>SUM(L22:L28)</f>
        <v>9164.5</v>
      </c>
      <c r="M30" s="120">
        <f>SUM(M22:M29)</f>
        <v>17926</v>
      </c>
      <c r="N30" s="278">
        <f>SUM(N22:N29)</f>
        <v>0</v>
      </c>
      <c r="O30" s="287">
        <f t="shared" ref="O30" si="4">SUM(C30:M30)</f>
        <v>218238.59</v>
      </c>
    </row>
    <row r="31" spans="1:15" ht="15.7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7"/>
      <c r="O31" s="1"/>
    </row>
    <row r="32" spans="1:15" ht="15.75" thickBot="1" x14ac:dyDescent="0.3">
      <c r="A32" s="485" t="s">
        <v>53</v>
      </c>
      <c r="B32" s="486"/>
      <c r="C32" s="80">
        <f>C30/O30</f>
        <v>5.4055609505175052E-2</v>
      </c>
      <c r="D32" s="79">
        <f>D30/O30</f>
        <v>0.28614632270122348</v>
      </c>
      <c r="E32" s="80">
        <f>E30/O30</f>
        <v>5.6763563217669247E-2</v>
      </c>
      <c r="F32" s="48">
        <f>F30/O30</f>
        <v>7.6017261658444552E-2</v>
      </c>
      <c r="G32" s="80">
        <f>G30/O30</f>
        <v>6.8260155089894969E-2</v>
      </c>
      <c r="H32" s="48">
        <f>H30/O30</f>
        <v>3.4333982821278308E-2</v>
      </c>
      <c r="I32" s="80">
        <f>I30/O30</f>
        <v>0.11409531192444013</v>
      </c>
      <c r="J32" s="48">
        <f>J30/O30</f>
        <v>8.0320350310181171E-2</v>
      </c>
      <c r="K32" s="80">
        <f>K30/O30</f>
        <v>0.10587495089663107</v>
      </c>
      <c r="L32" s="48">
        <f>L30/O30</f>
        <v>4.1993031571547455E-2</v>
      </c>
      <c r="M32" s="318">
        <f>M30/O30</f>
        <v>8.2139460303514614E-2</v>
      </c>
      <c r="N32" s="290">
        <f>N30/O30</f>
        <v>0</v>
      </c>
      <c r="O32" s="310">
        <f>SUM(C32:N32)</f>
        <v>1.0000000000000002</v>
      </c>
    </row>
  </sheetData>
  <mergeCells count="36">
    <mergeCell ref="A32:B32"/>
    <mergeCell ref="C18:K18"/>
    <mergeCell ref="A19:A21"/>
    <mergeCell ref="B19:B21"/>
    <mergeCell ref="F20:F21"/>
    <mergeCell ref="G20:G21"/>
    <mergeCell ref="H20:H21"/>
    <mergeCell ref="I20:I21"/>
    <mergeCell ref="J20:J21"/>
    <mergeCell ref="C19:N19"/>
    <mergeCell ref="N20:N21"/>
    <mergeCell ref="A16:B16"/>
    <mergeCell ref="C1:K1"/>
    <mergeCell ref="A2:A4"/>
    <mergeCell ref="B2:B4"/>
    <mergeCell ref="H3:H4"/>
    <mergeCell ref="I3:I4"/>
    <mergeCell ref="J3:J4"/>
    <mergeCell ref="K3:K4"/>
    <mergeCell ref="C2:N2"/>
    <mergeCell ref="N3:N4"/>
    <mergeCell ref="O19:O21"/>
    <mergeCell ref="C20:C21"/>
    <mergeCell ref="D20:D21"/>
    <mergeCell ref="E20:E21"/>
    <mergeCell ref="O2:O4"/>
    <mergeCell ref="C3:C4"/>
    <mergeCell ref="D3:D4"/>
    <mergeCell ref="E3:E4"/>
    <mergeCell ref="F3:F4"/>
    <mergeCell ref="G3:G4"/>
    <mergeCell ref="M3:M4"/>
    <mergeCell ref="L3:L4"/>
    <mergeCell ref="K20:K21"/>
    <mergeCell ref="L20:L21"/>
    <mergeCell ref="M20:M21"/>
  </mergeCells>
  <pageMargins left="0.25" right="0.25" top="0.75" bottom="0.75" header="0.3" footer="0.3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S27" sqref="S27"/>
    </sheetView>
  </sheetViews>
  <sheetFormatPr defaultRowHeight="15" x14ac:dyDescent="0.25"/>
  <cols>
    <col min="1" max="1" width="3.7109375" style="1" customWidth="1"/>
    <col min="2" max="2" width="22.5703125" customWidth="1"/>
  </cols>
  <sheetData>
    <row r="1" spans="1:15" ht="30" customHeight="1" thickBot="1" x14ac:dyDescent="0.3">
      <c r="B1" s="27"/>
      <c r="C1" s="407" t="s">
        <v>114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57"/>
    </row>
    <row r="2" spans="1:15" ht="15.75" thickBot="1" x14ac:dyDescent="0.3">
      <c r="A2" s="410" t="s">
        <v>0</v>
      </c>
      <c r="B2" s="412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35" t="s">
        <v>3</v>
      </c>
    </row>
    <row r="3" spans="1:15" x14ac:dyDescent="0.25">
      <c r="A3" s="445"/>
      <c r="B3" s="446"/>
      <c r="C3" s="453" t="s">
        <v>69</v>
      </c>
      <c r="D3" s="446" t="s">
        <v>4</v>
      </c>
      <c r="E3" s="457" t="s">
        <v>5</v>
      </c>
      <c r="F3" s="471" t="s">
        <v>6</v>
      </c>
      <c r="G3" s="457" t="s">
        <v>7</v>
      </c>
      <c r="H3" s="473" t="s">
        <v>8</v>
      </c>
      <c r="I3" s="457" t="s">
        <v>94</v>
      </c>
      <c r="J3" s="473" t="s">
        <v>9</v>
      </c>
      <c r="K3" s="453" t="s">
        <v>10</v>
      </c>
      <c r="L3" s="446" t="s">
        <v>93</v>
      </c>
      <c r="M3" s="457" t="s">
        <v>11</v>
      </c>
      <c r="N3" s="467" t="s">
        <v>96</v>
      </c>
      <c r="O3" s="487"/>
    </row>
    <row r="4" spans="1:15" ht="15.75" thickBot="1" x14ac:dyDescent="0.3">
      <c r="A4" s="443"/>
      <c r="B4" s="447"/>
      <c r="C4" s="455"/>
      <c r="D4" s="443"/>
      <c r="E4" s="443"/>
      <c r="F4" s="461"/>
      <c r="G4" s="443"/>
      <c r="H4" s="441"/>
      <c r="I4" s="443"/>
      <c r="J4" s="441"/>
      <c r="K4" s="455"/>
      <c r="L4" s="443"/>
      <c r="M4" s="443"/>
      <c r="N4" s="469"/>
      <c r="O4" s="488"/>
    </row>
    <row r="5" spans="1:15" x14ac:dyDescent="0.25">
      <c r="A5" s="31">
        <v>1</v>
      </c>
      <c r="B5" s="32" t="s">
        <v>39</v>
      </c>
      <c r="C5" s="69">
        <f>[1]STA_SP2_NO!$J$34</f>
        <v>0</v>
      </c>
      <c r="D5" s="129">
        <f>[2]STA_SP2_NO!$J$34</f>
        <v>0</v>
      </c>
      <c r="E5" s="68">
        <f>[3]STA_SP2_NO!$J$34</f>
        <v>3</v>
      </c>
      <c r="F5" s="75">
        <f>[4]STA_SP2_NO!$J$34</f>
        <v>3</v>
      </c>
      <c r="G5" s="68">
        <f>[5]STA_SP2_NO!$J$34</f>
        <v>3</v>
      </c>
      <c r="H5" s="75">
        <f>[6]STA_SP2_NO!$J$34</f>
        <v>0</v>
      </c>
      <c r="I5" s="68">
        <f>[7]STA_SP2_NO!$J$34</f>
        <v>0</v>
      </c>
      <c r="J5" s="75">
        <f>[8]STA_SP2_NO!$J$34</f>
        <v>0</v>
      </c>
      <c r="K5" s="68">
        <f>[9]STA_SP2_NO!$J$34</f>
        <v>0</v>
      </c>
      <c r="L5" s="75">
        <f>'[10]СП-2 (н.о.)'!$J$35</f>
        <v>0</v>
      </c>
      <c r="M5" s="285">
        <f>[11]STA_SP2_NO!$J$34</f>
        <v>0</v>
      </c>
      <c r="N5" s="277">
        <f>[12]STA_SP2_NO!$J$34</f>
        <v>0</v>
      </c>
      <c r="O5" s="286">
        <f>SUM(C5:N5)</f>
        <v>9</v>
      </c>
    </row>
    <row r="6" spans="1:15" x14ac:dyDescent="0.25">
      <c r="A6" s="33">
        <v>2</v>
      </c>
      <c r="B6" s="34" t="s">
        <v>40</v>
      </c>
      <c r="C6" s="69">
        <f>[1]STA_SP2_NO!$J$35</f>
        <v>0</v>
      </c>
      <c r="D6" s="129">
        <f>[2]STA_SP2_NO!$J$35</f>
        <v>0</v>
      </c>
      <c r="E6" s="68">
        <f>[3]STA_SP2_NO!$J$35</f>
        <v>0</v>
      </c>
      <c r="F6" s="75">
        <f>[4]STA_SP2_NO!$J$35</f>
        <v>0</v>
      </c>
      <c r="G6" s="68">
        <f>[5]STA_SP2_NO!$J$35</f>
        <v>0</v>
      </c>
      <c r="H6" s="75">
        <f>[6]STA_SP2_NO!$J$35</f>
        <v>0</v>
      </c>
      <c r="I6" s="68">
        <f>[7]STA_SP2_NO!$J$35</f>
        <v>0</v>
      </c>
      <c r="J6" s="75">
        <f>[8]STA_SP2_NO!$J$35</f>
        <v>0</v>
      </c>
      <c r="K6" s="68">
        <f>[9]STA_SP2_NO!$J$35</f>
        <v>0</v>
      </c>
      <c r="L6" s="75">
        <f>'[10]СП-2 (н.о.)'!$J$36</f>
        <v>0</v>
      </c>
      <c r="M6" s="285">
        <f>[11]STA_SP2_NO!$J$35</f>
        <v>0</v>
      </c>
      <c r="N6" s="277">
        <f>[12]STA_SP2_NO!$J$35</f>
        <v>0</v>
      </c>
      <c r="O6" s="286">
        <f t="shared" ref="O6:O12" si="0">SUM(C6:N6)</f>
        <v>0</v>
      </c>
    </row>
    <row r="7" spans="1:15" x14ac:dyDescent="0.25">
      <c r="A7" s="33">
        <v>3</v>
      </c>
      <c r="B7" s="34" t="s">
        <v>41</v>
      </c>
      <c r="C7" s="69">
        <f>[1]STA_SP2_NO!$J$36</f>
        <v>0</v>
      </c>
      <c r="D7" s="129">
        <f>[2]STA_SP2_NO!$J$36</f>
        <v>0</v>
      </c>
      <c r="E7" s="68">
        <f>[3]STA_SP2_NO!$J$36</f>
        <v>0</v>
      </c>
      <c r="F7" s="75">
        <f>[4]STA_SP2_NO!$J$36</f>
        <v>0</v>
      </c>
      <c r="G7" s="68">
        <f>[5]STA_SP2_NO!$J$36</f>
        <v>0</v>
      </c>
      <c r="H7" s="75">
        <f>[6]STA_SP2_NO!$J$36</f>
        <v>0</v>
      </c>
      <c r="I7" s="68">
        <f>[7]STA_SP2_NO!$J$36</f>
        <v>0</v>
      </c>
      <c r="J7" s="75">
        <f>[8]STA_SP2_NO!$J$36</f>
        <v>0</v>
      </c>
      <c r="K7" s="68">
        <f>[9]STA_SP2_NO!$J$36</f>
        <v>0</v>
      </c>
      <c r="L7" s="75">
        <f>'[10]СП-2 (н.о.)'!$J$37</f>
        <v>0</v>
      </c>
      <c r="M7" s="285">
        <f>[11]STA_SP2_NO!$J$36</f>
        <v>0</v>
      </c>
      <c r="N7" s="277">
        <f>[12]STA_SP2_NO!$J$36</f>
        <v>0</v>
      </c>
      <c r="O7" s="286">
        <f t="shared" si="0"/>
        <v>0</v>
      </c>
    </row>
    <row r="8" spans="1:15" x14ac:dyDescent="0.25">
      <c r="A8" s="33">
        <v>4</v>
      </c>
      <c r="B8" s="34" t="s">
        <v>42</v>
      </c>
      <c r="C8" s="69">
        <f>[1]STA_SP2_NO!$J$37</f>
        <v>0</v>
      </c>
      <c r="D8" s="129">
        <f>[2]STA_SP2_NO!$J$37</f>
        <v>0</v>
      </c>
      <c r="E8" s="68">
        <f>[3]STA_SP2_NO!$J$37</f>
        <v>0</v>
      </c>
      <c r="F8" s="75">
        <f>[4]STA_SP2_NO!$J$37</f>
        <v>0</v>
      </c>
      <c r="G8" s="68">
        <f>[5]STA_SP2_NO!$J$37</f>
        <v>0</v>
      </c>
      <c r="H8" s="75">
        <f>[6]STA_SP2_NO!$J$37</f>
        <v>0</v>
      </c>
      <c r="I8" s="68">
        <f>[7]STA_SP2_NO!$J$37</f>
        <v>0</v>
      </c>
      <c r="J8" s="75">
        <f>[8]STA_SP2_NO!$J$37</f>
        <v>0</v>
      </c>
      <c r="K8" s="68">
        <f>[9]STA_SP2_NO!$J$37</f>
        <v>0</v>
      </c>
      <c r="L8" s="75">
        <f>'[10]СП-2 (н.о.)'!$J$38</f>
        <v>0</v>
      </c>
      <c r="M8" s="285">
        <f>[11]STA_SP2_NO!$J$37</f>
        <v>0</v>
      </c>
      <c r="N8" s="277">
        <f>[12]STA_SP2_NO!$J$37</f>
        <v>0</v>
      </c>
      <c r="O8" s="286">
        <f t="shared" si="0"/>
        <v>0</v>
      </c>
    </row>
    <row r="9" spans="1:15" x14ac:dyDescent="0.25">
      <c r="A9" s="33">
        <v>5</v>
      </c>
      <c r="B9" s="34" t="s">
        <v>43</v>
      </c>
      <c r="C9" s="69">
        <f>[1]STA_SP2_NO!$J$38</f>
        <v>0</v>
      </c>
      <c r="D9" s="129">
        <f>[2]STA_SP2_NO!$J$38</f>
        <v>0</v>
      </c>
      <c r="E9" s="68">
        <f>[3]STA_SP2_NO!$J$38</f>
        <v>0</v>
      </c>
      <c r="F9" s="75">
        <f>[4]STA_SP2_NO!$J$38</f>
        <v>0</v>
      </c>
      <c r="G9" s="68">
        <f>[5]STA_SP2_NO!$J$38</f>
        <v>0</v>
      </c>
      <c r="H9" s="75">
        <f>[6]STA_SP2_NO!$J$38</f>
        <v>0</v>
      </c>
      <c r="I9" s="68">
        <f>[7]STA_SP2_NO!$J$38</f>
        <v>0</v>
      </c>
      <c r="J9" s="75">
        <f>[8]STA_SP2_NO!$J$38</f>
        <v>0</v>
      </c>
      <c r="K9" s="68">
        <f>[9]STA_SP2_NO!$J$38</f>
        <v>0</v>
      </c>
      <c r="L9" s="75">
        <f>'[10]СП-2 (н.о.)'!$J$39</f>
        <v>0</v>
      </c>
      <c r="M9" s="285">
        <f>[11]STA_SP2_NO!$J$38</f>
        <v>0</v>
      </c>
      <c r="N9" s="277">
        <f>[12]STA_SP2_NO!$J$38</f>
        <v>0</v>
      </c>
      <c r="O9" s="286">
        <f t="shared" si="0"/>
        <v>0</v>
      </c>
    </row>
    <row r="10" spans="1:15" x14ac:dyDescent="0.25">
      <c r="A10" s="33">
        <v>6</v>
      </c>
      <c r="B10" s="34" t="s">
        <v>44</v>
      </c>
      <c r="C10" s="69">
        <f>[1]STA_SP2_NO!$J$39</f>
        <v>0</v>
      </c>
      <c r="D10" s="129">
        <f>[2]STA_SP2_NO!$J$39</f>
        <v>0</v>
      </c>
      <c r="E10" s="68">
        <f>[3]STA_SP2_NO!$J$39</f>
        <v>0</v>
      </c>
      <c r="F10" s="75">
        <f>[4]STA_SP2_NO!$J$39</f>
        <v>0</v>
      </c>
      <c r="G10" s="68">
        <f>[5]STA_SP2_NO!$J$39</f>
        <v>0</v>
      </c>
      <c r="H10" s="75">
        <f>[6]STA_SP2_NO!$J$39</f>
        <v>0</v>
      </c>
      <c r="I10" s="68">
        <f>[7]STA_SP2_NO!$J$39</f>
        <v>0</v>
      </c>
      <c r="J10" s="75">
        <f>[8]STA_SP2_NO!$J$39</f>
        <v>0</v>
      </c>
      <c r="K10" s="68">
        <f>[9]STA_SP2_NO!$J$39</f>
        <v>0</v>
      </c>
      <c r="L10" s="75">
        <f>'[10]СП-2 (н.о.)'!$J$40</f>
        <v>0</v>
      </c>
      <c r="M10" s="285">
        <f>[11]STA_SP2_NO!$J$39</f>
        <v>0</v>
      </c>
      <c r="N10" s="277">
        <f>[12]STA_SP2_NO!$J$39</f>
        <v>0</v>
      </c>
      <c r="O10" s="286">
        <f t="shared" si="0"/>
        <v>0</v>
      </c>
    </row>
    <row r="11" spans="1:15" x14ac:dyDescent="0.25">
      <c r="A11" s="33">
        <v>7</v>
      </c>
      <c r="B11" s="34" t="s">
        <v>45</v>
      </c>
      <c r="C11" s="69">
        <f>[1]STA_SP2_NO!$J$40</f>
        <v>0</v>
      </c>
      <c r="D11" s="129">
        <f>[2]STA_SP2_NO!$J$40</f>
        <v>0</v>
      </c>
      <c r="E11" s="68">
        <f>[3]STA_SP2_NO!$J$40</f>
        <v>0</v>
      </c>
      <c r="F11" s="75">
        <f>[4]STA_SP2_NO!$J$40</f>
        <v>0</v>
      </c>
      <c r="G11" s="68">
        <f>[5]STA_SP2_NO!$J$40</f>
        <v>0</v>
      </c>
      <c r="H11" s="75">
        <f>[6]STA_SP2_NO!$J$40</f>
        <v>0</v>
      </c>
      <c r="I11" s="68">
        <f>[7]STA_SP2_NO!$J$40</f>
        <v>0</v>
      </c>
      <c r="J11" s="75">
        <f>[8]STA_SP2_NO!$J$40</f>
        <v>0</v>
      </c>
      <c r="K11" s="68">
        <f>[9]STA_SP2_NO!$J$40</f>
        <v>0</v>
      </c>
      <c r="L11" s="75">
        <f>'[10]СП-2 (н.о.)'!$J$41</f>
        <v>0</v>
      </c>
      <c r="M11" s="285">
        <f>[11]STA_SP2_NO!$J$40</f>
        <v>0</v>
      </c>
      <c r="N11" s="277">
        <f>[12]STA_SP2_NO!$J$40</f>
        <v>0</v>
      </c>
      <c r="O11" s="286">
        <f t="shared" si="0"/>
        <v>0</v>
      </c>
    </row>
    <row r="12" spans="1:15" ht="15.75" thickBot="1" x14ac:dyDescent="0.3">
      <c r="A12" s="35">
        <v>8</v>
      </c>
      <c r="B12" s="36" t="s">
        <v>46</v>
      </c>
      <c r="C12" s="69">
        <f>[1]STA_SP2_NO!$J$41</f>
        <v>0</v>
      </c>
      <c r="D12" s="129">
        <f>[2]STA_SP2_NO!$J$41</f>
        <v>0</v>
      </c>
      <c r="E12" s="68">
        <f>[3]STA_SP2_NO!$J$41</f>
        <v>0</v>
      </c>
      <c r="F12" s="75">
        <f>[4]STA_SP2_NO!$J$41</f>
        <v>0</v>
      </c>
      <c r="G12" s="68">
        <f>[5]STA_SP2_NO!$J$41</f>
        <v>0</v>
      </c>
      <c r="H12" s="75">
        <f>[6]STA_SP2_NO!$J$41</f>
        <v>0</v>
      </c>
      <c r="I12" s="68">
        <f>[7]STA_SP2_NO!$J$41</f>
        <v>0</v>
      </c>
      <c r="J12" s="75">
        <f>[8]STA_SP2_NO!$J$41</f>
        <v>0</v>
      </c>
      <c r="K12" s="68">
        <f>[9]STA_SP2_NO!$J$41</f>
        <v>0</v>
      </c>
      <c r="L12" s="75">
        <f>'[10]СП-2 (н.о.)'!$J$42</f>
        <v>0</v>
      </c>
      <c r="M12" s="285">
        <f>[11]STA_SP2_NO!$J$41</f>
        <v>0</v>
      </c>
      <c r="N12" s="277">
        <f>[12]STA_SP2_NO!$J$41</f>
        <v>0</v>
      </c>
      <c r="O12" s="286">
        <f t="shared" si="0"/>
        <v>0</v>
      </c>
    </row>
    <row r="13" spans="1:15" ht="15.75" thickBot="1" x14ac:dyDescent="0.3">
      <c r="A13" s="63"/>
      <c r="B13" s="38" t="s">
        <v>30</v>
      </c>
      <c r="C13" s="134">
        <f t="shared" ref="C13:M13" si="1">SUM(C5:C12)</f>
        <v>0</v>
      </c>
      <c r="D13" s="40">
        <f t="shared" si="1"/>
        <v>0</v>
      </c>
      <c r="E13" s="42">
        <f t="shared" si="1"/>
        <v>3</v>
      </c>
      <c r="F13" s="43">
        <f t="shared" si="1"/>
        <v>3</v>
      </c>
      <c r="G13" s="42">
        <f t="shared" si="1"/>
        <v>3</v>
      </c>
      <c r="H13" s="43">
        <f t="shared" si="1"/>
        <v>0</v>
      </c>
      <c r="I13" s="42">
        <f t="shared" si="1"/>
        <v>0</v>
      </c>
      <c r="J13" s="43">
        <f t="shared" si="1"/>
        <v>0</v>
      </c>
      <c r="K13" s="42">
        <f t="shared" si="1"/>
        <v>0</v>
      </c>
      <c r="L13" s="43">
        <f>SUM(L5:L12)</f>
        <v>0</v>
      </c>
      <c r="M13" s="39">
        <f t="shared" si="1"/>
        <v>0</v>
      </c>
      <c r="N13" s="293">
        <f>SUM(N5:N12)</f>
        <v>0</v>
      </c>
      <c r="O13" s="287">
        <f>SUM(O5:O12)</f>
        <v>9</v>
      </c>
    </row>
    <row r="14" spans="1:15" ht="15.75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7"/>
      <c r="O14" s="1"/>
    </row>
    <row r="15" spans="1:15" ht="15.75" thickBot="1" x14ac:dyDescent="0.3">
      <c r="A15" s="489" t="s">
        <v>53</v>
      </c>
      <c r="B15" s="490"/>
      <c r="C15" s="80">
        <f>C13/O13</f>
        <v>0</v>
      </c>
      <c r="D15" s="79">
        <f>D13/O13</f>
        <v>0</v>
      </c>
      <c r="E15" s="78">
        <f>E13/O13</f>
        <v>0.33333333333333331</v>
      </c>
      <c r="F15" s="48">
        <f>F13/O13</f>
        <v>0.33333333333333331</v>
      </c>
      <c r="G15" s="78">
        <f>G13/O13</f>
        <v>0.33333333333333331</v>
      </c>
      <c r="H15" s="48">
        <f>H13/O13</f>
        <v>0</v>
      </c>
      <c r="I15" s="78">
        <f>I13/O13</f>
        <v>0</v>
      </c>
      <c r="J15" s="48">
        <f>J13/O13</f>
        <v>0</v>
      </c>
      <c r="K15" s="78">
        <f>K13/O13</f>
        <v>0</v>
      </c>
      <c r="L15" s="48">
        <f>L13/O13</f>
        <v>0</v>
      </c>
      <c r="M15" s="78">
        <f>M13/O13</f>
        <v>0</v>
      </c>
      <c r="N15" s="297">
        <f>N13/O13</f>
        <v>0</v>
      </c>
      <c r="O15" s="288">
        <f>SUM(C15:N15)</f>
        <v>1</v>
      </c>
    </row>
    <row r="16" spans="1:1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O16" s="1"/>
    </row>
    <row r="17" spans="1:15" ht="15.75" thickBot="1" x14ac:dyDescent="0.3">
      <c r="B17" s="27"/>
      <c r="C17" s="407" t="s">
        <v>115</v>
      </c>
      <c r="D17" s="408"/>
      <c r="E17" s="408"/>
      <c r="F17" s="408"/>
      <c r="G17" s="408"/>
      <c r="H17" s="408"/>
      <c r="I17" s="408"/>
      <c r="J17" s="409"/>
      <c r="K17" s="409"/>
      <c r="L17" s="27"/>
      <c r="M17" s="27"/>
      <c r="O17" s="176" t="s">
        <v>36</v>
      </c>
    </row>
    <row r="18" spans="1:15" ht="15.75" thickBot="1" x14ac:dyDescent="0.3">
      <c r="A18" s="410" t="s">
        <v>0</v>
      </c>
      <c r="B18" s="412" t="s">
        <v>1</v>
      </c>
      <c r="C18" s="431" t="s">
        <v>2</v>
      </c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  <c r="O18" s="435" t="s">
        <v>3</v>
      </c>
    </row>
    <row r="19" spans="1:15" x14ac:dyDescent="0.25">
      <c r="A19" s="445"/>
      <c r="B19" s="446"/>
      <c r="C19" s="453" t="s">
        <v>69</v>
      </c>
      <c r="D19" s="446" t="s">
        <v>4</v>
      </c>
      <c r="E19" s="457" t="s">
        <v>5</v>
      </c>
      <c r="F19" s="471" t="s">
        <v>6</v>
      </c>
      <c r="G19" s="457" t="s">
        <v>7</v>
      </c>
      <c r="H19" s="473" t="s">
        <v>8</v>
      </c>
      <c r="I19" s="457" t="s">
        <v>94</v>
      </c>
      <c r="J19" s="473" t="s">
        <v>9</v>
      </c>
      <c r="K19" s="453" t="s">
        <v>10</v>
      </c>
      <c r="L19" s="446" t="s">
        <v>93</v>
      </c>
      <c r="M19" s="457" t="s">
        <v>11</v>
      </c>
      <c r="N19" s="467" t="s">
        <v>96</v>
      </c>
      <c r="O19" s="487"/>
    </row>
    <row r="20" spans="1:15" ht="15.75" thickBot="1" x14ac:dyDescent="0.3">
      <c r="A20" s="443"/>
      <c r="B20" s="447"/>
      <c r="C20" s="455"/>
      <c r="D20" s="443"/>
      <c r="E20" s="443"/>
      <c r="F20" s="461"/>
      <c r="G20" s="443"/>
      <c r="H20" s="441"/>
      <c r="I20" s="443"/>
      <c r="J20" s="441"/>
      <c r="K20" s="455"/>
      <c r="L20" s="443"/>
      <c r="M20" s="443"/>
      <c r="N20" s="469"/>
      <c r="O20" s="488"/>
    </row>
    <row r="21" spans="1:15" x14ac:dyDescent="0.25">
      <c r="A21" s="31">
        <v>1</v>
      </c>
      <c r="B21" s="32" t="s">
        <v>39</v>
      </c>
      <c r="C21" s="69">
        <f>[1]STA_SP2_NO!$K$34</f>
        <v>0</v>
      </c>
      <c r="D21" s="129">
        <f>[2]STA_SP2_NO!$K$34</f>
        <v>0</v>
      </c>
      <c r="E21" s="68">
        <f>[3]STA_SP2_NO!$K$34</f>
        <v>233</v>
      </c>
      <c r="F21" s="75">
        <f>[4]STA_SP2_NO!$K$34</f>
        <v>217.75</v>
      </c>
      <c r="G21" s="68">
        <f>[5]STA_SP2_NO!$K$34</f>
        <v>304</v>
      </c>
      <c r="H21" s="75">
        <f>[6]STA_SP2_NO!$K$34</f>
        <v>0</v>
      </c>
      <c r="I21" s="68">
        <f>[7]STA_SP2_NO!$K$34</f>
        <v>0</v>
      </c>
      <c r="J21" s="75">
        <f>[8]STA_SP2_NO!$K$34</f>
        <v>0</v>
      </c>
      <c r="K21" s="68">
        <f>[9]STA_SP2_NO!$K$34</f>
        <v>0</v>
      </c>
      <c r="L21" s="75">
        <f>'[10]СП-2 (н.о.)'!$K$35</f>
        <v>1084.03</v>
      </c>
      <c r="M21" s="285">
        <f>[11]STA_SP2_NO!$K$34</f>
        <v>0</v>
      </c>
      <c r="N21" s="277">
        <f>[12]STA_SP2_NO!$K$34</f>
        <v>0</v>
      </c>
      <c r="O21" s="286">
        <f>SUM(C21:N21)</f>
        <v>1838.78</v>
      </c>
    </row>
    <row r="22" spans="1:15" x14ac:dyDescent="0.25">
      <c r="A22" s="33">
        <v>2</v>
      </c>
      <c r="B22" s="34" t="s">
        <v>40</v>
      </c>
      <c r="C22" s="69">
        <f>[1]STA_SP2_NO!$K$35</f>
        <v>0</v>
      </c>
      <c r="D22" s="129">
        <f>[2]STA_SP2_NO!$K$35</f>
        <v>0</v>
      </c>
      <c r="E22" s="68">
        <f>[3]STA_SP2_NO!$K$35</f>
        <v>0</v>
      </c>
      <c r="F22" s="75">
        <f>[4]STA_SP2_NO!$K$35</f>
        <v>0</v>
      </c>
      <c r="G22" s="68">
        <f>[5]STA_SP2_NO!$K$35</f>
        <v>0</v>
      </c>
      <c r="H22" s="75">
        <f>[6]STA_SP2_NO!$K$35</f>
        <v>0</v>
      </c>
      <c r="I22" s="68">
        <f>[7]STA_SP2_NO!$K$35</f>
        <v>0</v>
      </c>
      <c r="J22" s="75">
        <f>[8]STA_SP2_NO!$K$35</f>
        <v>0</v>
      </c>
      <c r="K22" s="68">
        <f>[9]STA_SP2_NO!$K$35</f>
        <v>0</v>
      </c>
      <c r="L22" s="75">
        <f>'[10]СП-2 (н.о.)'!$K$36</f>
        <v>0</v>
      </c>
      <c r="M22" s="285">
        <f>[11]STA_SP2_NO!$K$35</f>
        <v>0</v>
      </c>
      <c r="N22" s="277">
        <f>[12]STA_SP2_NO!$K$35</f>
        <v>0</v>
      </c>
      <c r="O22" s="286">
        <f t="shared" ref="O22:O28" si="2">SUM(C22:N22)</f>
        <v>0</v>
      </c>
    </row>
    <row r="23" spans="1:15" x14ac:dyDescent="0.25">
      <c r="A23" s="33">
        <v>3</v>
      </c>
      <c r="B23" s="34" t="s">
        <v>41</v>
      </c>
      <c r="C23" s="69">
        <f>[1]STA_SP2_NO!$K$36</f>
        <v>0</v>
      </c>
      <c r="D23" s="129">
        <f>[2]STA_SP2_NO!$K$36</f>
        <v>0</v>
      </c>
      <c r="E23" s="68">
        <f>[3]STA_SP2_NO!$K$36</f>
        <v>0</v>
      </c>
      <c r="F23" s="75">
        <f>[4]STA_SP2_NO!$K$36</f>
        <v>0</v>
      </c>
      <c r="G23" s="68">
        <f>[5]STA_SP2_NO!$K$36</f>
        <v>0</v>
      </c>
      <c r="H23" s="75">
        <f>[6]STA_SP2_NO!$K$36</f>
        <v>0</v>
      </c>
      <c r="I23" s="68">
        <f>[7]STA_SP2_NO!$K$36</f>
        <v>0</v>
      </c>
      <c r="J23" s="75">
        <f>[8]STA_SP2_NO!$K$36</f>
        <v>0</v>
      </c>
      <c r="K23" s="68">
        <f>[9]STA_SP2_NO!$K$36</f>
        <v>0</v>
      </c>
      <c r="L23" s="75">
        <f>'[10]СП-2 (н.о.)'!$K$37</f>
        <v>0</v>
      </c>
      <c r="M23" s="285">
        <f>[11]STA_SP2_NO!$K$36</f>
        <v>0</v>
      </c>
      <c r="N23" s="277">
        <f>[12]STA_SP2_NO!$K$36</f>
        <v>0</v>
      </c>
      <c r="O23" s="286">
        <f t="shared" si="2"/>
        <v>0</v>
      </c>
    </row>
    <row r="24" spans="1:15" x14ac:dyDescent="0.25">
      <c r="A24" s="33">
        <v>4</v>
      </c>
      <c r="B24" s="34" t="s">
        <v>42</v>
      </c>
      <c r="C24" s="69">
        <f>[1]STA_SP2_NO!$K$37</f>
        <v>0</v>
      </c>
      <c r="D24" s="129">
        <f>[2]STA_SP2_NO!$K$37</f>
        <v>0</v>
      </c>
      <c r="E24" s="68">
        <f>[3]STA_SP2_NO!$K$37</f>
        <v>0</v>
      </c>
      <c r="F24" s="75">
        <f>[4]STA_SP2_NO!$K$37</f>
        <v>0</v>
      </c>
      <c r="G24" s="68">
        <f>[5]STA_SP2_NO!$K$37</f>
        <v>0</v>
      </c>
      <c r="H24" s="75">
        <f>[6]STA_SP2_NO!$K$37</f>
        <v>0</v>
      </c>
      <c r="I24" s="68">
        <f>[7]STA_SP2_NO!$K$37</f>
        <v>0</v>
      </c>
      <c r="J24" s="75">
        <f>[8]STA_SP2_NO!$K$37</f>
        <v>0</v>
      </c>
      <c r="K24" s="68">
        <f>[9]STA_SP2_NO!$K$37</f>
        <v>0</v>
      </c>
      <c r="L24" s="75">
        <f>'[10]СП-2 (н.о.)'!$K$38</f>
        <v>0</v>
      </c>
      <c r="M24" s="285">
        <f>[11]STA_SP2_NO!$K$37</f>
        <v>0</v>
      </c>
      <c r="N24" s="277">
        <f>[12]STA_SP2_NO!$K$37</f>
        <v>0</v>
      </c>
      <c r="O24" s="286">
        <f t="shared" si="2"/>
        <v>0</v>
      </c>
    </row>
    <row r="25" spans="1:15" x14ac:dyDescent="0.25">
      <c r="A25" s="33">
        <v>5</v>
      </c>
      <c r="B25" s="34" t="s">
        <v>43</v>
      </c>
      <c r="C25" s="69">
        <f>[1]STA_SP2_NO!$K$38</f>
        <v>0</v>
      </c>
      <c r="D25" s="129">
        <f>[2]STA_SP2_NO!$K$38</f>
        <v>0</v>
      </c>
      <c r="E25" s="68">
        <f>[3]STA_SP2_NO!$K$38</f>
        <v>0</v>
      </c>
      <c r="F25" s="75">
        <f>[4]STA_SP2_NO!$K$38</f>
        <v>0</v>
      </c>
      <c r="G25" s="68">
        <f>[5]STA_SP2_NO!$K$38</f>
        <v>0</v>
      </c>
      <c r="H25" s="75">
        <f>[6]STA_SP2_NO!$K$38</f>
        <v>0</v>
      </c>
      <c r="I25" s="68">
        <f>[7]STA_SP2_NO!$K$38</f>
        <v>0</v>
      </c>
      <c r="J25" s="75">
        <f>[8]STA_SP2_NO!$K$38</f>
        <v>0</v>
      </c>
      <c r="K25" s="68">
        <f>[9]STA_SP2_NO!$K$38</f>
        <v>0</v>
      </c>
      <c r="L25" s="75">
        <f>'[10]СП-2 (н.о.)'!$K$39</f>
        <v>0</v>
      </c>
      <c r="M25" s="285">
        <f>[11]STA_SP2_NO!$K$38</f>
        <v>0</v>
      </c>
      <c r="N25" s="277">
        <f>[12]STA_SP2_NO!$K$38</f>
        <v>0</v>
      </c>
      <c r="O25" s="286">
        <f t="shared" si="2"/>
        <v>0</v>
      </c>
    </row>
    <row r="26" spans="1:15" x14ac:dyDescent="0.25">
      <c r="A26" s="33">
        <v>6</v>
      </c>
      <c r="B26" s="34" t="s">
        <v>44</v>
      </c>
      <c r="C26" s="69">
        <f>[1]STA_SP2_NO!$K$39</f>
        <v>0</v>
      </c>
      <c r="D26" s="129">
        <f>[2]STA_SP2_NO!$K$39</f>
        <v>0</v>
      </c>
      <c r="E26" s="68">
        <f>[3]STA_SP2_NO!$K$39</f>
        <v>0</v>
      </c>
      <c r="F26" s="75">
        <f>[4]STA_SP2_NO!$K$39</f>
        <v>0</v>
      </c>
      <c r="G26" s="68">
        <f>[5]STA_SP2_NO!$K$39</f>
        <v>0</v>
      </c>
      <c r="H26" s="75">
        <f>[6]STA_SP2_NO!$K$39</f>
        <v>0</v>
      </c>
      <c r="I26" s="68">
        <f>[7]STA_SP2_NO!$K$39</f>
        <v>0</v>
      </c>
      <c r="J26" s="75">
        <f>[8]STA_SP2_NO!$K$39</f>
        <v>0</v>
      </c>
      <c r="K26" s="68">
        <f>[9]STA_SP2_NO!$K$39</f>
        <v>0</v>
      </c>
      <c r="L26" s="75">
        <f>'[10]СП-2 (н.о.)'!$K$40</f>
        <v>0</v>
      </c>
      <c r="M26" s="285">
        <f>[11]STA_SP2_NO!$K$39</f>
        <v>0</v>
      </c>
      <c r="N26" s="277">
        <f>[12]STA_SP2_NO!$K$39</f>
        <v>0</v>
      </c>
      <c r="O26" s="286">
        <f t="shared" si="2"/>
        <v>0</v>
      </c>
    </row>
    <row r="27" spans="1:15" x14ac:dyDescent="0.25">
      <c r="A27" s="33">
        <v>7</v>
      </c>
      <c r="B27" s="34" t="s">
        <v>45</v>
      </c>
      <c r="C27" s="69">
        <f>[1]STA_SP2_NO!$K$40</f>
        <v>0</v>
      </c>
      <c r="D27" s="129">
        <f>[2]STA_SP2_NO!$K$40</f>
        <v>0</v>
      </c>
      <c r="E27" s="68">
        <f>[3]STA_SP2_NO!$K$40</f>
        <v>0</v>
      </c>
      <c r="F27" s="75">
        <f>[4]STA_SP2_NO!$K$40</f>
        <v>0</v>
      </c>
      <c r="G27" s="68">
        <f>[5]STA_SP2_NO!$K$40</f>
        <v>0</v>
      </c>
      <c r="H27" s="75">
        <f>[6]STA_SP2_NO!$K$40</f>
        <v>0</v>
      </c>
      <c r="I27" s="68">
        <f>[7]STA_SP2_NO!$K$40</f>
        <v>0</v>
      </c>
      <c r="J27" s="75">
        <f>[8]STA_SP2_NO!$K$40</f>
        <v>0</v>
      </c>
      <c r="K27" s="68">
        <f>[9]STA_SP2_NO!$K$40</f>
        <v>0</v>
      </c>
      <c r="L27" s="75">
        <f>'[10]СП-2 (н.о.)'!$K$41</f>
        <v>0</v>
      </c>
      <c r="M27" s="285">
        <f>[11]STA_SP2_NO!$K$40</f>
        <v>0</v>
      </c>
      <c r="N27" s="277">
        <f>[12]STA_SP2_NO!$K$40</f>
        <v>0</v>
      </c>
      <c r="O27" s="286">
        <f t="shared" si="2"/>
        <v>0</v>
      </c>
    </row>
    <row r="28" spans="1:15" ht="15.75" thickBot="1" x14ac:dyDescent="0.3">
      <c r="A28" s="35">
        <v>8</v>
      </c>
      <c r="B28" s="36" t="s">
        <v>46</v>
      </c>
      <c r="C28" s="69">
        <f>[1]STA_SP2_NO!$K$41</f>
        <v>0</v>
      </c>
      <c r="D28" s="129">
        <f>[2]STA_SP2_NO!$K$41</f>
        <v>0</v>
      </c>
      <c r="E28" s="68">
        <f>[3]STA_SP2_NO!$K$41</f>
        <v>0</v>
      </c>
      <c r="F28" s="75">
        <f>[4]STA_SP2_NO!$K$41</f>
        <v>0</v>
      </c>
      <c r="G28" s="68">
        <f>[5]STA_SP2_NO!$K$41</f>
        <v>0</v>
      </c>
      <c r="H28" s="75">
        <f>[6]STA_SP2_NO!$K$41</f>
        <v>0</v>
      </c>
      <c r="I28" s="68">
        <f>[7]STA_SP2_NO!$K$41</f>
        <v>0</v>
      </c>
      <c r="J28" s="75">
        <f>[8]STA_SP2_NO!$K$41</f>
        <v>0</v>
      </c>
      <c r="K28" s="68">
        <f>[9]STA_SP2_NO!$K$41</f>
        <v>0</v>
      </c>
      <c r="L28" s="75">
        <f>'[10]СП-2 (н.о.)'!$K$42</f>
        <v>0</v>
      </c>
      <c r="M28" s="285">
        <f>[11]STA_SP2_NO!$K$41</f>
        <v>0</v>
      </c>
      <c r="N28" s="277">
        <f>[12]STA_SP2_NO!$K$41</f>
        <v>0</v>
      </c>
      <c r="O28" s="286">
        <f t="shared" si="2"/>
        <v>0</v>
      </c>
    </row>
    <row r="29" spans="1:15" ht="15.75" thickBot="1" x14ac:dyDescent="0.3">
      <c r="A29" s="37"/>
      <c r="B29" s="38" t="s">
        <v>37</v>
      </c>
      <c r="C29" s="81">
        <f t="shared" ref="C29:M29" si="3">SUM(C21:C28)</f>
        <v>0</v>
      </c>
      <c r="D29" s="40">
        <f t="shared" si="3"/>
        <v>0</v>
      </c>
      <c r="E29" s="81">
        <f t="shared" si="3"/>
        <v>233</v>
      </c>
      <c r="F29" s="40">
        <f t="shared" si="3"/>
        <v>217.75</v>
      </c>
      <c r="G29" s="81">
        <f t="shared" si="3"/>
        <v>304</v>
      </c>
      <c r="H29" s="40">
        <f t="shared" si="3"/>
        <v>0</v>
      </c>
      <c r="I29" s="81">
        <f t="shared" si="3"/>
        <v>0</v>
      </c>
      <c r="J29" s="40">
        <f t="shared" si="3"/>
        <v>0</v>
      </c>
      <c r="K29" s="81">
        <f t="shared" si="3"/>
        <v>0</v>
      </c>
      <c r="L29" s="40">
        <f>SUM(L21:L28)</f>
        <v>1084.03</v>
      </c>
      <c r="M29" s="120">
        <f t="shared" si="3"/>
        <v>0</v>
      </c>
      <c r="N29" s="293">
        <f>SUM(N21:N28)</f>
        <v>0</v>
      </c>
      <c r="O29" s="287">
        <f>SUM(O21:O28)</f>
        <v>1838.78</v>
      </c>
    </row>
    <row r="30" spans="1:15" ht="15.75" thickBo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7"/>
      <c r="O30" s="1"/>
    </row>
    <row r="31" spans="1:15" ht="15.75" thickBot="1" x14ac:dyDescent="0.3">
      <c r="A31" s="489" t="s">
        <v>53</v>
      </c>
      <c r="B31" s="490"/>
      <c r="C31" s="78">
        <f>C29/O29</f>
        <v>0</v>
      </c>
      <c r="D31" s="79">
        <f>D29/O29</f>
        <v>0</v>
      </c>
      <c r="E31" s="78">
        <f>E29/O29</f>
        <v>0.12671445197359119</v>
      </c>
      <c r="F31" s="79">
        <f>F29/O29</f>
        <v>0.11842090951609219</v>
      </c>
      <c r="G31" s="78">
        <f>G29/O29</f>
        <v>0.1653270103003078</v>
      </c>
      <c r="H31" s="79">
        <f>H29/O29</f>
        <v>0</v>
      </c>
      <c r="I31" s="78">
        <f>I29/O29</f>
        <v>0</v>
      </c>
      <c r="J31" s="79">
        <f>J29/O29</f>
        <v>0</v>
      </c>
      <c r="K31" s="78">
        <f>K29/O29</f>
        <v>0</v>
      </c>
      <c r="L31" s="79">
        <f>L29/O29</f>
        <v>0.58953762821000877</v>
      </c>
      <c r="M31" s="78">
        <f>M29/O29</f>
        <v>0</v>
      </c>
      <c r="N31" s="297">
        <f>N29/O29</f>
        <v>0</v>
      </c>
      <c r="O31" s="319">
        <f>SUM(C31:N31)</f>
        <v>1</v>
      </c>
    </row>
  </sheetData>
  <mergeCells count="36">
    <mergeCell ref="A31:B31"/>
    <mergeCell ref="C17:K17"/>
    <mergeCell ref="A18:A20"/>
    <mergeCell ref="B18:B20"/>
    <mergeCell ref="A2:A4"/>
    <mergeCell ref="A15:B15"/>
    <mergeCell ref="O18:O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C18:N18"/>
    <mergeCell ref="N19:N20"/>
    <mergeCell ref="C1:K1"/>
    <mergeCell ref="B2:B4"/>
    <mergeCell ref="O2:O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C2:N2"/>
    <mergeCell ref="N3:N4"/>
  </mergeCells>
  <pageMargins left="0.25" right="0.25" top="0.75" bottom="0.75" header="0.3" footer="0.3"/>
  <pageSetup paperSize="9" scale="9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>
      <selection activeCell="L22" sqref="L22"/>
    </sheetView>
  </sheetViews>
  <sheetFormatPr defaultRowHeight="15" x14ac:dyDescent="0.25"/>
  <cols>
    <col min="1" max="1" width="4.42578125" customWidth="1"/>
    <col min="2" max="2" width="27.85546875" customWidth="1"/>
    <col min="3" max="3" width="9.140625" customWidth="1"/>
    <col min="4" max="4" width="9.85546875" bestFit="1" customWidth="1"/>
    <col min="8" max="8" width="9.85546875" bestFit="1" customWidth="1"/>
  </cols>
  <sheetData>
    <row r="1" spans="1:15" ht="33.75" customHeight="1" thickBot="1" x14ac:dyDescent="0.3">
      <c r="A1" s="27"/>
      <c r="B1" s="27"/>
      <c r="C1" s="407" t="s">
        <v>116</v>
      </c>
      <c r="D1" s="408"/>
      <c r="E1" s="408"/>
      <c r="F1" s="408"/>
      <c r="G1" s="408"/>
      <c r="H1" s="408"/>
      <c r="I1" s="408"/>
      <c r="J1" s="27"/>
      <c r="K1" s="27"/>
      <c r="L1" s="27"/>
      <c r="M1" s="27"/>
      <c r="N1" s="178" t="s">
        <v>36</v>
      </c>
    </row>
    <row r="2" spans="1:15" ht="15.75" thickBot="1" x14ac:dyDescent="0.3">
      <c r="A2" s="410" t="s">
        <v>0</v>
      </c>
      <c r="B2" s="412" t="s">
        <v>1</v>
      </c>
      <c r="C2" s="423" t="s">
        <v>2</v>
      </c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5"/>
      <c r="O2" s="414" t="s">
        <v>3</v>
      </c>
    </row>
    <row r="3" spans="1:15" ht="15.75" thickBot="1" x14ac:dyDescent="0.3">
      <c r="A3" s="411"/>
      <c r="B3" s="413"/>
      <c r="C3" s="253" t="s">
        <v>69</v>
      </c>
      <c r="D3" s="299" t="s">
        <v>4</v>
      </c>
      <c r="E3" s="321" t="s">
        <v>5</v>
      </c>
      <c r="F3" s="311" t="s">
        <v>6</v>
      </c>
      <c r="G3" s="322" t="s">
        <v>7</v>
      </c>
      <c r="H3" s="311" t="s">
        <v>8</v>
      </c>
      <c r="I3" s="255" t="s">
        <v>94</v>
      </c>
      <c r="J3" s="311" t="s">
        <v>9</v>
      </c>
      <c r="K3" s="323" t="s">
        <v>10</v>
      </c>
      <c r="L3" s="311" t="s">
        <v>93</v>
      </c>
      <c r="M3" s="324" t="s">
        <v>11</v>
      </c>
      <c r="N3" s="28" t="s">
        <v>96</v>
      </c>
      <c r="O3" s="415"/>
    </row>
    <row r="4" spans="1:15" ht="15.75" thickBot="1" x14ac:dyDescent="0.3">
      <c r="A4" s="31">
        <v>1</v>
      </c>
      <c r="B4" s="32" t="s">
        <v>12</v>
      </c>
      <c r="C4" s="156">
        <f>[1]STA_SP4_NO!$P$10</f>
        <v>23660.87</v>
      </c>
      <c r="D4" s="194">
        <f>[2]STA_SP4_NO!$P$10</f>
        <v>70028.37</v>
      </c>
      <c r="E4" s="156">
        <f>[3]STA_SP4_NO!$P$10</f>
        <v>14521</v>
      </c>
      <c r="F4" s="75">
        <f>[4]STA_SP4_NO!$P$10</f>
        <v>34466.89</v>
      </c>
      <c r="G4" s="156">
        <f>[5]STA_SP4_NO!$P$10</f>
        <v>20006</v>
      </c>
      <c r="H4" s="75">
        <f>[6]STA_SP4_NO!$P$10</f>
        <v>55723.28</v>
      </c>
      <c r="I4" s="156">
        <f>[7]STA_SP4_NO!$P$10</f>
        <v>11196</v>
      </c>
      <c r="J4" s="75">
        <f>[8]STA_SP4_NO!$P$10</f>
        <v>23969</v>
      </c>
      <c r="K4" s="156">
        <f>[9]STA_SP4_NO!$P$10</f>
        <v>19328</v>
      </c>
      <c r="L4" s="75">
        <f>'[10]СП-4 (н.о.)'!$P$11</f>
        <v>23106.44</v>
      </c>
      <c r="M4" s="294">
        <f>[11]STA_SP4_NO!$P$10</f>
        <v>45914</v>
      </c>
      <c r="N4" s="330">
        <f>[12]STA_SP4_NO!$P$10</f>
        <v>486.08</v>
      </c>
      <c r="O4" s="286">
        <f>SUM(C4:N4)</f>
        <v>342405.93000000005</v>
      </c>
    </row>
    <row r="5" spans="1:15" ht="15.75" thickBot="1" x14ac:dyDescent="0.3">
      <c r="A5" s="33">
        <v>2</v>
      </c>
      <c r="B5" s="34" t="s">
        <v>13</v>
      </c>
      <c r="C5" s="156">
        <f>[1]STA_SP4_NO!$P$11</f>
        <v>69836.92</v>
      </c>
      <c r="D5" s="194">
        <f>[2]STA_SP4_NO!$P$11</f>
        <v>100557.53</v>
      </c>
      <c r="E5" s="156">
        <f>[3]STA_SP4_NO!$P$11</f>
        <v>20343</v>
      </c>
      <c r="F5" s="75">
        <f>[4]STA_SP4_NO!$P$11</f>
        <v>55123.83</v>
      </c>
      <c r="G5" s="156">
        <f>[5]STA_SP4_NO!$P$11</f>
        <v>20428</v>
      </c>
      <c r="H5" s="75">
        <f>[6]STA_SP4_NO!$P$11</f>
        <v>122018.59</v>
      </c>
      <c r="I5" s="156">
        <f>[7]STA_SP4_NO!$P$11</f>
        <v>0</v>
      </c>
      <c r="J5" s="75">
        <f>[8]STA_SP4_NO!$P$11</f>
        <v>56411</v>
      </c>
      <c r="K5" s="156">
        <f>[9]STA_SP4_NO!$P$11</f>
        <v>0</v>
      </c>
      <c r="L5" s="75">
        <f>'[10]СП-4 (н.о.)'!$P$12</f>
        <v>52229.16</v>
      </c>
      <c r="M5" s="294">
        <f>[11]STA_SP4_NO!$P$11</f>
        <v>118375</v>
      </c>
      <c r="N5" s="330">
        <f>[12]STA_SP4_NO!$P$11</f>
        <v>0</v>
      </c>
      <c r="O5" s="286">
        <f t="shared" ref="O5:O21" si="0">SUM(C5:N5)</f>
        <v>615323.03</v>
      </c>
    </row>
    <row r="6" spans="1:15" ht="15.75" thickBot="1" x14ac:dyDescent="0.3">
      <c r="A6" s="33">
        <v>3</v>
      </c>
      <c r="B6" s="34" t="s">
        <v>14</v>
      </c>
      <c r="C6" s="156">
        <f>[1]STA_SP4_NO!$P$12</f>
        <v>23620.78</v>
      </c>
      <c r="D6" s="194">
        <f>[2]STA_SP4_NO!$P$12</f>
        <v>57055.64</v>
      </c>
      <c r="E6" s="156">
        <f>[3]STA_SP4_NO!$P$12</f>
        <v>26462</v>
      </c>
      <c r="F6" s="75">
        <f>[4]STA_SP4_NO!$P$12</f>
        <v>98200.13</v>
      </c>
      <c r="G6" s="156">
        <f>[5]STA_SP4_NO!$P$12</f>
        <v>42139</v>
      </c>
      <c r="H6" s="75">
        <f>[6]STA_SP4_NO!$P$12</f>
        <v>56788.5</v>
      </c>
      <c r="I6" s="156">
        <f>[7]STA_SP4_NO!$P$12</f>
        <v>10694</v>
      </c>
      <c r="J6" s="75">
        <f>[8]STA_SP4_NO!$P$12</f>
        <v>37112</v>
      </c>
      <c r="K6" s="156">
        <f>[9]STA_SP4_NO!$P$12</f>
        <v>41525</v>
      </c>
      <c r="L6" s="75">
        <f>'[10]СП-4 (н.о.)'!$P$13</f>
        <v>45387.13</v>
      </c>
      <c r="M6" s="294">
        <f>[11]STA_SP4_NO!$P$12</f>
        <v>38494</v>
      </c>
      <c r="N6" s="305">
        <f>[12]STA_SP4_NO!$P$12</f>
        <v>2363.83</v>
      </c>
      <c r="O6" s="286">
        <f t="shared" si="0"/>
        <v>479842.01</v>
      </c>
    </row>
    <row r="7" spans="1:15" ht="15.75" thickBot="1" x14ac:dyDescent="0.3">
      <c r="A7" s="33">
        <v>4</v>
      </c>
      <c r="B7" s="34" t="s">
        <v>15</v>
      </c>
      <c r="C7" s="156">
        <f>[1]STA_SP4_NO!$P$13</f>
        <v>0</v>
      </c>
      <c r="D7" s="194">
        <f>[2]STA_SP4_NO!$P$13</f>
        <v>0</v>
      </c>
      <c r="E7" s="156">
        <f>[3]STA_SP4_NO!$P$13</f>
        <v>0</v>
      </c>
      <c r="F7" s="75">
        <f>[4]STA_SP4_NO!$P$13</f>
        <v>0</v>
      </c>
      <c r="G7" s="156">
        <f>[5]STA_SP4_NO!$P$13</f>
        <v>0</v>
      </c>
      <c r="H7" s="75">
        <f>[6]STA_SP4_NO!$P$13</f>
        <v>0</v>
      </c>
      <c r="I7" s="156">
        <f>[7]STA_SP4_NO!$P$13</f>
        <v>0</v>
      </c>
      <c r="J7" s="75">
        <f>[8]STA_SP4_NO!$P$13</f>
        <v>0</v>
      </c>
      <c r="K7" s="156">
        <f>[9]STA_SP4_NO!$P$13</f>
        <v>0</v>
      </c>
      <c r="L7" s="75">
        <f>'[10]СП-4 (н.о.)'!$P$14</f>
        <v>0</v>
      </c>
      <c r="M7" s="294">
        <f>[11]STA_SP4_NO!$P$13</f>
        <v>0</v>
      </c>
      <c r="N7" s="330">
        <f>[12]STA_SP4_NO!$P$13</f>
        <v>0</v>
      </c>
      <c r="O7" s="286">
        <f t="shared" si="0"/>
        <v>0</v>
      </c>
    </row>
    <row r="8" spans="1:15" ht="15.75" thickBot="1" x14ac:dyDescent="0.3">
      <c r="A8" s="33">
        <v>5</v>
      </c>
      <c r="B8" s="34" t="s">
        <v>16</v>
      </c>
      <c r="C8" s="156">
        <f>[1]STA_SP4_NO!$P$14</f>
        <v>0</v>
      </c>
      <c r="D8" s="194">
        <f>[2]STA_SP4_NO!$P$14</f>
        <v>756.35</v>
      </c>
      <c r="E8" s="156">
        <f>[3]STA_SP4_NO!$P$14</f>
        <v>0</v>
      </c>
      <c r="F8" s="75">
        <f>[4]STA_SP4_NO!$P$14</f>
        <v>0</v>
      </c>
      <c r="G8" s="156">
        <f>[5]STA_SP4_NO!$P$14</f>
        <v>0</v>
      </c>
      <c r="H8" s="75">
        <f>[6]STA_SP4_NO!$P$14</f>
        <v>57143.25</v>
      </c>
      <c r="I8" s="156">
        <f>[7]STA_SP4_NO!$P$14</f>
        <v>0</v>
      </c>
      <c r="J8" s="75">
        <f>[8]STA_SP4_NO!$P$14</f>
        <v>0</v>
      </c>
      <c r="K8" s="156">
        <f>[9]STA_SP4_NO!$P$14</f>
        <v>351</v>
      </c>
      <c r="L8" s="75">
        <f>'[10]СП-4 (н.о.)'!$P$15</f>
        <v>0</v>
      </c>
      <c r="M8" s="294">
        <f>[11]STA_SP4_NO!$P$14</f>
        <v>0</v>
      </c>
      <c r="N8" s="330">
        <f>[12]STA_SP4_NO!$P$14</f>
        <v>0</v>
      </c>
      <c r="O8" s="286">
        <f t="shared" si="0"/>
        <v>58250.6</v>
      </c>
    </row>
    <row r="9" spans="1:15" ht="15.75" thickBot="1" x14ac:dyDescent="0.3">
      <c r="A9" s="33">
        <v>6</v>
      </c>
      <c r="B9" s="34" t="s">
        <v>17</v>
      </c>
      <c r="C9" s="156">
        <f>[1]STA_SP4_NO!$P$15</f>
        <v>0</v>
      </c>
      <c r="D9" s="194">
        <f>[2]STA_SP4_NO!$P$15</f>
        <v>14.12</v>
      </c>
      <c r="E9" s="156">
        <f>[3]STA_SP4_NO!$P$15</f>
        <v>0</v>
      </c>
      <c r="F9" s="75">
        <f>[4]STA_SP4_NO!$P$15</f>
        <v>491.66</v>
      </c>
      <c r="G9" s="156">
        <f>[5]STA_SP4_NO!$P$15</f>
        <v>114</v>
      </c>
      <c r="H9" s="75">
        <f>[6]STA_SP4_NO!$P$15</f>
        <v>40.799999999999997</v>
      </c>
      <c r="I9" s="156">
        <f>[7]STA_SP4_NO!$P$15</f>
        <v>0</v>
      </c>
      <c r="J9" s="75">
        <f>[8]STA_SP4_NO!$P$15</f>
        <v>0</v>
      </c>
      <c r="K9" s="156">
        <f>[9]STA_SP4_NO!$P$15</f>
        <v>133</v>
      </c>
      <c r="L9" s="75">
        <f>'[10]СП-4 (н.о.)'!$P$16</f>
        <v>0</v>
      </c>
      <c r="M9" s="294">
        <f>[11]STA_SP4_NO!$P$15</f>
        <v>0</v>
      </c>
      <c r="N9" s="330">
        <f>[12]STA_SP4_NO!$P$15</f>
        <v>0</v>
      </c>
      <c r="O9" s="286">
        <f t="shared" si="0"/>
        <v>793.57999999999993</v>
      </c>
    </row>
    <row r="10" spans="1:15" ht="15.75" thickBot="1" x14ac:dyDescent="0.3">
      <c r="A10" s="33">
        <v>7</v>
      </c>
      <c r="B10" s="34" t="s">
        <v>18</v>
      </c>
      <c r="C10" s="156">
        <f>[1]STA_SP4_NO!$P$16</f>
        <v>6746.57</v>
      </c>
      <c r="D10" s="194">
        <f>[2]STA_SP4_NO!$P$16</f>
        <v>12913.23</v>
      </c>
      <c r="E10" s="156">
        <f>[3]STA_SP4_NO!$P$16</f>
        <v>7274</v>
      </c>
      <c r="F10" s="75">
        <f>[4]STA_SP4_NO!$P$16</f>
        <v>1716.87</v>
      </c>
      <c r="G10" s="156">
        <f>[5]STA_SP4_NO!$P$16</f>
        <v>493</v>
      </c>
      <c r="H10" s="75">
        <f>[6]STA_SP4_NO!$P$16</f>
        <v>2462.38</v>
      </c>
      <c r="I10" s="156">
        <f>[7]STA_SP4_NO!$P$16</f>
        <v>0</v>
      </c>
      <c r="J10" s="75">
        <f>[8]STA_SP4_NO!$P$16</f>
        <v>6779</v>
      </c>
      <c r="K10" s="156">
        <f>[9]STA_SP4_NO!$P$16</f>
        <v>1530</v>
      </c>
      <c r="L10" s="75">
        <f>'[10]СП-4 (н.о.)'!$P$17</f>
        <v>1152.45</v>
      </c>
      <c r="M10" s="294">
        <f>[11]STA_SP4_NO!$P$16</f>
        <v>1870</v>
      </c>
      <c r="N10" s="330">
        <f>[12]STA_SP4_NO!$P$16</f>
        <v>0</v>
      </c>
      <c r="O10" s="286">
        <f t="shared" si="0"/>
        <v>42937.5</v>
      </c>
    </row>
    <row r="11" spans="1:15" ht="15.75" thickBot="1" x14ac:dyDescent="0.3">
      <c r="A11" s="33">
        <v>8</v>
      </c>
      <c r="B11" s="34" t="s">
        <v>19</v>
      </c>
      <c r="C11" s="156">
        <f>[1]STA_SP4_NO!$P$17</f>
        <v>72061.56</v>
      </c>
      <c r="D11" s="194">
        <f>[2]STA_SP4_NO!$P$17</f>
        <v>32792.74</v>
      </c>
      <c r="E11" s="156">
        <f>[3]STA_SP4_NO!$P$17</f>
        <v>21084</v>
      </c>
      <c r="F11" s="75">
        <f>[4]STA_SP4_NO!$P$17</f>
        <v>44039.44</v>
      </c>
      <c r="G11" s="156">
        <f>[5]STA_SP4_NO!$P$17</f>
        <v>21517</v>
      </c>
      <c r="H11" s="75">
        <f>[6]STA_SP4_NO!$P$17</f>
        <v>138778.01</v>
      </c>
      <c r="I11" s="156">
        <f>[7]STA_SP4_NO!$P$17</f>
        <v>1531</v>
      </c>
      <c r="J11" s="75">
        <f>[8]STA_SP4_NO!$P$17</f>
        <v>22033</v>
      </c>
      <c r="K11" s="156">
        <f>[9]STA_SP4_NO!$P$17</f>
        <v>19586</v>
      </c>
      <c r="L11" s="75">
        <f>'[10]СП-4 (н.о.)'!$P$18</f>
        <v>27988.850000000002</v>
      </c>
      <c r="M11" s="294">
        <f>[11]STA_SP4_NO!$P$17</f>
        <v>25879</v>
      </c>
      <c r="N11" s="330">
        <f>[12]STA_SP4_NO!$P$17</f>
        <v>164.38</v>
      </c>
      <c r="O11" s="286">
        <f t="shared" si="0"/>
        <v>427454.98</v>
      </c>
    </row>
    <row r="12" spans="1:15" ht="15.75" thickBot="1" x14ac:dyDescent="0.3">
      <c r="A12" s="33">
        <v>9</v>
      </c>
      <c r="B12" s="34" t="s">
        <v>20</v>
      </c>
      <c r="C12" s="156">
        <f>[1]STA_SP4_NO!$P$20</f>
        <v>143779.67000000001</v>
      </c>
      <c r="D12" s="194">
        <f>[2]STA_SP4_NO!$P$20</f>
        <v>118017.54</v>
      </c>
      <c r="E12" s="156">
        <f>[3]STA_SP4_NO!$P$20</f>
        <v>73619</v>
      </c>
      <c r="F12" s="75">
        <f>[4]STA_SP4_NO!$P$20</f>
        <v>77536.81</v>
      </c>
      <c r="G12" s="156">
        <f>[5]STA_SP4_NO!$P$20</f>
        <v>42166</v>
      </c>
      <c r="H12" s="75">
        <f>[6]STA_SP4_NO!$P$20</f>
        <v>41103.160000000003</v>
      </c>
      <c r="I12" s="156">
        <f>[7]STA_SP4_NO!$P$20</f>
        <v>709</v>
      </c>
      <c r="J12" s="75">
        <f>[8]STA_SP4_NO!$P$20</f>
        <v>66824</v>
      </c>
      <c r="K12" s="156">
        <f>[9]STA_SP4_NO!$P$20</f>
        <v>8390</v>
      </c>
      <c r="L12" s="75">
        <f>'[10]СП-4 (н.о.)'!$P$21</f>
        <v>21159.27</v>
      </c>
      <c r="M12" s="294">
        <f>[11]STA_SP4_NO!$P$20</f>
        <v>28842</v>
      </c>
      <c r="N12" s="330">
        <f>[12]STA_SP4_NO!$P$20</f>
        <v>57.94</v>
      </c>
      <c r="O12" s="286">
        <f t="shared" si="0"/>
        <v>622204.39</v>
      </c>
    </row>
    <row r="13" spans="1:15" ht="15.75" thickBot="1" x14ac:dyDescent="0.3">
      <c r="A13" s="33">
        <v>10</v>
      </c>
      <c r="B13" s="34" t="s">
        <v>21</v>
      </c>
      <c r="C13" s="156">
        <f>[1]STA_SP4_NO!$P$26</f>
        <v>106237.95</v>
      </c>
      <c r="D13" s="194">
        <f>[2]STA_SP4_NO!$P$26</f>
        <v>168601.99</v>
      </c>
      <c r="E13" s="156">
        <f>[3]STA_SP4_NO!$P$26</f>
        <v>155426</v>
      </c>
      <c r="F13" s="75">
        <f>[4]STA_SP4_NO!$P$26</f>
        <v>190689.4</v>
      </c>
      <c r="G13" s="156">
        <f>[5]STA_SP4_NO!$P$26</f>
        <v>262893</v>
      </c>
      <c r="H13" s="75">
        <f>[6]STA_SP4_NO!$P$26</f>
        <v>160848.79</v>
      </c>
      <c r="I13" s="156">
        <f>[7]STA_SP4_NO!$P$26</f>
        <v>209076</v>
      </c>
      <c r="J13" s="75">
        <f>[8]STA_SP4_NO!$P$26</f>
        <v>279524</v>
      </c>
      <c r="K13" s="156">
        <f>[9]STA_SP4_NO!$P$26</f>
        <v>192044</v>
      </c>
      <c r="L13" s="75">
        <f>'[10]СП-4 (н.о.)'!$P$27</f>
        <v>126820.57</v>
      </c>
      <c r="M13" s="294">
        <f>[11]STA_SP4_NO!$P$26</f>
        <v>191163</v>
      </c>
      <c r="N13" s="330">
        <f>[12]STA_SP4_NO!$P$26</f>
        <v>18530.32</v>
      </c>
      <c r="O13" s="286">
        <f t="shared" si="0"/>
        <v>2061855.02</v>
      </c>
    </row>
    <row r="14" spans="1:15" ht="15.75" thickBot="1" x14ac:dyDescent="0.3">
      <c r="A14" s="33">
        <v>11</v>
      </c>
      <c r="B14" s="34" t="s">
        <v>22</v>
      </c>
      <c r="C14" s="156">
        <f>[1]STA_SP4_NO!$P$33</f>
        <v>0</v>
      </c>
      <c r="D14" s="194">
        <f>[2]STA_SP4_NO!$P$33</f>
        <v>900.95</v>
      </c>
      <c r="E14" s="156">
        <f>[3]STA_SP4_NO!$P$33</f>
        <v>0</v>
      </c>
      <c r="F14" s="75">
        <f>[4]STA_SP4_NO!$P$33</f>
        <v>0</v>
      </c>
      <c r="G14" s="156">
        <f>[5]STA_SP4_NO!$P$33</f>
        <v>97</v>
      </c>
      <c r="H14" s="75">
        <f>[6]STA_SP4_NO!$P$33</f>
        <v>6336</v>
      </c>
      <c r="I14" s="156">
        <f>[7]STA_SP4_NO!$P$33</f>
        <v>0</v>
      </c>
      <c r="J14" s="75">
        <f>[8]STA_SP4_NO!$P$33</f>
        <v>0</v>
      </c>
      <c r="K14" s="156">
        <f>[9]STA_SP4_NO!$P$33</f>
        <v>662</v>
      </c>
      <c r="L14" s="75">
        <f>'[10]СП-4 (н.о.)'!$P$34</f>
        <v>0</v>
      </c>
      <c r="M14" s="294">
        <f>[11]STA_SP4_NO!$P$33</f>
        <v>22</v>
      </c>
      <c r="N14" s="330">
        <f>[12]STA_SP4_NO!$P$33</f>
        <v>0</v>
      </c>
      <c r="O14" s="286">
        <f t="shared" si="0"/>
        <v>8017.95</v>
      </c>
    </row>
    <row r="15" spans="1:15" ht="15.75" thickBot="1" x14ac:dyDescent="0.3">
      <c r="A15" s="33">
        <v>12</v>
      </c>
      <c r="B15" s="34" t="s">
        <v>23</v>
      </c>
      <c r="C15" s="156">
        <f>[1]STA_SP4_NO!$P$34</f>
        <v>95.41</v>
      </c>
      <c r="D15" s="194">
        <f>[2]STA_SP4_NO!$P$34</f>
        <v>83.83</v>
      </c>
      <c r="E15" s="156">
        <f>[3]STA_SP4_NO!$P$34</f>
        <v>25</v>
      </c>
      <c r="F15" s="75">
        <f>[4]STA_SP4_NO!$P$34</f>
        <v>353.22</v>
      </c>
      <c r="G15" s="156">
        <f>[5]STA_SP4_NO!$P$34</f>
        <v>124</v>
      </c>
      <c r="H15" s="75">
        <f>[6]STA_SP4_NO!$P$34</f>
        <v>171.75</v>
      </c>
      <c r="I15" s="156">
        <f>[7]STA_SP4_NO!$P$34</f>
        <v>0</v>
      </c>
      <c r="J15" s="75">
        <f>[8]STA_SP4_NO!$P$34</f>
        <v>153</v>
      </c>
      <c r="K15" s="156">
        <f>[9]STA_SP4_NO!$P$34</f>
        <v>102</v>
      </c>
      <c r="L15" s="75">
        <f>'[10]СП-4 (н.о.)'!$P$35</f>
        <v>68.790000000000006</v>
      </c>
      <c r="M15" s="294">
        <f>[11]STA_SP4_NO!$P$34</f>
        <v>29</v>
      </c>
      <c r="N15" s="330">
        <f>[12]STA_SP4_NO!$P$34</f>
        <v>0</v>
      </c>
      <c r="O15" s="286">
        <f t="shared" si="0"/>
        <v>1206</v>
      </c>
    </row>
    <row r="16" spans="1:15" ht="15.75" thickBot="1" x14ac:dyDescent="0.3">
      <c r="A16" s="33">
        <v>13</v>
      </c>
      <c r="B16" s="34" t="s">
        <v>68</v>
      </c>
      <c r="C16" s="156">
        <f>[1]STA_SP4_NO!$P$35</f>
        <v>10338.51</v>
      </c>
      <c r="D16" s="194">
        <f>[2]STA_SP4_NO!$P$35</f>
        <v>20491.939999999999</v>
      </c>
      <c r="E16" s="156">
        <f>[3]STA_SP4_NO!$P$35</f>
        <v>1696</v>
      </c>
      <c r="F16" s="75">
        <f>[4]STA_SP4_NO!$P$35</f>
        <v>8601.6</v>
      </c>
      <c r="G16" s="156">
        <f>[5]STA_SP4_NO!$P$35</f>
        <v>8161</v>
      </c>
      <c r="H16" s="75">
        <f>[6]STA_SP4_NO!$P$35</f>
        <v>57597.07</v>
      </c>
      <c r="I16" s="156">
        <f>[7]STA_SP4_NO!$P$35</f>
        <v>278</v>
      </c>
      <c r="J16" s="75">
        <f>[8]STA_SP4_NO!$P$35</f>
        <v>22668</v>
      </c>
      <c r="K16" s="156">
        <f>[9]STA_SP4_NO!$P$35</f>
        <v>9067</v>
      </c>
      <c r="L16" s="75">
        <f>'[10]СП-4 (н.о.)'!$P$36</f>
        <v>20131.27</v>
      </c>
      <c r="M16" s="294">
        <f>[11]STA_SP4_NO!$P$35</f>
        <v>4904</v>
      </c>
      <c r="N16" s="330">
        <f>[12]STA_SP4_NO!$P$35</f>
        <v>7.63</v>
      </c>
      <c r="O16" s="286">
        <f t="shared" si="0"/>
        <v>163942.01999999999</v>
      </c>
    </row>
    <row r="17" spans="1:15" ht="15.75" thickBot="1" x14ac:dyDescent="0.3">
      <c r="A17" s="33">
        <v>14</v>
      </c>
      <c r="B17" s="34" t="s">
        <v>25</v>
      </c>
      <c r="C17" s="156">
        <f>[1]STA_SP4_NO!$P$36</f>
        <v>665.25</v>
      </c>
      <c r="D17" s="194">
        <f>[2]STA_SP4_NO!$P$36</f>
        <v>8556.91</v>
      </c>
      <c r="E17" s="156">
        <f>[3]STA_SP4_NO!$P$36</f>
        <v>636</v>
      </c>
      <c r="F17" s="75">
        <f>[4]STA_SP4_NO!$P$36</f>
        <v>4192.83</v>
      </c>
      <c r="G17" s="156">
        <f>[5]STA_SP4_NO!$P$36</f>
        <v>5385</v>
      </c>
      <c r="H17" s="75">
        <f>[6]STA_SP4_NO!$P$36</f>
        <v>0</v>
      </c>
      <c r="I17" s="156">
        <f>[7]STA_SP4_NO!$P$36</f>
        <v>0</v>
      </c>
      <c r="J17" s="75">
        <f>[8]STA_SP4_NO!$P$36</f>
        <v>0</v>
      </c>
      <c r="K17" s="156">
        <f>[9]STA_SP4_NO!$P$36</f>
        <v>0</v>
      </c>
      <c r="L17" s="75">
        <f>'[10]СП-4 (н.о.)'!$P$37</f>
        <v>77.349999999999994</v>
      </c>
      <c r="M17" s="294">
        <f>[11]STA_SP4_NO!$P$36</f>
        <v>361</v>
      </c>
      <c r="N17" s="330">
        <f>[12]STA_SP4_NO!$P$36</f>
        <v>0</v>
      </c>
      <c r="O17" s="286">
        <f t="shared" si="0"/>
        <v>19874.339999999997</v>
      </c>
    </row>
    <row r="18" spans="1:15" ht="15.75" thickBot="1" x14ac:dyDescent="0.3">
      <c r="A18" s="33">
        <v>15</v>
      </c>
      <c r="B18" s="34" t="s">
        <v>26</v>
      </c>
      <c r="C18" s="156">
        <f>[1]STA_SP4_NO!$P$37</f>
        <v>0</v>
      </c>
      <c r="D18" s="194">
        <f>[2]STA_SP4_NO!$P$37</f>
        <v>0</v>
      </c>
      <c r="E18" s="156">
        <f>[3]STA_SP4_NO!$P$37</f>
        <v>0</v>
      </c>
      <c r="F18" s="75">
        <f>[4]STA_SP4_NO!$P$37</f>
        <v>0</v>
      </c>
      <c r="G18" s="156">
        <f>[5]STA_SP4_NO!$P$37</f>
        <v>0</v>
      </c>
      <c r="H18" s="75">
        <f>[6]STA_SP4_NO!$P$37</f>
        <v>5.88</v>
      </c>
      <c r="I18" s="156">
        <f>[7]STA_SP4_NO!$P$37</f>
        <v>0</v>
      </c>
      <c r="J18" s="75">
        <f>[8]STA_SP4_NO!$P$37</f>
        <v>0</v>
      </c>
      <c r="K18" s="156">
        <f>[9]STA_SP4_NO!$P$37</f>
        <v>4</v>
      </c>
      <c r="L18" s="75">
        <f>'[10]СП-4 (н.о.)'!$P$38</f>
        <v>65.3</v>
      </c>
      <c r="M18" s="294">
        <f>[11]STA_SP4_NO!$P$37</f>
        <v>0</v>
      </c>
      <c r="N18" s="330">
        <f>[12]STA_SP4_NO!$P$37</f>
        <v>0</v>
      </c>
      <c r="O18" s="286">
        <f t="shared" si="0"/>
        <v>75.179999999999993</v>
      </c>
    </row>
    <row r="19" spans="1:15" ht="15.75" thickBot="1" x14ac:dyDescent="0.3">
      <c r="A19" s="33">
        <v>16</v>
      </c>
      <c r="B19" s="34" t="s">
        <v>27</v>
      </c>
      <c r="C19" s="156">
        <f>[1]STA_SP4_NO!$P$38</f>
        <v>513.29</v>
      </c>
      <c r="D19" s="194">
        <f>[2]STA_SP4_NO!$P$38</f>
        <v>34151.42</v>
      </c>
      <c r="E19" s="156">
        <f>[3]STA_SP4_NO!$P$38</f>
        <v>31</v>
      </c>
      <c r="F19" s="75">
        <f>[4]STA_SP4_NO!$P$38</f>
        <v>6099.53</v>
      </c>
      <c r="G19" s="156">
        <f>[5]STA_SP4_NO!$P$38</f>
        <v>0</v>
      </c>
      <c r="H19" s="75">
        <f>[6]STA_SP4_NO!$P$38</f>
        <v>533.4</v>
      </c>
      <c r="I19" s="156">
        <f>[7]STA_SP4_NO!$P$38</f>
        <v>0</v>
      </c>
      <c r="J19" s="75">
        <f>[8]STA_SP4_NO!$P$38</f>
        <v>4416</v>
      </c>
      <c r="K19" s="156">
        <f>[9]STA_SP4_NO!$P$38</f>
        <v>0</v>
      </c>
      <c r="L19" s="75">
        <f>'[10]СП-4 (н.о.)'!$P$39</f>
        <v>1541.76</v>
      </c>
      <c r="M19" s="294">
        <f>[11]STA_SP4_NO!$P$38</f>
        <v>296</v>
      </c>
      <c r="N19" s="330">
        <f>[12]STA_SP4_NO!$P$38</f>
        <v>0</v>
      </c>
      <c r="O19" s="286">
        <f t="shared" si="0"/>
        <v>47582.400000000001</v>
      </c>
    </row>
    <row r="20" spans="1:15" ht="15.75" thickBot="1" x14ac:dyDescent="0.3">
      <c r="A20" s="33">
        <v>17</v>
      </c>
      <c r="B20" s="34" t="s">
        <v>28</v>
      </c>
      <c r="C20" s="156">
        <f>[1]STA_SP4_NO!$P$39</f>
        <v>0</v>
      </c>
      <c r="D20" s="194">
        <f>[2]STA_SP4_NO!$P$39</f>
        <v>0</v>
      </c>
      <c r="E20" s="156">
        <f>[3]STA_SP4_NO!$P$39</f>
        <v>0</v>
      </c>
      <c r="F20" s="75">
        <f>[4]STA_SP4_NO!$P$39</f>
        <v>0</v>
      </c>
      <c r="G20" s="156">
        <f>[5]STA_SP4_NO!$P$39</f>
        <v>0</v>
      </c>
      <c r="H20" s="75">
        <f>[6]STA_SP4_NO!$P$39</f>
        <v>0</v>
      </c>
      <c r="I20" s="156">
        <f>[7]STA_SP4_NO!$P$39</f>
        <v>0</v>
      </c>
      <c r="J20" s="75">
        <f>[8]STA_SP4_NO!$P$39</f>
        <v>0</v>
      </c>
      <c r="K20" s="156">
        <f>[9]STA_SP4_NO!$P$39</f>
        <v>0</v>
      </c>
      <c r="L20" s="75">
        <f>'[10]СП-4 (н.о.)'!$P$40</f>
        <v>0</v>
      </c>
      <c r="M20" s="294">
        <f>[11]STA_SP4_NO!$P$39</f>
        <v>0</v>
      </c>
      <c r="N20" s="330">
        <f>[12]STA_SP4_NO!$P$39</f>
        <v>0</v>
      </c>
      <c r="O20" s="286">
        <f t="shared" si="0"/>
        <v>0</v>
      </c>
    </row>
    <row r="21" spans="1:15" ht="15.75" thickBot="1" x14ac:dyDescent="0.3">
      <c r="A21" s="35">
        <v>18</v>
      </c>
      <c r="B21" s="36" t="s">
        <v>29</v>
      </c>
      <c r="C21" s="156">
        <f>[1]STA_SP4_NO!$P$40</f>
        <v>3015.4</v>
      </c>
      <c r="D21" s="194">
        <f>[2]STA_SP4_NO!$P$40</f>
        <v>14381.38</v>
      </c>
      <c r="E21" s="156">
        <f>[3]STA_SP4_NO!$P$40</f>
        <v>2382</v>
      </c>
      <c r="F21" s="75">
        <f>[4]STA_SP4_NO!$P$40</f>
        <v>15354.65</v>
      </c>
      <c r="G21" s="156">
        <f>[5]STA_SP4_NO!$P$40</f>
        <v>2741</v>
      </c>
      <c r="H21" s="75">
        <f>[6]STA_SP4_NO!$P$40</f>
        <v>16348.05</v>
      </c>
      <c r="I21" s="156">
        <f>[7]STA_SP4_NO!$P$40</f>
        <v>1852</v>
      </c>
      <c r="J21" s="75">
        <f>[8]STA_SP4_NO!$P$40</f>
        <v>6419</v>
      </c>
      <c r="K21" s="156">
        <f>[9]STA_SP4_NO!$P$40</f>
        <v>5492</v>
      </c>
      <c r="L21" s="75">
        <f>'[10]СП-4 (н.о.)'!$P$41</f>
        <v>3680.63</v>
      </c>
      <c r="M21" s="294">
        <f>[11]STA_SP4_NO!$P$40</f>
        <v>5929</v>
      </c>
      <c r="N21" s="330">
        <f>[12]STA_SP4_NO!$P$40</f>
        <v>0</v>
      </c>
      <c r="O21" s="286">
        <f t="shared" si="0"/>
        <v>77595.11</v>
      </c>
    </row>
    <row r="22" spans="1:15" ht="15.75" thickBot="1" x14ac:dyDescent="0.3">
      <c r="A22" s="37"/>
      <c r="B22" s="38" t="s">
        <v>37</v>
      </c>
      <c r="C22" s="77">
        <f t="shared" ref="C22:J22" si="1">SUM(C4:C21)</f>
        <v>460572.18</v>
      </c>
      <c r="D22" s="119">
        <f t="shared" si="1"/>
        <v>639303.93999999994</v>
      </c>
      <c r="E22" s="56">
        <f>SUM(E4:E21)</f>
        <v>323499</v>
      </c>
      <c r="F22" s="43">
        <f>SUM(F4:F21)</f>
        <v>536866.86</v>
      </c>
      <c r="G22" s="56">
        <f>SUM(G4:G21)</f>
        <v>426264</v>
      </c>
      <c r="H22" s="43">
        <f t="shared" si="1"/>
        <v>715898.91</v>
      </c>
      <c r="I22" s="56">
        <f t="shared" si="1"/>
        <v>235336</v>
      </c>
      <c r="J22" s="43">
        <f t="shared" si="1"/>
        <v>526308</v>
      </c>
      <c r="K22" s="56">
        <f>SUM(K4:K21)</f>
        <v>298214</v>
      </c>
      <c r="L22" s="43">
        <f>SUM(L4:L21)</f>
        <v>323408.96999999997</v>
      </c>
      <c r="M22" s="320">
        <f>SUM(M4:M21)</f>
        <v>462078</v>
      </c>
      <c r="N22" s="308">
        <f>SUM(N4:N21)</f>
        <v>21610.18</v>
      </c>
      <c r="O22" s="287">
        <f>SUM(C22:N22)</f>
        <v>4969360.04</v>
      </c>
    </row>
    <row r="23" spans="1:15" ht="15.75" thickBot="1" x14ac:dyDescent="0.3">
      <c r="A23" s="44"/>
      <c r="B23" s="45"/>
      <c r="C23" s="65"/>
      <c r="D23" s="47"/>
      <c r="E23" s="65"/>
      <c r="F23" s="47"/>
      <c r="G23" s="65"/>
      <c r="H23" s="47"/>
      <c r="I23" s="65"/>
      <c r="J23" s="47"/>
      <c r="K23" s="65"/>
      <c r="L23" s="47"/>
      <c r="M23" s="65"/>
      <c r="N23" s="27"/>
      <c r="O23" s="47"/>
    </row>
    <row r="24" spans="1:15" ht="15.75" thickBot="1" x14ac:dyDescent="0.3">
      <c r="A24" s="393" t="s">
        <v>53</v>
      </c>
      <c r="B24" s="394"/>
      <c r="C24" s="60">
        <f>C22/O22</f>
        <v>9.2682392962615767E-2</v>
      </c>
      <c r="D24" s="61">
        <f>D22/O22</f>
        <v>0.12864914895560675</v>
      </c>
      <c r="E24" s="49">
        <f>E22/O22</f>
        <v>6.5098724462717736E-2</v>
      </c>
      <c r="F24" s="61">
        <f>F22/O22</f>
        <v>0.1080354121413187</v>
      </c>
      <c r="G24" s="49">
        <f>G22/O22</f>
        <v>8.5778449653247504E-2</v>
      </c>
      <c r="H24" s="61">
        <f>H22/O22</f>
        <v>0.14406259643847422</v>
      </c>
      <c r="I24" s="49">
        <f>I22/O22</f>
        <v>4.7357405803907099E-2</v>
      </c>
      <c r="J24" s="66">
        <f>J22/O22</f>
        <v>0.10591061942857334</v>
      </c>
      <c r="K24" s="49">
        <f>K22/O22</f>
        <v>6.0010544134371076E-2</v>
      </c>
      <c r="L24" s="66">
        <f>L22/O22</f>
        <v>6.5080607441758226E-2</v>
      </c>
      <c r="M24" s="62">
        <f>M22/O22</f>
        <v>9.2985413872326297E-2</v>
      </c>
      <c r="N24" s="297">
        <f>N22/O22</f>
        <v>4.3486847050832724E-3</v>
      </c>
      <c r="O24" s="310">
        <f>SUM(C24:N24)</f>
        <v>1.0000000000000002</v>
      </c>
    </row>
    <row r="25" spans="1:15" ht="15.75" thickBo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1"/>
    </row>
    <row r="26" spans="1:15" ht="15.75" thickBot="1" x14ac:dyDescent="0.3">
      <c r="A26" s="371" t="s">
        <v>0</v>
      </c>
      <c r="B26" s="373" t="s">
        <v>1</v>
      </c>
      <c r="C26" s="422" t="s">
        <v>90</v>
      </c>
      <c r="D26" s="422"/>
      <c r="E26" s="422"/>
      <c r="F26" s="422"/>
      <c r="G26" s="422"/>
      <c r="H26" s="422"/>
      <c r="I26" s="388" t="s">
        <v>3</v>
      </c>
      <c r="J26" s="1"/>
      <c r="K26" s="1"/>
      <c r="L26" s="1"/>
      <c r="M26" s="1"/>
      <c r="N26" s="1"/>
    </row>
    <row r="27" spans="1:15" ht="15.75" thickBot="1" x14ac:dyDescent="0.3">
      <c r="A27" s="372"/>
      <c r="B27" s="375"/>
      <c r="C27" s="213" t="s">
        <v>11</v>
      </c>
      <c r="D27" s="241" t="s">
        <v>32</v>
      </c>
      <c r="E27" s="215" t="s">
        <v>7</v>
      </c>
      <c r="F27" s="139" t="s">
        <v>9</v>
      </c>
      <c r="G27" s="190" t="s">
        <v>4</v>
      </c>
      <c r="H27" s="236" t="s">
        <v>95</v>
      </c>
      <c r="I27" s="427"/>
      <c r="J27" s="90"/>
      <c r="K27" s="361" t="s">
        <v>33</v>
      </c>
      <c r="L27" s="362"/>
      <c r="M27" s="262">
        <f>O22</f>
        <v>4969360.04</v>
      </c>
      <c r="N27" s="263">
        <f>M27/M29</f>
        <v>0.79580505417397518</v>
      </c>
    </row>
    <row r="28" spans="1:15" ht="15.75" thickBot="1" x14ac:dyDescent="0.3">
      <c r="A28" s="22">
        <v>19</v>
      </c>
      <c r="B28" s="140" t="s">
        <v>34</v>
      </c>
      <c r="C28" s="217">
        <f>[13]STA_SP1_ZO!$Q$51</f>
        <v>441201</v>
      </c>
      <c r="D28" s="226">
        <f>[14]STA_SP1_ZO!$Q$51</f>
        <v>211345.15</v>
      </c>
      <c r="E28" s="218">
        <f>[15]STA_SP1_ZO!$Q$51</f>
        <v>226222</v>
      </c>
      <c r="F28" s="52">
        <f>[16]STA_SP1_ZO!$Q$51</f>
        <v>205044.7</v>
      </c>
      <c r="G28" s="126">
        <f>[17]STA_SP1_ZO!$Q$51</f>
        <v>190240.04</v>
      </c>
      <c r="H28" s="52">
        <f>[18]STA_SP1_ZO!$Q$51</f>
        <v>1031</v>
      </c>
      <c r="I28" s="275">
        <f>SUM(C28:H28)</f>
        <v>1275083.8900000001</v>
      </c>
      <c r="J28" s="90"/>
      <c r="K28" s="361" t="s">
        <v>34</v>
      </c>
      <c r="L28" s="362"/>
      <c r="M28" s="301">
        <f>I28</f>
        <v>1275083.8900000001</v>
      </c>
      <c r="N28" s="265">
        <f>M28/M29</f>
        <v>0.20419494582602493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90"/>
      <c r="K29" s="361" t="s">
        <v>3</v>
      </c>
      <c r="L29" s="362"/>
      <c r="M29" s="266">
        <f>M27+M28</f>
        <v>6244443.9299999997</v>
      </c>
      <c r="N29" s="267">
        <f>M29/M29</f>
        <v>1</v>
      </c>
    </row>
    <row r="30" spans="1:15" ht="15.75" thickBot="1" x14ac:dyDescent="0.3">
      <c r="A30" s="365" t="s">
        <v>53</v>
      </c>
      <c r="B30" s="366"/>
      <c r="C30" s="23">
        <f>C28/I28</f>
        <v>0.34601723342297108</v>
      </c>
      <c r="D30" s="91">
        <f>D28/I28</f>
        <v>0.16574999626103029</v>
      </c>
      <c r="E30" s="23">
        <f>E28/I28</f>
        <v>0.17741734624221467</v>
      </c>
      <c r="F30" s="91">
        <f>F28/I28</f>
        <v>0.16080879196113126</v>
      </c>
      <c r="G30" s="23">
        <f>G28/I28</f>
        <v>0.14919805786268697</v>
      </c>
      <c r="H30" s="91">
        <f>H28/I28</f>
        <v>8.0857424996562378E-4</v>
      </c>
      <c r="I30" s="260">
        <f>I28/I28</f>
        <v>1</v>
      </c>
      <c r="J30" s="1"/>
      <c r="K30" s="1"/>
      <c r="L30" s="1"/>
      <c r="M30" s="1"/>
      <c r="N30" s="1"/>
    </row>
  </sheetData>
  <mergeCells count="14">
    <mergeCell ref="C2:N2"/>
    <mergeCell ref="O2:O3"/>
    <mergeCell ref="A30:B30"/>
    <mergeCell ref="K28:L28"/>
    <mergeCell ref="C1:I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</mergeCells>
  <pageMargins left="0.25" right="0.25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L21" sqref="L21"/>
    </sheetView>
  </sheetViews>
  <sheetFormatPr defaultRowHeight="15" x14ac:dyDescent="0.25"/>
  <cols>
    <col min="1" max="1" width="4.7109375" customWidth="1"/>
    <col min="2" max="2" width="20.28515625" customWidth="1"/>
    <col min="8" max="8" width="11.42578125" customWidth="1"/>
    <col min="14" max="14" width="11.7109375" customWidth="1"/>
  </cols>
  <sheetData>
    <row r="1" spans="1:15" x14ac:dyDescent="0.25">
      <c r="A1" s="13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s="503" t="s">
        <v>117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5"/>
      <c r="M2" s="1"/>
      <c r="N2" s="1"/>
    </row>
    <row r="3" spans="1:15" ht="15.75" thickBot="1" x14ac:dyDescent="0.3">
      <c r="A3" s="27"/>
      <c r="B3" s="434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27"/>
      <c r="N3" s="176" t="s">
        <v>91</v>
      </c>
    </row>
    <row r="4" spans="1:15" ht="15.75" thickBot="1" x14ac:dyDescent="0.3">
      <c r="A4" s="410" t="s">
        <v>0</v>
      </c>
      <c r="B4" s="512" t="s">
        <v>89</v>
      </c>
      <c r="C4" s="431" t="s">
        <v>2</v>
      </c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3"/>
      <c r="O4" s="501" t="s">
        <v>3</v>
      </c>
    </row>
    <row r="5" spans="1:15" ht="15.75" thickBot="1" x14ac:dyDescent="0.3">
      <c r="A5" s="411"/>
      <c r="B5" s="511"/>
      <c r="C5" s="327" t="s">
        <v>69</v>
      </c>
      <c r="D5" s="193" t="s">
        <v>4</v>
      </c>
      <c r="E5" s="192" t="s">
        <v>5</v>
      </c>
      <c r="F5" s="193" t="s">
        <v>6</v>
      </c>
      <c r="G5" s="192" t="s">
        <v>7</v>
      </c>
      <c r="H5" s="193" t="s">
        <v>8</v>
      </c>
      <c r="I5" s="255" t="s">
        <v>94</v>
      </c>
      <c r="J5" s="193" t="s">
        <v>9</v>
      </c>
      <c r="K5" s="328" t="s">
        <v>10</v>
      </c>
      <c r="L5" s="193" t="s">
        <v>93</v>
      </c>
      <c r="M5" s="191" t="s">
        <v>11</v>
      </c>
      <c r="N5" s="329" t="s">
        <v>96</v>
      </c>
      <c r="O5" s="502"/>
    </row>
    <row r="6" spans="1:15" ht="37.5" customHeight="1" x14ac:dyDescent="0.25">
      <c r="A6" s="31">
        <v>1</v>
      </c>
      <c r="B6" s="67" t="s">
        <v>59</v>
      </c>
      <c r="C6" s="74">
        <f>[1]STA_SP5_NO!$E$41</f>
        <v>190995.52</v>
      </c>
      <c r="D6" s="75">
        <f>[2]STA_SP5_NO!$E$41</f>
        <v>964146.68</v>
      </c>
      <c r="E6" s="68">
        <f>[3]STA_SP5_NO!$E$41</f>
        <v>159513</v>
      </c>
      <c r="F6" s="75">
        <f>[4]STA_SP5_NO!$E$41</f>
        <v>291863.69</v>
      </c>
      <c r="G6" s="68">
        <f>[5]STA_SP5_NO!$E$41</f>
        <v>403988</v>
      </c>
      <c r="H6" s="75">
        <f>[6]STA_SP5_NO!$E$41</f>
        <v>361252</v>
      </c>
      <c r="I6" s="68">
        <f>[7]STA_SP5_NO!$E$41</f>
        <v>222654.36</v>
      </c>
      <c r="J6" s="75">
        <f>[8]STA_SP5_NO!$E$41</f>
        <v>172927</v>
      </c>
      <c r="K6" s="82">
        <f>[9]STA_SP5_NO!$E$41</f>
        <v>221660</v>
      </c>
      <c r="L6" s="75">
        <f>'[10]СП-5 (н.о.)'!$E$42</f>
        <v>292766.18</v>
      </c>
      <c r="M6" s="325">
        <f>[11]STA_SP5_NO!$E$41</f>
        <v>354496</v>
      </c>
      <c r="N6" s="316">
        <f>[12]STA_SP5_NO!$E$41</f>
        <v>550.53</v>
      </c>
      <c r="O6" s="331">
        <f>SUM(C6:N6)</f>
        <v>3636812.9599999995</v>
      </c>
    </row>
    <row r="7" spans="1:15" ht="37.5" customHeight="1" thickBot="1" x14ac:dyDescent="0.3">
      <c r="A7" s="92">
        <v>2</v>
      </c>
      <c r="B7" s="93" t="s">
        <v>60</v>
      </c>
      <c r="C7" s="94">
        <f>[1]STA_SP5_NO!$G$41</f>
        <v>163533.51</v>
      </c>
      <c r="D7" s="95">
        <f>[2]STA_SP5_NO!$G$41</f>
        <v>287426.92</v>
      </c>
      <c r="E7" s="96">
        <f>[3]STA_SP5_NO!$G$41</f>
        <v>306594</v>
      </c>
      <c r="F7" s="95">
        <f>[4]STA_SP5_NO!$G$41</f>
        <v>250050.08</v>
      </c>
      <c r="G7" s="96">
        <f>[5]STA_SP5_NO!$G$41</f>
        <v>188834</v>
      </c>
      <c r="H7" s="95">
        <f>[6]STA_SP5_NO!$G$41</f>
        <v>237814</v>
      </c>
      <c r="I7" s="68">
        <f>[7]STA_SP5_NO!$G$41</f>
        <v>85709</v>
      </c>
      <c r="J7" s="95">
        <f>[8]STA_SP5_NO!$G$41</f>
        <v>273056</v>
      </c>
      <c r="K7" s="96">
        <f>[9]STA_SP5_NO!$G$41</f>
        <v>267880.44</v>
      </c>
      <c r="L7" s="95">
        <f>'[10]СП-5 (н.о.)'!$G$42</f>
        <v>235858.86</v>
      </c>
      <c r="M7" s="326">
        <f>[11]STA_SP5_NO!$G$41</f>
        <v>303579</v>
      </c>
      <c r="N7" s="210">
        <f>[12]STA_SP5_NO!$G$41</f>
        <v>12124.47</v>
      </c>
      <c r="O7" s="332">
        <f>SUM(C7:N7)</f>
        <v>2612460.2799999998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x14ac:dyDescent="0.25">
      <c r="A10" s="410" t="s">
        <v>0</v>
      </c>
      <c r="B10" s="510" t="s">
        <v>89</v>
      </c>
      <c r="C10" s="515" t="s">
        <v>90</v>
      </c>
      <c r="D10" s="515"/>
      <c r="E10" s="515"/>
      <c r="F10" s="515"/>
      <c r="G10" s="515"/>
      <c r="H10" s="515"/>
      <c r="I10" s="513" t="s">
        <v>3</v>
      </c>
      <c r="K10" s="493" t="s">
        <v>81</v>
      </c>
      <c r="L10" s="494"/>
      <c r="M10" s="497" t="s">
        <v>2</v>
      </c>
      <c r="N10" s="499" t="s">
        <v>90</v>
      </c>
      <c r="O10" s="491" t="s">
        <v>3</v>
      </c>
    </row>
    <row r="11" spans="1:15" ht="15.75" thickBot="1" x14ac:dyDescent="0.3">
      <c r="A11" s="411"/>
      <c r="B11" s="511"/>
      <c r="C11" s="191" t="s">
        <v>11</v>
      </c>
      <c r="D11" s="219" t="s">
        <v>32</v>
      </c>
      <c r="E11" s="192" t="s">
        <v>7</v>
      </c>
      <c r="F11" s="193" t="s">
        <v>9</v>
      </c>
      <c r="G11" s="192" t="s">
        <v>4</v>
      </c>
      <c r="H11" s="242" t="s">
        <v>95</v>
      </c>
      <c r="I11" s="514"/>
      <c r="K11" s="495"/>
      <c r="L11" s="496"/>
      <c r="M11" s="498"/>
      <c r="N11" s="500"/>
      <c r="O11" s="492"/>
    </row>
    <row r="12" spans="1:15" ht="37.5" customHeight="1" thickBot="1" x14ac:dyDescent="0.3">
      <c r="A12" s="105">
        <v>1</v>
      </c>
      <c r="B12" s="67" t="s">
        <v>59</v>
      </c>
      <c r="C12" s="106">
        <f>[13]STA_SP4_ZO!$G$51</f>
        <v>19993</v>
      </c>
      <c r="D12" s="227">
        <f>[14]STA_SP4_ZO!$G$51</f>
        <v>48179</v>
      </c>
      <c r="E12" s="108">
        <f>[15]STA_SP4_ZO!$G$51</f>
        <v>11681</v>
      </c>
      <c r="F12" s="107">
        <f>[16]STA_SP4_ZO!$G$51</f>
        <v>8906</v>
      </c>
      <c r="G12" s="109">
        <f>[17]STA_SP4_ZO!$G$51</f>
        <v>2468.1799999999998</v>
      </c>
      <c r="H12" s="195">
        <f>[18]STA_SP4_ZO!$G$51</f>
        <v>0</v>
      </c>
      <c r="I12" s="335">
        <f>SUM(C12:H12)</f>
        <v>91227.18</v>
      </c>
      <c r="K12" s="506" t="s">
        <v>59</v>
      </c>
      <c r="L12" s="507"/>
      <c r="M12" s="114">
        <f>O6</f>
        <v>3636812.9599999995</v>
      </c>
      <c r="N12" s="125">
        <f>I12</f>
        <v>91227.18</v>
      </c>
      <c r="O12" s="333">
        <f>SUM(M12:N12)</f>
        <v>3728040.1399999997</v>
      </c>
    </row>
    <row r="13" spans="1:15" ht="37.5" customHeight="1" thickBot="1" x14ac:dyDescent="0.3">
      <c r="A13" s="92">
        <v>2</v>
      </c>
      <c r="B13" s="93" t="s">
        <v>60</v>
      </c>
      <c r="C13" s="110">
        <f>[13]STA_SP4_ZO!$H$51</f>
        <v>3858</v>
      </c>
      <c r="D13" s="228">
        <f>[14]STA_SP4_ZO!$H$51</f>
        <v>13221</v>
      </c>
      <c r="E13" s="112">
        <f>[15]STA_SP4_ZO!$H$51</f>
        <v>10029</v>
      </c>
      <c r="F13" s="111">
        <f>[16]STA_SP4_ZO!$H$51</f>
        <v>1860</v>
      </c>
      <c r="G13" s="113">
        <f>[17]STA_SP4_ZO!$H$51</f>
        <v>504.5</v>
      </c>
      <c r="H13" s="104">
        <f>[18]STA_SP4_ZO!$H$51</f>
        <v>0</v>
      </c>
      <c r="I13" s="336">
        <f>SUM(C13:H13)</f>
        <v>29472.5</v>
      </c>
      <c r="K13" s="508" t="s">
        <v>60</v>
      </c>
      <c r="L13" s="509"/>
      <c r="M13" s="115">
        <f>O7</f>
        <v>2612460.2799999998</v>
      </c>
      <c r="N13" s="125">
        <f>I13</f>
        <v>29472.5</v>
      </c>
      <c r="O13" s="334">
        <f>SUM(M13:N13)</f>
        <v>2641932.7799999998</v>
      </c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mergeCells count="16">
    <mergeCell ref="A2:L2"/>
    <mergeCell ref="K12:L12"/>
    <mergeCell ref="K13:L13"/>
    <mergeCell ref="B10:B11"/>
    <mergeCell ref="A10:A11"/>
    <mergeCell ref="B3:L3"/>
    <mergeCell ref="A4:A5"/>
    <mergeCell ref="B4:B5"/>
    <mergeCell ref="I10:I11"/>
    <mergeCell ref="C10:H10"/>
    <mergeCell ref="C4:N4"/>
    <mergeCell ref="O10:O11"/>
    <mergeCell ref="K10:L11"/>
    <mergeCell ref="M10:M11"/>
    <mergeCell ref="N10:N11"/>
    <mergeCell ref="O4:O5"/>
  </mergeCells>
  <pageMargins left="0.25" right="0.25" top="0.75" bottom="0.75" header="0.3" footer="0.3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A7" workbookViewId="0">
      <selection activeCell="Q22" sqref="Q22"/>
    </sheetView>
  </sheetViews>
  <sheetFormatPr defaultRowHeight="15" x14ac:dyDescent="0.25"/>
  <cols>
    <col min="1" max="1" width="25.7109375" customWidth="1"/>
    <col min="12" max="12" width="10.5703125" customWidth="1"/>
    <col min="13" max="13" width="10.28515625" customWidth="1"/>
    <col min="14" max="14" width="11.5703125" customWidth="1"/>
  </cols>
  <sheetData>
    <row r="1" spans="1:14" ht="11.25" customHeight="1" thickBot="1" x14ac:dyDescent="0.3">
      <c r="A1" s="130"/>
      <c r="B1" s="130"/>
      <c r="C1" s="179" t="s">
        <v>118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4" ht="15.75" thickBot="1" x14ac:dyDescent="0.3">
      <c r="A2" s="85"/>
      <c r="B2" s="86" t="s">
        <v>69</v>
      </c>
      <c r="C2" s="71" t="s">
        <v>4</v>
      </c>
      <c r="D2" s="72" t="s">
        <v>5</v>
      </c>
      <c r="E2" s="71" t="s">
        <v>6</v>
      </c>
      <c r="F2" s="72" t="s">
        <v>7</v>
      </c>
      <c r="G2" s="71" t="s">
        <v>8</v>
      </c>
      <c r="H2" s="21" t="s">
        <v>94</v>
      </c>
      <c r="I2" s="71" t="s">
        <v>9</v>
      </c>
      <c r="J2" s="72" t="s">
        <v>10</v>
      </c>
      <c r="K2" s="71" t="s">
        <v>93</v>
      </c>
      <c r="L2" s="70" t="s">
        <v>11</v>
      </c>
      <c r="M2" s="337" t="s">
        <v>96</v>
      </c>
      <c r="N2" s="71" t="s">
        <v>3</v>
      </c>
    </row>
    <row r="3" spans="1:14" x14ac:dyDescent="0.25">
      <c r="A3" s="135" t="s">
        <v>70</v>
      </c>
      <c r="B3" s="83"/>
      <c r="C3" s="83"/>
      <c r="D3" s="84"/>
      <c r="E3" s="83"/>
      <c r="F3" s="84"/>
      <c r="G3" s="83"/>
      <c r="H3" s="83"/>
      <c r="I3" s="83"/>
      <c r="J3" s="84"/>
      <c r="K3" s="83"/>
      <c r="L3" s="338"/>
      <c r="M3" s="84"/>
      <c r="N3" s="83"/>
    </row>
    <row r="4" spans="1:14" x14ac:dyDescent="0.25">
      <c r="A4" s="136" t="s">
        <v>76</v>
      </c>
      <c r="B4" s="164">
        <f>[1]STA_SP7_NO!$C$9</f>
        <v>990</v>
      </c>
      <c r="C4" s="164">
        <f>[2]STA_SP7_NO!$C$9</f>
        <v>70780</v>
      </c>
      <c r="D4" s="165">
        <f>[3]STA_SP7_NO!$C$9</f>
        <v>31258</v>
      </c>
      <c r="E4" s="164">
        <f>[4]STA_SP7_NO!$C$9</f>
        <v>46812</v>
      </c>
      <c r="F4" s="165">
        <f>[5]STA_SP7_NO!$C$9</f>
        <v>26780</v>
      </c>
      <c r="G4" s="164">
        <f>[6]STA_SP7_NO!$C$9</f>
        <v>71544</v>
      </c>
      <c r="H4" s="164">
        <f>[7]STA_SP7_NO!$C$9</f>
        <v>135</v>
      </c>
      <c r="I4" s="164">
        <f>[8]STA_SP7_NO!$C$9</f>
        <v>6973</v>
      </c>
      <c r="J4" s="164">
        <f>[9]STA_SP7_NO!$C$9</f>
        <v>46212</v>
      </c>
      <c r="K4" s="164">
        <f>'[10]СП-7 (н.о.)'!$D$10</f>
        <v>2111</v>
      </c>
      <c r="L4" s="164">
        <f>[11]STA_SP7_NO!$C$9</f>
        <v>33910</v>
      </c>
      <c r="M4" s="355">
        <f>[12]STA_SP7_NO!$C$9</f>
        <v>162</v>
      </c>
      <c r="N4" s="164">
        <f>SUM(B4:M4)</f>
        <v>337667</v>
      </c>
    </row>
    <row r="5" spans="1:14" x14ac:dyDescent="0.25">
      <c r="A5" s="136" t="s">
        <v>77</v>
      </c>
      <c r="B5" s="164">
        <f>[1]STA_SP7_NO!$D$9</f>
        <v>34800.89</v>
      </c>
      <c r="C5" s="164">
        <f>[2]STA_SP7_NO!$D$9</f>
        <v>699702.49</v>
      </c>
      <c r="D5" s="165">
        <f>[3]STA_SP7_NO!$D$9</f>
        <v>175934</v>
      </c>
      <c r="E5" s="164">
        <f>[4]STA_SP7_NO!$D$9</f>
        <v>414908.32</v>
      </c>
      <c r="F5" s="165">
        <f>[5]STA_SP7_NO!$D$9</f>
        <v>199767</v>
      </c>
      <c r="G5" s="164">
        <f>[6]STA_SP7_NO!$D$9</f>
        <v>650044.17000000004</v>
      </c>
      <c r="H5" s="164">
        <f>[7]STA_SP7_NO!$D$9</f>
        <v>387</v>
      </c>
      <c r="I5" s="164">
        <f>[8]STA_SP7_NO!$D$9</f>
        <v>116498</v>
      </c>
      <c r="J5" s="164">
        <f>[9]STA_SP7_NO!$D$9</f>
        <v>272521</v>
      </c>
      <c r="K5" s="164">
        <f>'[10]СП-7 (н.о.)'!$E$10</f>
        <v>35318.630000000005</v>
      </c>
      <c r="L5" s="164">
        <f>[11]STA_SP7_NO!$D$9</f>
        <v>333441</v>
      </c>
      <c r="M5" s="356">
        <f>[12]STA_SP7_NO!$D$9</f>
        <v>836.73</v>
      </c>
      <c r="N5" s="164">
        <f t="shared" ref="N5" si="0">SUM(B5:M5)</f>
        <v>2934159.23</v>
      </c>
    </row>
    <row r="6" spans="1:14" x14ac:dyDescent="0.25">
      <c r="A6" s="136" t="s">
        <v>58</v>
      </c>
      <c r="B6" s="164">
        <f>[1]STA_SP7_NO!$E$9</f>
        <v>0</v>
      </c>
      <c r="C6" s="164">
        <f>[2]STA_SP7_NO!$E$9</f>
        <v>0</v>
      </c>
      <c r="D6" s="165">
        <f>[3]STA_SP7_NO!$E$9</f>
        <v>0</v>
      </c>
      <c r="E6" s="164">
        <f>[4]STA_SP7_NO!$E$9</f>
        <v>0</v>
      </c>
      <c r="F6" s="166">
        <f>[5]STA_SP7_NO!$E$9</f>
        <v>0</v>
      </c>
      <c r="G6" s="164">
        <f>[6]STA_SP7_NO!$E$9</f>
        <v>0</v>
      </c>
      <c r="H6" s="164">
        <f>[7]STA_SP7_NO!$F$9</f>
        <v>0</v>
      </c>
      <c r="I6" s="164">
        <f>[8]STA_SP7_NO!$E$9</f>
        <v>0</v>
      </c>
      <c r="J6" s="164">
        <f>[9]STA_SP7_NO!$E$9</f>
        <v>0</v>
      </c>
      <c r="K6" s="164">
        <f>'[10]СП-7 (н.о.)'!$F$10</f>
        <v>0</v>
      </c>
      <c r="L6" s="164">
        <f>[11]STA_SP7_NO!$E$9</f>
        <v>0</v>
      </c>
      <c r="M6" s="355">
        <f>[12]STA_SP7_NO!$E$9</f>
        <v>0</v>
      </c>
      <c r="N6" s="164">
        <f>SUM(B6:M6)</f>
        <v>0</v>
      </c>
    </row>
    <row r="7" spans="1:14" x14ac:dyDescent="0.25">
      <c r="A7" s="135" t="s">
        <v>71</v>
      </c>
      <c r="B7" s="83"/>
      <c r="C7" s="83"/>
      <c r="D7" s="84"/>
      <c r="E7" s="83"/>
      <c r="F7" s="84"/>
      <c r="G7" s="83"/>
      <c r="H7" s="83"/>
      <c r="I7" s="83"/>
      <c r="J7" s="84"/>
      <c r="K7" s="83"/>
      <c r="L7" s="83"/>
      <c r="M7" s="84"/>
      <c r="N7" s="83"/>
    </row>
    <row r="8" spans="1:14" x14ac:dyDescent="0.25">
      <c r="A8" s="136" t="s">
        <v>76</v>
      </c>
      <c r="B8" s="164">
        <f>[1]STA_SP7_NO!$C$18</f>
        <v>10598</v>
      </c>
      <c r="C8" s="164">
        <f>[2]STA_SP7_NO!$C$18</f>
        <v>25995</v>
      </c>
      <c r="D8" s="165">
        <f>[3]STA_SP7_NO!$C$18</f>
        <v>13189</v>
      </c>
      <c r="E8" s="164">
        <f>[4]STA_SP7_NO!$C$18</f>
        <v>14818</v>
      </c>
      <c r="F8" s="165">
        <f>[5]STA_SP7_NO!$C$18</f>
        <v>23256</v>
      </c>
      <c r="G8" s="164">
        <f>[6]STA_SP7_NO!$C$18</f>
        <v>12923</v>
      </c>
      <c r="H8" s="164">
        <f>[7]STA_SP7_NO!$C$18</f>
        <v>37981</v>
      </c>
      <c r="I8" s="164">
        <f>[8]STA_SP7_NO!$C$18</f>
        <v>37839</v>
      </c>
      <c r="J8" s="164">
        <f>[9]STA_SP7_NO!$C$18</f>
        <v>15985</v>
      </c>
      <c r="K8" s="164">
        <f>'[10]СП-7 (н.о.)'!$D$19</f>
        <v>6512</v>
      </c>
      <c r="L8" s="164">
        <f>[11]STA_SP7_NO!$C$18</f>
        <v>29470</v>
      </c>
      <c r="M8" s="356">
        <f>[12]STA_SP7_NO!$C$18</f>
        <v>4035</v>
      </c>
      <c r="N8" s="164">
        <f>SUM(B8:M8)</f>
        <v>232601</v>
      </c>
    </row>
    <row r="9" spans="1:14" x14ac:dyDescent="0.25">
      <c r="A9" s="136" t="s">
        <v>77</v>
      </c>
      <c r="B9" s="164">
        <f>[1]STA_SP7_NO!$D$18</f>
        <v>213993.67</v>
      </c>
      <c r="C9" s="164">
        <f>[2]STA_SP7_NO!$D18</f>
        <v>166503.76</v>
      </c>
      <c r="D9" s="165">
        <f>[3]STA_SP7_NO!$D$18</f>
        <v>232038</v>
      </c>
      <c r="E9" s="164">
        <f>[4]STA_SP7_NO!$D$18</f>
        <v>124363.54</v>
      </c>
      <c r="F9" s="165">
        <f>[5]STA_SP7_NO!$D$18</f>
        <v>217432</v>
      </c>
      <c r="G9" s="164">
        <f>[6]STA_SP7_NO!$D$18</f>
        <v>138527.73000000001</v>
      </c>
      <c r="H9" s="164">
        <f>[7]STA_SP7_NO!$D$18</f>
        <v>213469</v>
      </c>
      <c r="I9" s="164">
        <f>[8]STA_SP7_NO!$D$18</f>
        <v>323006</v>
      </c>
      <c r="J9" s="164">
        <f>[9]STA_SP7_NO!$D$18</f>
        <v>104704</v>
      </c>
      <c r="K9" s="164">
        <f>'[10]СП-7 (н.о.)'!$E$19</f>
        <v>79713.409999999974</v>
      </c>
      <c r="L9" s="164">
        <f>[11]STA_SP7_NO!$D$18</f>
        <v>229632</v>
      </c>
      <c r="M9" s="356">
        <f>[12]STA_SP7_NO!$D$18</f>
        <v>27265.73</v>
      </c>
      <c r="N9" s="164">
        <f t="shared" ref="N9" si="1">SUM(B9:M9)</f>
        <v>2070648.84</v>
      </c>
    </row>
    <row r="10" spans="1:14" x14ac:dyDescent="0.25">
      <c r="A10" s="136" t="s">
        <v>58</v>
      </c>
      <c r="B10" s="164">
        <f>[1]STA_SP7_NO!$E$18</f>
        <v>44635.360000000001</v>
      </c>
      <c r="C10" s="164">
        <f>[2]STA_SP7_NO!$E$18</f>
        <v>41308.339999999997</v>
      </c>
      <c r="D10" s="165">
        <f>[3]STA_SP7_NO!$E$18</f>
        <v>83409</v>
      </c>
      <c r="E10" s="164">
        <f>[4]STA_SP7_NO!$E$18</f>
        <v>22856.53</v>
      </c>
      <c r="F10" s="165">
        <f>[5]STA_SP7_NO!$E$18</f>
        <v>63387</v>
      </c>
      <c r="G10" s="164">
        <f>[6]STA_SP7_NO!$E$18</f>
        <v>34700.559999999998</v>
      </c>
      <c r="H10" s="164">
        <f>[7]STA_SP7_NO!$E$18</f>
        <v>69590</v>
      </c>
      <c r="I10" s="164">
        <f>[8]STA_SP7_NO!$E$18</f>
        <v>83969</v>
      </c>
      <c r="J10" s="164">
        <f>[9]STA_SP7_NO!$E$18</f>
        <v>28754.47</v>
      </c>
      <c r="K10" s="164">
        <f>'[10]СП-7 (н.о.)'!$F$19</f>
        <v>20339</v>
      </c>
      <c r="L10" s="164">
        <f>[11]STA_SP7_NO!$E$18</f>
        <v>62788</v>
      </c>
      <c r="M10" s="356">
        <f>[12]STA_SP7_NO!$E$18</f>
        <v>1382.91</v>
      </c>
      <c r="N10" s="164">
        <f>SUM(B10:M10)</f>
        <v>557120.17000000004</v>
      </c>
    </row>
    <row r="11" spans="1:14" x14ac:dyDescent="0.25">
      <c r="A11" s="135" t="s">
        <v>72</v>
      </c>
      <c r="B11" s="83"/>
      <c r="C11" s="83"/>
      <c r="D11" s="84"/>
      <c r="E11" s="83"/>
      <c r="F11" s="84"/>
      <c r="G11" s="83"/>
      <c r="H11" s="83"/>
      <c r="I11" s="83"/>
      <c r="J11" s="84"/>
      <c r="K11" s="83"/>
      <c r="L11" s="83"/>
      <c r="M11" s="84"/>
      <c r="N11" s="83"/>
    </row>
    <row r="12" spans="1:14" x14ac:dyDescent="0.25">
      <c r="A12" s="136" t="s">
        <v>76</v>
      </c>
      <c r="B12" s="164">
        <f>[1]STA_SP7_NO!$C$19</f>
        <v>28432</v>
      </c>
      <c r="C12" s="164">
        <f>[2]STA_SP7_NO!$C$19</f>
        <v>33</v>
      </c>
      <c r="D12" s="165">
        <f>[3]STA_SP7_NO!$C$19</f>
        <v>6702</v>
      </c>
      <c r="E12" s="164">
        <f>[4]STA_SP7_NO!$C$19</f>
        <v>1734</v>
      </c>
      <c r="F12" s="165">
        <f>[5]STA_SP7_NO!$C$19</f>
        <v>0</v>
      </c>
      <c r="G12" s="164">
        <f>[6]STA_SP7_NO!$C$19</f>
        <v>0</v>
      </c>
      <c r="H12" s="164">
        <f>[7]STA_SP7_NO!$C$19</f>
        <v>514</v>
      </c>
      <c r="I12" s="164">
        <f>[8]STA_SP7_NO!$C$19</f>
        <v>7708</v>
      </c>
      <c r="J12" s="164">
        <f>[9]STA_SP7_NO!$C$19</f>
        <v>1578</v>
      </c>
      <c r="K12" s="164">
        <f>'[10]СП-7 (н.о.)'!$D$60</f>
        <v>0</v>
      </c>
      <c r="L12" s="164">
        <f>[11]STA_SP7_NO!$C$19</f>
        <v>0</v>
      </c>
      <c r="M12" s="356">
        <f>[12]STA_SP7_NO!$C$19</f>
        <v>0</v>
      </c>
      <c r="N12" s="164">
        <f>SUM(B12:M12)</f>
        <v>46701</v>
      </c>
    </row>
    <row r="13" spans="1:14" x14ac:dyDescent="0.25">
      <c r="A13" s="136" t="s">
        <v>77</v>
      </c>
      <c r="B13" s="164">
        <f>[1]STA_SP7_NO!$D$19</f>
        <v>391914.03</v>
      </c>
      <c r="C13" s="164">
        <f>[2]STA_SP7_NO!$D$19</f>
        <v>427.39</v>
      </c>
      <c r="D13" s="165">
        <f>[3]STA_SP7_NO!$D$19</f>
        <v>37410</v>
      </c>
      <c r="E13" s="164">
        <f>[4]STA_SP7_NO!$D$19</f>
        <v>7594.55</v>
      </c>
      <c r="F13" s="165">
        <f>[5]STA_SP7_NO!$D$19</f>
        <v>0</v>
      </c>
      <c r="G13" s="164">
        <f>[6]STA_SP7_NO!$D$19</f>
        <v>0</v>
      </c>
      <c r="H13" s="164">
        <f>[7]STA_SP7_NO!$D$19</f>
        <v>3139</v>
      </c>
      <c r="I13" s="164">
        <f>[8]STA_SP7_NO!$D$19</f>
        <v>40967</v>
      </c>
      <c r="J13" s="164">
        <f>[9]STA_SP7_NO!$D$19</f>
        <v>8343</v>
      </c>
      <c r="K13" s="164">
        <f>'[10]СП-7 (н.о.)'!$E$60</f>
        <v>0</v>
      </c>
      <c r="L13" s="164">
        <f>[11]STA_SP7_NO!$D$19</f>
        <v>0</v>
      </c>
      <c r="M13" s="356">
        <f>[12]STA_SP7_NO!$D$19</f>
        <v>0</v>
      </c>
      <c r="N13" s="164">
        <f t="shared" ref="N13:N14" si="2">SUM(B13:M13)</f>
        <v>489794.97000000003</v>
      </c>
    </row>
    <row r="14" spans="1:14" x14ac:dyDescent="0.25">
      <c r="A14" s="136" t="s">
        <v>58</v>
      </c>
      <c r="B14" s="164">
        <f>[1]STA_SP7_NO!$E$19</f>
        <v>91000.72</v>
      </c>
      <c r="C14" s="164">
        <f>[2]STA_SP7_NO!$E$19</f>
        <v>9.2899999999999991</v>
      </c>
      <c r="D14" s="165">
        <f>[3]STA_SP7_NO!$E$19</f>
        <v>11221</v>
      </c>
      <c r="E14" s="164">
        <f>[4]STA_SP7_NO!$E$19</f>
        <v>1781</v>
      </c>
      <c r="F14" s="165">
        <f>[5]STA_SP7_NO!$E$19</f>
        <v>0</v>
      </c>
      <c r="G14" s="164">
        <f>[6]STA_SP7_NO!$E$19</f>
        <v>0</v>
      </c>
      <c r="H14" s="164">
        <f>[7]STA_SP7_NO!$E$19</f>
        <v>1074</v>
      </c>
      <c r="I14" s="164">
        <f>[8]STA_SP7_NO!$E$19</f>
        <v>12813</v>
      </c>
      <c r="J14" s="164">
        <f>[9]STA_SP7_NO!$E$19</f>
        <v>2835.17</v>
      </c>
      <c r="K14" s="164">
        <f>'[10]СП-7 (н.о.)'!$F$60</f>
        <v>0</v>
      </c>
      <c r="L14" s="164">
        <f>[11]STA_SP7_NO!$E$19</f>
        <v>0</v>
      </c>
      <c r="M14" s="356">
        <f>[12]STA_SP7_NO!$E$19</f>
        <v>0</v>
      </c>
      <c r="N14" s="164">
        <f t="shared" si="2"/>
        <v>120734.18</v>
      </c>
    </row>
    <row r="15" spans="1:14" x14ac:dyDescent="0.25">
      <c r="A15" s="135" t="s">
        <v>73</v>
      </c>
      <c r="B15" s="83"/>
      <c r="C15" s="83"/>
      <c r="D15" s="84"/>
      <c r="E15" s="83"/>
      <c r="F15" s="84"/>
      <c r="G15" s="83"/>
      <c r="H15" s="83"/>
      <c r="I15" s="83"/>
      <c r="J15" s="84"/>
      <c r="K15" s="83"/>
      <c r="L15" s="83"/>
      <c r="M15" s="84"/>
      <c r="N15" s="83"/>
    </row>
    <row r="16" spans="1:14" x14ac:dyDescent="0.25">
      <c r="A16" s="136" t="s">
        <v>76</v>
      </c>
      <c r="B16" s="164">
        <f>[1]STA_SP7_NO!$C$20</f>
        <v>650</v>
      </c>
      <c r="C16" s="164">
        <f>[2]STA_SP7_NO!$C$20</f>
        <v>1512</v>
      </c>
      <c r="D16" s="165">
        <f>[3]STA_SP7_NO!$C$20</f>
        <v>31</v>
      </c>
      <c r="E16" s="164">
        <f>[4]STA_SP7_NO!$C$20</f>
        <v>1939</v>
      </c>
      <c r="F16" s="165">
        <f>[5]STA_SP7_NO!$C$20</f>
        <v>3</v>
      </c>
      <c r="G16" s="164">
        <f>[6]STA_SP7_NO!$C$20</f>
        <v>8687</v>
      </c>
      <c r="H16" s="164">
        <f>[7]STA_SP7_NO!$C$20</f>
        <v>265</v>
      </c>
      <c r="I16" s="164">
        <f>[8]STA_SP7_NO!$C$20</f>
        <v>1166</v>
      </c>
      <c r="J16" s="164">
        <f>[9]STA_SP7_NO!$C$20</f>
        <v>609</v>
      </c>
      <c r="K16" s="164">
        <f>'[10]СП-7 (н.о.)'!$D$62</f>
        <v>159</v>
      </c>
      <c r="L16" s="164">
        <f>[11]STA_SP7_NO!$C$20</f>
        <v>359</v>
      </c>
      <c r="M16" s="356">
        <f>[12]STA_SP7_NO!$C$20</f>
        <v>0</v>
      </c>
      <c r="N16" s="164">
        <f>SUM(B16:M16)</f>
        <v>15380</v>
      </c>
    </row>
    <row r="17" spans="1:14" x14ac:dyDescent="0.25">
      <c r="A17" s="136" t="s">
        <v>77</v>
      </c>
      <c r="B17" s="164">
        <f>[1]STA_SP7_NO!$D$20</f>
        <v>167.69</v>
      </c>
      <c r="C17" s="164">
        <f>[2]STA_SP7_NO!$D$20</f>
        <v>1277.53</v>
      </c>
      <c r="D17" s="165">
        <f>[3]STA_SP7_NO!$D$20</f>
        <v>13</v>
      </c>
      <c r="E17" s="164">
        <f>[4]STA_SP7_NO!$D$20</f>
        <v>1376.61</v>
      </c>
      <c r="F17" s="165">
        <f>[5]STA_SP7_NO!$D$20</f>
        <v>6</v>
      </c>
      <c r="G17" s="164">
        <f>[6]STA_SP7_NO!$D$20</f>
        <v>5076</v>
      </c>
      <c r="H17" s="164">
        <f>[7]STA_SP7_NO!$D$20</f>
        <v>133.33000000000001</v>
      </c>
      <c r="I17" s="164">
        <f>[8]STA_SP7_NO!$D$20</f>
        <v>768</v>
      </c>
      <c r="J17" s="164">
        <f>[9]STA_SP7_NO!$D$20</f>
        <v>464</v>
      </c>
      <c r="K17" s="164">
        <f>'[10]СП-7 (н.о.)'!$E$62</f>
        <v>79.680000000000007</v>
      </c>
      <c r="L17" s="164">
        <f>[11]STA_SP7_NO!$D$20</f>
        <v>759</v>
      </c>
      <c r="M17" s="356">
        <f>[12]STA_SP7_NO!$D$20</f>
        <v>0</v>
      </c>
      <c r="N17" s="164">
        <f t="shared" ref="N17:N18" si="3">SUM(B17:M17)</f>
        <v>10120.84</v>
      </c>
    </row>
    <row r="18" spans="1:14" x14ac:dyDescent="0.25">
      <c r="A18" s="136" t="s">
        <v>58</v>
      </c>
      <c r="B18" s="164">
        <f>[1]STA_SP7_NO!$E$20</f>
        <v>50.32</v>
      </c>
      <c r="C18" s="164">
        <f>[2]STA_SP7_NO!$E$20</f>
        <v>333.94</v>
      </c>
      <c r="D18" s="165">
        <f>[3]STA_SP7_NO!$E$20</f>
        <v>3</v>
      </c>
      <c r="E18" s="164">
        <f>[4]STA_SP7_NO!$E$20</f>
        <v>409.04</v>
      </c>
      <c r="F18" s="165">
        <f>[5]STA_SP7_NO!$E$20</f>
        <v>0</v>
      </c>
      <c r="G18" s="164">
        <f>[6]STA_SP7_NO!$E$20</f>
        <v>2831</v>
      </c>
      <c r="H18" s="164">
        <f>[7]STA_SP7_NO!$E$20</f>
        <v>1</v>
      </c>
      <c r="I18" s="164">
        <f>[8]STA_SP7_NO!$E$20</f>
        <v>0</v>
      </c>
      <c r="J18" s="164">
        <f>[9]STA_SP7_NO!$E$20</f>
        <v>119.3</v>
      </c>
      <c r="K18" s="164">
        <f>'[10]СП-7 (н.о.)'!$F$62</f>
        <v>26</v>
      </c>
      <c r="L18" s="164">
        <f>[11]STA_SP7_NO!$E$20</f>
        <v>261</v>
      </c>
      <c r="M18" s="356">
        <f>[12]STA_SP7_NO!$E$20</f>
        <v>0</v>
      </c>
      <c r="N18" s="164">
        <f t="shared" si="3"/>
        <v>4034.6000000000004</v>
      </c>
    </row>
    <row r="19" spans="1:14" x14ac:dyDescent="0.25">
      <c r="A19" s="135" t="s">
        <v>74</v>
      </c>
      <c r="B19" s="83"/>
      <c r="C19" s="83"/>
      <c r="D19" s="84"/>
      <c r="E19" s="83"/>
      <c r="F19" s="84"/>
      <c r="G19" s="83"/>
      <c r="H19" s="83"/>
      <c r="I19" s="83"/>
      <c r="J19" s="84"/>
      <c r="K19" s="83"/>
      <c r="L19" s="83"/>
      <c r="M19" s="84"/>
      <c r="N19" s="83"/>
    </row>
    <row r="20" spans="1:14" x14ac:dyDescent="0.25">
      <c r="A20" s="136" t="s">
        <v>76</v>
      </c>
      <c r="B20" s="164">
        <f>[1]STA_SP7_NO!$C$21</f>
        <v>0</v>
      </c>
      <c r="C20" s="164">
        <f>[2]STA_SP7_NO!$C$21</f>
        <v>0</v>
      </c>
      <c r="D20" s="165">
        <f>[3]STA_SP7_NO!$C$21</f>
        <v>476</v>
      </c>
      <c r="E20" s="164">
        <f>[4]STA_SP7_NO!$C$21</f>
        <v>0</v>
      </c>
      <c r="F20" s="165">
        <f>[5]STA_SP7_NO!$C$21</f>
        <v>0</v>
      </c>
      <c r="G20" s="164">
        <f>[6]STA_SP7_NO!$C$21</f>
        <v>0</v>
      </c>
      <c r="H20" s="164">
        <f>[7]STA_SP7_NO!$C$21</f>
        <v>0</v>
      </c>
      <c r="I20" s="164">
        <f>[8]STA_SP7_NO!$C$21</f>
        <v>0</v>
      </c>
      <c r="J20" s="164">
        <f>[9]STA_SP7_NO!$C$21</f>
        <v>0</v>
      </c>
      <c r="K20" s="164">
        <f>'[10]СП-7 (н.о.)'!$D$70</f>
        <v>0</v>
      </c>
      <c r="L20" s="164">
        <f>[11]STA_SP7_NO!$C$21</f>
        <v>0</v>
      </c>
      <c r="M20" s="356">
        <f>[12]STA_SP7_NO!$C$21</f>
        <v>0</v>
      </c>
      <c r="N20" s="164">
        <f>SUM(B20:M20)</f>
        <v>476</v>
      </c>
    </row>
    <row r="21" spans="1:14" x14ac:dyDescent="0.25">
      <c r="A21" s="136" t="s">
        <v>77</v>
      </c>
      <c r="B21" s="164">
        <f>[1]STA_SP7_NO!$D$21</f>
        <v>0</v>
      </c>
      <c r="C21" s="164">
        <f>[2]STA_SP7_NO!$D$21</f>
        <v>0</v>
      </c>
      <c r="D21" s="165">
        <f>[3]STA_SP7_NO!$D$21</f>
        <v>6270</v>
      </c>
      <c r="E21" s="164">
        <f>[4]STA_SP7_NO!$D$21</f>
        <v>0</v>
      </c>
      <c r="F21" s="165">
        <f>[5]STA_SP7_NO!$D$21</f>
        <v>0</v>
      </c>
      <c r="G21" s="164">
        <f>[6]STA_SP7_NO!$D$21</f>
        <v>0</v>
      </c>
      <c r="H21" s="164">
        <f>[7]STA_SP7_NO!$D$21</f>
        <v>0</v>
      </c>
      <c r="I21" s="164">
        <f>[8]STA_SP7_NO!$D$21</f>
        <v>0</v>
      </c>
      <c r="J21" s="164">
        <f>[9]STA_SP7_NO!$D$21</f>
        <v>0</v>
      </c>
      <c r="K21" s="164">
        <f>'[10]СП-7 (н.о.)'!$E$70</f>
        <v>0</v>
      </c>
      <c r="L21" s="164">
        <f>[11]STA_SP7_NO!$D$21</f>
        <v>0</v>
      </c>
      <c r="M21" s="356">
        <f>[12]STA_SP7_NO!$D$21</f>
        <v>0</v>
      </c>
      <c r="N21" s="164">
        <f t="shared" ref="N21:N22" si="4">SUM(B21:M21)</f>
        <v>6270</v>
      </c>
    </row>
    <row r="22" spans="1:14" ht="12.75" customHeight="1" x14ac:dyDescent="0.25">
      <c r="A22" s="136" t="s">
        <v>58</v>
      </c>
      <c r="B22" s="164">
        <f>[1]STA_SP7_NO!$E$21</f>
        <v>0</v>
      </c>
      <c r="C22" s="164">
        <f>[2]STA_SP7_NO!$E$21</f>
        <v>0</v>
      </c>
      <c r="D22" s="165">
        <f>[3]STA_SP7_NO!$E$21</f>
        <v>940</v>
      </c>
      <c r="E22" s="164">
        <f>[4]STA_SP7_NO!$E$21</f>
        <v>0</v>
      </c>
      <c r="F22" s="165">
        <f>[5]STA_SP7_NO!$E$21</f>
        <v>0</v>
      </c>
      <c r="G22" s="164">
        <f>[6]STA_SP7_NO!$E$21</f>
        <v>0</v>
      </c>
      <c r="H22" s="164">
        <f>[7]STA_SP7_NO!$E$21</f>
        <v>0</v>
      </c>
      <c r="I22" s="164">
        <f>[8]STA_SP7_NO!$E$21</f>
        <v>0</v>
      </c>
      <c r="J22" s="164">
        <f>[9]STA_SP7_NO!$E$21</f>
        <v>0</v>
      </c>
      <c r="K22" s="164">
        <f>'[10]СП-7 (н.о.)'!$F$70</f>
        <v>0</v>
      </c>
      <c r="L22" s="164">
        <f>[11]STA_SP7_NO!$E$21</f>
        <v>0</v>
      </c>
      <c r="M22" s="356">
        <f>[12]STA_SP7_NO!$E$21</f>
        <v>0</v>
      </c>
      <c r="N22" s="164">
        <f t="shared" si="4"/>
        <v>940</v>
      </c>
    </row>
    <row r="23" spans="1:14" x14ac:dyDescent="0.25">
      <c r="A23" s="135" t="s">
        <v>75</v>
      </c>
      <c r="B23" s="83"/>
      <c r="C23" s="83"/>
      <c r="D23" s="84"/>
      <c r="E23" s="83"/>
      <c r="F23" s="84"/>
      <c r="G23" s="83"/>
      <c r="H23" s="83"/>
      <c r="I23" s="83"/>
      <c r="J23" s="84"/>
      <c r="K23" s="83"/>
      <c r="L23" s="83"/>
      <c r="M23" s="84"/>
      <c r="N23" s="83"/>
    </row>
    <row r="24" spans="1:14" x14ac:dyDescent="0.25">
      <c r="A24" s="136" t="s">
        <v>76</v>
      </c>
      <c r="B24" s="164">
        <f>[1]STA_SP7_NO!$C$22</f>
        <v>1028</v>
      </c>
      <c r="C24" s="164">
        <f>[2]STA_SP7_NO!$C$22</f>
        <v>5278</v>
      </c>
      <c r="D24" s="165">
        <f>[3]STA_SP7_NO!$C$22</f>
        <v>1296</v>
      </c>
      <c r="E24" s="164">
        <f>[4]STA_SP7_NO!$C$22</f>
        <v>23921</v>
      </c>
      <c r="F24" s="165">
        <f>[5]STA_SP7_NO!$C$22</f>
        <v>1014</v>
      </c>
      <c r="G24" s="164">
        <f>[6]STA_SP7_NO!$C$22</f>
        <v>0</v>
      </c>
      <c r="H24" s="164">
        <f>[7]STA_SP7_NO!$C$22</f>
        <v>0</v>
      </c>
      <c r="I24" s="164">
        <f>[8]STA_SP7_NO!$C$22</f>
        <v>12</v>
      </c>
      <c r="J24" s="164">
        <f>[9]STA_SP7_NO!$C$22</f>
        <v>555</v>
      </c>
      <c r="K24" s="164">
        <f>'[10]СП-7 (н.о.)'!$D$84</f>
        <v>21257</v>
      </c>
      <c r="L24" s="164">
        <f>[11]STA_SP7_NO!$C$22</f>
        <v>33699</v>
      </c>
      <c r="M24" s="356">
        <f>[12]STA_SP7_NO!$C$22</f>
        <v>0</v>
      </c>
      <c r="N24" s="164">
        <f>SUM(B24:M24)</f>
        <v>88060</v>
      </c>
    </row>
    <row r="25" spans="1:14" x14ac:dyDescent="0.25">
      <c r="A25" s="136" t="s">
        <v>77</v>
      </c>
      <c r="B25" s="164">
        <f>[1]STA_SP7_NO!$D$22</f>
        <v>34320.400000000001</v>
      </c>
      <c r="C25" s="164">
        <f>[2]STA_SP7_NO!$D$22</f>
        <v>7371.04</v>
      </c>
      <c r="D25" s="165">
        <f>[3]STA_SP7_NO!$D$22</f>
        <v>2591</v>
      </c>
      <c r="E25" s="164">
        <f>[4]STA_SP7_NO!$D$22</f>
        <v>28444.86</v>
      </c>
      <c r="F25" s="165">
        <f>[5]STA_SP7_NO!$D$22</f>
        <v>8284</v>
      </c>
      <c r="G25" s="164">
        <f>[6]STA_SP7_NO!$D$22</f>
        <v>0</v>
      </c>
      <c r="H25" s="164">
        <f>[7]STA_SP7_NO!$D$22</f>
        <v>0</v>
      </c>
      <c r="I25" s="164">
        <f>[8]STA_SP7_NO!$D$22</f>
        <v>112</v>
      </c>
      <c r="J25" s="164">
        <f>[9]STA_SP7_NO!$D$22</f>
        <v>1375</v>
      </c>
      <c r="K25" s="164">
        <f>'[10]СП-7 (н.о.)'!$E$84</f>
        <v>163407.19</v>
      </c>
      <c r="L25" s="164">
        <f>[11]STA_SP7_NO!$D$22</f>
        <v>35990</v>
      </c>
      <c r="M25" s="356">
        <f>[12]STA_SP7_NO!$D$22</f>
        <v>0</v>
      </c>
      <c r="N25" s="164">
        <f t="shared" ref="N25:N26" si="5">SUM(B25:M25)</f>
        <v>281895.49</v>
      </c>
    </row>
    <row r="26" spans="1:14" x14ac:dyDescent="0.25">
      <c r="A26" s="136" t="s">
        <v>58</v>
      </c>
      <c r="B26" s="164">
        <f>[1]STA_SP7_NO!$E$22</f>
        <v>6657.79</v>
      </c>
      <c r="C26" s="164">
        <f>[2]STA_SP7_NO!$E$22</f>
        <v>2507.0300000000002</v>
      </c>
      <c r="D26" s="165">
        <f>[3]STA_SP7_NO!$E$22</f>
        <v>772</v>
      </c>
      <c r="E26" s="164">
        <f>[4]STA_SP7_NO!$E$22</f>
        <v>8415.9500000000007</v>
      </c>
      <c r="F26" s="165">
        <f>[5]STA_SP7_NO!$E$22</f>
        <v>2493</v>
      </c>
      <c r="G26" s="164">
        <f>[6]STA_SP7_NO!$E$22</f>
        <v>0</v>
      </c>
      <c r="H26" s="164">
        <f>[7]STA_SP7_NO!$E$22</f>
        <v>0</v>
      </c>
      <c r="I26" s="164">
        <f>[8]STA_SP7_NO!$E$22</f>
        <v>0</v>
      </c>
      <c r="J26" s="164">
        <f>[9]STA_SP7_NO!$E$22</f>
        <v>0</v>
      </c>
      <c r="K26" s="164">
        <f>'[10]СП-7 (н.о.)'!$F$84</f>
        <v>6531</v>
      </c>
      <c r="L26" s="164">
        <f>[11]STA_SP7_NO!$E$22</f>
        <v>13790</v>
      </c>
      <c r="M26" s="356">
        <f>[12]STA_SP7_NO!$E$22</f>
        <v>0</v>
      </c>
      <c r="N26" s="164">
        <f t="shared" si="5"/>
        <v>41166.770000000004</v>
      </c>
    </row>
    <row r="27" spans="1:14" x14ac:dyDescent="0.25">
      <c r="A27" s="135" t="s">
        <v>78</v>
      </c>
      <c r="B27" s="83"/>
      <c r="C27" s="83"/>
      <c r="D27" s="84"/>
      <c r="E27" s="83"/>
      <c r="F27" s="84"/>
      <c r="G27" s="83"/>
      <c r="H27" s="83"/>
      <c r="I27" s="83"/>
      <c r="J27" s="84"/>
      <c r="K27" s="83"/>
      <c r="L27" s="83"/>
      <c r="M27" s="84"/>
      <c r="N27" s="83"/>
    </row>
    <row r="28" spans="1:14" x14ac:dyDescent="0.25">
      <c r="A28" s="136" t="s">
        <v>76</v>
      </c>
      <c r="B28" s="164">
        <f>[1]STA_SP7_NO!$C$29</f>
        <v>0</v>
      </c>
      <c r="C28" s="164">
        <f>[2]STA_SP7_NO!$C$29</f>
        <v>3848</v>
      </c>
      <c r="D28" s="165">
        <f>[3]STA_SP7_NO!$C$29</f>
        <v>3017</v>
      </c>
      <c r="E28" s="164">
        <f>[4]STA_SP7_NO!$C$29</f>
        <v>15771</v>
      </c>
      <c r="F28" s="165">
        <f>[5]STA_SP7_NO!$C$29</f>
        <v>23804</v>
      </c>
      <c r="G28" s="164">
        <f>[6]STA_SP7_NO!$C$29</f>
        <v>2883</v>
      </c>
      <c r="H28" s="164">
        <f>[7]STA_SP7_NO!$C$29</f>
        <v>20131</v>
      </c>
      <c r="I28" s="164">
        <f>[8]STA_SP7_NO!$C$29</f>
        <v>33022</v>
      </c>
      <c r="J28" s="164">
        <f>[9]STA_SP7_NO!$C$29</f>
        <v>4880</v>
      </c>
      <c r="K28" s="164">
        <f>'[10]СП-7 (н.о.)'!$D$85</f>
        <v>27407</v>
      </c>
      <c r="L28" s="164">
        <f>[11]STA_SP7_NO!$C$29</f>
        <v>2150</v>
      </c>
      <c r="M28" s="356">
        <f>[12]STA_SP7_NO!$C$29</f>
        <v>0</v>
      </c>
      <c r="N28" s="164">
        <f>SUM(B28:M28)</f>
        <v>136913</v>
      </c>
    </row>
    <row r="29" spans="1:14" x14ac:dyDescent="0.25">
      <c r="A29" s="136" t="s">
        <v>77</v>
      </c>
      <c r="B29" s="164">
        <f>[1]STA_SP7_NO!$D$29</f>
        <v>0</v>
      </c>
      <c r="C29" s="164">
        <f>[2]STA_SP7_NO!$D$29</f>
        <v>23031.95</v>
      </c>
      <c r="D29" s="165">
        <f>[3]STA_SP7_NO!$D$29</f>
        <v>19477</v>
      </c>
      <c r="E29" s="164">
        <f>[4]STA_SP7_NO!$D$29</f>
        <v>110679.55</v>
      </c>
      <c r="F29" s="165">
        <f>[5]STA_SP7_NO!$D$29</f>
        <v>160296</v>
      </c>
      <c r="G29" s="164">
        <f>[6]STA_SP7_NO!$D$29</f>
        <v>23921.83</v>
      </c>
      <c r="H29" s="164">
        <f>[7]STA_SP7_NO!$D$29</f>
        <v>114376</v>
      </c>
      <c r="I29" s="164">
        <f>[8]STA_SP7_NO!$D$29</f>
        <v>234594</v>
      </c>
      <c r="J29" s="164">
        <f>[9]STA_SP7_NO!$D$29</f>
        <v>28511</v>
      </c>
      <c r="K29" s="164">
        <f>'[10]СП-7 (н.о.)'!$E$85</f>
        <v>173651.47</v>
      </c>
      <c r="L29" s="164">
        <f>[11]STA_SP7_NO!$D$29</f>
        <v>29141</v>
      </c>
      <c r="M29" s="356">
        <f>[12]STA_SP7_NO!$D$29</f>
        <v>0</v>
      </c>
      <c r="N29" s="164">
        <f t="shared" ref="N29:N30" si="6">SUM(B29:M29)</f>
        <v>917679.8</v>
      </c>
    </row>
    <row r="30" spans="1:14" x14ac:dyDescent="0.25">
      <c r="A30" s="136" t="s">
        <v>58</v>
      </c>
      <c r="B30" s="164">
        <f>[1]STA_SP7_NO!$E$29</f>
        <v>0</v>
      </c>
      <c r="C30" s="164">
        <f>[2]STA_SP7_NO!$E$29</f>
        <v>4533.46</v>
      </c>
      <c r="D30" s="165">
        <f>[3]STA_SP7_NO!$E$29</f>
        <v>2684</v>
      </c>
      <c r="E30" s="164">
        <f>[4]STA_SP7_NO!$E$29</f>
        <v>21633.15</v>
      </c>
      <c r="F30" s="165">
        <f>[5]STA_SP7_NO!$E$29</f>
        <v>74283</v>
      </c>
      <c r="G30" s="164">
        <f>[6]STA_SP7_NO!$E$29</f>
        <v>6543</v>
      </c>
      <c r="H30" s="164">
        <f>[7]STA_SP7_NO!$E$29</f>
        <v>30210</v>
      </c>
      <c r="I30" s="164">
        <f>[8]STA_SP7_NO!$E$29</f>
        <v>35781</v>
      </c>
      <c r="J30" s="164">
        <f>[9]STA_SP7_NO!$E$29</f>
        <v>4364.3900000000003</v>
      </c>
      <c r="K30" s="164">
        <f>'[10]СП-7 (н.о.)'!$F$85</f>
        <v>0</v>
      </c>
      <c r="L30" s="164">
        <f>[11]STA_SP7_NO!$E$29</f>
        <v>14402</v>
      </c>
      <c r="M30" s="356">
        <f>[12]STA_SP7_NO!$E$29</f>
        <v>0</v>
      </c>
      <c r="N30" s="164">
        <f t="shared" si="6"/>
        <v>194434</v>
      </c>
    </row>
    <row r="31" spans="1:14" ht="12" customHeight="1" x14ac:dyDescent="0.25">
      <c r="A31" s="135" t="s">
        <v>79</v>
      </c>
      <c r="B31" s="135"/>
      <c r="C31" s="83"/>
      <c r="D31" s="84"/>
      <c r="E31" s="83"/>
      <c r="F31" s="84"/>
      <c r="G31" s="83"/>
      <c r="H31" s="83"/>
      <c r="I31" s="83"/>
      <c r="J31" s="84"/>
      <c r="K31" s="83"/>
      <c r="L31" s="83"/>
      <c r="M31" s="84"/>
      <c r="N31" s="83"/>
    </row>
    <row r="32" spans="1:14" x14ac:dyDescent="0.25">
      <c r="A32" s="136" t="s">
        <v>76</v>
      </c>
      <c r="B32" s="164">
        <f>[1]STA_SP7_NO!$C$38</f>
        <v>0</v>
      </c>
      <c r="C32" s="164">
        <f>[2]STA_SP7_NO!$C$38</f>
        <v>0</v>
      </c>
      <c r="D32" s="165">
        <f>[3]STA_SP7_NO!$C$38</f>
        <v>0</v>
      </c>
      <c r="E32" s="164">
        <f>[4]STA_SP7_NO!$C$38</f>
        <v>10739</v>
      </c>
      <c r="F32" s="222">
        <f>[5]STA_SP7_NO!$C$38</f>
        <v>0</v>
      </c>
      <c r="G32" s="164">
        <f>[6]STA_SP7_NO!$C$38</f>
        <v>41</v>
      </c>
      <c r="H32" s="164">
        <f>[7]STA_SP7_NO!$C$38</f>
        <v>0</v>
      </c>
      <c r="I32" s="164">
        <f>[8]STA_SP7_NO!$C$38</f>
        <v>0</v>
      </c>
      <c r="J32" s="164">
        <f>[9]STA_SP7_NO!$C$38</f>
        <v>0</v>
      </c>
      <c r="K32" s="164">
        <f>'[10]СП-7 (н.о.)'!$D$94</f>
        <v>2</v>
      </c>
      <c r="L32" s="164">
        <f>[11]STA_SP7_NO!$C$38</f>
        <v>772</v>
      </c>
      <c r="M32" s="356">
        <f>[12]STA_SP7_NO!$C$38</f>
        <v>0</v>
      </c>
      <c r="N32" s="164">
        <f>SUM(B32:M32)</f>
        <v>11554</v>
      </c>
    </row>
    <row r="33" spans="1:14" ht="12.75" customHeight="1" x14ac:dyDescent="0.25">
      <c r="A33" s="136" t="s">
        <v>77</v>
      </c>
      <c r="B33" s="164">
        <f>[1]STA_SP7_NO!$D$38</f>
        <v>0</v>
      </c>
      <c r="C33" s="164">
        <f>[2]STA_SP7_NO!$D$38</f>
        <v>0</v>
      </c>
      <c r="D33" s="165">
        <f>[3]STA_SP7_NO!$D$38</f>
        <v>0</v>
      </c>
      <c r="E33" s="164">
        <f>[4]STA_SP7_NO!$D$38</f>
        <v>7804.53</v>
      </c>
      <c r="F33" s="222">
        <f>[5]STA_SP7_NO!$D$38</f>
        <v>0</v>
      </c>
      <c r="G33" s="164">
        <f>[6]STA_SP7_NO!$D$38</f>
        <v>194</v>
      </c>
      <c r="H33" s="164">
        <f>[7]STA_SP7_NO!$D$38</f>
        <v>0</v>
      </c>
      <c r="I33" s="164">
        <f>[8]STA_SP7_NO!$D$38</f>
        <v>0</v>
      </c>
      <c r="J33" s="164">
        <f>[9]STA_SP7_NO!$D$38</f>
        <v>0</v>
      </c>
      <c r="K33" s="164">
        <f>'[10]СП-7 (н.о.)'!$E$94</f>
        <v>39.85</v>
      </c>
      <c r="L33" s="164">
        <f>[11]STA_SP7_NO!$D$38</f>
        <v>8852</v>
      </c>
      <c r="M33" s="356">
        <f>[12]STA_SP7_NO!$D$38</f>
        <v>0</v>
      </c>
      <c r="N33" s="164">
        <f t="shared" ref="N33:N34" si="7">SUM(B33:M33)</f>
        <v>16890.38</v>
      </c>
    </row>
    <row r="34" spans="1:14" ht="15.75" thickBot="1" x14ac:dyDescent="0.3">
      <c r="A34" s="137" t="s">
        <v>58</v>
      </c>
      <c r="B34" s="233">
        <f>[1]STA_SP7_NO!$E$38</f>
        <v>0</v>
      </c>
      <c r="C34" s="233">
        <f>[2]STA_SP7_NO!$E$38</f>
        <v>0</v>
      </c>
      <c r="D34" s="234">
        <f>[3]STA_SP7_NO!$E$38</f>
        <v>0</v>
      </c>
      <c r="E34" s="127">
        <f>[4]STA_SP7_NO!$E$38</f>
        <v>652.66</v>
      </c>
      <c r="F34" s="223">
        <f>[5]STA_SP7_NO!$E$38</f>
        <v>0</v>
      </c>
      <c r="G34" s="127">
        <f>[6]STA_SP7_NO!$E$38</f>
        <v>83</v>
      </c>
      <c r="H34" s="127">
        <f>[7]STA_SP7_NO!$E$38</f>
        <v>0</v>
      </c>
      <c r="I34" s="127">
        <f>[8]STA_SP7_NO!$E$38</f>
        <v>0</v>
      </c>
      <c r="J34" s="127">
        <f>[9]STA_SP7_NO!$E$38</f>
        <v>0</v>
      </c>
      <c r="K34" s="127">
        <f>'[10]СП-7 (н.о.)'!$F$94</f>
        <v>0</v>
      </c>
      <c r="L34" s="127">
        <f>[11]STA_SP7_NO!$E$38</f>
        <v>2306</v>
      </c>
      <c r="M34" s="357">
        <f>[12]STA_SP7_NO!$E$38</f>
        <v>0</v>
      </c>
      <c r="N34" s="127">
        <f t="shared" si="7"/>
        <v>3041.66</v>
      </c>
    </row>
    <row r="37" spans="1:14" x14ac:dyDescent="0.25"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25"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25"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</row>
    <row r="40" spans="1:14" x14ac:dyDescent="0.25">
      <c r="M40" s="1"/>
      <c r="N40" s="224"/>
    </row>
    <row r="41" spans="1:14" x14ac:dyDescent="0.25"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</row>
    <row r="42" spans="1:14" x14ac:dyDescent="0.25"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</row>
    <row r="45" spans="1:14" x14ac:dyDescent="0.25"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</row>
  </sheetData>
  <pageMargins left="0.25" right="0.25" top="0.75" bottom="0.75" header="0.3" footer="0.3"/>
  <pageSetup paperSize="9" scale="95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K26" sqref="K26"/>
    </sheetView>
  </sheetViews>
  <sheetFormatPr defaultRowHeight="15" x14ac:dyDescent="0.25"/>
  <cols>
    <col min="1" max="1" width="7" customWidth="1"/>
    <col min="2" max="2" width="16.5703125" customWidth="1"/>
    <col min="3" max="3" width="13.42578125" customWidth="1"/>
    <col min="4" max="4" width="11.28515625" customWidth="1"/>
    <col min="5" max="6" width="14.28515625" customWidth="1"/>
    <col min="7" max="7" width="12.28515625" customWidth="1"/>
    <col min="8" max="8" width="12.42578125" customWidth="1"/>
    <col min="9" max="10" width="11.42578125" customWidth="1"/>
    <col min="11" max="11" width="11.140625" customWidth="1"/>
  </cols>
  <sheetData>
    <row r="1" spans="1:11" x14ac:dyDescent="0.2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x14ac:dyDescent="0.25">
      <c r="A2" s="186"/>
      <c r="B2" s="520" t="s">
        <v>119</v>
      </c>
      <c r="C2" s="520"/>
      <c r="D2" s="520"/>
      <c r="E2" s="520"/>
      <c r="F2" s="520"/>
      <c r="G2" s="521"/>
      <c r="H2" s="521"/>
      <c r="I2" s="103"/>
      <c r="J2" s="103"/>
      <c r="K2" s="103"/>
    </row>
    <row r="3" spans="1:11" ht="15.75" thickBo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76" t="s">
        <v>92</v>
      </c>
    </row>
    <row r="4" spans="1:11" ht="15.75" thickBot="1" x14ac:dyDescent="0.3">
      <c r="A4" s="518" t="s">
        <v>82</v>
      </c>
      <c r="B4" s="518" t="s">
        <v>57</v>
      </c>
      <c r="C4" s="518" t="s">
        <v>83</v>
      </c>
      <c r="D4" s="518" t="s">
        <v>84</v>
      </c>
      <c r="E4" s="522" t="s">
        <v>85</v>
      </c>
      <c r="F4" s="523"/>
      <c r="G4" s="524"/>
      <c r="H4" s="518" t="s">
        <v>86</v>
      </c>
      <c r="I4" s="518" t="s">
        <v>80</v>
      </c>
      <c r="J4" s="518" t="s">
        <v>87</v>
      </c>
      <c r="K4" s="518" t="s">
        <v>3</v>
      </c>
    </row>
    <row r="5" spans="1:11" ht="47.25" customHeight="1" thickBot="1" x14ac:dyDescent="0.3">
      <c r="A5" s="519"/>
      <c r="B5" s="519"/>
      <c r="C5" s="519"/>
      <c r="D5" s="519"/>
      <c r="E5" s="98" t="s">
        <v>59</v>
      </c>
      <c r="F5" s="98" t="s">
        <v>60</v>
      </c>
      <c r="G5" s="98" t="s">
        <v>88</v>
      </c>
      <c r="H5" s="519"/>
      <c r="I5" s="519"/>
      <c r="J5" s="519"/>
      <c r="K5" s="519"/>
    </row>
    <row r="6" spans="1:11" ht="15.75" thickBot="1" x14ac:dyDescent="0.3">
      <c r="A6" s="339"/>
      <c r="B6" s="340" t="s">
        <v>55</v>
      </c>
      <c r="C6" s="341">
        <f t="shared" ref="C6:K6" si="0">SUM(C7:C18)</f>
        <v>6033213.8799999999</v>
      </c>
      <c r="D6" s="342">
        <f t="shared" si="0"/>
        <v>108935.56000000001</v>
      </c>
      <c r="E6" s="343">
        <f t="shared" si="0"/>
        <v>3636812.9599999995</v>
      </c>
      <c r="F6" s="343">
        <f t="shared" si="0"/>
        <v>2612460.2799999998</v>
      </c>
      <c r="G6" s="344">
        <f t="shared" si="0"/>
        <v>6427769.5800000001</v>
      </c>
      <c r="H6" s="342">
        <f t="shared" si="0"/>
        <v>0</v>
      </c>
      <c r="I6" s="342">
        <f t="shared" si="0"/>
        <v>0</v>
      </c>
      <c r="J6" s="342">
        <f t="shared" si="0"/>
        <v>30905.72</v>
      </c>
      <c r="K6" s="345">
        <f t="shared" si="0"/>
        <v>12600824.74</v>
      </c>
    </row>
    <row r="7" spans="1:11" x14ac:dyDescent="0.25">
      <c r="A7" s="99">
        <v>1</v>
      </c>
      <c r="B7" s="141" t="s">
        <v>69</v>
      </c>
      <c r="C7" s="148">
        <f>[1]STA_SP5_NO!$C$41+[1]STA_SP5_NO!$K$41</f>
        <v>550147.93000000005</v>
      </c>
      <c r="D7" s="149">
        <f>[1]STA_SP5_NO!$D$41</f>
        <v>5917.71</v>
      </c>
      <c r="E7" s="148">
        <f>[1]STA_SP5_NO!$E$41</f>
        <v>190995.52</v>
      </c>
      <c r="F7" s="148">
        <f>[1]STA_SP5_NO!$G$41</f>
        <v>163533.51</v>
      </c>
      <c r="G7" s="149">
        <f>E7+F7+[1]STA_SP5_NO!$I$41</f>
        <v>359846.99000000005</v>
      </c>
      <c r="H7" s="148">
        <v>0</v>
      </c>
      <c r="I7" s="148">
        <v>0</v>
      </c>
      <c r="J7" s="148">
        <f>[1]STA_SP5_NO!$M$41</f>
        <v>0</v>
      </c>
      <c r="K7" s="149">
        <f>C7+D7+G7+J7</f>
        <v>915912.63000000012</v>
      </c>
    </row>
    <row r="8" spans="1:11" x14ac:dyDescent="0.25">
      <c r="A8" s="97">
        <v>2</v>
      </c>
      <c r="B8" s="102" t="s">
        <v>4</v>
      </c>
      <c r="C8" s="150">
        <f>[2]STA_SP5_NO!$C$41+[2]STA_SP5_NO!$K$41</f>
        <v>706367.64</v>
      </c>
      <c r="D8" s="146">
        <f>[2]STA_SP5_NO!$D$41</f>
        <v>61999.55</v>
      </c>
      <c r="E8" s="146">
        <f>[2]STA_SP5_NO!$E$41</f>
        <v>964146.68</v>
      </c>
      <c r="F8" s="146">
        <f>[2]STA_SP5_NO!$G$41</f>
        <v>287426.92</v>
      </c>
      <c r="G8" s="150">
        <f>E8+F8+[2]STA_SP5_NO!$I$41</f>
        <v>1322869.24</v>
      </c>
      <c r="H8" s="150">
        <v>0</v>
      </c>
      <c r="I8" s="150">
        <v>0</v>
      </c>
      <c r="J8" s="150">
        <f>[2]STA_SP5_NO!$M$41</f>
        <v>0</v>
      </c>
      <c r="K8" s="197">
        <f>C8+D8+G8+J8</f>
        <v>2091236.4300000002</v>
      </c>
    </row>
    <row r="9" spans="1:11" x14ac:dyDescent="0.25">
      <c r="A9" s="100">
        <v>3</v>
      </c>
      <c r="B9" s="142" t="s">
        <v>5</v>
      </c>
      <c r="C9" s="145">
        <f>[3]STA_SP5_NO!$C$41+[3]STA_SP5_NO!$K$41</f>
        <v>387814</v>
      </c>
      <c r="D9" s="145">
        <f>[3]STA_SP5_NO!$D$41</f>
        <v>3123</v>
      </c>
      <c r="E9" s="145">
        <f>[3]STA_SP5_NO!$E$41</f>
        <v>159513</v>
      </c>
      <c r="F9" s="145">
        <f>[3]STA_SP5_NO!$G$41</f>
        <v>306594</v>
      </c>
      <c r="G9" s="153">
        <f>E9+F9+[3]STA_SP5_NO!$I$41</f>
        <v>491190</v>
      </c>
      <c r="H9" s="145">
        <v>0</v>
      </c>
      <c r="I9" s="145">
        <v>0</v>
      </c>
      <c r="J9" s="153">
        <f>[3]STA_SP5_NO!$M$41</f>
        <v>0</v>
      </c>
      <c r="K9" s="149">
        <f>C9+D9+G9+J9</f>
        <v>882127</v>
      </c>
    </row>
    <row r="10" spans="1:11" x14ac:dyDescent="0.25">
      <c r="A10" s="97">
        <v>4</v>
      </c>
      <c r="B10" s="102" t="s">
        <v>6</v>
      </c>
      <c r="C10" s="146">
        <f>[4]STA_SP5_NO!$C$41+[4]STA_SP5_NO!$K$41</f>
        <v>666819.17000000004</v>
      </c>
      <c r="D10" s="146">
        <f>[4]STA_SP5_NO!$D$41</f>
        <v>6655.55</v>
      </c>
      <c r="E10" s="146">
        <f>[4]STA_SP5_NO!$E$41</f>
        <v>291863.69</v>
      </c>
      <c r="F10" s="146">
        <f>[4]STA_SP5_NO!$G$41</f>
        <v>250050.08</v>
      </c>
      <c r="G10" s="150">
        <f>E10+F10+[4]STA_SP5_NO!$I$41</f>
        <v>561415.47</v>
      </c>
      <c r="H10" s="146">
        <v>0</v>
      </c>
      <c r="I10" s="146">
        <v>0</v>
      </c>
      <c r="J10" s="150">
        <f>[4]STA_SP5_NO!$M$41</f>
        <v>0</v>
      </c>
      <c r="K10" s="197">
        <f t="shared" ref="K10:K15" si="1">C10+D10+G10+J10</f>
        <v>1234890.19</v>
      </c>
    </row>
    <row r="11" spans="1:11" x14ac:dyDescent="0.25">
      <c r="A11" s="100">
        <v>5</v>
      </c>
      <c r="B11" s="142" t="s">
        <v>7</v>
      </c>
      <c r="C11" s="145">
        <f>[5]STA_SP5_NO!$C$41+[5]STA_SP5_NO!$K$41</f>
        <v>581415</v>
      </c>
      <c r="D11" s="145">
        <f>[5]STA_SP5_NO!$D$41</f>
        <v>9896</v>
      </c>
      <c r="E11" s="145">
        <f>[5]STA_SP5_NO!$E$41</f>
        <v>403988</v>
      </c>
      <c r="F11" s="145">
        <f>[5]STA_SP5_NO!$G$41</f>
        <v>188834</v>
      </c>
      <c r="G11" s="153">
        <f>E11+F11+[5]STA_SP5_NO!$I$41</f>
        <v>601714</v>
      </c>
      <c r="H11" s="145">
        <v>0</v>
      </c>
      <c r="I11" s="145">
        <v>0</v>
      </c>
      <c r="J11" s="153">
        <f>[5]STA_SP5_NO!$M$41</f>
        <v>0</v>
      </c>
      <c r="K11" s="149">
        <f>C11+D11+G11+J11</f>
        <v>1193025</v>
      </c>
    </row>
    <row r="12" spans="1:11" x14ac:dyDescent="0.25">
      <c r="A12" s="97">
        <v>6</v>
      </c>
      <c r="B12" s="102" t="s">
        <v>8</v>
      </c>
      <c r="C12" s="146">
        <f>[6]STA_SP5_NO!$C$41+[6]STA_SP5_NO!$K$41</f>
        <v>701337</v>
      </c>
      <c r="D12" s="146">
        <f>[6]STA_SP5_NO!$D$41</f>
        <v>5466</v>
      </c>
      <c r="E12" s="146">
        <f>[6]STA_SP5_NO!$E$41</f>
        <v>361252</v>
      </c>
      <c r="F12" s="146">
        <f>[6]STA_SP5_NO!$G$41</f>
        <v>237814</v>
      </c>
      <c r="G12" s="150">
        <f>E12+F12+[6]STA_SP5_NO!$I$41</f>
        <v>604954</v>
      </c>
      <c r="H12" s="146">
        <v>0</v>
      </c>
      <c r="I12" s="146">
        <v>0</v>
      </c>
      <c r="J12" s="150">
        <f>[6]STA_SP5_NO!$M$41</f>
        <v>0</v>
      </c>
      <c r="K12" s="197">
        <f t="shared" si="1"/>
        <v>1311757</v>
      </c>
    </row>
    <row r="13" spans="1:11" x14ac:dyDescent="0.25">
      <c r="A13" s="100">
        <v>7</v>
      </c>
      <c r="B13" s="142" t="s">
        <v>94</v>
      </c>
      <c r="C13" s="145">
        <f>[7]STA_SP5_NO!$C$41+[7]STA_SP5_NO!$K$41</f>
        <v>327698</v>
      </c>
      <c r="D13" s="145">
        <f>[7]STA_SP5_NO!$D$41</f>
        <v>0</v>
      </c>
      <c r="E13" s="145">
        <f>[7]STA_SP5_NO!$E$41</f>
        <v>222654.36</v>
      </c>
      <c r="F13" s="145">
        <f>[7]STA_SP5_NO!$G$41</f>
        <v>85709</v>
      </c>
      <c r="G13" s="153">
        <f>E13+F13+[7]STA_SP5_NO!$I$41</f>
        <v>310104.86</v>
      </c>
      <c r="H13" s="145">
        <v>0</v>
      </c>
      <c r="I13" s="145">
        <v>0</v>
      </c>
      <c r="J13" s="153">
        <f>[7]STA_SP5_NO!$M$41</f>
        <v>0</v>
      </c>
      <c r="K13" s="149">
        <f t="shared" si="1"/>
        <v>637802.86</v>
      </c>
    </row>
    <row r="14" spans="1:11" x14ac:dyDescent="0.25">
      <c r="A14" s="97">
        <v>8</v>
      </c>
      <c r="B14" s="102" t="s">
        <v>9</v>
      </c>
      <c r="C14" s="146">
        <f>[8]STA_SP5_NO!$C$41+[8]STA_SP5_NO!$K$41</f>
        <v>660320</v>
      </c>
      <c r="D14" s="146">
        <f>[8]STA_SP5_NO!$D$41</f>
        <v>10</v>
      </c>
      <c r="E14" s="146">
        <f>[8]STA_SP5_NO!$E$41</f>
        <v>172927</v>
      </c>
      <c r="F14" s="146">
        <f>[8]STA_SP5_NO!$G$41</f>
        <v>273056</v>
      </c>
      <c r="G14" s="150">
        <f>E14+F14+[8]STA_SP5_NO!$I$41</f>
        <v>454011</v>
      </c>
      <c r="H14" s="146">
        <v>0</v>
      </c>
      <c r="I14" s="146">
        <v>0</v>
      </c>
      <c r="J14" s="150">
        <f>[8]STA_SP5_NO!$M$41</f>
        <v>0</v>
      </c>
      <c r="K14" s="197">
        <f>C14+D14+G14+J14</f>
        <v>1114341</v>
      </c>
    </row>
    <row r="15" spans="1:11" x14ac:dyDescent="0.25">
      <c r="A15" s="100">
        <v>9</v>
      </c>
      <c r="B15" s="142" t="s">
        <v>38</v>
      </c>
      <c r="C15" s="145">
        <f>[9]STA_SP5_NO!$C$41+[9]STA_SP5_NO!$K$41</f>
        <v>409939.24</v>
      </c>
      <c r="D15" s="145">
        <f>[9]STA_SP5_NO!$D$41</f>
        <v>5121.92</v>
      </c>
      <c r="E15" s="145">
        <f>[9]STA_SP5_NO!$E$41</f>
        <v>221660</v>
      </c>
      <c r="F15" s="145">
        <f>[9]STA_SP5_NO!$G$41</f>
        <v>267880.44</v>
      </c>
      <c r="G15" s="153">
        <f>E15+F15+[9]STA_SP5_NO!$I$41</f>
        <v>497452.01</v>
      </c>
      <c r="H15" s="145">
        <v>0</v>
      </c>
      <c r="I15" s="145">
        <v>0</v>
      </c>
      <c r="J15" s="153">
        <f>[9]STA_SP5_NO!$M$41</f>
        <v>30905.72</v>
      </c>
      <c r="K15" s="149">
        <f t="shared" si="1"/>
        <v>943418.8899999999</v>
      </c>
    </row>
    <row r="16" spans="1:11" x14ac:dyDescent="0.25">
      <c r="A16" s="97">
        <v>10</v>
      </c>
      <c r="B16" s="102" t="s">
        <v>93</v>
      </c>
      <c r="C16" s="150">
        <f>'[10]СП-5 (н.о.)'!$C$42+'[10]СП-5 (н.о.)'!$K$42</f>
        <v>423674.1</v>
      </c>
      <c r="D16" s="150">
        <f>'[10]СП-5 (н.о.)'!$D$42</f>
        <v>3713.83</v>
      </c>
      <c r="E16" s="150">
        <f>'[10]СП-5 (н.о.)'!$E$42</f>
        <v>292766.18</v>
      </c>
      <c r="F16" s="150">
        <f>'[10]СП-5 (н.о.)'!$G$42</f>
        <v>235858.86</v>
      </c>
      <c r="G16" s="150">
        <f>E16+F16+'[10]СП-5 (н.о.)'!$I$42</f>
        <v>541939.63</v>
      </c>
      <c r="H16" s="146">
        <v>0</v>
      </c>
      <c r="I16" s="146">
        <v>0</v>
      </c>
      <c r="J16" s="150">
        <v>0</v>
      </c>
      <c r="K16" s="197">
        <f>C16+D16+G16+J16</f>
        <v>969327.56</v>
      </c>
    </row>
    <row r="17" spans="1:11" x14ac:dyDescent="0.25">
      <c r="A17" s="101">
        <v>11</v>
      </c>
      <c r="B17" s="143" t="s">
        <v>11</v>
      </c>
      <c r="C17" s="152">
        <f>[11]STA_SP5_NO!$C$41+[11]STA_SP5_NO!$K$41</f>
        <v>592112</v>
      </c>
      <c r="D17" s="151">
        <f>[11]STA_SP5_NO!$D$41</f>
        <v>7032</v>
      </c>
      <c r="E17" s="152">
        <f>[11]STA_SP5_NO!$E$41</f>
        <v>354496</v>
      </c>
      <c r="F17" s="152">
        <f>[11]STA_SP5_NO!$G$41</f>
        <v>303579</v>
      </c>
      <c r="G17" s="151">
        <f>E17+F17+[11]STA_SP5_NO!$I$41</f>
        <v>669534</v>
      </c>
      <c r="H17" s="152">
        <v>0</v>
      </c>
      <c r="I17" s="152">
        <v>0</v>
      </c>
      <c r="J17" s="151">
        <f>[11]STA_SP5_NO!$M$41</f>
        <v>0</v>
      </c>
      <c r="K17" s="245">
        <f>C17+D17+G17+J17</f>
        <v>1268678</v>
      </c>
    </row>
    <row r="18" spans="1:11" s="1" customFormat="1" ht="15.75" thickBot="1" x14ac:dyDescent="0.3">
      <c r="A18" s="351">
        <v>12</v>
      </c>
      <c r="B18" s="352" t="s">
        <v>96</v>
      </c>
      <c r="C18" s="353">
        <f>[12]STA_SP5_NO!$C$41+[12]STA_SP5_NO!$K$41</f>
        <v>25569.8</v>
      </c>
      <c r="D18" s="354">
        <f>[12]STA_SP5_NO!$D$41</f>
        <v>0</v>
      </c>
      <c r="E18" s="353">
        <f>[12]STA_SP5_NO!$E$41</f>
        <v>550.53</v>
      </c>
      <c r="F18" s="353">
        <f>[12]STA_SP5_NO!$G$41</f>
        <v>12124.47</v>
      </c>
      <c r="G18" s="354">
        <f>E18+F18+[12]STA_SP5_NO!$I$41</f>
        <v>12738.38</v>
      </c>
      <c r="H18" s="353">
        <v>0</v>
      </c>
      <c r="I18" s="353">
        <v>0</v>
      </c>
      <c r="J18" s="354">
        <f>[12]STA_SP5_NO!$M$41</f>
        <v>0</v>
      </c>
      <c r="K18" s="354">
        <f>C18+D18+G18+J18</f>
        <v>38308.18</v>
      </c>
    </row>
    <row r="19" spans="1:11" ht="15.75" thickBot="1" x14ac:dyDescent="0.3">
      <c r="A19" s="339"/>
      <c r="B19" s="340" t="s">
        <v>56</v>
      </c>
      <c r="C19" s="346">
        <f>SUM(C20:C25)</f>
        <v>46296.479999999996</v>
      </c>
      <c r="D19" s="347">
        <f>SUM(D20:D25)</f>
        <v>111784</v>
      </c>
      <c r="E19" s="347">
        <f>SUM(E20:E25)</f>
        <v>91227.18</v>
      </c>
      <c r="F19" s="347">
        <f>SUM(F20:F25)</f>
        <v>29472.5</v>
      </c>
      <c r="G19" s="348">
        <f>G20+G21+G22+G23+G24+G25</f>
        <v>125707.51999999999</v>
      </c>
      <c r="H19" s="347">
        <f>SUM(H20:H25)</f>
        <v>0</v>
      </c>
      <c r="I19" s="347">
        <f>SUM(I20:I25)</f>
        <v>10325349.909999998</v>
      </c>
      <c r="J19" s="347">
        <f>SUM(J20:J25)</f>
        <v>0</v>
      </c>
      <c r="K19" s="348">
        <f>SUM(K20:K25)</f>
        <v>10609137.909999998</v>
      </c>
    </row>
    <row r="20" spans="1:11" x14ac:dyDescent="0.25">
      <c r="A20" s="100">
        <v>1</v>
      </c>
      <c r="B20" s="142" t="s">
        <v>11</v>
      </c>
      <c r="C20" s="107">
        <f>[13]STA_SP4_ZO!$C$51</f>
        <v>17781</v>
      </c>
      <c r="D20" s="107">
        <f>[13]STA_SP4_ZO!$F$51</f>
        <v>0</v>
      </c>
      <c r="E20" s="107">
        <f>[13]STA_SP4_ZO!$G$51</f>
        <v>19993</v>
      </c>
      <c r="F20" s="230">
        <f>[13]STA_SP4_ZO!$H$51</f>
        <v>3858</v>
      </c>
      <c r="G20" s="153">
        <f>E20+F20+[13]STA_SP4_ZO!$J$51</f>
        <v>24693</v>
      </c>
      <c r="H20" s="145">
        <v>0</v>
      </c>
      <c r="I20" s="153">
        <f>[13]STA_SP4_ZO!$D$51+[13]STA_SP4_ZO!$E$51</f>
        <v>3866263</v>
      </c>
      <c r="J20" s="145">
        <v>0</v>
      </c>
      <c r="K20" s="149">
        <f t="shared" ref="K20:K25" si="2">C20+D20+G20+I20+J20</f>
        <v>3908737</v>
      </c>
    </row>
    <row r="21" spans="1:11" x14ac:dyDescent="0.25">
      <c r="A21" s="97">
        <v>2</v>
      </c>
      <c r="B21" s="102" t="s">
        <v>32</v>
      </c>
      <c r="C21" s="232">
        <f>[14]STA_SP4_ZO!$C$51</f>
        <v>13901</v>
      </c>
      <c r="D21" s="232">
        <f>[14]STA_SP4_ZO!$F$51</f>
        <v>111784</v>
      </c>
      <c r="E21" s="232">
        <f>[14]STA_SP4_ZO!$G$51</f>
        <v>48179</v>
      </c>
      <c r="F21" s="229">
        <f>[14]STA_SP4_ZO!$H$51</f>
        <v>13221</v>
      </c>
      <c r="G21" s="150">
        <f>[14]STA_SP4_ZO!$J$51+E21+F21</f>
        <v>62212</v>
      </c>
      <c r="H21" s="146">
        <v>0</v>
      </c>
      <c r="I21" s="146">
        <f>[14]STA_SP4_ZO!$D$51+[14]STA_SP4_ZO!$E$51</f>
        <v>3255550</v>
      </c>
      <c r="J21" s="146">
        <v>0</v>
      </c>
      <c r="K21" s="197">
        <f t="shared" si="2"/>
        <v>3443447</v>
      </c>
    </row>
    <row r="22" spans="1:11" x14ac:dyDescent="0.25">
      <c r="A22" s="100">
        <v>3</v>
      </c>
      <c r="B22" s="142" t="s">
        <v>7</v>
      </c>
      <c r="C22" s="145">
        <f>[15]STA_SP4_ZO!$C$51</f>
        <v>6028</v>
      </c>
      <c r="D22" s="145">
        <f>[15]STA_SP4_ZO!$F$51</f>
        <v>0</v>
      </c>
      <c r="E22" s="145">
        <f>[15]STA_SP4_ZO!$G$51</f>
        <v>11681</v>
      </c>
      <c r="F22" s="230">
        <f>[15]STA_SP4_ZO!$H$51</f>
        <v>10029</v>
      </c>
      <c r="G22" s="153">
        <f>[15]STA_SP4_ZO!$J$51+E22+F22</f>
        <v>23918</v>
      </c>
      <c r="H22" s="145">
        <v>0</v>
      </c>
      <c r="I22" s="153">
        <f>[15]STA_SP4_ZO!$D$51+[15]STA_SP4_ZO!$E$51</f>
        <v>1674978</v>
      </c>
      <c r="J22" s="145">
        <v>0</v>
      </c>
      <c r="K22" s="149">
        <f t="shared" si="2"/>
        <v>1704924</v>
      </c>
    </row>
    <row r="23" spans="1:11" x14ac:dyDescent="0.25">
      <c r="A23" s="116">
        <v>4</v>
      </c>
      <c r="B23" s="144" t="s">
        <v>9</v>
      </c>
      <c r="C23" s="147">
        <f>[16]STA_SP4_ZO!$C$51</f>
        <v>7130</v>
      </c>
      <c r="D23" s="147">
        <f>[16]STA_SP4_ZO!$F$51</f>
        <v>0</v>
      </c>
      <c r="E23" s="147">
        <f>[16]STA_SP4_ZO!$G$51</f>
        <v>8906</v>
      </c>
      <c r="F23" s="231">
        <f>[16]STA_SP4_ZO!$H$51</f>
        <v>1860</v>
      </c>
      <c r="G23" s="225">
        <f>E23+F23+[16]STA_SP4_ZO!$J$51</f>
        <v>11780.95</v>
      </c>
      <c r="H23" s="147">
        <v>0</v>
      </c>
      <c r="I23" s="147">
        <f>[16]STA_SP4_ZO!$D$51+[16]STA_SP4_ZO!$E$51</f>
        <v>811494</v>
      </c>
      <c r="J23" s="147">
        <v>0</v>
      </c>
      <c r="K23" s="197">
        <f t="shared" si="2"/>
        <v>830404.95</v>
      </c>
    </row>
    <row r="24" spans="1:11" s="1" customFormat="1" x14ac:dyDescent="0.25">
      <c r="A24" s="101">
        <v>5</v>
      </c>
      <c r="B24" s="143" t="s">
        <v>4</v>
      </c>
      <c r="C24" s="152">
        <f>[17]STA_SP4_ZO!$C$51</f>
        <v>955.17</v>
      </c>
      <c r="D24" s="243">
        <f>[17]STA_SP4_ZO!$F$51</f>
        <v>0</v>
      </c>
      <c r="E24" s="152">
        <f>[17]STA_SP4_ZO!$G$51</f>
        <v>2468.1799999999998</v>
      </c>
      <c r="F24" s="244">
        <f>[17]STA_SP4_ZO!$H$51</f>
        <v>504.5</v>
      </c>
      <c r="G24" s="151">
        <f>E24+F24+[17]STA_SP4_ZO!$J$51</f>
        <v>3103.5699999999997</v>
      </c>
      <c r="H24" s="152">
        <v>0</v>
      </c>
      <c r="I24" s="152">
        <f>[17]STA_SP4_ZO!$D$51+[17]STA_SP4_ZO!$E$51</f>
        <v>716267.78999999992</v>
      </c>
      <c r="J24" s="152">
        <v>0</v>
      </c>
      <c r="K24" s="245">
        <f t="shared" si="2"/>
        <v>720326.52999999991</v>
      </c>
    </row>
    <row r="25" spans="1:11" s="1" customFormat="1" x14ac:dyDescent="0.25">
      <c r="A25" s="247">
        <v>6</v>
      </c>
      <c r="B25" s="248" t="s">
        <v>95</v>
      </c>
      <c r="C25" s="249">
        <f>[18]STA_SP4_ZO!$C$51</f>
        <v>501.31</v>
      </c>
      <c r="D25" s="249">
        <f>[18]STA_SP4_ZO!$F$51</f>
        <v>0</v>
      </c>
      <c r="E25" s="249">
        <f>[18]STA_SP4_ZO!$G$51</f>
        <v>0</v>
      </c>
      <c r="F25" s="249">
        <f>[18]STA_SP4_ZO!$H$51</f>
        <v>0</v>
      </c>
      <c r="G25" s="249">
        <f>E25+F25+[18]STA_SP4_ZO!$J$51</f>
        <v>0</v>
      </c>
      <c r="H25" s="246">
        <v>0</v>
      </c>
      <c r="I25" s="249">
        <f>[18]STA_SP4_ZO!$D$51+[18]STA_SP4_ZO!$E$51</f>
        <v>797.11999999999989</v>
      </c>
      <c r="J25" s="250">
        <v>0</v>
      </c>
      <c r="K25" s="251">
        <f t="shared" si="2"/>
        <v>1298.4299999999998</v>
      </c>
    </row>
    <row r="26" spans="1:11" ht="15.75" thickBot="1" x14ac:dyDescent="0.3">
      <c r="A26" s="516" t="s">
        <v>30</v>
      </c>
      <c r="B26" s="517"/>
      <c r="C26" s="349">
        <f>C6+C19</f>
        <v>6079510.3600000003</v>
      </c>
      <c r="D26" s="349">
        <f>D6+D19</f>
        <v>220719.56</v>
      </c>
      <c r="E26" s="349">
        <f>E6+E19</f>
        <v>3728040.1399999997</v>
      </c>
      <c r="F26" s="349">
        <f>F6+F19</f>
        <v>2641932.7799999998</v>
      </c>
      <c r="G26" s="350">
        <f>G6+G19</f>
        <v>6553477.0999999996</v>
      </c>
      <c r="H26" s="349">
        <f t="shared" ref="H26:J26" si="3">H6+H19</f>
        <v>0</v>
      </c>
      <c r="I26" s="349">
        <f>I6+I19</f>
        <v>10325349.909999998</v>
      </c>
      <c r="J26" s="349">
        <f t="shared" si="3"/>
        <v>30905.72</v>
      </c>
      <c r="K26" s="350">
        <f>K6+K19</f>
        <v>23209962.649999999</v>
      </c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11">
    <mergeCell ref="A26:B26"/>
    <mergeCell ref="I4:I5"/>
    <mergeCell ref="J4:J5"/>
    <mergeCell ref="K4:K5"/>
    <mergeCell ref="B2:H2"/>
    <mergeCell ref="A4:A5"/>
    <mergeCell ref="B4:B5"/>
    <mergeCell ref="C4:C5"/>
    <mergeCell ref="D4:D5"/>
    <mergeCell ref="E4:G4"/>
    <mergeCell ref="H4:H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>
      <selection activeCell="R19" sqref="R19"/>
    </sheetView>
  </sheetViews>
  <sheetFormatPr defaultRowHeight="15" x14ac:dyDescent="0.25"/>
  <cols>
    <col min="1" max="1" width="4.28515625" customWidth="1"/>
    <col min="2" max="2" width="27.85546875" customWidth="1"/>
    <col min="8" max="8" width="10.42578125" customWidth="1"/>
  </cols>
  <sheetData>
    <row r="1" spans="1:15" ht="23.25" customHeight="1" thickBot="1" x14ac:dyDescent="0.3">
      <c r="A1" s="169"/>
      <c r="B1" s="169"/>
      <c r="C1" s="369" t="s">
        <v>98</v>
      </c>
      <c r="D1" s="370"/>
      <c r="E1" s="370"/>
      <c r="F1" s="370"/>
      <c r="G1" s="370"/>
      <c r="H1" s="370"/>
      <c r="I1" s="370"/>
      <c r="J1" s="2"/>
      <c r="K1" s="2"/>
      <c r="L1" s="2"/>
      <c r="M1" s="2"/>
      <c r="N1" s="8"/>
    </row>
    <row r="2" spans="1:15" ht="15.75" thickBot="1" x14ac:dyDescent="0.3">
      <c r="A2" s="371" t="s">
        <v>0</v>
      </c>
      <c r="B2" s="385" t="s">
        <v>1</v>
      </c>
      <c r="C2" s="381" t="s">
        <v>2</v>
      </c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3"/>
      <c r="O2" s="384" t="s">
        <v>3</v>
      </c>
    </row>
    <row r="3" spans="1:15" ht="15.75" thickBot="1" x14ac:dyDescent="0.3">
      <c r="A3" s="372"/>
      <c r="B3" s="374"/>
      <c r="C3" s="253" t="s">
        <v>69</v>
      </c>
      <c r="D3" s="254" t="s">
        <v>4</v>
      </c>
      <c r="E3" s="255" t="s">
        <v>5</v>
      </c>
      <c r="F3" s="254" t="s">
        <v>6</v>
      </c>
      <c r="G3" s="255" t="s">
        <v>7</v>
      </c>
      <c r="H3" s="254" t="s">
        <v>8</v>
      </c>
      <c r="I3" s="255" t="s">
        <v>94</v>
      </c>
      <c r="J3" s="254" t="s">
        <v>9</v>
      </c>
      <c r="K3" s="253" t="s">
        <v>10</v>
      </c>
      <c r="L3" s="254" t="s">
        <v>93</v>
      </c>
      <c r="M3" s="256" t="s">
        <v>11</v>
      </c>
      <c r="N3" s="276" t="s">
        <v>96</v>
      </c>
      <c r="O3" s="359"/>
    </row>
    <row r="4" spans="1:15" ht="15.75" thickBot="1" x14ac:dyDescent="0.3">
      <c r="A4" s="5">
        <v>1</v>
      </c>
      <c r="B4" s="9" t="s">
        <v>12</v>
      </c>
      <c r="C4" s="154">
        <f>[1]STA_SP1_NO!$C$10</f>
        <v>17629</v>
      </c>
      <c r="D4" s="160">
        <f>[2]STA_SP1_NO!$C$10</f>
        <v>23540</v>
      </c>
      <c r="E4" s="154">
        <f>[3]STA_SP1_NO!$C$10</f>
        <v>15671</v>
      </c>
      <c r="F4" s="160">
        <f>[4]STA_SP1_NO!$C$10</f>
        <v>67693</v>
      </c>
      <c r="G4" s="163">
        <f>[5]STA_SP1_NO!$C$10</f>
        <v>37175</v>
      </c>
      <c r="H4" s="160">
        <f>[6]STA_SP1_NO!$C$10</f>
        <v>26890</v>
      </c>
      <c r="I4" s="163">
        <f>[7]STA_SP1_NO!$C$10</f>
        <v>33969</v>
      </c>
      <c r="J4" s="160">
        <f>[8]STA_SP1_NO!$C$10</f>
        <v>34359</v>
      </c>
      <c r="K4" s="163">
        <f>[9]STA_SP1_NO!$C$10</f>
        <v>32061</v>
      </c>
      <c r="L4" s="160">
        <f>'[10]СП-1 (н.о.)'!$C$11</f>
        <v>32833</v>
      </c>
      <c r="M4" s="268">
        <f>[11]STA_SP1_NO!$C$10</f>
        <v>53881</v>
      </c>
      <c r="N4" s="277">
        <f>[12]STA_SP1_NO!$C$10</f>
        <v>2647</v>
      </c>
      <c r="O4" s="269">
        <f t="shared" ref="O4:O22" si="0">SUM(C4:N4)</f>
        <v>378348</v>
      </c>
    </row>
    <row r="5" spans="1:15" ht="15.75" thickBot="1" x14ac:dyDescent="0.3">
      <c r="A5" s="4">
        <v>2</v>
      </c>
      <c r="B5" s="10" t="s">
        <v>13</v>
      </c>
      <c r="C5" s="154">
        <f>[1]STA_SP1_NO!$C$20</f>
        <v>799</v>
      </c>
      <c r="D5" s="160">
        <f>[2]STA_SP1_NO!$C$20</f>
        <v>11038</v>
      </c>
      <c r="E5" s="154">
        <f>[3]STA_SP1_NO!$C$20</f>
        <v>545</v>
      </c>
      <c r="F5" s="160">
        <f>[4]STA_SP1_NO!$C$20</f>
        <v>7837</v>
      </c>
      <c r="G5" s="163">
        <f>[5]STA_SP1_NO!$C$20</f>
        <v>293</v>
      </c>
      <c r="H5" s="160">
        <f>[6]STA_SP1_NO!$C$20</f>
        <v>776</v>
      </c>
      <c r="I5" s="163">
        <f>[7]STA_SP1_NO!$C$20</f>
        <v>0</v>
      </c>
      <c r="J5" s="160">
        <f>[8]STA_SP1_NO!$C$20</f>
        <v>260</v>
      </c>
      <c r="K5" s="163">
        <f>[9]STA_SP1_NO!$C$20</f>
        <v>0</v>
      </c>
      <c r="L5" s="160">
        <f>'[10]СП-1 (н.о.)'!$C$21</f>
        <v>446</v>
      </c>
      <c r="M5" s="268">
        <f>[11]STA_SP1_NO!$C$20</f>
        <v>1096</v>
      </c>
      <c r="N5" s="277">
        <f>[12]STA_SP1_NO!$C$20</f>
        <v>0</v>
      </c>
      <c r="O5" s="270">
        <f t="shared" si="0"/>
        <v>23090</v>
      </c>
    </row>
    <row r="6" spans="1:15" ht="15.75" thickBot="1" x14ac:dyDescent="0.3">
      <c r="A6" s="4">
        <v>3</v>
      </c>
      <c r="B6" s="10" t="s">
        <v>14</v>
      </c>
      <c r="C6" s="154">
        <f>[1]STA_SP1_NO!$C$24</f>
        <v>1463</v>
      </c>
      <c r="D6" s="160">
        <f>[2]STA_SP1_NO!$C$24</f>
        <v>3348</v>
      </c>
      <c r="E6" s="154">
        <f>[3]STA_SP1_NO!$C$24</f>
        <v>5097</v>
      </c>
      <c r="F6" s="160">
        <f>[4]STA_SP1_NO!$C$24</f>
        <v>4388</v>
      </c>
      <c r="G6" s="163">
        <f>[5]STA_SP1_NO!$C$24</f>
        <v>2210</v>
      </c>
      <c r="H6" s="160">
        <f>[6]STA_SP1_NO!$C$24</f>
        <v>2747</v>
      </c>
      <c r="I6" s="163">
        <f>[7]STA_SP1_NO!$C$24</f>
        <v>698</v>
      </c>
      <c r="J6" s="160">
        <f>[8]STA_SP1_NO!$C$24</f>
        <v>1674</v>
      </c>
      <c r="K6" s="163">
        <f>[9]STA_SP1_NO!$C$24</f>
        <v>2961</v>
      </c>
      <c r="L6" s="160">
        <f>'[10]СП-1 (н.о.)'!$C$25</f>
        <v>2439</v>
      </c>
      <c r="M6" s="268">
        <f>[11]STA_SP1_NO!$C$24</f>
        <v>2186</v>
      </c>
      <c r="N6" s="277">
        <f>[12]STA_SP1_NO!$C$24</f>
        <v>101</v>
      </c>
      <c r="O6" s="271">
        <f t="shared" si="0"/>
        <v>29312</v>
      </c>
    </row>
    <row r="7" spans="1:15" ht="15.75" thickBot="1" x14ac:dyDescent="0.3">
      <c r="A7" s="4">
        <v>4</v>
      </c>
      <c r="B7" s="10" t="s">
        <v>15</v>
      </c>
      <c r="C7" s="154">
        <f>[1]STA_SP1_NO!$C$27</f>
        <v>0</v>
      </c>
      <c r="D7" s="160">
        <f>[2]STA_SP1_NO!$C$27</f>
        <v>0</v>
      </c>
      <c r="E7" s="154">
        <f>[3]STA_SP1_NO!$C$27</f>
        <v>0</v>
      </c>
      <c r="F7" s="160">
        <f>[4]STA_SP1_NO!$C$27</f>
        <v>0</v>
      </c>
      <c r="G7" s="163">
        <f>[5]STA_SP1_NO!$C$27</f>
        <v>0</v>
      </c>
      <c r="H7" s="160">
        <f>[6]STA_SP1_NO!$C$27</f>
        <v>0</v>
      </c>
      <c r="I7" s="163">
        <f>[7]STA_SP1_NO!$C$27</f>
        <v>0</v>
      </c>
      <c r="J7" s="160">
        <f>[8]STA_SP1_NO!$C$27</f>
        <v>0</v>
      </c>
      <c r="K7" s="163">
        <f>[9]STA_SP1_NO!$C$27</f>
        <v>0</v>
      </c>
      <c r="L7" s="160">
        <f>'[10]СП-1 (н.о.)'!$C$28</f>
        <v>0</v>
      </c>
      <c r="M7" s="268">
        <f>[11]STA_SP1_NO!$C$27</f>
        <v>0</v>
      </c>
      <c r="N7" s="277">
        <f>[12]STA_SP1_NO!$C$27</f>
        <v>0</v>
      </c>
      <c r="O7" s="270">
        <f t="shared" si="0"/>
        <v>0</v>
      </c>
    </row>
    <row r="8" spans="1:15" ht="15.75" thickBot="1" x14ac:dyDescent="0.3">
      <c r="A8" s="4">
        <v>5</v>
      </c>
      <c r="B8" s="10" t="s">
        <v>16</v>
      </c>
      <c r="C8" s="154">
        <f>[1]STA_SP1_NO!$C$30</f>
        <v>0</v>
      </c>
      <c r="D8" s="160">
        <f>[2]STA_SP1_NO!$C$30</f>
        <v>1</v>
      </c>
      <c r="E8" s="154">
        <f>[3]STA_SP1_NO!$C$30</f>
        <v>0</v>
      </c>
      <c r="F8" s="160">
        <f>[4]STA_SP1_NO!$C$30</f>
        <v>0</v>
      </c>
      <c r="G8" s="163">
        <f>[5]STA_SP1_NO!$C$30</f>
        <v>0</v>
      </c>
      <c r="H8" s="160">
        <f>[6]STA_SP1_NO!$C$30</f>
        <v>6</v>
      </c>
      <c r="I8" s="163">
        <f>[7]STA_SP1_NO!$C$30</f>
        <v>0</v>
      </c>
      <c r="J8" s="160">
        <f>[8]STA_SP1_NO!$C$30</f>
        <v>0</v>
      </c>
      <c r="K8" s="163">
        <f>[9]STA_SP1_NO!$C$30</f>
        <v>1</v>
      </c>
      <c r="L8" s="160">
        <f>'[10]СП-1 (н.о.)'!$C$31</f>
        <v>0</v>
      </c>
      <c r="M8" s="268">
        <f>[11]STA_SP1_NO!$C$30</f>
        <v>0</v>
      </c>
      <c r="N8" s="277">
        <f>[12]STA_SP1_NO!$C$30</f>
        <v>0</v>
      </c>
      <c r="O8" s="270">
        <f t="shared" si="0"/>
        <v>8</v>
      </c>
    </row>
    <row r="9" spans="1:15" ht="15.75" thickBot="1" x14ac:dyDescent="0.3">
      <c r="A9" s="4">
        <v>6</v>
      </c>
      <c r="B9" s="10" t="s">
        <v>17</v>
      </c>
      <c r="C9" s="154">
        <f>[1]STA_SP1_NO!$C$33</f>
        <v>0</v>
      </c>
      <c r="D9" s="160">
        <f>[2]STA_SP1_NO!$C$33</f>
        <v>2</v>
      </c>
      <c r="E9" s="154">
        <f>[3]STA_SP1_NO!$C$33</f>
        <v>0</v>
      </c>
      <c r="F9" s="160">
        <f>[4]STA_SP1_NO!$C$33</f>
        <v>13</v>
      </c>
      <c r="G9" s="163">
        <f>[5]STA_SP1_NO!$C$33</f>
        <v>3</v>
      </c>
      <c r="H9" s="160">
        <f>[6]STA_SP1_NO!$C$33</f>
        <v>2</v>
      </c>
      <c r="I9" s="163">
        <f>[7]STA_SP1_NO!$C$33</f>
        <v>0</v>
      </c>
      <c r="J9" s="160">
        <f>[8]STA_SP1_NO!$C$33</f>
        <v>0</v>
      </c>
      <c r="K9" s="163">
        <f>[9]STA_SP1_NO!$C$33</f>
        <v>3</v>
      </c>
      <c r="L9" s="160">
        <f>'[10]СП-1 (н.о.)'!$C$34</f>
        <v>0</v>
      </c>
      <c r="M9" s="268">
        <f>[11]STA_SP1_NO!$C$33</f>
        <v>0</v>
      </c>
      <c r="N9" s="277">
        <f>[12]STA_SP1_NO!$C$33</f>
        <v>0</v>
      </c>
      <c r="O9" s="270">
        <f t="shared" si="0"/>
        <v>23</v>
      </c>
    </row>
    <row r="10" spans="1:15" ht="15.75" thickBot="1" x14ac:dyDescent="0.3">
      <c r="A10" s="4">
        <v>7</v>
      </c>
      <c r="B10" s="10" t="s">
        <v>18</v>
      </c>
      <c r="C10" s="154">
        <f>[1]STA_SP1_NO!$C$36</f>
        <v>89</v>
      </c>
      <c r="D10" s="160">
        <f>[2]STA_SP1_NO!$C$36</f>
        <v>534</v>
      </c>
      <c r="E10" s="154">
        <f>[3]STA_SP1_NO!$C$36</f>
        <v>136</v>
      </c>
      <c r="F10" s="160">
        <f>[4]STA_SP1_NO!$C$36</f>
        <v>107</v>
      </c>
      <c r="G10" s="163">
        <f>[5]STA_SP1_NO!$C$36</f>
        <v>54</v>
      </c>
      <c r="H10" s="160">
        <f>[6]STA_SP1_NO!$C$36</f>
        <v>297</v>
      </c>
      <c r="I10" s="163">
        <f>[7]STA_SP1_NO!$C$36</f>
        <v>0</v>
      </c>
      <c r="J10" s="160">
        <f>[8]STA_SP1_NO!$C$36</f>
        <v>106</v>
      </c>
      <c r="K10" s="163">
        <f>[9]STA_SP1_NO!$C$36</f>
        <v>106</v>
      </c>
      <c r="L10" s="160">
        <f>'[10]СП-1 (н.о.)'!$C$37</f>
        <v>24</v>
      </c>
      <c r="M10" s="268">
        <f>[11]STA_SP1_NO!$C$36</f>
        <v>16</v>
      </c>
      <c r="N10" s="277">
        <f>[12]STA_SP1_NO!$C$36</f>
        <v>0</v>
      </c>
      <c r="O10" s="270">
        <f t="shared" si="0"/>
        <v>1469</v>
      </c>
    </row>
    <row r="11" spans="1:15" ht="15.75" thickBot="1" x14ac:dyDescent="0.3">
      <c r="A11" s="4">
        <v>8</v>
      </c>
      <c r="B11" s="10" t="s">
        <v>19</v>
      </c>
      <c r="C11" s="154">
        <f>[1]STA_SP1_NO!$C$40</f>
        <v>5993</v>
      </c>
      <c r="D11" s="160">
        <f>[2]STA_SP1_NO!$C$40</f>
        <v>10497</v>
      </c>
      <c r="E11" s="154">
        <f>[3]STA_SP1_NO!$C$40</f>
        <v>3339</v>
      </c>
      <c r="F11" s="160">
        <f>[4]STA_SP1_NO!$C$40</f>
        <v>11913</v>
      </c>
      <c r="G11" s="163">
        <f>[5]STA_SP1_NO!$C$40</f>
        <v>2450</v>
      </c>
      <c r="H11" s="160">
        <f>[6]STA_SP1_NO!$C$40</f>
        <v>7402</v>
      </c>
      <c r="I11" s="163">
        <f>[7]STA_SP1_NO!$C$40</f>
        <v>560</v>
      </c>
      <c r="J11" s="160">
        <f>[8]STA_SP1_NO!$C$40</f>
        <v>2394</v>
      </c>
      <c r="K11" s="163">
        <f>[9]STA_SP1_NO!$C$40</f>
        <v>3569</v>
      </c>
      <c r="L11" s="160">
        <f>'[10]СП-1 (н.о.)'!$C$41</f>
        <v>3889</v>
      </c>
      <c r="M11" s="268">
        <f>[11]STA_SP1_NO!$C$40</f>
        <v>10095</v>
      </c>
      <c r="N11" s="277">
        <f>[12]STA_SP1_NO!$C$40</f>
        <v>57</v>
      </c>
      <c r="O11" s="271">
        <f t="shared" si="0"/>
        <v>62158</v>
      </c>
    </row>
    <row r="12" spans="1:15" ht="15.75" thickBot="1" x14ac:dyDescent="0.3">
      <c r="A12" s="4">
        <v>9</v>
      </c>
      <c r="B12" s="10" t="s">
        <v>20</v>
      </c>
      <c r="C12" s="154">
        <f>[1]STA_SP1_NO!$C$56</f>
        <v>6579</v>
      </c>
      <c r="D12" s="160">
        <f>[2]STA_SP1_NO!$C$56</f>
        <v>12274</v>
      </c>
      <c r="E12" s="154">
        <f>[3]STA_SP1_NO!$C$56</f>
        <v>1655</v>
      </c>
      <c r="F12" s="160">
        <f>[4]STA_SP1_NO!$C$56</f>
        <v>20292</v>
      </c>
      <c r="G12" s="163">
        <f>[5]STA_SP1_NO!$C$56</f>
        <v>2841</v>
      </c>
      <c r="H12" s="160">
        <f>[6]STA_SP1_NO!$C$56</f>
        <v>6389</v>
      </c>
      <c r="I12" s="163">
        <f>[7]STA_SP1_NO!$C$56</f>
        <v>328</v>
      </c>
      <c r="J12" s="160">
        <f>[8]STA_SP1_NO!$C$56</f>
        <v>1343</v>
      </c>
      <c r="K12" s="163">
        <f>[9]STA_SP1_NO!$C$56</f>
        <v>1688</v>
      </c>
      <c r="L12" s="160">
        <f>'[10]СП-1 (н.о.)'!$C$57</f>
        <v>2430</v>
      </c>
      <c r="M12" s="268">
        <f>[11]STA_SP1_NO!$C$56</f>
        <v>6642</v>
      </c>
      <c r="N12" s="277">
        <f>[12]STA_SP1_NO!$C$56</f>
        <v>39</v>
      </c>
      <c r="O12" s="271">
        <f t="shared" si="0"/>
        <v>62500</v>
      </c>
    </row>
    <row r="13" spans="1:15" ht="15.75" thickBot="1" x14ac:dyDescent="0.3">
      <c r="A13" s="4">
        <v>10</v>
      </c>
      <c r="B13" s="10" t="s">
        <v>21</v>
      </c>
      <c r="C13" s="154">
        <f>[1]STA_SP1_NO!$C$88</f>
        <v>25287</v>
      </c>
      <c r="D13" s="160">
        <f>[2]STA_SP1_NO!$C$88</f>
        <v>37908</v>
      </c>
      <c r="E13" s="154">
        <f>[3]STA_SP1_NO!$C$88</f>
        <v>40041</v>
      </c>
      <c r="F13" s="160">
        <f>[4]STA_SP1_NO!$C$88</f>
        <v>42121</v>
      </c>
      <c r="G13" s="163">
        <f>[5]STA_SP1_NO!$C$88</f>
        <v>59462</v>
      </c>
      <c r="H13" s="160">
        <f>[6]STA_SP1_NO!$C$88</f>
        <v>39636</v>
      </c>
      <c r="I13" s="163">
        <f>[7]STA_SP1_NO!$C$88</f>
        <v>54140</v>
      </c>
      <c r="J13" s="160">
        <f>[8]STA_SP1_NO!$C$88</f>
        <v>65327</v>
      </c>
      <c r="K13" s="163">
        <f>[9]STA_SP1_NO!$C$88</f>
        <v>47654</v>
      </c>
      <c r="L13" s="160">
        <f>'[10]СП-1 (н.о.)'!$C$89</f>
        <v>27493</v>
      </c>
      <c r="M13" s="268">
        <f>[11]STA_SP1_NO!$C$88</f>
        <v>46466</v>
      </c>
      <c r="N13" s="277">
        <f>[12]STA_SP1_NO!$C$88</f>
        <v>4008</v>
      </c>
      <c r="O13" s="271">
        <f t="shared" si="0"/>
        <v>489543</v>
      </c>
    </row>
    <row r="14" spans="1:15" ht="15.75" thickBot="1" x14ac:dyDescent="0.3">
      <c r="A14" s="4">
        <v>11</v>
      </c>
      <c r="B14" s="10" t="s">
        <v>22</v>
      </c>
      <c r="C14" s="154">
        <f>[1]STA_SP1_NO!$C$124</f>
        <v>0</v>
      </c>
      <c r="D14" s="160">
        <f>[2]STA_SP1_NO!$C$124</f>
        <v>12</v>
      </c>
      <c r="E14" s="154">
        <f>[3]STA_SP1_NO!$C$124</f>
        <v>0</v>
      </c>
      <c r="F14" s="160">
        <f>[4]STA_SP1_NO!$C$124</f>
        <v>0</v>
      </c>
      <c r="G14" s="163">
        <f>[5]STA_SP1_NO!$C$124</f>
        <v>13</v>
      </c>
      <c r="H14" s="160">
        <f>[6]STA_SP1_NO!$C$124</f>
        <v>3</v>
      </c>
      <c r="I14" s="163">
        <f>[7]STA_SP1_NO!$C$124</f>
        <v>0</v>
      </c>
      <c r="J14" s="160">
        <f>[8]STA_SP1_NO!$C$124</f>
        <v>0</v>
      </c>
      <c r="K14" s="163">
        <f>[9]STA_SP1_NO!$C$124</f>
        <v>20</v>
      </c>
      <c r="L14" s="160">
        <f>'[10]СП-1 (н.о.)'!$C$125</f>
        <v>0</v>
      </c>
      <c r="M14" s="268">
        <f>[11]STA_SP1_NO!$C$124</f>
        <v>1</v>
      </c>
      <c r="N14" s="277">
        <f>[12]STA_SP1_NO!$C$124</f>
        <v>0</v>
      </c>
      <c r="O14" s="270">
        <f t="shared" si="0"/>
        <v>49</v>
      </c>
    </row>
    <row r="15" spans="1:15" ht="15.75" thickBot="1" x14ac:dyDescent="0.3">
      <c r="A15" s="4">
        <v>12</v>
      </c>
      <c r="B15" s="10" t="s">
        <v>23</v>
      </c>
      <c r="C15" s="154">
        <f>[1]STA_SP1_NO!$C$128</f>
        <v>32</v>
      </c>
      <c r="D15" s="160">
        <f>[2]STA_SP1_NO!$C$128</f>
        <v>16</v>
      </c>
      <c r="E15" s="154">
        <f>[3]STA_SP1_NO!$C$128</f>
        <v>5</v>
      </c>
      <c r="F15" s="160">
        <f>[4]STA_SP1_NO!$C$128</f>
        <v>107</v>
      </c>
      <c r="G15" s="163">
        <f>[5]STA_SP1_NO!$C$128</f>
        <v>42</v>
      </c>
      <c r="H15" s="160">
        <f>[6]STA_SP1_NO!$C$128</f>
        <v>66</v>
      </c>
      <c r="I15" s="163">
        <f>[7]STA_SP1_NO!$C$128</f>
        <v>0</v>
      </c>
      <c r="J15" s="160">
        <f>[8]STA_SP1_NO!$C$128</f>
        <v>46</v>
      </c>
      <c r="K15" s="163">
        <f>[9]STA_SP1_NO!$C$128</f>
        <v>51</v>
      </c>
      <c r="L15" s="160">
        <f>'[10]СП-1 (н.о.)'!$C$129</f>
        <v>22</v>
      </c>
      <c r="M15" s="268">
        <f>[11]STA_SP1_NO!$C$128</f>
        <v>9</v>
      </c>
      <c r="N15" s="277">
        <f>[12]STA_SP1_NO!$C$128</f>
        <v>0</v>
      </c>
      <c r="O15" s="270">
        <f t="shared" si="0"/>
        <v>396</v>
      </c>
    </row>
    <row r="16" spans="1:15" ht="15.75" thickBot="1" x14ac:dyDescent="0.3">
      <c r="A16" s="4">
        <v>13</v>
      </c>
      <c r="B16" s="10" t="s">
        <v>24</v>
      </c>
      <c r="C16" s="154">
        <f>[1]STA_SP1_NO!$C$132</f>
        <v>1949</v>
      </c>
      <c r="D16" s="160">
        <f>[2]STA_SP1_NO!$C$132</f>
        <v>4278</v>
      </c>
      <c r="E16" s="154">
        <f>[3]STA_SP1_NO!$C$132</f>
        <v>681</v>
      </c>
      <c r="F16" s="160">
        <f>[4]STA_SP1_NO!$C$132</f>
        <v>7815</v>
      </c>
      <c r="G16" s="163">
        <f>[5]STA_SP1_NO!$C$132</f>
        <v>1326</v>
      </c>
      <c r="H16" s="160">
        <f>[6]STA_SP1_NO!$C$132</f>
        <v>7214</v>
      </c>
      <c r="I16" s="163">
        <f>[7]STA_SP1_NO!$C$132</f>
        <v>162</v>
      </c>
      <c r="J16" s="160">
        <f>[8]STA_SP1_NO!$C$132</f>
        <v>1206</v>
      </c>
      <c r="K16" s="163">
        <f>[9]STA_SP1_NO!$C$132</f>
        <v>2226</v>
      </c>
      <c r="L16" s="160">
        <f>'[10]СП-1 (н.о.)'!$C$133</f>
        <v>626</v>
      </c>
      <c r="M16" s="268">
        <f>[11]STA_SP1_NO!$C$132</f>
        <v>6410</v>
      </c>
      <c r="N16" s="277">
        <f>[12]STA_SP1_NO!$C$132</f>
        <v>29</v>
      </c>
      <c r="O16" s="270">
        <f t="shared" si="0"/>
        <v>33922</v>
      </c>
    </row>
    <row r="17" spans="1:15" ht="15.75" thickBot="1" x14ac:dyDescent="0.3">
      <c r="A17" s="4">
        <v>14</v>
      </c>
      <c r="B17" s="10" t="s">
        <v>25</v>
      </c>
      <c r="C17" s="154">
        <f>[1]STA_SP1_NO!$C$153</f>
        <v>17</v>
      </c>
      <c r="D17" s="160">
        <f>[2]STA_SP1_NO!$C$153</f>
        <v>5309</v>
      </c>
      <c r="E17" s="154">
        <f>[3]STA_SP1_NO!$C$153</f>
        <v>31</v>
      </c>
      <c r="F17" s="160">
        <f>[4]STA_SP1_NO!$C$153</f>
        <v>25</v>
      </c>
      <c r="G17" s="163">
        <f>[5]STA_SP1_NO!$C$153</f>
        <v>1014</v>
      </c>
      <c r="H17" s="160">
        <f>[6]STA_SP1_NO!$C$153</f>
        <v>0</v>
      </c>
      <c r="I17" s="163">
        <f>[7]STA_SP1_NO!$C$153</f>
        <v>0</v>
      </c>
      <c r="J17" s="160">
        <f>[8]STA_SP1_NO!$C$153</f>
        <v>0</v>
      </c>
      <c r="K17" s="163">
        <f>[9]STA_SP1_NO!$C$153</f>
        <v>0</v>
      </c>
      <c r="L17" s="160">
        <f>'[10]СП-1 (н.о.)'!$C$154</f>
        <v>32</v>
      </c>
      <c r="M17" s="268">
        <f>[11]STA_SP1_NO!$C$153</f>
        <v>81</v>
      </c>
      <c r="N17" s="277">
        <f>[12]STA_SP1_NO!$C$153</f>
        <v>0</v>
      </c>
      <c r="O17" s="270">
        <f t="shared" si="0"/>
        <v>6509</v>
      </c>
    </row>
    <row r="18" spans="1:15" ht="15.75" thickBot="1" x14ac:dyDescent="0.3">
      <c r="A18" s="4">
        <v>15</v>
      </c>
      <c r="B18" s="10" t="s">
        <v>26</v>
      </c>
      <c r="C18" s="154">
        <f>[1]STA_SP1_NO!$C$158</f>
        <v>0</v>
      </c>
      <c r="D18" s="160">
        <f>[2]STA_SP1_NO!$C$158</f>
        <v>0</v>
      </c>
      <c r="E18" s="154">
        <f>[3]STA_SP1_NO!$C$158</f>
        <v>0</v>
      </c>
      <c r="F18" s="160">
        <f>[4]STA_SP1_NO!$C$158</f>
        <v>0</v>
      </c>
      <c r="G18" s="163">
        <f>[5]STA_SP1_NO!$C$158</f>
        <v>0</v>
      </c>
      <c r="H18" s="160">
        <f>[6]STA_SP1_NO!$C$158</f>
        <v>4</v>
      </c>
      <c r="I18" s="163">
        <f>[7]STA_SP1_NO!$C$158</f>
        <v>0</v>
      </c>
      <c r="J18" s="160">
        <f>[8]STA_SP1_NO!$C$158</f>
        <v>0</v>
      </c>
      <c r="K18" s="163">
        <f>[9]STA_SP1_NO!$C$158</f>
        <v>2</v>
      </c>
      <c r="L18" s="160">
        <f>'[10]СП-1 (н.о.)'!$C$159</f>
        <v>7</v>
      </c>
      <c r="M18" s="268">
        <f>[11]STA_SP1_NO!$C$158</f>
        <v>0</v>
      </c>
      <c r="N18" s="277">
        <f>[12]STA_SP1_NO!$C$158</f>
        <v>0</v>
      </c>
      <c r="O18" s="270">
        <f t="shared" si="0"/>
        <v>13</v>
      </c>
    </row>
    <row r="19" spans="1:15" ht="15.75" thickBot="1" x14ac:dyDescent="0.3">
      <c r="A19" s="4">
        <v>16</v>
      </c>
      <c r="B19" s="10" t="s">
        <v>27</v>
      </c>
      <c r="C19" s="154">
        <f>[1]STA_SP1_NO!$C$161</f>
        <v>21</v>
      </c>
      <c r="D19" s="160">
        <f>[2]STA_SP1_NO!$C$161</f>
        <v>38</v>
      </c>
      <c r="E19" s="154">
        <f>[3]STA_SP1_NO!$C$161</f>
        <v>2</v>
      </c>
      <c r="F19" s="160">
        <f>[4]STA_SP1_NO!$C$161</f>
        <v>172</v>
      </c>
      <c r="G19" s="163">
        <f>[5]STA_SP1_NO!$C$161</f>
        <v>0</v>
      </c>
      <c r="H19" s="160">
        <f>[6]STA_SP1_NO!$C$161</f>
        <v>635</v>
      </c>
      <c r="I19" s="163">
        <f>[7]STA_SP1_NO!$C$161</f>
        <v>0</v>
      </c>
      <c r="J19" s="160">
        <f>[8]STA_SP1_NO!$C$161</f>
        <v>15</v>
      </c>
      <c r="K19" s="163">
        <f>[9]STA_SP1_NO!$C$161</f>
        <v>0</v>
      </c>
      <c r="L19" s="160">
        <f>'[10]СП-1 (н.о.)'!$C$162</f>
        <v>11</v>
      </c>
      <c r="M19" s="268">
        <f>[11]STA_SP1_NO!$C$161</f>
        <v>6</v>
      </c>
      <c r="N19" s="277">
        <f>[12]STA_SP1_NO!$C$161</f>
        <v>0</v>
      </c>
      <c r="O19" s="270">
        <f t="shared" si="0"/>
        <v>900</v>
      </c>
    </row>
    <row r="20" spans="1:15" ht="15.75" thickBot="1" x14ac:dyDescent="0.3">
      <c r="A20" s="4">
        <v>17</v>
      </c>
      <c r="B20" s="10" t="s">
        <v>28</v>
      </c>
      <c r="C20" s="154">
        <f>[1]STA_SP1_NO!$C$167</f>
        <v>0</v>
      </c>
      <c r="D20" s="160">
        <f>[2]STA_SP1_NO!$C$167</f>
        <v>0</v>
      </c>
      <c r="E20" s="154">
        <f>[3]STA_SP1_NO!$C$167</f>
        <v>0</v>
      </c>
      <c r="F20" s="160">
        <f>[4]STA_SP1_NO!$C$167</f>
        <v>0</v>
      </c>
      <c r="G20" s="163">
        <f>[5]STA_SP1_NO!$C$167</f>
        <v>0</v>
      </c>
      <c r="H20" s="160">
        <f>[6]STA_SP1_NO!$C$167</f>
        <v>0</v>
      </c>
      <c r="I20" s="163">
        <f>[7]STA_SP1_NO!$C$167</f>
        <v>0</v>
      </c>
      <c r="J20" s="160">
        <f>[8]STA_SP1_NO!$C$167</f>
        <v>0</v>
      </c>
      <c r="K20" s="163">
        <f>[9]STA_SP1_NO!$C$167</f>
        <v>0</v>
      </c>
      <c r="L20" s="160">
        <f>'[10]СП-1 (н.о.)'!$C$168</f>
        <v>0</v>
      </c>
      <c r="M20" s="268">
        <f>[11]STA_SP1_NO!$C$167</f>
        <v>0</v>
      </c>
      <c r="N20" s="277">
        <f>[12]STA_SP1_NO!$C$167</f>
        <v>0</v>
      </c>
      <c r="O20" s="270">
        <f t="shared" si="0"/>
        <v>0</v>
      </c>
    </row>
    <row r="21" spans="1:15" ht="15.75" thickBot="1" x14ac:dyDescent="0.3">
      <c r="A21" s="6">
        <v>18</v>
      </c>
      <c r="B21" s="11" t="s">
        <v>29</v>
      </c>
      <c r="C21" s="154">
        <f>[1]STA_SP1_NO!$C$170</f>
        <v>6293</v>
      </c>
      <c r="D21" s="160">
        <f>[2]STA_SP1_NO!$C$170</f>
        <v>36558</v>
      </c>
      <c r="E21" s="154">
        <f>[3]STA_SP1_NO!$C$170</f>
        <v>5958</v>
      </c>
      <c r="F21" s="160">
        <f>[4]STA_SP1_NO!$C$170</f>
        <v>34327</v>
      </c>
      <c r="G21" s="163">
        <f>[5]STA_SP1_NO!$C$170</f>
        <v>8185</v>
      </c>
      <c r="H21" s="160">
        <f>[6]STA_SP1_NO!$C$170</f>
        <v>37546</v>
      </c>
      <c r="I21" s="163">
        <f>[7]STA_SP1_NO!$C$170</f>
        <v>3612</v>
      </c>
      <c r="J21" s="160">
        <f>[8]STA_SP1_NO!$C$170</f>
        <v>16278</v>
      </c>
      <c r="K21" s="163">
        <f>[9]STA_SP1_NO!$C$170</f>
        <v>13782</v>
      </c>
      <c r="L21" s="160">
        <f>'[10]СП-1 (н.о.)'!$C$171</f>
        <v>7160</v>
      </c>
      <c r="M21" s="159">
        <f>[11]STA_SP1_NO!$C$170</f>
        <v>13971</v>
      </c>
      <c r="N21" s="277">
        <f>[12]STA_SP1_NO!$C$170</f>
        <v>0</v>
      </c>
      <c r="O21" s="272">
        <f t="shared" si="0"/>
        <v>183670</v>
      </c>
    </row>
    <row r="22" spans="1:15" ht="15.75" thickBot="1" x14ac:dyDescent="0.3">
      <c r="A22" s="7"/>
      <c r="B22" s="19" t="s">
        <v>30</v>
      </c>
      <c r="C22" s="121">
        <f>[1]STA_SP1_NO!$C$175</f>
        <v>41698</v>
      </c>
      <c r="D22" s="122">
        <f>[2]STA_SP1_NO!$C$175</f>
        <v>107446</v>
      </c>
      <c r="E22" s="123">
        <f>[3]STA_SP1_NO!$C$175</f>
        <v>55969</v>
      </c>
      <c r="F22" s="122">
        <f>[4]STA_SP1_NO!$C$175</f>
        <v>115734</v>
      </c>
      <c r="G22" s="123">
        <f>[5]STA_SP1_NO!$C$175</f>
        <v>74857</v>
      </c>
      <c r="H22" s="122">
        <f>[6]STA_SP1_NO!$C$175</f>
        <v>96078</v>
      </c>
      <c r="I22" s="123">
        <f>[7]STA_SP1_NO!$C$175</f>
        <v>59026</v>
      </c>
      <c r="J22" s="122">
        <f>[8]STA_SP1_NO!$C$175</f>
        <v>86720</v>
      </c>
      <c r="K22" s="123">
        <f>[9]STA_SP1_NO!$C$175</f>
        <v>69819</v>
      </c>
      <c r="L22" s="122">
        <f>'[10]СП-1 (н.о.)'!$C$176</f>
        <v>57448</v>
      </c>
      <c r="M22" s="124">
        <f>[11]STA_SP1_NO!$C$175</f>
        <v>100360</v>
      </c>
      <c r="N22" s="278">
        <f>[12]STA_SP1_NO!$C$175</f>
        <v>4197</v>
      </c>
      <c r="O22" s="273">
        <f t="shared" si="0"/>
        <v>869352</v>
      </c>
    </row>
    <row r="23" spans="1:15" ht="15.75" thickBot="1" x14ac:dyDescent="0.3">
      <c r="A23" s="13"/>
      <c r="B23" s="18"/>
      <c r="C23" s="14"/>
      <c r="D23" s="16"/>
      <c r="E23" s="15"/>
      <c r="F23" s="16"/>
      <c r="G23" s="16"/>
      <c r="H23" s="16"/>
      <c r="I23" s="16"/>
      <c r="J23" s="16"/>
      <c r="K23" s="16"/>
      <c r="L23" s="16"/>
      <c r="M23" s="17"/>
      <c r="N23" s="16"/>
    </row>
    <row r="24" spans="1:15" ht="15.75" thickBot="1" x14ac:dyDescent="0.3">
      <c r="A24" s="365" t="s">
        <v>31</v>
      </c>
      <c r="B24" s="366"/>
      <c r="C24" s="23">
        <f>C22/O22</f>
        <v>4.7964460885809197E-2</v>
      </c>
      <c r="D24" s="24">
        <f>D22/O22</f>
        <v>0.1235932050538792</v>
      </c>
      <c r="E24" s="25">
        <f>E22/O22</f>
        <v>6.4380136009349498E-2</v>
      </c>
      <c r="F24" s="24">
        <f>F22/O22</f>
        <v>0.13312674267730448</v>
      </c>
      <c r="G24" s="25">
        <f>G22/O22</f>
        <v>8.6106663353854362E-2</v>
      </c>
      <c r="H24" s="24">
        <f>H22/O22</f>
        <v>0.11051679871904591</v>
      </c>
      <c r="I24" s="25">
        <f>I22/O22</f>
        <v>6.7896548233626883E-2</v>
      </c>
      <c r="J24" s="24">
        <f>J22/O22</f>
        <v>9.9752459303021096E-2</v>
      </c>
      <c r="K24" s="25">
        <f>K22/O22</f>
        <v>8.0311542390194071E-2</v>
      </c>
      <c r="L24" s="24">
        <f>L22/O22</f>
        <v>6.6081403160054841E-2</v>
      </c>
      <c r="M24" s="26">
        <f>M22/O22</f>
        <v>0.11544230645354241</v>
      </c>
      <c r="N24" s="87">
        <f>N22/O22</f>
        <v>4.8277337603180297E-3</v>
      </c>
      <c r="O24" s="279">
        <f>SUM(C24:N24)</f>
        <v>1</v>
      </c>
    </row>
    <row r="25" spans="1:15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5" ht="15.75" thickBot="1" x14ac:dyDescent="0.3">
      <c r="A26" s="371" t="s">
        <v>0</v>
      </c>
      <c r="B26" s="373" t="s">
        <v>1</v>
      </c>
      <c r="C26" s="390" t="s">
        <v>90</v>
      </c>
      <c r="D26" s="391"/>
      <c r="E26" s="391"/>
      <c r="F26" s="391"/>
      <c r="G26" s="391"/>
      <c r="H26" s="392"/>
      <c r="I26" s="388" t="s">
        <v>3</v>
      </c>
      <c r="J26" s="1"/>
      <c r="K26" s="1"/>
      <c r="L26" s="1"/>
      <c r="M26" s="1"/>
      <c r="N26" s="1"/>
    </row>
    <row r="27" spans="1:15" ht="15.75" thickBot="1" x14ac:dyDescent="0.3">
      <c r="A27" s="372"/>
      <c r="B27" s="375"/>
      <c r="C27" s="203" t="s">
        <v>11</v>
      </c>
      <c r="D27" s="204" t="s">
        <v>32</v>
      </c>
      <c r="E27" s="203" t="s">
        <v>7</v>
      </c>
      <c r="F27" s="204" t="s">
        <v>9</v>
      </c>
      <c r="G27" s="205" t="s">
        <v>4</v>
      </c>
      <c r="H27" s="237" t="s">
        <v>95</v>
      </c>
      <c r="I27" s="389"/>
      <c r="J27" s="90"/>
      <c r="K27" s="361" t="s">
        <v>33</v>
      </c>
      <c r="L27" s="362"/>
      <c r="M27" s="262">
        <f>O22</f>
        <v>869352</v>
      </c>
      <c r="N27" s="263">
        <f>M27/M29</f>
        <v>0.93196614548436718</v>
      </c>
    </row>
    <row r="28" spans="1:15" ht="15.75" thickBot="1" x14ac:dyDescent="0.3">
      <c r="A28" s="22">
        <v>19</v>
      </c>
      <c r="B28" s="89" t="s">
        <v>34</v>
      </c>
      <c r="C28" s="211">
        <f>[13]STA_SP1_ZO!$I$51</f>
        <v>2671</v>
      </c>
      <c r="D28" s="235">
        <f>[14]STA_SP1_ZO!$I$51</f>
        <v>782</v>
      </c>
      <c r="E28" s="211">
        <f>[15]STA_SP1_ZO!$I$51</f>
        <v>1718</v>
      </c>
      <c r="F28" s="210">
        <f>[16]STA_SP1_ZO!$I$51</f>
        <v>4961</v>
      </c>
      <c r="G28" s="211">
        <f>[17]STA_SP1_ZO!$I$51</f>
        <v>52969</v>
      </c>
      <c r="H28" s="238">
        <f>[18]STA_SP1_ZO!$I$51</f>
        <v>362</v>
      </c>
      <c r="I28" s="274">
        <f>SUM(C28:H28)</f>
        <v>63463</v>
      </c>
      <c r="J28" s="90"/>
      <c r="K28" s="361" t="s">
        <v>34</v>
      </c>
      <c r="L28" s="362"/>
      <c r="M28" s="264">
        <f>I28</f>
        <v>63463</v>
      </c>
      <c r="N28" s="265">
        <f>M28/M29</f>
        <v>6.8033854515632791E-2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90"/>
      <c r="K29" s="386" t="s">
        <v>3</v>
      </c>
      <c r="L29" s="387"/>
      <c r="M29" s="266">
        <f>M27+M28</f>
        <v>932815</v>
      </c>
      <c r="N29" s="267">
        <f>M29/M29</f>
        <v>1</v>
      </c>
    </row>
    <row r="30" spans="1:15" ht="15.75" thickBot="1" x14ac:dyDescent="0.3">
      <c r="A30" s="365" t="s">
        <v>35</v>
      </c>
      <c r="B30" s="366"/>
      <c r="C30" s="23">
        <f>C28/I28</f>
        <v>4.2087515560247701E-2</v>
      </c>
      <c r="D30" s="91">
        <f>D28/I28</f>
        <v>1.2322140459795471E-2</v>
      </c>
      <c r="E30" s="23">
        <f>E28/I28</f>
        <v>2.7070891700675986E-2</v>
      </c>
      <c r="F30" s="91">
        <f>F28/I28</f>
        <v>7.8171533019239556E-2</v>
      </c>
      <c r="G30" s="23">
        <f>G28/I28</f>
        <v>0.83464380820320505</v>
      </c>
      <c r="H30" s="91">
        <f>H28/I28</f>
        <v>5.704111056836267E-3</v>
      </c>
      <c r="I30" s="260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K29:L29"/>
    <mergeCell ref="A30:B30"/>
    <mergeCell ref="A26:A27"/>
    <mergeCell ref="B26:B27"/>
    <mergeCell ref="K27:L27"/>
    <mergeCell ref="I26:I27"/>
    <mergeCell ref="C26:H26"/>
    <mergeCell ref="C2:N2"/>
    <mergeCell ref="O2:O3"/>
    <mergeCell ref="A24:B24"/>
    <mergeCell ref="C1:I1"/>
    <mergeCell ref="A2:A3"/>
    <mergeCell ref="B2:B3"/>
  </mergeCells>
  <pageMargins left="0.25" right="0.25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C23" sqref="C23"/>
    </sheetView>
  </sheetViews>
  <sheetFormatPr defaultRowHeight="15" x14ac:dyDescent="0.25"/>
  <cols>
    <col min="3" max="3" width="15" customWidth="1"/>
    <col min="4" max="4" width="17.28515625" customWidth="1"/>
    <col min="5" max="5" width="19.140625" customWidth="1"/>
    <col min="6" max="6" width="24.42578125" customWidth="1"/>
    <col min="7" max="7" width="25.85546875" customWidth="1"/>
  </cols>
  <sheetData>
    <row r="1" spans="1:8" x14ac:dyDescent="0.25">
      <c r="A1" s="196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531" t="s">
        <v>120</v>
      </c>
      <c r="C4" s="531"/>
      <c r="D4" s="531"/>
      <c r="E4" s="531"/>
      <c r="F4" s="531"/>
      <c r="G4" s="531"/>
      <c r="H4" s="531"/>
    </row>
    <row r="5" spans="1:8" x14ac:dyDescent="0.25">
      <c r="A5" s="1"/>
      <c r="B5" s="180"/>
      <c r="C5" s="181"/>
      <c r="D5" s="181"/>
      <c r="E5" s="181"/>
      <c r="F5" s="181"/>
      <c r="G5" s="181"/>
      <c r="H5" s="181"/>
    </row>
    <row r="6" spans="1:8" ht="15.75" thickBot="1" x14ac:dyDescent="0.3">
      <c r="A6" s="1"/>
      <c r="B6" s="1"/>
      <c r="C6" s="1"/>
      <c r="D6" s="1"/>
      <c r="E6" s="1"/>
      <c r="F6" s="1"/>
      <c r="G6" s="88"/>
      <c r="H6" s="1"/>
    </row>
    <row r="7" spans="1:8" ht="15" customHeight="1" x14ac:dyDescent="0.25">
      <c r="A7" s="1"/>
      <c r="B7" s="532" t="s">
        <v>3</v>
      </c>
      <c r="C7" s="533"/>
      <c r="D7" s="536" t="s">
        <v>61</v>
      </c>
      <c r="E7" s="538" t="s">
        <v>62</v>
      </c>
      <c r="F7" s="538" t="s">
        <v>63</v>
      </c>
      <c r="G7" s="540" t="s">
        <v>59</v>
      </c>
      <c r="H7" s="1"/>
    </row>
    <row r="8" spans="1:8" ht="23.25" customHeight="1" x14ac:dyDescent="0.25">
      <c r="A8" s="1"/>
      <c r="B8" s="534"/>
      <c r="C8" s="535"/>
      <c r="D8" s="537"/>
      <c r="E8" s="539"/>
      <c r="F8" s="539"/>
      <c r="G8" s="541"/>
      <c r="H8" s="1"/>
    </row>
    <row r="9" spans="1:8" ht="45" customHeight="1" x14ac:dyDescent="0.25">
      <c r="A9" s="1"/>
      <c r="B9" s="525" t="s">
        <v>64</v>
      </c>
      <c r="C9" s="526"/>
      <c r="D9" s="198">
        <f>[19]Vkupno!$C$12</f>
        <v>244</v>
      </c>
      <c r="E9" s="198">
        <f>[19]Vkupno!$D$12</f>
        <v>29108.48</v>
      </c>
      <c r="F9" s="198">
        <f>[19]Vkupno!$F$12</f>
        <v>685</v>
      </c>
      <c r="G9" s="199">
        <f>[19]Vkupno!$G$12</f>
        <v>126901.37</v>
      </c>
      <c r="H9" s="1"/>
    </row>
    <row r="10" spans="1:8" ht="45" customHeight="1" x14ac:dyDescent="0.25">
      <c r="A10" s="1"/>
      <c r="B10" s="525" t="s">
        <v>65</v>
      </c>
      <c r="C10" s="526"/>
      <c r="D10" s="198">
        <f>[19]Vkupno!$C$21</f>
        <v>42</v>
      </c>
      <c r="E10" s="198">
        <f>[19]Vkupno!$D$21</f>
        <v>6650.23</v>
      </c>
      <c r="F10" s="198">
        <f>[19]Vkupno!$F$21</f>
        <v>239</v>
      </c>
      <c r="G10" s="199">
        <f>[19]Vkupno!$G$21</f>
        <v>45630.12</v>
      </c>
      <c r="H10" s="1"/>
    </row>
    <row r="11" spans="1:8" ht="38.25" customHeight="1" x14ac:dyDescent="0.25">
      <c r="A11" s="1"/>
      <c r="B11" s="527" t="s">
        <v>3</v>
      </c>
      <c r="C11" s="528"/>
      <c r="D11" s="200">
        <f>D9+D10</f>
        <v>286</v>
      </c>
      <c r="E11" s="201">
        <f>E9+E10</f>
        <v>35758.71</v>
      </c>
      <c r="F11" s="200">
        <f>F9+F10</f>
        <v>924</v>
      </c>
      <c r="G11" s="202">
        <f>G9+G10</f>
        <v>172531.49</v>
      </c>
      <c r="H11" s="1"/>
    </row>
    <row r="12" spans="1:8" ht="53.25" customHeight="1" thickBot="1" x14ac:dyDescent="0.3">
      <c r="A12" s="1"/>
      <c r="B12" s="529" t="s">
        <v>66</v>
      </c>
      <c r="C12" s="530"/>
      <c r="D12" s="198">
        <f>[19]Vkupno!$C$22</f>
        <v>316</v>
      </c>
      <c r="E12" s="198">
        <f>[19]Vkupno!$D$22</f>
        <v>72179.529999999984</v>
      </c>
      <c r="F12" s="198">
        <f>[19]Vkupno!$F$22</f>
        <v>480</v>
      </c>
      <c r="G12" s="199">
        <f>[19]Vkupno!$G$22</f>
        <v>102579.72</v>
      </c>
      <c r="H12" s="1"/>
    </row>
  </sheetData>
  <mergeCells count="10">
    <mergeCell ref="B9:C9"/>
    <mergeCell ref="B10:C10"/>
    <mergeCell ref="B11:C11"/>
    <mergeCell ref="B12:C12"/>
    <mergeCell ref="B4:H4"/>
    <mergeCell ref="B7:C8"/>
    <mergeCell ref="D7:D8"/>
    <mergeCell ref="E7:E8"/>
    <mergeCell ref="F7:F8"/>
    <mergeCell ref="G7:G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workbookViewId="0">
      <selection activeCell="T15" sqref="T15"/>
    </sheetView>
  </sheetViews>
  <sheetFormatPr defaultRowHeight="15" x14ac:dyDescent="0.25"/>
  <cols>
    <col min="1" max="1" width="4" customWidth="1"/>
    <col min="2" max="2" width="28.42578125" customWidth="1"/>
    <col min="3" max="3" width="9.5703125" bestFit="1" customWidth="1"/>
    <col min="4" max="4" width="9.85546875" bestFit="1" customWidth="1"/>
    <col min="6" max="6" width="9.140625" customWidth="1"/>
    <col min="8" max="8" width="9.85546875" bestFit="1" customWidth="1"/>
  </cols>
  <sheetData>
    <row r="1" spans="1:15" ht="31.5" customHeight="1" thickBot="1" x14ac:dyDescent="0.3">
      <c r="A1" s="131"/>
      <c r="B1" s="131"/>
      <c r="C1" s="407" t="s">
        <v>99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176" t="s">
        <v>36</v>
      </c>
    </row>
    <row r="2" spans="1:15" ht="15.75" thickBot="1" x14ac:dyDescent="0.3">
      <c r="A2" s="410" t="s">
        <v>0</v>
      </c>
      <c r="B2" s="412" t="s">
        <v>1</v>
      </c>
      <c r="C2" s="416" t="s">
        <v>2</v>
      </c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8"/>
      <c r="O2" s="414" t="s">
        <v>3</v>
      </c>
    </row>
    <row r="3" spans="1:15" ht="15.75" thickBot="1" x14ac:dyDescent="0.3">
      <c r="A3" s="411"/>
      <c r="B3" s="413"/>
      <c r="C3" s="253" t="s">
        <v>69</v>
      </c>
      <c r="D3" s="280" t="s">
        <v>4</v>
      </c>
      <c r="E3" s="281" t="s">
        <v>5</v>
      </c>
      <c r="F3" s="280" t="s">
        <v>6</v>
      </c>
      <c r="G3" s="281" t="s">
        <v>7</v>
      </c>
      <c r="H3" s="280" t="s">
        <v>8</v>
      </c>
      <c r="I3" s="255" t="s">
        <v>94</v>
      </c>
      <c r="J3" s="280" t="s">
        <v>9</v>
      </c>
      <c r="K3" s="282" t="s">
        <v>10</v>
      </c>
      <c r="L3" s="254" t="s">
        <v>93</v>
      </c>
      <c r="M3" s="284" t="s">
        <v>11</v>
      </c>
      <c r="N3" s="289" t="s">
        <v>96</v>
      </c>
      <c r="O3" s="415"/>
    </row>
    <row r="4" spans="1:15" ht="15.75" thickBot="1" x14ac:dyDescent="0.3">
      <c r="A4" s="31">
        <v>1</v>
      </c>
      <c r="B4" s="32" t="s">
        <v>12</v>
      </c>
      <c r="C4" s="157">
        <f>[1]STA_SP1_NO!$G$10</f>
        <v>15954.54</v>
      </c>
      <c r="D4" s="129">
        <f>[2]STA_SP1_NO!$G$10</f>
        <v>25025.88</v>
      </c>
      <c r="E4" s="157">
        <f>[3]STA_SP1_NO!$G$10</f>
        <v>2955</v>
      </c>
      <c r="F4" s="129">
        <f>[4]STA_SP1_NO!$G$10</f>
        <v>13784.56</v>
      </c>
      <c r="G4" s="157">
        <f>[5]STA_SP1_NO!$G$10</f>
        <v>10352</v>
      </c>
      <c r="H4" s="129">
        <f>[6]STA_SP1_NO!$G$10</f>
        <v>29924</v>
      </c>
      <c r="I4" s="163">
        <f>[7]STA_SP1_NO!$G$10</f>
        <v>3189.1</v>
      </c>
      <c r="J4" s="129">
        <f>[8]STA_SP1_NO!$G$10</f>
        <v>12643</v>
      </c>
      <c r="K4" s="157">
        <f>[9]STA_SP1_NO!$G$10</f>
        <v>8456</v>
      </c>
      <c r="L4" s="138">
        <f>'[10]СП-1 (н.о.)'!$G$11</f>
        <v>13236.65</v>
      </c>
      <c r="M4" s="285">
        <f>[11]STA_SP1_NO!$G$10</f>
        <v>50672</v>
      </c>
      <c r="N4" s="277">
        <f>[12]STA_SP1_NO!$G$10</f>
        <v>0</v>
      </c>
      <c r="O4" s="286">
        <f>SUM(C4:N4)</f>
        <v>186192.73</v>
      </c>
    </row>
    <row r="5" spans="1:15" ht="15.75" thickBot="1" x14ac:dyDescent="0.3">
      <c r="A5" s="33">
        <v>2</v>
      </c>
      <c r="B5" s="34" t="s">
        <v>13</v>
      </c>
      <c r="C5" s="157">
        <f>[1]STA_SP1_NO!$G$20</f>
        <v>75628.86</v>
      </c>
      <c r="D5" s="129">
        <f>[2]STA_SP1_NO!$G$20</f>
        <v>66547.58</v>
      </c>
      <c r="E5" s="157">
        <f>[3]STA_SP1_NO!$G$20</f>
        <v>7448</v>
      </c>
      <c r="F5" s="129">
        <f>[4]STA_SP1_NO!$G$20</f>
        <v>40751.32</v>
      </c>
      <c r="G5" s="157">
        <f>[5]STA_SP1_NO!$G$20</f>
        <v>6879</v>
      </c>
      <c r="H5" s="129">
        <f>[6]STA_SP1_NO!$G$20</f>
        <v>73919</v>
      </c>
      <c r="I5" s="163">
        <f>[7]STA_SP1_NO!$G$20</f>
        <v>0</v>
      </c>
      <c r="J5" s="129">
        <f>[8]STA_SP1_NO!$G$20</f>
        <v>25031</v>
      </c>
      <c r="K5" s="157">
        <f>[9]STA_SP1_NO!$G$20</f>
        <v>0</v>
      </c>
      <c r="L5" s="138">
        <f>'[10]СП-1 (н.о.)'!$G$21</f>
        <v>21009.68</v>
      </c>
      <c r="M5" s="285">
        <f>[11]STA_SP1_NO!$G$20</f>
        <v>60060</v>
      </c>
      <c r="N5" s="277">
        <f>[12]STA_SP1_NO!$G$20</f>
        <v>0</v>
      </c>
      <c r="O5" s="286">
        <f t="shared" ref="O5:O21" si="0">SUM(C5:N5)</f>
        <v>377274.44</v>
      </c>
    </row>
    <row r="6" spans="1:15" ht="15.75" thickBot="1" x14ac:dyDescent="0.3">
      <c r="A6" s="33">
        <v>3</v>
      </c>
      <c r="B6" s="34" t="s">
        <v>14</v>
      </c>
      <c r="C6" s="157">
        <f>[1]STA_SP1_NO!$G$24</f>
        <v>21364.27</v>
      </c>
      <c r="D6" s="129">
        <f>[2]STA_SP1_NO!$G$24</f>
        <v>47813.64</v>
      </c>
      <c r="E6" s="157">
        <f>[3]STA_SP1_NO!$G$24</f>
        <v>19390</v>
      </c>
      <c r="F6" s="129">
        <f>[4]STA_SP1_NO!$G$24</f>
        <v>64771.63</v>
      </c>
      <c r="G6" s="157">
        <f>[5]STA_SP1_NO!$G$24</f>
        <v>40911</v>
      </c>
      <c r="H6" s="129">
        <f>[6]STA_SP1_NO!$G$24</f>
        <v>29153</v>
      </c>
      <c r="I6" s="163">
        <f>[7]STA_SP1_NO!$G$24</f>
        <v>4957</v>
      </c>
      <c r="J6" s="129">
        <f>[8]STA_SP1_NO!$G$24</f>
        <v>29802</v>
      </c>
      <c r="K6" s="157">
        <f>[9]STA_SP1_NO!$G$24</f>
        <v>23999</v>
      </c>
      <c r="L6" s="138">
        <f>'[10]СП-1 (н.о.)'!$G$25</f>
        <v>36842.699999999997</v>
      </c>
      <c r="M6" s="285">
        <f>[11]STA_SP1_NO!$G$24</f>
        <v>21495</v>
      </c>
      <c r="N6" s="277">
        <f>[12]STA_SP1_NO!$G$24</f>
        <v>0</v>
      </c>
      <c r="O6" s="286">
        <f t="shared" si="0"/>
        <v>340499.24000000005</v>
      </c>
    </row>
    <row r="7" spans="1:15" ht="15.75" thickBot="1" x14ac:dyDescent="0.3">
      <c r="A7" s="33">
        <v>4</v>
      </c>
      <c r="B7" s="34" t="s">
        <v>15</v>
      </c>
      <c r="C7" s="157">
        <f>[1]STA_SP1_NO!$G$27</f>
        <v>0</v>
      </c>
      <c r="D7" s="129">
        <f>[2]STA_SP1_NO!$G$27</f>
        <v>0</v>
      </c>
      <c r="E7" s="157">
        <f>[3]STA_SP1_NO!$G$27</f>
        <v>0</v>
      </c>
      <c r="F7" s="129">
        <f>[4]STA_SP1_NO!$G$27</f>
        <v>0</v>
      </c>
      <c r="G7" s="157">
        <f>[5]STA_SP1_NO!$G$27</f>
        <v>0</v>
      </c>
      <c r="H7" s="129">
        <f>[6]STA_SP1_NO!$G$27</f>
        <v>0</v>
      </c>
      <c r="I7" s="163">
        <f>[7]STA_SP1_NO!$G$27</f>
        <v>0</v>
      </c>
      <c r="J7" s="129">
        <f>[8]STA_SP1_NO!$G$27</f>
        <v>0</v>
      </c>
      <c r="K7" s="157">
        <f>[9]STA_SP1_NO!$G$27</f>
        <v>0</v>
      </c>
      <c r="L7" s="138">
        <f>'[10]СП-1 (н.о.)'!$G$28</f>
        <v>0</v>
      </c>
      <c r="M7" s="285">
        <f>[11]STA_SP1_NO!$G$27</f>
        <v>0</v>
      </c>
      <c r="N7" s="277">
        <f>[12]STA_SP1_NO!$G$27</f>
        <v>0</v>
      </c>
      <c r="O7" s="286">
        <f t="shared" si="0"/>
        <v>0</v>
      </c>
    </row>
    <row r="8" spans="1:15" ht="15.75" thickBot="1" x14ac:dyDescent="0.3">
      <c r="A8" s="33">
        <v>5</v>
      </c>
      <c r="B8" s="34" t="s">
        <v>16</v>
      </c>
      <c r="C8" s="157">
        <f>[1]STA_SP1_NO!$G$30</f>
        <v>0</v>
      </c>
      <c r="D8" s="129">
        <f>[2]STA_SP1_NO!$G$30</f>
        <v>93.88</v>
      </c>
      <c r="E8" s="157">
        <f>[3]STA_SP1_NO!$G$30</f>
        <v>0</v>
      </c>
      <c r="F8" s="129">
        <f>[4]STA_SP1_NO!$G$30</f>
        <v>0</v>
      </c>
      <c r="G8" s="157">
        <f>[5]STA_SP1_NO!$G$30</f>
        <v>0</v>
      </c>
      <c r="H8" s="129">
        <f>[6]STA_SP1_NO!$G$30</f>
        <v>0</v>
      </c>
      <c r="I8" s="163">
        <f>[7]STA_SP1_NO!$G$30</f>
        <v>0</v>
      </c>
      <c r="J8" s="129">
        <f>[8]STA_SP1_NO!$G$30</f>
        <v>0</v>
      </c>
      <c r="K8" s="157">
        <f>[9]STA_SP1_NO!$G$30</f>
        <v>0</v>
      </c>
      <c r="L8" s="138">
        <f>'[10]СП-1 (н.о.)'!$G$31</f>
        <v>0</v>
      </c>
      <c r="M8" s="285">
        <f>[11]STA_SP1_NO!$G$30</f>
        <v>0</v>
      </c>
      <c r="N8" s="277">
        <f>[12]STA_SP1_NO!$G$30</f>
        <v>0</v>
      </c>
      <c r="O8" s="286">
        <f t="shared" si="0"/>
        <v>93.88</v>
      </c>
    </row>
    <row r="9" spans="1:15" ht="15.75" thickBot="1" x14ac:dyDescent="0.3">
      <c r="A9" s="33">
        <v>6</v>
      </c>
      <c r="B9" s="34" t="s">
        <v>17</v>
      </c>
      <c r="C9" s="157">
        <f>[1]STA_SP1_NO!$G$33</f>
        <v>0</v>
      </c>
      <c r="D9" s="129">
        <f>[2]STA_SP1_NO!$G$33</f>
        <v>0</v>
      </c>
      <c r="E9" s="157">
        <f>[3]STA_SP1_NO!$G$33</f>
        <v>0</v>
      </c>
      <c r="F9" s="129">
        <f>[4]STA_SP1_NO!$G$33</f>
        <v>78.45</v>
      </c>
      <c r="G9" s="157">
        <f>[5]STA_SP1_NO!$G$33</f>
        <v>0</v>
      </c>
      <c r="H9" s="129">
        <f>[6]STA_SP1_NO!$G$33</f>
        <v>0</v>
      </c>
      <c r="I9" s="163">
        <f>[7]STA_SP1_NO!$G$33</f>
        <v>0</v>
      </c>
      <c r="J9" s="129">
        <f>[8]STA_SP1_NO!$G$33</f>
        <v>0</v>
      </c>
      <c r="K9" s="157">
        <f>[9]STA_SP1_NO!$G$33</f>
        <v>0</v>
      </c>
      <c r="L9" s="138">
        <f>'[10]СП-1 (н.о.)'!$G$34</f>
        <v>0</v>
      </c>
      <c r="M9" s="285">
        <f>[11]STA_SP1_NO!$G$33</f>
        <v>0</v>
      </c>
      <c r="N9" s="277">
        <f>[12]STA_SP1_NO!$G$33</f>
        <v>0</v>
      </c>
      <c r="O9" s="286">
        <f t="shared" si="0"/>
        <v>78.45</v>
      </c>
    </row>
    <row r="10" spans="1:15" ht="15.75" thickBot="1" x14ac:dyDescent="0.3">
      <c r="A10" s="33">
        <v>7</v>
      </c>
      <c r="B10" s="34" t="s">
        <v>18</v>
      </c>
      <c r="C10" s="157">
        <f>[1]STA_SP1_NO!$G$36</f>
        <v>59.1</v>
      </c>
      <c r="D10" s="129">
        <f>[2]STA_SP1_NO!$G$36</f>
        <v>103.14</v>
      </c>
      <c r="E10" s="157">
        <f>[3]STA_SP1_NO!$G$36</f>
        <v>40</v>
      </c>
      <c r="F10" s="129">
        <f>[4]STA_SP1_NO!$G$36</f>
        <v>109.49</v>
      </c>
      <c r="G10" s="157">
        <f>[5]STA_SP1_NO!$G$36</f>
        <v>0</v>
      </c>
      <c r="H10" s="129">
        <f>[6]STA_SP1_NO!$G$36</f>
        <v>0</v>
      </c>
      <c r="I10" s="163">
        <f>[7]STA_SP1_NO!$G$36</f>
        <v>0</v>
      </c>
      <c r="J10" s="129">
        <f>[8]STA_SP1_NO!$G$36</f>
        <v>317</v>
      </c>
      <c r="K10" s="157">
        <f>[9]STA_SP1_NO!$G$36</f>
        <v>0</v>
      </c>
      <c r="L10" s="138">
        <f>'[10]СП-1 (н.о.)'!$G$37</f>
        <v>0</v>
      </c>
      <c r="M10" s="285">
        <f>[11]STA_SP1_NO!$G$36</f>
        <v>0</v>
      </c>
      <c r="N10" s="277">
        <f>[12]STA_SP1_NO!$G$36</f>
        <v>0</v>
      </c>
      <c r="O10" s="286">
        <f t="shared" si="0"/>
        <v>628.73</v>
      </c>
    </row>
    <row r="11" spans="1:15" ht="15.75" thickBot="1" x14ac:dyDescent="0.3">
      <c r="A11" s="33">
        <v>8</v>
      </c>
      <c r="B11" s="34" t="s">
        <v>19</v>
      </c>
      <c r="C11" s="157">
        <f>[1]STA_SP1_NO!$G$40</f>
        <v>2593.12</v>
      </c>
      <c r="D11" s="129">
        <f>[2]STA_SP1_NO!$G$40</f>
        <v>3371.32</v>
      </c>
      <c r="E11" s="157">
        <f>[3]STA_SP1_NO!$G$40</f>
        <v>298</v>
      </c>
      <c r="F11" s="129">
        <f>[4]STA_SP1_NO!$G$40</f>
        <v>12976.01</v>
      </c>
      <c r="G11" s="157">
        <f>[5]STA_SP1_NO!$G$40</f>
        <v>8425</v>
      </c>
      <c r="H11" s="129">
        <f>[6]STA_SP1_NO!$G$40</f>
        <v>16675</v>
      </c>
      <c r="I11" s="163">
        <f>[7]STA_SP1_NO!$G$40</f>
        <v>103</v>
      </c>
      <c r="J11" s="129">
        <f>[8]STA_SP1_NO!$G$40</f>
        <v>3805</v>
      </c>
      <c r="K11" s="157">
        <f>[9]STA_SP1_NO!$G$40</f>
        <v>778</v>
      </c>
      <c r="L11" s="138">
        <f>'[10]СП-1 (н.о.)'!$G$41</f>
        <v>341.08</v>
      </c>
      <c r="M11" s="285">
        <f>[11]STA_SP1_NO!$G$40</f>
        <v>489</v>
      </c>
      <c r="N11" s="277">
        <f>[12]STA_SP1_NO!$G$40</f>
        <v>0</v>
      </c>
      <c r="O11" s="286">
        <f t="shared" si="0"/>
        <v>49854.53</v>
      </c>
    </row>
    <row r="12" spans="1:15" ht="15.75" thickBot="1" x14ac:dyDescent="0.3">
      <c r="A12" s="33">
        <v>9</v>
      </c>
      <c r="B12" s="34" t="s">
        <v>20</v>
      </c>
      <c r="C12" s="157">
        <f>[1]STA_SP1_NO!$G$56</f>
        <v>19358.36</v>
      </c>
      <c r="D12" s="129">
        <f>[2]STA_SP1_NO!$G$56</f>
        <v>12807.61</v>
      </c>
      <c r="E12" s="157">
        <f>[3]STA_SP1_NO!$G$56</f>
        <v>39773</v>
      </c>
      <c r="F12" s="129">
        <f>[4]STA_SP1_NO!$G$56</f>
        <v>33161.050000000003</v>
      </c>
      <c r="G12" s="157">
        <f>[5]STA_SP1_NO!$G$56</f>
        <v>7931</v>
      </c>
      <c r="H12" s="129">
        <f>[6]STA_SP1_NO!$G$56</f>
        <v>3296</v>
      </c>
      <c r="I12" s="163">
        <f>[7]STA_SP1_NO!$G$56</f>
        <v>133</v>
      </c>
      <c r="J12" s="129">
        <f>[8]STA_SP1_NO!$G$56</f>
        <v>11529</v>
      </c>
      <c r="K12" s="157">
        <f>[9]STA_SP1_NO!$G$56</f>
        <v>2458</v>
      </c>
      <c r="L12" s="138">
        <f>'[10]СП-1 (н.о.)'!$G$57</f>
        <v>2548.2299999999996</v>
      </c>
      <c r="M12" s="285">
        <f>[11]STA_SP1_NO!$G$56</f>
        <v>2901</v>
      </c>
      <c r="N12" s="277">
        <f>[12]STA_SP1_NO!$G$56</f>
        <v>0</v>
      </c>
      <c r="O12" s="286">
        <f t="shared" si="0"/>
        <v>135896.25</v>
      </c>
    </row>
    <row r="13" spans="1:15" ht="15.75" thickBot="1" x14ac:dyDescent="0.3">
      <c r="A13" s="33">
        <v>10</v>
      </c>
      <c r="B13" s="34" t="s">
        <v>21</v>
      </c>
      <c r="C13" s="157">
        <f>[1]STA_SP1_NO!$G$88</f>
        <v>66666.429999999993</v>
      </c>
      <c r="D13" s="129">
        <f>[2]STA_SP1_NO!$G$88</f>
        <v>141903.26999999999</v>
      </c>
      <c r="E13" s="157">
        <f>[3]STA_SP1_NO!$G$88</f>
        <v>75558</v>
      </c>
      <c r="F13" s="129">
        <f>[4]STA_SP1_NO!$G$88</f>
        <v>99700.12</v>
      </c>
      <c r="G13" s="157">
        <f>[5]STA_SP1_NO!$G$88</f>
        <v>164525</v>
      </c>
      <c r="H13" s="129">
        <f>[6]STA_SP1_NO!$G$88</f>
        <v>90378</v>
      </c>
      <c r="I13" s="163">
        <f>[7]STA_SP1_NO!$G$88</f>
        <v>110016.62</v>
      </c>
      <c r="J13" s="129">
        <f>[8]STA_SP1_NO!$G$88</f>
        <v>170536</v>
      </c>
      <c r="K13" s="157">
        <f>[9]STA_SP1_NO!$G$88</f>
        <v>95411</v>
      </c>
      <c r="L13" s="138">
        <f>'[10]СП-1 (н.о.)'!$G$89</f>
        <v>90924.43</v>
      </c>
      <c r="M13" s="285">
        <f>[11]STA_SP1_NO!$G$88</f>
        <v>97359</v>
      </c>
      <c r="N13" s="277">
        <f>[12]STA_SP1_NO!$G$88</f>
        <v>0</v>
      </c>
      <c r="O13" s="286">
        <f t="shared" si="0"/>
        <v>1202977.8699999999</v>
      </c>
    </row>
    <row r="14" spans="1:15" ht="15.75" thickBot="1" x14ac:dyDescent="0.3">
      <c r="A14" s="33">
        <v>11</v>
      </c>
      <c r="B14" s="34" t="s">
        <v>22</v>
      </c>
      <c r="C14" s="157">
        <f>[1]STA_SP1_NO!$G$124</f>
        <v>0</v>
      </c>
      <c r="D14" s="129">
        <f>[2]STA_SP1_NO!$G$124</f>
        <v>0</v>
      </c>
      <c r="E14" s="157">
        <f>[3]STA_SP1_NO!$G$124</f>
        <v>0</v>
      </c>
      <c r="F14" s="129">
        <f>[4]STA_SP1_NO!$G$124</f>
        <v>0</v>
      </c>
      <c r="G14" s="157">
        <f>[5]STA_SP1_NO!$G$124</f>
        <v>0</v>
      </c>
      <c r="H14" s="129">
        <f>[6]STA_SP1_NO!$G$124</f>
        <v>0</v>
      </c>
      <c r="I14" s="163">
        <f>[7]STA_SP1_NO!$G$124</f>
        <v>0</v>
      </c>
      <c r="J14" s="129">
        <f>[8]STA_SP1_NO!$G$124</f>
        <v>0</v>
      </c>
      <c r="K14" s="157">
        <f>[9]STA_SP1_NO!$G$124</f>
        <v>0</v>
      </c>
      <c r="L14" s="138">
        <f>'[10]СП-1 (н.о.)'!$G$125</f>
        <v>0</v>
      </c>
      <c r="M14" s="285">
        <f>[11]STA_SP1_NO!$G$124</f>
        <v>0</v>
      </c>
      <c r="N14" s="277">
        <f>[12]STA_SP1_NO!$G$124</f>
        <v>0</v>
      </c>
      <c r="O14" s="286">
        <f t="shared" si="0"/>
        <v>0</v>
      </c>
    </row>
    <row r="15" spans="1:15" ht="15.75" thickBot="1" x14ac:dyDescent="0.3">
      <c r="A15" s="33">
        <v>12</v>
      </c>
      <c r="B15" s="34" t="s">
        <v>23</v>
      </c>
      <c r="C15" s="157">
        <f>[1]STA_SP1_NO!$G$128</f>
        <v>0</v>
      </c>
      <c r="D15" s="129">
        <f>[2]STA_SP1_NO!$G$128</f>
        <v>0</v>
      </c>
      <c r="E15" s="157">
        <f>[3]STA_SP1_NO!$G$128</f>
        <v>0</v>
      </c>
      <c r="F15" s="129">
        <f>[4]STA_SP1_NO!$G$128</f>
        <v>0</v>
      </c>
      <c r="G15" s="157">
        <f>[5]STA_SP1_NO!$G$128</f>
        <v>0</v>
      </c>
      <c r="H15" s="129">
        <f>[6]STA_SP1_NO!$G$128</f>
        <v>0</v>
      </c>
      <c r="I15" s="163">
        <f>[7]STA_SP1_NO!$G$128</f>
        <v>0</v>
      </c>
      <c r="J15" s="129">
        <f>[8]STA_SP1_NO!$G$128</f>
        <v>0</v>
      </c>
      <c r="K15" s="157">
        <f>[9]STA_SP1_NO!$G$128</f>
        <v>0</v>
      </c>
      <c r="L15" s="138">
        <f>'[10]СП-1 (н.о.)'!$G$129</f>
        <v>0</v>
      </c>
      <c r="M15" s="285">
        <f>[11]STA_SP1_NO!$G$128</f>
        <v>0</v>
      </c>
      <c r="N15" s="277">
        <f>[12]STA_SP1_NO!$G$128</f>
        <v>0</v>
      </c>
      <c r="O15" s="286">
        <f t="shared" si="0"/>
        <v>0</v>
      </c>
    </row>
    <row r="16" spans="1:15" ht="15.75" thickBot="1" x14ac:dyDescent="0.3">
      <c r="A16" s="33">
        <v>13</v>
      </c>
      <c r="B16" s="34" t="s">
        <v>24</v>
      </c>
      <c r="C16" s="157">
        <f>[1]STA_SP1_NO!$G$132</f>
        <v>1003.38</v>
      </c>
      <c r="D16" s="129">
        <f>[2]STA_SP1_NO!$G$132</f>
        <v>956.88</v>
      </c>
      <c r="E16" s="157">
        <f>[3]STA_SP1_NO!$G$132</f>
        <v>292</v>
      </c>
      <c r="F16" s="129">
        <f>[4]STA_SP1_NO!$G$132</f>
        <v>618.66</v>
      </c>
      <c r="G16" s="157">
        <f>[5]STA_SP1_NO!$G$132</f>
        <v>1578</v>
      </c>
      <c r="H16" s="129">
        <f>[6]STA_SP1_NO!$G$132</f>
        <v>386</v>
      </c>
      <c r="I16" s="163">
        <f>[7]STA_SP1_NO!$G$132</f>
        <v>0</v>
      </c>
      <c r="J16" s="129">
        <f>[8]STA_SP1_NO!$G$132</f>
        <v>790</v>
      </c>
      <c r="K16" s="157">
        <f>[9]STA_SP1_NO!$G$132</f>
        <v>741</v>
      </c>
      <c r="L16" s="138">
        <f>'[10]СП-1 (н.о.)'!$G$133</f>
        <v>2797.57</v>
      </c>
      <c r="M16" s="285">
        <f>[11]STA_SP1_NO!$G$132</f>
        <v>38</v>
      </c>
      <c r="N16" s="277">
        <f>[12]STA_SP1_NO!$G$132</f>
        <v>0</v>
      </c>
      <c r="O16" s="286">
        <f t="shared" si="0"/>
        <v>9201.49</v>
      </c>
    </row>
    <row r="17" spans="1:15" ht="15.75" thickBot="1" x14ac:dyDescent="0.3">
      <c r="A17" s="33">
        <v>14</v>
      </c>
      <c r="B17" s="34" t="s">
        <v>25</v>
      </c>
      <c r="C17" s="157">
        <f>[1]STA_SP1_NO!$G$153</f>
        <v>0</v>
      </c>
      <c r="D17" s="129">
        <f>[2]STA_SP1_NO!$G$153</f>
        <v>285.97000000000003</v>
      </c>
      <c r="E17" s="157">
        <f>[3]STA_SP1_NO!$G$153</f>
        <v>0</v>
      </c>
      <c r="F17" s="129">
        <f>[4]STA_SP1_NO!$G$153</f>
        <v>0</v>
      </c>
      <c r="G17" s="157">
        <f>[5]STA_SP1_NO!$G$153</f>
        <v>0</v>
      </c>
      <c r="H17" s="129">
        <f>[6]STA_SP1_NO!$G$153</f>
        <v>0</v>
      </c>
      <c r="I17" s="163">
        <f>[7]STA_SP1_NO!$G$153</f>
        <v>0</v>
      </c>
      <c r="J17" s="129">
        <f>[8]STA_SP1_NO!$G$153</f>
        <v>0</v>
      </c>
      <c r="K17" s="157">
        <f>[9]STA_SP1_NO!$G$153</f>
        <v>0</v>
      </c>
      <c r="L17" s="138">
        <f>'[10]СП-1 (н.о.)'!$G$154</f>
        <v>0</v>
      </c>
      <c r="M17" s="285">
        <f>[11]STA_SP1_NO!$G$153</f>
        <v>5</v>
      </c>
      <c r="N17" s="277">
        <f>[12]STA_SP1_NO!$G$153</f>
        <v>0</v>
      </c>
      <c r="O17" s="286">
        <f t="shared" si="0"/>
        <v>290.97000000000003</v>
      </c>
    </row>
    <row r="18" spans="1:15" ht="15.75" thickBot="1" x14ac:dyDescent="0.3">
      <c r="A18" s="33">
        <v>15</v>
      </c>
      <c r="B18" s="34" t="s">
        <v>26</v>
      </c>
      <c r="C18" s="157">
        <f>[1]STA_SP1_NO!$G$158</f>
        <v>0</v>
      </c>
      <c r="D18" s="129">
        <f>[2]STA_SP1_NO!$G$158</f>
        <v>0</v>
      </c>
      <c r="E18" s="157">
        <f>[3]STA_SP1_NO!$G$158</f>
        <v>0</v>
      </c>
      <c r="F18" s="129">
        <f>[4]STA_SP1_NO!$G$158</f>
        <v>0</v>
      </c>
      <c r="G18" s="157">
        <f>[5]STA_SP1_NO!$G$158</f>
        <v>0</v>
      </c>
      <c r="H18" s="129">
        <f>[6]STA_SP1_NO!$G$158</f>
        <v>0</v>
      </c>
      <c r="I18" s="163">
        <f>[7]STA_SP1_NO!$G$158</f>
        <v>0</v>
      </c>
      <c r="J18" s="129">
        <f>[8]STA_SP1_NO!$G$158</f>
        <v>0</v>
      </c>
      <c r="K18" s="157">
        <f>[9]STA_SP1_NO!$G$158</f>
        <v>0</v>
      </c>
      <c r="L18" s="138">
        <f>'[10]СП-1 (н.о.)'!$G$159</f>
        <v>0</v>
      </c>
      <c r="M18" s="285">
        <f>[11]STA_SP1_NO!$G$158</f>
        <v>0</v>
      </c>
      <c r="N18" s="277">
        <f>[12]STA_SP1_NO!$G$158</f>
        <v>0</v>
      </c>
      <c r="O18" s="286">
        <f t="shared" si="0"/>
        <v>0</v>
      </c>
    </row>
    <row r="19" spans="1:15" ht="15.75" thickBot="1" x14ac:dyDescent="0.3">
      <c r="A19" s="33">
        <v>16</v>
      </c>
      <c r="B19" s="34" t="s">
        <v>27</v>
      </c>
      <c r="C19" s="157">
        <f>[1]STA_SP1_NO!$G$161</f>
        <v>39.24</v>
      </c>
      <c r="D19" s="129">
        <f>[2]STA_SP1_NO!$G$161</f>
        <v>0</v>
      </c>
      <c r="E19" s="157">
        <f>[3]STA_SP1_NO!$G$161</f>
        <v>0</v>
      </c>
      <c r="F19" s="129">
        <f>[4]STA_SP1_NO!$G$161</f>
        <v>1548.62</v>
      </c>
      <c r="G19" s="157">
        <f>[5]STA_SP1_NO!$G$161</f>
        <v>0</v>
      </c>
      <c r="H19" s="129">
        <f>[6]STA_SP1_NO!$G$161</f>
        <v>15</v>
      </c>
      <c r="I19" s="163">
        <f>[7]STA_SP1_NO!$G$161</f>
        <v>0</v>
      </c>
      <c r="J19" s="129">
        <f>[8]STA_SP1_NO!$G$161</f>
        <v>0</v>
      </c>
      <c r="K19" s="157">
        <f>[9]STA_SP1_NO!$G$161</f>
        <v>0</v>
      </c>
      <c r="L19" s="138">
        <f>'[10]СП-1 (н.о.)'!$G$162</f>
        <v>0</v>
      </c>
      <c r="M19" s="285">
        <f>[11]STA_SP1_NO!$G$161</f>
        <v>0</v>
      </c>
      <c r="N19" s="277">
        <f>[12]STA_SP1_NO!$G$161</f>
        <v>0</v>
      </c>
      <c r="O19" s="286">
        <f t="shared" si="0"/>
        <v>1602.86</v>
      </c>
    </row>
    <row r="20" spans="1:15" ht="15.75" thickBot="1" x14ac:dyDescent="0.3">
      <c r="A20" s="33">
        <v>17</v>
      </c>
      <c r="B20" s="34" t="s">
        <v>28</v>
      </c>
      <c r="C20" s="157">
        <f>[1]STA_SP1_NO!$G$167</f>
        <v>0</v>
      </c>
      <c r="D20" s="129">
        <f>[2]STA_SP1_NO!$G$167</f>
        <v>0</v>
      </c>
      <c r="E20" s="157">
        <f>[3]STA_SP1_NO!$G$167</f>
        <v>0</v>
      </c>
      <c r="F20" s="129">
        <f>[4]STA_SP1_NO!$G$167</f>
        <v>0</v>
      </c>
      <c r="G20" s="157">
        <f>[5]STA_SP1_NO!$G$167</f>
        <v>0</v>
      </c>
      <c r="H20" s="129">
        <f>[6]STA_SP1_NO!$G$167</f>
        <v>0</v>
      </c>
      <c r="I20" s="163">
        <f>[7]STA_SP1_NO!$G$167</f>
        <v>0</v>
      </c>
      <c r="J20" s="129">
        <f>[8]STA_SP1_NO!$G$167</f>
        <v>0</v>
      </c>
      <c r="K20" s="157">
        <f>[9]STA_SP1_NO!$G$167</f>
        <v>0</v>
      </c>
      <c r="L20" s="138">
        <f>'[10]СП-1 (н.о.)'!$G$168</f>
        <v>0</v>
      </c>
      <c r="M20" s="285">
        <f>[11]STA_SP1_NO!$G$167</f>
        <v>0</v>
      </c>
      <c r="N20" s="277">
        <f>[12]STA_SP1_NO!$G$167</f>
        <v>0</v>
      </c>
      <c r="O20" s="286">
        <f t="shared" si="0"/>
        <v>0</v>
      </c>
    </row>
    <row r="21" spans="1:15" ht="15.75" thickBot="1" x14ac:dyDescent="0.3">
      <c r="A21" s="35">
        <v>18</v>
      </c>
      <c r="B21" s="36" t="s">
        <v>29</v>
      </c>
      <c r="C21" s="157">
        <f>[1]STA_SP1_NO!$G$170</f>
        <v>375.21</v>
      </c>
      <c r="D21" s="129">
        <f>[2]STA_SP1_NO!$G$170</f>
        <v>14266.94</v>
      </c>
      <c r="E21" s="157">
        <f>[3]STA_SP1_NO!$G$170</f>
        <v>499</v>
      </c>
      <c r="F21" s="129">
        <f>[4]STA_SP1_NO!$G$170</f>
        <v>17786.14</v>
      </c>
      <c r="G21" s="157">
        <f>[5]STA_SP1_NO!$G$170</f>
        <v>556</v>
      </c>
      <c r="H21" s="129">
        <f>[6]STA_SP1_NO!$G$170</f>
        <v>9863</v>
      </c>
      <c r="I21" s="163">
        <f>[7]STA_SP1_NO!$G$170</f>
        <v>561</v>
      </c>
      <c r="J21" s="129">
        <f>[8]STA_SP1_NO!$G$170</f>
        <v>735</v>
      </c>
      <c r="K21" s="157">
        <f>[9]STA_SP1_NO!$G$170</f>
        <v>1771</v>
      </c>
      <c r="L21" s="138">
        <f>'[10]СП-1 (н.о.)'!$G$171</f>
        <v>1702.08</v>
      </c>
      <c r="M21" s="285">
        <f>[11]STA_SP1_NO!$G$170</f>
        <v>4142</v>
      </c>
      <c r="N21" s="277">
        <f>[12]STA_SP1_NO!$G$170</f>
        <v>0</v>
      </c>
      <c r="O21" s="286">
        <f t="shared" si="0"/>
        <v>52257.37</v>
      </c>
    </row>
    <row r="22" spans="1:15" ht="15.75" thickBot="1" x14ac:dyDescent="0.3">
      <c r="A22" s="37"/>
      <c r="B22" s="38" t="s">
        <v>37</v>
      </c>
      <c r="C22" s="120">
        <f>SUM(C4:C21)</f>
        <v>203042.50999999998</v>
      </c>
      <c r="D22" s="40">
        <f>SUM(D4:D21)</f>
        <v>313176.11000000004</v>
      </c>
      <c r="E22" s="41">
        <f>SUM(E4:E21)</f>
        <v>146253</v>
      </c>
      <c r="F22" s="40">
        <f>SUM(F4:F21)</f>
        <v>285286.05</v>
      </c>
      <c r="G22" s="41">
        <f t="shared" ref="G22:M22" si="1">SUM(G4:G21)</f>
        <v>241157</v>
      </c>
      <c r="H22" s="40">
        <f t="shared" si="1"/>
        <v>253609</v>
      </c>
      <c r="I22" s="41">
        <f>SUM(I4:I21)</f>
        <v>118959.72</v>
      </c>
      <c r="J22" s="40">
        <f>SUM(J4:J21)</f>
        <v>255188</v>
      </c>
      <c r="K22" s="120">
        <f t="shared" si="1"/>
        <v>133614</v>
      </c>
      <c r="L22" s="40">
        <f>SUM(L4:L21)</f>
        <v>169402.41999999998</v>
      </c>
      <c r="M22" s="39">
        <f t="shared" si="1"/>
        <v>237161</v>
      </c>
      <c r="N22" s="278">
        <f>SUM(N4:N21)</f>
        <v>0</v>
      </c>
      <c r="O22" s="287">
        <f>SUM(O4:O21)</f>
        <v>2356848.8100000005</v>
      </c>
    </row>
    <row r="23" spans="1:15" ht="15.75" thickBot="1" x14ac:dyDescent="0.3">
      <c r="A23" s="44"/>
      <c r="B23" s="45"/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O23" s="47"/>
    </row>
    <row r="24" spans="1:15" ht="15.75" thickBot="1" x14ac:dyDescent="0.3">
      <c r="A24" s="393" t="s">
        <v>31</v>
      </c>
      <c r="B24" s="394"/>
      <c r="C24" s="49">
        <f>C22/O22</f>
        <v>8.6149993643419132E-2</v>
      </c>
      <c r="D24" s="48">
        <f>D22/O22</f>
        <v>0.13287916843507666</v>
      </c>
      <c r="E24" s="49">
        <f>E22/O22</f>
        <v>6.2054468398420499E-2</v>
      </c>
      <c r="F24" s="48">
        <f>F22/O22</f>
        <v>0.12104554555622934</v>
      </c>
      <c r="G24" s="182">
        <f>G22/O22</f>
        <v>0.10232179466785565</v>
      </c>
      <c r="H24" s="48">
        <f>H22/O22</f>
        <v>0.10760512041500021</v>
      </c>
      <c r="I24" s="50">
        <f>I22/O22</f>
        <v>5.0474056500891956E-2</v>
      </c>
      <c r="J24" s="48">
        <f>J22/O22</f>
        <v>0.10827508277885671</v>
      </c>
      <c r="K24" s="49">
        <f>K22/O22</f>
        <v>5.6691799420090921E-2</v>
      </c>
      <c r="L24" s="183">
        <f>L22/O22</f>
        <v>7.1876659750609945E-2</v>
      </c>
      <c r="M24" s="49">
        <f>M22/O22</f>
        <v>0.10062631043354875</v>
      </c>
      <c r="N24" s="290">
        <f>N22/O22</f>
        <v>0</v>
      </c>
      <c r="O24" s="288">
        <f>SUM(C24:N24)</f>
        <v>0.99999999999999989</v>
      </c>
    </row>
    <row r="25" spans="1:15" ht="15.75" thickBo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5" ht="15.75" thickBot="1" x14ac:dyDescent="0.3">
      <c r="A26" s="399" t="s">
        <v>0</v>
      </c>
      <c r="B26" s="401" t="s">
        <v>1</v>
      </c>
      <c r="C26" s="390" t="s">
        <v>90</v>
      </c>
      <c r="D26" s="391"/>
      <c r="E26" s="391"/>
      <c r="F26" s="391"/>
      <c r="G26" s="391"/>
      <c r="H26" s="392"/>
      <c r="I26" s="405" t="s">
        <v>3</v>
      </c>
      <c r="J26" s="184"/>
      <c r="K26" s="1"/>
      <c r="L26" s="1"/>
      <c r="M26" s="1"/>
      <c r="N26" s="1"/>
    </row>
    <row r="27" spans="1:15" ht="15.75" thickBot="1" x14ac:dyDescent="0.3">
      <c r="A27" s="400"/>
      <c r="B27" s="402"/>
      <c r="C27" s="203" t="s">
        <v>11</v>
      </c>
      <c r="D27" s="204" t="s">
        <v>32</v>
      </c>
      <c r="E27" s="203" t="s">
        <v>7</v>
      </c>
      <c r="F27" s="204" t="s">
        <v>9</v>
      </c>
      <c r="G27" s="205" t="s">
        <v>4</v>
      </c>
      <c r="H27" s="237" t="s">
        <v>95</v>
      </c>
      <c r="I27" s="406"/>
      <c r="J27" s="90"/>
      <c r="K27" s="403" t="s">
        <v>33</v>
      </c>
      <c r="L27" s="404"/>
      <c r="M27" s="262">
        <f>O22</f>
        <v>2356848.8100000005</v>
      </c>
      <c r="N27" s="263">
        <f>M27/M29</f>
        <v>0.81991590497669253</v>
      </c>
    </row>
    <row r="28" spans="1:15" ht="15.75" thickBot="1" x14ac:dyDescent="0.3">
      <c r="A28" s="208">
        <v>19</v>
      </c>
      <c r="B28" s="209" t="s">
        <v>34</v>
      </c>
      <c r="C28" s="206">
        <f>[13]STA_SP2_ZO!$N$51+[13]STA_SP2_ZO!$O$51</f>
        <v>186400</v>
      </c>
      <c r="D28" s="207">
        <f>[14]STA_SP2_ZO!$N$51+[14]STA_SP2_ZO!$O$51</f>
        <v>114371</v>
      </c>
      <c r="E28" s="206">
        <f>[15]STA_SP2_ZO!$O$51</f>
        <v>78702</v>
      </c>
      <c r="F28" s="210">
        <f>[16]STA_SP2_ZO!$N$51+[16]STA_SP2_ZO!$O$51</f>
        <v>33918</v>
      </c>
      <c r="G28" s="211">
        <f>[17]STA_SP2_ZO!$N$51+[17]STA_SP2_ZO!$O$51</f>
        <v>104260.85</v>
      </c>
      <c r="H28" s="212">
        <f>[18]STA_SP2_ZO!$N$51+[18]STA_SP2_ZO!$O$51</f>
        <v>0</v>
      </c>
      <c r="I28" s="259">
        <f>SUM(C28:H28)</f>
        <v>517651.85</v>
      </c>
      <c r="J28" s="90"/>
      <c r="K28" s="395" t="s">
        <v>34</v>
      </c>
      <c r="L28" s="396"/>
      <c r="M28" s="264">
        <f>I28</f>
        <v>517651.85</v>
      </c>
      <c r="N28" s="265">
        <f>M28/M29</f>
        <v>0.18008409502330741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90"/>
      <c r="K29" s="397" t="s">
        <v>3</v>
      </c>
      <c r="L29" s="398"/>
      <c r="M29" s="266">
        <f>M27+M28</f>
        <v>2874500.6600000006</v>
      </c>
      <c r="N29" s="267">
        <f>M29/M29</f>
        <v>1</v>
      </c>
    </row>
    <row r="30" spans="1:15" ht="15.75" thickBot="1" x14ac:dyDescent="0.3">
      <c r="A30" s="365" t="s">
        <v>35</v>
      </c>
      <c r="B30" s="366"/>
      <c r="C30" s="23">
        <f>C28/I28</f>
        <v>0.3600875762348768</v>
      </c>
      <c r="D30" s="91">
        <f>D28/I28</f>
        <v>0.22094193230450157</v>
      </c>
      <c r="E30" s="23">
        <f>E28/I28</f>
        <v>0.1520365473435476</v>
      </c>
      <c r="F30" s="91">
        <f>F28/I28</f>
        <v>6.5522802632696095E-2</v>
      </c>
      <c r="G30" s="23">
        <f>G28/I28</f>
        <v>0.201411141484378</v>
      </c>
      <c r="H30" s="91">
        <f>H28/I28</f>
        <v>0</v>
      </c>
      <c r="I30" s="260">
        <f>I28/I28</f>
        <v>1</v>
      </c>
      <c r="J30" s="1"/>
      <c r="K30" s="1"/>
      <c r="L30" s="1"/>
      <c r="M30" s="1"/>
      <c r="N30" s="1"/>
    </row>
    <row r="35" spans="4:4" x14ac:dyDescent="0.25">
      <c r="D35" s="185"/>
    </row>
  </sheetData>
  <mergeCells count="14">
    <mergeCell ref="C1:K1"/>
    <mergeCell ref="A2:A3"/>
    <mergeCell ref="B2:B3"/>
    <mergeCell ref="O2:O3"/>
    <mergeCell ref="C2:N2"/>
    <mergeCell ref="A24:B24"/>
    <mergeCell ref="K28:L28"/>
    <mergeCell ref="K29:L29"/>
    <mergeCell ref="A30:B30"/>
    <mergeCell ref="A26:A27"/>
    <mergeCell ref="B26:B27"/>
    <mergeCell ref="K27:L27"/>
    <mergeCell ref="I26:I27"/>
    <mergeCell ref="C26:H26"/>
  </mergeCells>
  <pageMargins left="0.25" right="0.25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T19" sqref="T19"/>
    </sheetView>
  </sheetViews>
  <sheetFormatPr defaultRowHeight="15" x14ac:dyDescent="0.25"/>
  <cols>
    <col min="1" max="1" width="4.42578125" customWidth="1"/>
    <col min="2" max="2" width="28.42578125" customWidth="1"/>
    <col min="8" max="8" width="9.85546875" bestFit="1" customWidth="1"/>
  </cols>
  <sheetData>
    <row r="1" spans="1:15" ht="33" customHeight="1" thickBot="1" x14ac:dyDescent="0.3">
      <c r="A1" s="131"/>
      <c r="B1" s="131"/>
      <c r="C1" s="407" t="s">
        <v>100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27"/>
    </row>
    <row r="2" spans="1:15" ht="15.75" thickBot="1" x14ac:dyDescent="0.3">
      <c r="A2" s="410" t="s">
        <v>0</v>
      </c>
      <c r="B2" s="412" t="s">
        <v>1</v>
      </c>
      <c r="C2" s="419" t="s">
        <v>2</v>
      </c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1"/>
      <c r="O2" s="414" t="s">
        <v>3</v>
      </c>
    </row>
    <row r="3" spans="1:15" ht="15.75" thickBot="1" x14ac:dyDescent="0.3">
      <c r="A3" s="411"/>
      <c r="B3" s="413"/>
      <c r="C3" s="253" t="s">
        <v>69</v>
      </c>
      <c r="D3" s="280" t="s">
        <v>4</v>
      </c>
      <c r="E3" s="281" t="s">
        <v>5</v>
      </c>
      <c r="F3" s="280" t="s">
        <v>6</v>
      </c>
      <c r="G3" s="281" t="s">
        <v>7</v>
      </c>
      <c r="H3" s="280" t="s">
        <v>8</v>
      </c>
      <c r="I3" s="255" t="s">
        <v>94</v>
      </c>
      <c r="J3" s="280" t="s">
        <v>9</v>
      </c>
      <c r="K3" s="291" t="s">
        <v>10</v>
      </c>
      <c r="L3" s="292" t="s">
        <v>93</v>
      </c>
      <c r="M3" s="281" t="s">
        <v>11</v>
      </c>
      <c r="N3" s="289" t="s">
        <v>96</v>
      </c>
      <c r="O3" s="415"/>
    </row>
    <row r="4" spans="1:15" x14ac:dyDescent="0.25">
      <c r="A4" s="31">
        <v>1</v>
      </c>
      <c r="B4" s="32" t="s">
        <v>12</v>
      </c>
      <c r="C4" s="157">
        <f>[1]STA_SP1_NO!$F$10</f>
        <v>320</v>
      </c>
      <c r="D4" s="129">
        <f>[2]STA_SP1_NO!$F$10</f>
        <v>592</v>
      </c>
      <c r="E4" s="157">
        <f>[3]STA_SP1_NO!$F$10</f>
        <v>93</v>
      </c>
      <c r="F4" s="129">
        <f>[4]STA_SP1_NO!$F$10</f>
        <v>692</v>
      </c>
      <c r="G4" s="157">
        <f>[5]STA_SP1_NO!$F$10</f>
        <v>379</v>
      </c>
      <c r="H4" s="129">
        <f>[6]STA_SP1_NO!$F$10</f>
        <v>583</v>
      </c>
      <c r="I4" s="163">
        <f>[7]STA_SP1_NO!$F$10</f>
        <v>146</v>
      </c>
      <c r="J4" s="129">
        <f>[8]STA_SP1_NO!$F$10</f>
        <v>311</v>
      </c>
      <c r="K4" s="157">
        <f>[9]STA_SP1_NO!$F$10</f>
        <v>212</v>
      </c>
      <c r="L4" s="167">
        <f>'[10]СП-1 (н.о.)'!$F$11</f>
        <v>222</v>
      </c>
      <c r="M4" s="157">
        <f>[11]STA_SP1_NO!$F$10</f>
        <v>603</v>
      </c>
      <c r="N4" s="277">
        <f>[12]STA_SP1_NO!$F$10</f>
        <v>0</v>
      </c>
      <c r="O4" s="286">
        <f>SUM(C4:N4)</f>
        <v>4153</v>
      </c>
    </row>
    <row r="5" spans="1:15" x14ac:dyDescent="0.25">
      <c r="A5" s="33">
        <v>2</v>
      </c>
      <c r="B5" s="34" t="s">
        <v>13</v>
      </c>
      <c r="C5" s="157">
        <f>[1]STA_SP1_NO!$F$20</f>
        <v>7820</v>
      </c>
      <c r="D5" s="129">
        <f>[2]STA_SP1_NO!$F$20</f>
        <v>6594</v>
      </c>
      <c r="E5" s="157">
        <f>[3]STA_SP1_NO!$F$20</f>
        <v>818</v>
      </c>
      <c r="F5" s="129">
        <f>[4]STA_SP1_NO!$F$20</f>
        <v>3046</v>
      </c>
      <c r="G5" s="157">
        <f>[5]STA_SP1_NO!$F$20</f>
        <v>549</v>
      </c>
      <c r="H5" s="129">
        <f>[6]STA_SP1_NO!$F$20</f>
        <v>6456</v>
      </c>
      <c r="I5" s="163">
        <f>[7]STA_SP1_NO!$F$20</f>
        <v>0</v>
      </c>
      <c r="J5" s="129">
        <f>[8]STA_SP1_NO!$F$20</f>
        <v>2491</v>
      </c>
      <c r="K5" s="157">
        <f>[9]STA_SP1_NO!$F$20</f>
        <v>0</v>
      </c>
      <c r="L5" s="167">
        <f>'[10]СП-1 (н.о.)'!$F$21</f>
        <v>2171</v>
      </c>
      <c r="M5" s="157">
        <f>[11]STA_SP1_NO!$F$20</f>
        <v>8980</v>
      </c>
      <c r="N5" s="277">
        <f>[12]STA_SP1_NO!$F$20</f>
        <v>0</v>
      </c>
      <c r="O5" s="286">
        <f t="shared" ref="O5:O21" si="0">SUM(C5:N5)</f>
        <v>38925</v>
      </c>
    </row>
    <row r="6" spans="1:15" x14ac:dyDescent="0.25">
      <c r="A6" s="33">
        <v>3</v>
      </c>
      <c r="B6" s="34" t="s">
        <v>14</v>
      </c>
      <c r="C6" s="157">
        <f>[1]STA_SP1_NO!$F$24</f>
        <v>229</v>
      </c>
      <c r="D6" s="129">
        <f>[2]STA_SP1_NO!$F$24</f>
        <v>544</v>
      </c>
      <c r="E6" s="157">
        <f>[3]STA_SP1_NO!$F$24</f>
        <v>363</v>
      </c>
      <c r="F6" s="129">
        <f>[4]STA_SP1_NO!$F$24</f>
        <v>654</v>
      </c>
      <c r="G6" s="157">
        <f>[5]STA_SP1_NO!$F$24</f>
        <v>290</v>
      </c>
      <c r="H6" s="129">
        <f>[6]STA_SP1_NO!$F$24</f>
        <v>325</v>
      </c>
      <c r="I6" s="163">
        <f>[7]STA_SP1_NO!$F$24</f>
        <v>54</v>
      </c>
      <c r="J6" s="129">
        <f>[8]STA_SP1_NO!$F$24</f>
        <v>323</v>
      </c>
      <c r="K6" s="157">
        <f>[9]STA_SP1_NO!$F$24</f>
        <v>319</v>
      </c>
      <c r="L6" s="167">
        <f>'[10]СП-1 (н.о.)'!$F$25</f>
        <v>471</v>
      </c>
      <c r="M6" s="157">
        <f>[11]STA_SP1_NO!$F$24</f>
        <v>280</v>
      </c>
      <c r="N6" s="277">
        <f>[12]STA_SP1_NO!$F$24</f>
        <v>0</v>
      </c>
      <c r="O6" s="286">
        <f t="shared" si="0"/>
        <v>3852</v>
      </c>
    </row>
    <row r="7" spans="1:15" x14ac:dyDescent="0.25">
      <c r="A7" s="33">
        <v>4</v>
      </c>
      <c r="B7" s="34" t="s">
        <v>15</v>
      </c>
      <c r="C7" s="157">
        <f>[1]STA_SP1_NO!$F$27</f>
        <v>0</v>
      </c>
      <c r="D7" s="129">
        <f>[2]STA_SP1_NO!$F$27</f>
        <v>0</v>
      </c>
      <c r="E7" s="157">
        <f>[3]STA_SP1_NO!$F$27</f>
        <v>0</v>
      </c>
      <c r="F7" s="129">
        <f>[4]STA_SP1_NO!$F$27</f>
        <v>0</v>
      </c>
      <c r="G7" s="157">
        <f>[5]STA_SP1_NO!$F$27</f>
        <v>0</v>
      </c>
      <c r="H7" s="129">
        <f>[6]STA_SP1_NO!$F$27</f>
        <v>0</v>
      </c>
      <c r="I7" s="163">
        <f>[7]STA_SP1_NO!$F$27</f>
        <v>0</v>
      </c>
      <c r="J7" s="129">
        <f>[8]STA_SP1_NO!$F$27</f>
        <v>0</v>
      </c>
      <c r="K7" s="157">
        <f>[9]STA_SP1_NO!$F$27</f>
        <v>0</v>
      </c>
      <c r="L7" s="167">
        <f>'[10]СП-1 (н.о.)'!$F$28</f>
        <v>0</v>
      </c>
      <c r="M7" s="157">
        <f>[11]STA_SP1_NO!$F$27</f>
        <v>0</v>
      </c>
      <c r="N7" s="277">
        <f>[12]STA_SP1_NO!$F$27</f>
        <v>0</v>
      </c>
      <c r="O7" s="286">
        <f t="shared" si="0"/>
        <v>0</v>
      </c>
    </row>
    <row r="8" spans="1:15" x14ac:dyDescent="0.25">
      <c r="A8" s="33">
        <v>5</v>
      </c>
      <c r="B8" s="34" t="s">
        <v>16</v>
      </c>
      <c r="C8" s="157">
        <f>[1]STA_SP1_NO!$F$30</f>
        <v>0</v>
      </c>
      <c r="D8" s="129">
        <f>[2]STA_SP1_NO!$F$30</f>
        <v>0</v>
      </c>
      <c r="E8" s="157">
        <f>[3]STA_SP1_NO!$F$30</f>
        <v>0</v>
      </c>
      <c r="F8" s="129">
        <f>[4]STA_SP1_NO!$F$30</f>
        <v>0</v>
      </c>
      <c r="G8" s="157">
        <f>[5]STA_SP1_NO!$F$30</f>
        <v>0</v>
      </c>
      <c r="H8" s="129">
        <f>[6]STA_SP1_NO!$F$30</f>
        <v>0</v>
      </c>
      <c r="I8" s="163">
        <f>[7]STA_SP1_NO!$F$30</f>
        <v>0</v>
      </c>
      <c r="J8" s="129">
        <f>[8]STA_SP1_NO!$F$30</f>
        <v>0</v>
      </c>
      <c r="K8" s="157">
        <f>[9]STA_SP1_NO!$F$30</f>
        <v>0</v>
      </c>
      <c r="L8" s="167">
        <f>'[10]СП-1 (н.о.)'!$F$31</f>
        <v>0</v>
      </c>
      <c r="M8" s="157">
        <f>[11]STA_SP1_NO!$F$30</f>
        <v>0</v>
      </c>
      <c r="N8" s="277">
        <f>[12]STA_SP1_NO!$F$30</f>
        <v>0</v>
      </c>
      <c r="O8" s="286">
        <f t="shared" si="0"/>
        <v>0</v>
      </c>
    </row>
    <row r="9" spans="1:15" x14ac:dyDescent="0.25">
      <c r="A9" s="33">
        <v>6</v>
      </c>
      <c r="B9" s="34" t="s">
        <v>17</v>
      </c>
      <c r="C9" s="157">
        <f>[1]STA_SP1_NO!$F$33</f>
        <v>0</v>
      </c>
      <c r="D9" s="129">
        <f>[2]STA_SP1_NO!$F$33</f>
        <v>0</v>
      </c>
      <c r="E9" s="157">
        <f>[3]STA_SP1_NO!$F$33</f>
        <v>0</v>
      </c>
      <c r="F9" s="129">
        <f>[4]STA_SP1_NO!$F$33</f>
        <v>0</v>
      </c>
      <c r="G9" s="157">
        <f>[5]STA_SP1_NO!$F$33</f>
        <v>0</v>
      </c>
      <c r="H9" s="129">
        <f>[6]STA_SP1_NO!$F$33</f>
        <v>0</v>
      </c>
      <c r="I9" s="163">
        <f>[7]STA_SP1_NO!$F$33</f>
        <v>0</v>
      </c>
      <c r="J9" s="129">
        <f>[8]STA_SP1_NO!$F$33</f>
        <v>0</v>
      </c>
      <c r="K9" s="157">
        <f>[9]STA_SP1_NO!$F$33</f>
        <v>0</v>
      </c>
      <c r="L9" s="167">
        <f>'[10]СП-1 (н.о.)'!$F$34</f>
        <v>0</v>
      </c>
      <c r="M9" s="157">
        <f>[11]STA_SP1_NO!$F$33</f>
        <v>0</v>
      </c>
      <c r="N9" s="277">
        <f>[12]STA_SP1_NO!$F$33</f>
        <v>0</v>
      </c>
      <c r="O9" s="286">
        <f t="shared" si="0"/>
        <v>0</v>
      </c>
    </row>
    <row r="10" spans="1:15" x14ac:dyDescent="0.25">
      <c r="A10" s="33">
        <v>7</v>
      </c>
      <c r="B10" s="34" t="s">
        <v>18</v>
      </c>
      <c r="C10" s="157">
        <f>[1]STA_SP1_NO!$F$36</f>
        <v>2</v>
      </c>
      <c r="D10" s="129">
        <f>[2]STA_SP1_NO!$F$36</f>
        <v>2</v>
      </c>
      <c r="E10" s="157">
        <f>[3]STA_SP1_NO!$F$36</f>
        <v>1</v>
      </c>
      <c r="F10" s="129">
        <f>[4]STA_SP1_NO!$F$36</f>
        <v>2</v>
      </c>
      <c r="G10" s="157">
        <f>[5]STA_SP1_NO!$F$36</f>
        <v>0</v>
      </c>
      <c r="H10" s="129">
        <f>[6]STA_SP1_NO!$F$36</f>
        <v>0</v>
      </c>
      <c r="I10" s="163">
        <f>[7]STA_SP1_NO!$F$36</f>
        <v>0</v>
      </c>
      <c r="J10" s="129">
        <f>[8]STA_SP1_NO!$F$36</f>
        <v>5</v>
      </c>
      <c r="K10" s="157">
        <f>[9]STA_SP1_NO!$F$36</f>
        <v>0</v>
      </c>
      <c r="L10" s="167">
        <f>'[10]СП-1 (н.о.)'!$F$37</f>
        <v>0</v>
      </c>
      <c r="M10" s="157">
        <f>[11]STA_SP1_NO!$F$36</f>
        <v>0</v>
      </c>
      <c r="N10" s="277">
        <f>[12]STA_SP1_NO!$F$36</f>
        <v>0</v>
      </c>
      <c r="O10" s="286">
        <f t="shared" si="0"/>
        <v>12</v>
      </c>
    </row>
    <row r="11" spans="1:15" x14ac:dyDescent="0.25">
      <c r="A11" s="33">
        <v>8</v>
      </c>
      <c r="B11" s="34" t="s">
        <v>19</v>
      </c>
      <c r="C11" s="157">
        <f>[1]STA_SP1_NO!$F$40</f>
        <v>22</v>
      </c>
      <c r="D11" s="129">
        <f>[2]STA_SP1_NO!$F$40</f>
        <v>18</v>
      </c>
      <c r="E11" s="157">
        <f>[3]STA_SP1_NO!$F$40</f>
        <v>3</v>
      </c>
      <c r="F11" s="129">
        <f>[4]STA_SP1_NO!$F$40</f>
        <v>56</v>
      </c>
      <c r="G11" s="157">
        <f>[5]STA_SP1_NO!$F$40</f>
        <v>2</v>
      </c>
      <c r="H11" s="129">
        <f>[6]STA_SP1_NO!$F$40</f>
        <v>173</v>
      </c>
      <c r="I11" s="163">
        <f>[7]STA_SP1_NO!$F$40</f>
        <v>2</v>
      </c>
      <c r="J11" s="129">
        <f>[8]STA_SP1_NO!$F$40</f>
        <v>6</v>
      </c>
      <c r="K11" s="157">
        <f>[9]STA_SP1_NO!$F$40</f>
        <v>22</v>
      </c>
      <c r="L11" s="167">
        <f>'[10]СП-1 (н.о.)'!$F$41</f>
        <v>12</v>
      </c>
      <c r="M11" s="157">
        <f>[11]STA_SP1_NO!$F$40</f>
        <v>12</v>
      </c>
      <c r="N11" s="277">
        <f>[12]STA_SP1_NO!$F$40</f>
        <v>0</v>
      </c>
      <c r="O11" s="286">
        <f t="shared" si="0"/>
        <v>328</v>
      </c>
    </row>
    <row r="12" spans="1:15" x14ac:dyDescent="0.25">
      <c r="A12" s="33">
        <v>9</v>
      </c>
      <c r="B12" s="34" t="s">
        <v>20</v>
      </c>
      <c r="C12" s="157">
        <f>[1]STA_SP1_NO!$F$56</f>
        <v>471</v>
      </c>
      <c r="D12" s="129">
        <f>[2]STA_SP1_NO!$F$56</f>
        <v>404</v>
      </c>
      <c r="E12" s="157">
        <f>[3]STA_SP1_NO!$F$56</f>
        <v>421</v>
      </c>
      <c r="F12" s="129">
        <f>[4]STA_SP1_NO!$F$56</f>
        <v>602</v>
      </c>
      <c r="G12" s="157">
        <f>[5]STA_SP1_NO!$F$56</f>
        <v>189</v>
      </c>
      <c r="H12" s="129">
        <f>[6]STA_SP1_NO!$F$56</f>
        <v>85</v>
      </c>
      <c r="I12" s="163">
        <f>[7]STA_SP1_NO!$F$56</f>
        <v>6</v>
      </c>
      <c r="J12" s="129">
        <f>[8]STA_SP1_NO!$F$56</f>
        <v>123</v>
      </c>
      <c r="K12" s="157">
        <f>[9]STA_SP1_NO!$F$56</f>
        <v>79</v>
      </c>
      <c r="L12" s="167">
        <f>'[10]СП-1 (н.о.)'!$F$57</f>
        <v>78</v>
      </c>
      <c r="M12" s="157">
        <f>[11]STA_SP1_NO!$F$56</f>
        <v>88</v>
      </c>
      <c r="N12" s="277">
        <f>[12]STA_SP1_NO!$F$56</f>
        <v>0</v>
      </c>
      <c r="O12" s="286">
        <f t="shared" si="0"/>
        <v>2546</v>
      </c>
    </row>
    <row r="13" spans="1:15" x14ac:dyDescent="0.25">
      <c r="A13" s="33">
        <v>10</v>
      </c>
      <c r="B13" s="34" t="s">
        <v>21</v>
      </c>
      <c r="C13" s="157">
        <f>[1]STA_SP1_NO!$F$88</f>
        <v>794</v>
      </c>
      <c r="D13" s="129">
        <f>[2]STA_SP1_NO!$F$88</f>
        <v>1290</v>
      </c>
      <c r="E13" s="157">
        <f>[3]STA_SP1_NO!$F$88</f>
        <v>1157</v>
      </c>
      <c r="F13" s="129">
        <f>[4]STA_SP1_NO!$F$88</f>
        <v>1299</v>
      </c>
      <c r="G13" s="157">
        <f>[5]STA_SP1_NO!$F$88</f>
        <v>1873</v>
      </c>
      <c r="H13" s="129">
        <f>[6]STA_SP1_NO!$F$88</f>
        <v>1255</v>
      </c>
      <c r="I13" s="163">
        <f>[7]STA_SP1_NO!$F$88</f>
        <v>1393</v>
      </c>
      <c r="J13" s="129">
        <f>[8]STA_SP1_NO!$F$88</f>
        <v>2528</v>
      </c>
      <c r="K13" s="157">
        <f>[9]STA_SP1_NO!$F$88</f>
        <v>1399</v>
      </c>
      <c r="L13" s="167">
        <f>'[10]СП-1 (н.о.)'!$F$89</f>
        <v>1067</v>
      </c>
      <c r="M13" s="157">
        <f>[11]STA_SP1_NO!$F$88</f>
        <v>1561</v>
      </c>
      <c r="N13" s="277">
        <f>[12]STA_SP1_NO!$F$88</f>
        <v>0</v>
      </c>
      <c r="O13" s="286">
        <f t="shared" si="0"/>
        <v>15616</v>
      </c>
    </row>
    <row r="14" spans="1:15" x14ac:dyDescent="0.25">
      <c r="A14" s="33">
        <v>11</v>
      </c>
      <c r="B14" s="34" t="s">
        <v>22</v>
      </c>
      <c r="C14" s="157">
        <f>[1]STA_SP1_NO!$F$124</f>
        <v>0</v>
      </c>
      <c r="D14" s="129">
        <f>[2]STA_SP1_NO!$F$124</f>
        <v>0</v>
      </c>
      <c r="E14" s="157">
        <f>[3]STA_SP1_NO!$F$124</f>
        <v>0</v>
      </c>
      <c r="F14" s="129">
        <f>[4]STA_SP1_NO!$F$124</f>
        <v>0</v>
      </c>
      <c r="G14" s="157">
        <f>[5]STA_SP1_NO!$F$124</f>
        <v>0</v>
      </c>
      <c r="H14" s="129">
        <f>[6]STA_SP1_NO!$F$124</f>
        <v>0</v>
      </c>
      <c r="I14" s="163">
        <f>[7]STA_SP1_NO!$F$124</f>
        <v>0</v>
      </c>
      <c r="J14" s="129">
        <f>[8]STA_SP1_NO!$F$124</f>
        <v>0</v>
      </c>
      <c r="K14" s="157">
        <f>[9]STA_SP1_NO!$F$124</f>
        <v>0</v>
      </c>
      <c r="L14" s="167">
        <f>'[10]СП-1 (н.о.)'!$F$125</f>
        <v>0</v>
      </c>
      <c r="M14" s="157">
        <f>[11]STA_SP1_NO!$F$124</f>
        <v>0</v>
      </c>
      <c r="N14" s="277">
        <f>[12]STA_SP1_NO!$F$124</f>
        <v>0</v>
      </c>
      <c r="O14" s="286">
        <f t="shared" si="0"/>
        <v>0</v>
      </c>
    </row>
    <row r="15" spans="1:15" x14ac:dyDescent="0.25">
      <c r="A15" s="33">
        <v>12</v>
      </c>
      <c r="B15" s="34" t="s">
        <v>23</v>
      </c>
      <c r="C15" s="157">
        <f>[1]STA_SP1_NO!$F$128</f>
        <v>0</v>
      </c>
      <c r="D15" s="129">
        <f>[2]STA_SP1_NO!$F$128</f>
        <v>0</v>
      </c>
      <c r="E15" s="157">
        <f>[3]STA_SP1_NO!$F$128</f>
        <v>0</v>
      </c>
      <c r="F15" s="129">
        <f>[4]STA_SP1_NO!$F$128</f>
        <v>0</v>
      </c>
      <c r="G15" s="157">
        <f>[5]STA_SP1_NO!$F$128</f>
        <v>0</v>
      </c>
      <c r="H15" s="129">
        <f>[6]STA_SP1_NO!$F$128</f>
        <v>0</v>
      </c>
      <c r="I15" s="163">
        <f>[7]STA_SP1_NO!$F$128</f>
        <v>0</v>
      </c>
      <c r="J15" s="129">
        <f>[8]STA_SP1_NO!$F$128</f>
        <v>0</v>
      </c>
      <c r="K15" s="157">
        <f>[9]STA_SP1_NO!$F$128</f>
        <v>0</v>
      </c>
      <c r="L15" s="167">
        <f>'[10]СП-1 (н.о.)'!$F$129</f>
        <v>0</v>
      </c>
      <c r="M15" s="157">
        <f>[11]STA_SP1_NO!$F$128</f>
        <v>0</v>
      </c>
      <c r="N15" s="277">
        <f>[12]STA_SP1_NO!$F$128</f>
        <v>0</v>
      </c>
      <c r="O15" s="286">
        <f t="shared" si="0"/>
        <v>0</v>
      </c>
    </row>
    <row r="16" spans="1:15" x14ac:dyDescent="0.25">
      <c r="A16" s="33">
        <v>13</v>
      </c>
      <c r="B16" s="34" t="s">
        <v>24</v>
      </c>
      <c r="C16" s="157">
        <f>[1]STA_SP1_NO!$F$132</f>
        <v>27</v>
      </c>
      <c r="D16" s="129">
        <f>[2]STA_SP1_NO!$F$132</f>
        <v>7</v>
      </c>
      <c r="E16" s="157">
        <f>[3]STA_SP1_NO!$F$132</f>
        <v>13</v>
      </c>
      <c r="F16" s="129">
        <f>[4]STA_SP1_NO!$F$132</f>
        <v>24</v>
      </c>
      <c r="G16" s="157">
        <f>[5]STA_SP1_NO!$F$132</f>
        <v>23</v>
      </c>
      <c r="H16" s="129">
        <f>[6]STA_SP1_NO!$F$132</f>
        <v>21</v>
      </c>
      <c r="I16" s="163">
        <f>[7]STA_SP1_NO!$F$132</f>
        <v>0</v>
      </c>
      <c r="J16" s="129">
        <f>[8]STA_SP1_NO!$F$132</f>
        <v>6</v>
      </c>
      <c r="K16" s="157">
        <f>[9]STA_SP1_NO!$F$132</f>
        <v>19</v>
      </c>
      <c r="L16" s="167">
        <f>'[10]СП-1 (н.о.)'!$F$133</f>
        <v>7</v>
      </c>
      <c r="M16" s="157">
        <f>[11]STA_SP1_NO!$F$132</f>
        <v>6</v>
      </c>
      <c r="N16" s="277">
        <f>[12]STA_SP1_NO!$F$132</f>
        <v>0</v>
      </c>
      <c r="O16" s="286">
        <f t="shared" si="0"/>
        <v>153</v>
      </c>
    </row>
    <row r="17" spans="1:15" x14ac:dyDescent="0.25">
      <c r="A17" s="33">
        <v>14</v>
      </c>
      <c r="B17" s="34" t="s">
        <v>25</v>
      </c>
      <c r="C17" s="157">
        <f>[1]STA_SP1_NO!$F$153</f>
        <v>0</v>
      </c>
      <c r="D17" s="129">
        <f>[2]STA_SP1_NO!$F$153</f>
        <v>12</v>
      </c>
      <c r="E17" s="157">
        <f>[3]STA_SP1_NO!$F$153</f>
        <v>0</v>
      </c>
      <c r="F17" s="129">
        <f>[4]STA_SP1_NO!$F$153</f>
        <v>0</v>
      </c>
      <c r="G17" s="157">
        <f>[5]STA_SP1_NO!$F$153</f>
        <v>0</v>
      </c>
      <c r="H17" s="129">
        <f>[6]STA_SP1_NO!$F$153</f>
        <v>0</v>
      </c>
      <c r="I17" s="163">
        <f>[7]STA_SP1_NO!$F$153</f>
        <v>0</v>
      </c>
      <c r="J17" s="129">
        <f>[8]STA_SP1_NO!$F$153</f>
        <v>0</v>
      </c>
      <c r="K17" s="157">
        <f>[9]STA_SP1_NO!$F$153</f>
        <v>0</v>
      </c>
      <c r="L17" s="167">
        <f>'[10]СП-1 (н.о.)'!$F$154</f>
        <v>0</v>
      </c>
      <c r="M17" s="157">
        <f>[11]STA_SP1_NO!$F$153</f>
        <v>1</v>
      </c>
      <c r="N17" s="277">
        <f>[12]STA_SP1_NO!$F$153</f>
        <v>0</v>
      </c>
      <c r="O17" s="286">
        <f t="shared" si="0"/>
        <v>13</v>
      </c>
    </row>
    <row r="18" spans="1:15" x14ac:dyDescent="0.25">
      <c r="A18" s="33">
        <v>15</v>
      </c>
      <c r="B18" s="34" t="s">
        <v>26</v>
      </c>
      <c r="C18" s="157">
        <f>[1]STA_SP1_NO!$F$158</f>
        <v>0</v>
      </c>
      <c r="D18" s="129">
        <f>[2]STA_SP1_NO!$F$158</f>
        <v>0</v>
      </c>
      <c r="E18" s="157">
        <f>[3]STA_SP1_NO!$F$158</f>
        <v>0</v>
      </c>
      <c r="F18" s="129">
        <f>[4]STA_SP1_NO!$F$158</f>
        <v>0</v>
      </c>
      <c r="G18" s="157">
        <f>[5]STA_SP1_NO!$F$158</f>
        <v>0</v>
      </c>
      <c r="H18" s="129">
        <f>[6]STA_SP1_NO!$F$158</f>
        <v>0</v>
      </c>
      <c r="I18" s="163">
        <f>[7]STA_SP1_NO!$F$158</f>
        <v>0</v>
      </c>
      <c r="J18" s="129">
        <f>[8]STA_SP1_NO!$F$158</f>
        <v>0</v>
      </c>
      <c r="K18" s="157">
        <f>[9]STA_SP1_NO!$F$158</f>
        <v>0</v>
      </c>
      <c r="L18" s="167">
        <f>'[10]СП-1 (н.о.)'!$F$159</f>
        <v>0</v>
      </c>
      <c r="M18" s="157">
        <f>[11]STA_SP1_NO!$F$158</f>
        <v>0</v>
      </c>
      <c r="N18" s="277">
        <f>[12]STA_SP1_NO!$F$158</f>
        <v>0</v>
      </c>
      <c r="O18" s="286">
        <f t="shared" si="0"/>
        <v>0</v>
      </c>
    </row>
    <row r="19" spans="1:15" x14ac:dyDescent="0.25">
      <c r="A19" s="33">
        <v>16</v>
      </c>
      <c r="B19" s="34" t="s">
        <v>27</v>
      </c>
      <c r="C19" s="157">
        <f>[1]STA_SP1_NO!$F$161</f>
        <v>42</v>
      </c>
      <c r="D19" s="129">
        <f>[2]STA_SP1_NO!$F$161</f>
        <v>0</v>
      </c>
      <c r="E19" s="157">
        <f>[3]STA_SP1_NO!$F$161</f>
        <v>0</v>
      </c>
      <c r="F19" s="129">
        <f>[4]STA_SP1_NO!$F$161</f>
        <v>2</v>
      </c>
      <c r="G19" s="157">
        <f>[5]STA_SP1_NO!$F$161</f>
        <v>0</v>
      </c>
      <c r="H19" s="129">
        <f>[6]STA_SP1_NO!$F$161</f>
        <v>1</v>
      </c>
      <c r="I19" s="163">
        <f>[7]STA_SP1_NO!$F$161</f>
        <v>0</v>
      </c>
      <c r="J19" s="129">
        <f>[8]STA_SP1_NO!$F$161</f>
        <v>0</v>
      </c>
      <c r="K19" s="157">
        <f>[9]STA_SP1_NO!$F$161</f>
        <v>0</v>
      </c>
      <c r="L19" s="167">
        <f>'[10]СП-1 (н.о.)'!$F$162</f>
        <v>0</v>
      </c>
      <c r="M19" s="157">
        <f>[11]STA_SP1_NO!$F$161</f>
        <v>0</v>
      </c>
      <c r="N19" s="277">
        <f>[12]STA_SP1_NO!$F$161</f>
        <v>0</v>
      </c>
      <c r="O19" s="286">
        <f t="shared" si="0"/>
        <v>45</v>
      </c>
    </row>
    <row r="20" spans="1:15" x14ac:dyDescent="0.25">
      <c r="A20" s="33">
        <v>17</v>
      </c>
      <c r="B20" s="34" t="s">
        <v>28</v>
      </c>
      <c r="C20" s="157">
        <f>[1]STA_SP1_NO!$F$167</f>
        <v>0</v>
      </c>
      <c r="D20" s="129">
        <f>[2]STA_SP1_NO!$F$167</f>
        <v>0</v>
      </c>
      <c r="E20" s="157">
        <f>[3]STA_SP1_NO!$F$167</f>
        <v>0</v>
      </c>
      <c r="F20" s="129">
        <f>[4]STA_SP1_NO!$F$167</f>
        <v>0</v>
      </c>
      <c r="G20" s="157">
        <f>[5]STA_SP1_NO!$F$167</f>
        <v>0</v>
      </c>
      <c r="H20" s="129">
        <f>[6]STA_SP1_NO!$F$167</f>
        <v>0</v>
      </c>
      <c r="I20" s="163">
        <f>[7]STA_SP1_NO!$F$167</f>
        <v>0</v>
      </c>
      <c r="J20" s="129">
        <f>[8]STA_SP1_NO!$F$167</f>
        <v>0</v>
      </c>
      <c r="K20" s="157">
        <f>[9]STA_SP1_NO!$F$167</f>
        <v>0</v>
      </c>
      <c r="L20" s="167">
        <f>'[10]СП-1 (н.о.)'!$F$168</f>
        <v>0</v>
      </c>
      <c r="M20" s="157">
        <f>[11]STA_SP1_NO!$F$167</f>
        <v>0</v>
      </c>
      <c r="N20" s="277">
        <f>[12]STA_SP1_NO!$F$167</f>
        <v>0</v>
      </c>
      <c r="O20" s="286">
        <f t="shared" si="0"/>
        <v>0</v>
      </c>
    </row>
    <row r="21" spans="1:15" ht="15.75" thickBot="1" x14ac:dyDescent="0.3">
      <c r="A21" s="35">
        <v>18</v>
      </c>
      <c r="B21" s="36" t="s">
        <v>29</v>
      </c>
      <c r="C21" s="157">
        <f>[1]STA_SP1_NO!$F$170</f>
        <v>29</v>
      </c>
      <c r="D21" s="129">
        <f>[2]STA_SP1_NO!$F$170</f>
        <v>358</v>
      </c>
      <c r="E21" s="157">
        <f>[3]STA_SP1_NO!$F$170</f>
        <v>49</v>
      </c>
      <c r="F21" s="129">
        <f>[4]STA_SP1_NO!$F$170</f>
        <v>334</v>
      </c>
      <c r="G21" s="157">
        <f>[5]STA_SP1_NO!$F$170</f>
        <v>12</v>
      </c>
      <c r="H21" s="129">
        <f>[6]STA_SP1_NO!$F$170</f>
        <v>211</v>
      </c>
      <c r="I21" s="163">
        <f>[7]STA_SP1_NO!$F$170</f>
        <v>43</v>
      </c>
      <c r="J21" s="129">
        <f>[8]STA_SP1_NO!$F$170</f>
        <v>44</v>
      </c>
      <c r="K21" s="157">
        <f>[9]STA_SP1_NO!$F$170</f>
        <v>169</v>
      </c>
      <c r="L21" s="167">
        <f>'[10]СП-1 (н.о.)'!$F$171</f>
        <v>47</v>
      </c>
      <c r="M21" s="157">
        <f>[11]STA_SP1_NO!$F$170</f>
        <v>141</v>
      </c>
      <c r="N21" s="277">
        <f>[12]STA_SP1_NO!$F$170</f>
        <v>0</v>
      </c>
      <c r="O21" s="286">
        <f t="shared" si="0"/>
        <v>1437</v>
      </c>
    </row>
    <row r="22" spans="1:15" ht="15.75" thickBot="1" x14ac:dyDescent="0.3">
      <c r="A22" s="37"/>
      <c r="B22" s="38" t="s">
        <v>3</v>
      </c>
      <c r="C22" s="39">
        <f>SUM(C4:C21)</f>
        <v>9756</v>
      </c>
      <c r="D22" s="53">
        <f>SUM(D4:D21)</f>
        <v>9821</v>
      </c>
      <c r="E22" s="76">
        <f t="shared" ref="E22:M22" si="1">SUM(E4:E21)</f>
        <v>2918</v>
      </c>
      <c r="F22" s="40">
        <f t="shared" si="1"/>
        <v>6711</v>
      </c>
      <c r="G22" s="41">
        <f t="shared" si="1"/>
        <v>3317</v>
      </c>
      <c r="H22" s="40">
        <f t="shared" si="1"/>
        <v>9110</v>
      </c>
      <c r="I22" s="41">
        <f t="shared" si="1"/>
        <v>1644</v>
      </c>
      <c r="J22" s="40">
        <f>SUM(J4:J21)</f>
        <v>5837</v>
      </c>
      <c r="K22" s="41">
        <f t="shared" si="1"/>
        <v>2219</v>
      </c>
      <c r="L22" s="40">
        <f>SUM(L4:L21)</f>
        <v>4075</v>
      </c>
      <c r="M22" s="41">
        <f t="shared" si="1"/>
        <v>11672</v>
      </c>
      <c r="N22" s="293">
        <f>SUM(N4:N21)</f>
        <v>0</v>
      </c>
      <c r="O22" s="287">
        <f>SUM(O4:O21)</f>
        <v>67080</v>
      </c>
    </row>
    <row r="23" spans="1:15" ht="15.75" thickBot="1" x14ac:dyDescent="0.3">
      <c r="A23" s="44"/>
      <c r="B23" s="45"/>
      <c r="C23" s="47"/>
      <c r="D23" s="64"/>
      <c r="E23" s="64"/>
      <c r="F23" s="47"/>
      <c r="G23" s="47"/>
      <c r="H23" s="47"/>
      <c r="I23" s="47"/>
      <c r="J23" s="47"/>
      <c r="K23" s="47"/>
      <c r="L23" s="47"/>
      <c r="M23" s="47"/>
      <c r="N23" s="27"/>
      <c r="O23" s="47"/>
    </row>
    <row r="24" spans="1:15" ht="15.75" thickBot="1" x14ac:dyDescent="0.3">
      <c r="A24" s="393" t="s">
        <v>31</v>
      </c>
      <c r="B24" s="394"/>
      <c r="C24" s="49">
        <f>C22/O22</f>
        <v>0.14543828264758496</v>
      </c>
      <c r="D24" s="48">
        <f>D22/O22</f>
        <v>0.14640727489564698</v>
      </c>
      <c r="E24" s="49">
        <f>E22/O22</f>
        <v>4.3500298151460941E-2</v>
      </c>
      <c r="F24" s="48">
        <f>F22/O22</f>
        <v>0.10004472271914132</v>
      </c>
      <c r="G24" s="49">
        <f>G22/O22</f>
        <v>4.9448419797257004E-2</v>
      </c>
      <c r="H24" s="48">
        <f>H22/O22</f>
        <v>0.13580799045915326</v>
      </c>
      <c r="I24" s="49">
        <f>I22/O22</f>
        <v>2.4508050089445437E-2</v>
      </c>
      <c r="J24" s="48">
        <f>J22/O22</f>
        <v>8.7015503875968986E-2</v>
      </c>
      <c r="K24" s="49">
        <f>K22/O22</f>
        <v>3.3079904591532497E-2</v>
      </c>
      <c r="L24" s="48">
        <f>L22/O22</f>
        <v>6.0748360166964818E-2</v>
      </c>
      <c r="M24" s="50">
        <f>M22/O22</f>
        <v>0.17400119260584376</v>
      </c>
      <c r="N24" s="290">
        <f>N22/O22</f>
        <v>0</v>
      </c>
      <c r="O24" s="48">
        <f>O22/O22</f>
        <v>1</v>
      </c>
    </row>
    <row r="25" spans="1:15" ht="15.75" thickBot="1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5" ht="15.75" thickBot="1" x14ac:dyDescent="0.3">
      <c r="A26" s="371" t="s">
        <v>0</v>
      </c>
      <c r="B26" s="373" t="s">
        <v>1</v>
      </c>
      <c r="C26" s="422" t="s">
        <v>90</v>
      </c>
      <c r="D26" s="422"/>
      <c r="E26" s="422"/>
      <c r="F26" s="422"/>
      <c r="G26" s="422"/>
      <c r="H26" s="422"/>
      <c r="I26" s="388" t="s">
        <v>3</v>
      </c>
      <c r="J26" s="1"/>
      <c r="K26" s="1"/>
      <c r="L26" s="1"/>
      <c r="M26" s="1"/>
      <c r="N26" s="1"/>
    </row>
    <row r="27" spans="1:15" ht="15.75" thickBot="1" x14ac:dyDescent="0.3">
      <c r="A27" s="372"/>
      <c r="B27" s="375"/>
      <c r="C27" s="213" t="s">
        <v>11</v>
      </c>
      <c r="D27" s="241" t="s">
        <v>32</v>
      </c>
      <c r="E27" s="215" t="s">
        <v>7</v>
      </c>
      <c r="F27" s="139" t="s">
        <v>9</v>
      </c>
      <c r="G27" s="239" t="s">
        <v>4</v>
      </c>
      <c r="H27" s="237" t="s">
        <v>95</v>
      </c>
      <c r="I27" s="389"/>
      <c r="J27" s="90"/>
      <c r="K27" s="403" t="s">
        <v>33</v>
      </c>
      <c r="L27" s="404"/>
      <c r="M27" s="262">
        <f>O22</f>
        <v>67080</v>
      </c>
      <c r="N27" s="263">
        <f>M27/M29</f>
        <v>0.95694598989985447</v>
      </c>
    </row>
    <row r="28" spans="1:15" ht="15.75" thickBot="1" x14ac:dyDescent="0.3">
      <c r="A28" s="22">
        <v>19</v>
      </c>
      <c r="B28" s="89" t="s">
        <v>34</v>
      </c>
      <c r="C28" s="214">
        <f>[13]STA_SP2_ZO!$L$51</f>
        <v>1152</v>
      </c>
      <c r="D28" s="216">
        <f>[14]STA_SP2_ZO!$L$51</f>
        <v>521</v>
      </c>
      <c r="E28" s="220">
        <f>[15]STA_SP2_ZO!$L$51</f>
        <v>405</v>
      </c>
      <c r="F28" s="52">
        <f>[16]STA_SP2_ZO!$L$51</f>
        <v>241</v>
      </c>
      <c r="G28" s="126">
        <f>[17]STA_SP2_ZO!$L$51</f>
        <v>699</v>
      </c>
      <c r="H28" s="240">
        <f>[18]STA_SP2_ZO!$L$51</f>
        <v>0</v>
      </c>
      <c r="I28" s="275">
        <f>SUM(C28:H28)</f>
        <v>3018</v>
      </c>
      <c r="J28" s="90"/>
      <c r="K28" s="395" t="s">
        <v>34</v>
      </c>
      <c r="L28" s="396"/>
      <c r="M28" s="264">
        <f>I28</f>
        <v>3018</v>
      </c>
      <c r="N28" s="265">
        <f>M28/M29</f>
        <v>4.3054010100145514E-2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90"/>
      <c r="K29" s="397" t="s">
        <v>3</v>
      </c>
      <c r="L29" s="398"/>
      <c r="M29" s="266">
        <f>M27+M28</f>
        <v>70098</v>
      </c>
      <c r="N29" s="267">
        <f>M29/M29</f>
        <v>1</v>
      </c>
    </row>
    <row r="30" spans="1:15" ht="15.75" thickBot="1" x14ac:dyDescent="0.3">
      <c r="A30" s="365" t="s">
        <v>35</v>
      </c>
      <c r="B30" s="366"/>
      <c r="C30" s="23">
        <f>C28/I28</f>
        <v>0.38170974155069581</v>
      </c>
      <c r="D30" s="91">
        <f>D28/I28</f>
        <v>0.1726308813783963</v>
      </c>
      <c r="E30" s="23">
        <f>E28/I28</f>
        <v>0.13419483101391649</v>
      </c>
      <c r="F30" s="91">
        <f>F28/I28</f>
        <v>7.9854208084824393E-2</v>
      </c>
      <c r="G30" s="23">
        <f>G28/I28</f>
        <v>0.23161033797216699</v>
      </c>
      <c r="H30" s="91">
        <f>H28/I28</f>
        <v>0</v>
      </c>
      <c r="I30" s="260">
        <f>I28/I28</f>
        <v>1</v>
      </c>
      <c r="J30" s="1"/>
      <c r="K30" s="1"/>
      <c r="L30" s="1"/>
      <c r="M30" s="1"/>
      <c r="N30" s="1"/>
    </row>
    <row r="31" spans="1:15" x14ac:dyDescent="0.25">
      <c r="H31" s="1"/>
    </row>
    <row r="32" spans="1:15" x14ac:dyDescent="0.25">
      <c r="D32" s="185"/>
    </row>
  </sheetData>
  <mergeCells count="14">
    <mergeCell ref="C2:N2"/>
    <mergeCell ref="O2:O3"/>
    <mergeCell ref="A30:B30"/>
    <mergeCell ref="K28:L28"/>
    <mergeCell ref="C1:K1"/>
    <mergeCell ref="A2:A3"/>
    <mergeCell ref="B2:B3"/>
    <mergeCell ref="A24:B24"/>
    <mergeCell ref="A26:A27"/>
    <mergeCell ref="B26:B27"/>
    <mergeCell ref="K27:L27"/>
    <mergeCell ref="K29:L29"/>
    <mergeCell ref="I26:I27"/>
    <mergeCell ref="C26:H26"/>
  </mergeCells>
  <pageMargins left="0.25" right="0.25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>
      <selection activeCell="T12" sqref="T12"/>
    </sheetView>
  </sheetViews>
  <sheetFormatPr defaultRowHeight="15" x14ac:dyDescent="0.25"/>
  <cols>
    <col min="1" max="1" width="4.5703125" customWidth="1"/>
    <col min="2" max="2" width="27.85546875" customWidth="1"/>
    <col min="8" max="8" width="9.5703125" customWidth="1"/>
  </cols>
  <sheetData>
    <row r="1" spans="1:15" ht="28.5" customHeight="1" thickBot="1" x14ac:dyDescent="0.3">
      <c r="A1" s="131"/>
      <c r="B1" s="131"/>
      <c r="C1" s="407" t="s">
        <v>101</v>
      </c>
      <c r="D1" s="408"/>
      <c r="E1" s="408"/>
      <c r="F1" s="408"/>
      <c r="G1" s="408"/>
      <c r="H1" s="408"/>
      <c r="I1" s="408"/>
      <c r="J1" s="27"/>
      <c r="K1" s="27"/>
      <c r="L1" s="27"/>
      <c r="M1" s="27"/>
      <c r="N1" s="27"/>
    </row>
    <row r="2" spans="1:15" ht="15.75" thickBot="1" x14ac:dyDescent="0.3">
      <c r="A2" s="410" t="s">
        <v>0</v>
      </c>
      <c r="B2" s="412" t="s">
        <v>1</v>
      </c>
      <c r="C2" s="423" t="s">
        <v>2</v>
      </c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5"/>
      <c r="O2" s="426" t="s">
        <v>3</v>
      </c>
    </row>
    <row r="3" spans="1:15" ht="15.75" thickBot="1" x14ac:dyDescent="0.3">
      <c r="A3" s="411"/>
      <c r="B3" s="413"/>
      <c r="C3" s="73" t="s">
        <v>69</v>
      </c>
      <c r="D3" s="30" t="s">
        <v>4</v>
      </c>
      <c r="E3" s="54" t="s">
        <v>5</v>
      </c>
      <c r="F3" s="28" t="s">
        <v>6</v>
      </c>
      <c r="G3" s="55" t="s">
        <v>7</v>
      </c>
      <c r="H3" s="28" t="s">
        <v>8</v>
      </c>
      <c r="I3" s="21" t="s">
        <v>94</v>
      </c>
      <c r="J3" s="28" t="s">
        <v>9</v>
      </c>
      <c r="K3" s="70" t="s">
        <v>10</v>
      </c>
      <c r="L3" s="189" t="s">
        <v>93</v>
      </c>
      <c r="M3" s="55" t="s">
        <v>11</v>
      </c>
      <c r="N3" s="276" t="s">
        <v>96</v>
      </c>
      <c r="O3" s="415"/>
    </row>
    <row r="4" spans="1:15" ht="15.75" thickBot="1" x14ac:dyDescent="0.3">
      <c r="A4" s="31">
        <v>1</v>
      </c>
      <c r="B4" s="32" t="s">
        <v>12</v>
      </c>
      <c r="C4" s="156">
        <f>[1]STA_SP1_NO!$H$10</f>
        <v>86</v>
      </c>
      <c r="D4" s="75">
        <f>[2]STA_SP1_NO!$H$10</f>
        <v>416</v>
      </c>
      <c r="E4" s="156">
        <f>[3]STA_SP1_NO!$H$10</f>
        <v>43</v>
      </c>
      <c r="F4" s="75">
        <f>[4]STA_SP1_NO!$H$10</f>
        <v>132</v>
      </c>
      <c r="G4" s="156">
        <f>[5]STA_SP1_NO!$H$10</f>
        <v>99</v>
      </c>
      <c r="H4" s="75">
        <f>[6]STA_SP1_NO!$H$10</f>
        <v>208</v>
      </c>
      <c r="I4" s="163">
        <f>[7]STA_SP1_NO!$H$10</f>
        <v>104</v>
      </c>
      <c r="J4" s="138">
        <f>[8]STA_SP1_NO!$H$10</f>
        <v>55</v>
      </c>
      <c r="K4" s="156">
        <f>[9]STA_SP1_NO!$H$10</f>
        <v>76</v>
      </c>
      <c r="L4" s="155">
        <f>'[10]СП-1 (н.о.)'!$H$11</f>
        <v>88</v>
      </c>
      <c r="M4" s="294">
        <f>[11]STA_SP1_NO!$H$10</f>
        <v>421</v>
      </c>
      <c r="N4" s="277">
        <f>[12]STA_SP1_NO!$H$10</f>
        <v>0</v>
      </c>
      <c r="O4" s="286">
        <f>SUM(C4:N4)</f>
        <v>1728</v>
      </c>
    </row>
    <row r="5" spans="1:15" ht="15.75" thickBot="1" x14ac:dyDescent="0.3">
      <c r="A5" s="33">
        <v>2</v>
      </c>
      <c r="B5" s="34" t="s">
        <v>13</v>
      </c>
      <c r="C5" s="156">
        <f>[1]STA_SP1_NO!$H$20</f>
        <v>111</v>
      </c>
      <c r="D5" s="75">
        <f>[2]STA_SP1_NO!$H$20</f>
        <v>588</v>
      </c>
      <c r="E5" s="156">
        <f>[3]STA_SP1_NO!$H$20</f>
        <v>42</v>
      </c>
      <c r="F5" s="75">
        <f>[4]STA_SP1_NO!$H$20</f>
        <v>562</v>
      </c>
      <c r="G5" s="156">
        <f>[5]STA_SP1_NO!$H$20</f>
        <v>87</v>
      </c>
      <c r="H5" s="75">
        <f>[6]STA_SP1_NO!$H$20</f>
        <v>1723</v>
      </c>
      <c r="I5" s="163">
        <f>[7]STA_SP1_NO!$H$20</f>
        <v>0</v>
      </c>
      <c r="J5" s="138">
        <f>[8]STA_SP1_NO!$H$20</f>
        <v>80</v>
      </c>
      <c r="K5" s="156">
        <f>[9]STA_SP1_NO!$H$20</f>
        <v>0</v>
      </c>
      <c r="L5" s="155">
        <f>'[10]СП-1 (н.о.)'!$H$21</f>
        <v>110</v>
      </c>
      <c r="M5" s="294">
        <f>[11]STA_SP1_NO!$H$20</f>
        <v>2153</v>
      </c>
      <c r="N5" s="277">
        <f>[12]STA_SP1_NO!$H$20</f>
        <v>0</v>
      </c>
      <c r="O5" s="286">
        <f t="shared" ref="O5:O21" si="0">SUM(C5:N5)</f>
        <v>5456</v>
      </c>
    </row>
    <row r="6" spans="1:15" ht="15.75" thickBot="1" x14ac:dyDescent="0.3">
      <c r="A6" s="33">
        <v>3</v>
      </c>
      <c r="B6" s="34" t="s">
        <v>14</v>
      </c>
      <c r="C6" s="156">
        <f>[1]STA_SP1_NO!$H$24</f>
        <v>117</v>
      </c>
      <c r="D6" s="75">
        <f>[2]STA_SP1_NO!$H$24</f>
        <v>422</v>
      </c>
      <c r="E6" s="156">
        <f>[3]STA_SP1_NO!$H$24</f>
        <v>229</v>
      </c>
      <c r="F6" s="75">
        <f>[4]STA_SP1_NO!$H$24</f>
        <v>293</v>
      </c>
      <c r="G6" s="156">
        <f>[5]STA_SP1_NO!$H$24</f>
        <v>323</v>
      </c>
      <c r="H6" s="75">
        <f>[6]STA_SP1_NO!$H$24</f>
        <v>444</v>
      </c>
      <c r="I6" s="163">
        <f>[7]STA_SP1_NO!$H$24</f>
        <v>130</v>
      </c>
      <c r="J6" s="138">
        <f>[8]STA_SP1_NO!$H$24</f>
        <v>171</v>
      </c>
      <c r="K6" s="156">
        <f>[9]STA_SP1_NO!$H$24</f>
        <v>177</v>
      </c>
      <c r="L6" s="155">
        <f>'[10]СП-1 (н.о.)'!$H$25</f>
        <v>238</v>
      </c>
      <c r="M6" s="294">
        <f>[11]STA_SP1_NO!$H$24</f>
        <v>452</v>
      </c>
      <c r="N6" s="277">
        <f>[12]STA_SP1_NO!$H$24</f>
        <v>0</v>
      </c>
      <c r="O6" s="286">
        <f t="shared" si="0"/>
        <v>2996</v>
      </c>
    </row>
    <row r="7" spans="1:15" ht="15.75" thickBot="1" x14ac:dyDescent="0.3">
      <c r="A7" s="33">
        <v>4</v>
      </c>
      <c r="B7" s="34" t="s">
        <v>15</v>
      </c>
      <c r="C7" s="156">
        <f>[1]STA_SP1_NO!$H$27</f>
        <v>0</v>
      </c>
      <c r="D7" s="75">
        <f>[2]STA_SP1_NO!$H$27</f>
        <v>0</v>
      </c>
      <c r="E7" s="156">
        <f>[3]STA_SP1_NO!$H$27</f>
        <v>0</v>
      </c>
      <c r="F7" s="75">
        <f>[4]STA_SP1_NO!$H$27</f>
        <v>0</v>
      </c>
      <c r="G7" s="156">
        <f>[5]STA_SP1_NO!$H$27</f>
        <v>0</v>
      </c>
      <c r="H7" s="75">
        <f>[6]STA_SP1_NO!$H$27</f>
        <v>0</v>
      </c>
      <c r="I7" s="163">
        <f>[7]STA_SP1_NO!$H$27</f>
        <v>0</v>
      </c>
      <c r="J7" s="138">
        <f>[8]STA_SP1_NO!$H$27</f>
        <v>0</v>
      </c>
      <c r="K7" s="156">
        <f>[9]STA_SP1_NO!$H$27</f>
        <v>0</v>
      </c>
      <c r="L7" s="155">
        <f>'[10]СП-1 (н.о.)'!$H$28</f>
        <v>0</v>
      </c>
      <c r="M7" s="294">
        <f>[11]STA_SP1_NO!$H$27</f>
        <v>0</v>
      </c>
      <c r="N7" s="277">
        <f>[12]STA_SP1_NO!$H$27</f>
        <v>0</v>
      </c>
      <c r="O7" s="286">
        <f t="shared" si="0"/>
        <v>0</v>
      </c>
    </row>
    <row r="8" spans="1:15" ht="15.75" thickBot="1" x14ac:dyDescent="0.3">
      <c r="A8" s="33">
        <v>5</v>
      </c>
      <c r="B8" s="34" t="s">
        <v>16</v>
      </c>
      <c r="C8" s="156">
        <f>[1]STA_SP1_NO!$H$30</f>
        <v>0</v>
      </c>
      <c r="D8" s="75">
        <f>[2]STA_SP1_NO!$H$30</f>
        <v>1</v>
      </c>
      <c r="E8" s="156">
        <f>[3]STA_SP1_NO!$H$30</f>
        <v>0</v>
      </c>
      <c r="F8" s="75">
        <f>[4]STA_SP1_NO!$H$30</f>
        <v>0</v>
      </c>
      <c r="G8" s="156">
        <f>[5]STA_SP1_NO!$H$30</f>
        <v>0</v>
      </c>
      <c r="H8" s="75">
        <f>[6]STA_SP1_NO!$H$30</f>
        <v>0</v>
      </c>
      <c r="I8" s="163">
        <f>[7]STA_SP1_NO!$H$30</f>
        <v>0</v>
      </c>
      <c r="J8" s="138">
        <f>[8]STA_SP1_NO!$H$30</f>
        <v>0</v>
      </c>
      <c r="K8" s="156">
        <f>[9]STA_SP1_NO!$H$30</f>
        <v>0</v>
      </c>
      <c r="L8" s="155">
        <f>'[10]СП-1 (н.о.)'!$H$31</f>
        <v>0</v>
      </c>
      <c r="M8" s="294">
        <f>[11]STA_SP1_NO!$H$30</f>
        <v>0</v>
      </c>
      <c r="N8" s="277">
        <f>[12]STA_SP1_NO!$H$30</f>
        <v>0</v>
      </c>
      <c r="O8" s="286">
        <f t="shared" si="0"/>
        <v>1</v>
      </c>
    </row>
    <row r="9" spans="1:15" ht="15.75" thickBot="1" x14ac:dyDescent="0.3">
      <c r="A9" s="33">
        <v>6</v>
      </c>
      <c r="B9" s="34" t="s">
        <v>17</v>
      </c>
      <c r="C9" s="156">
        <f>[1]STA_SP1_NO!$H$33</f>
        <v>0</v>
      </c>
      <c r="D9" s="75">
        <f>[2]STA_SP1_NO!$H$33</f>
        <v>0</v>
      </c>
      <c r="E9" s="156">
        <f>[3]STA_SP1_NO!$H$33</f>
        <v>0</v>
      </c>
      <c r="F9" s="75">
        <f>[4]STA_SP1_NO!$H$33</f>
        <v>1</v>
      </c>
      <c r="G9" s="156">
        <f>[5]STA_SP1_NO!$H$33</f>
        <v>0</v>
      </c>
      <c r="H9" s="75">
        <f>[6]STA_SP1_NO!$H$33</f>
        <v>0</v>
      </c>
      <c r="I9" s="163">
        <f>[7]STA_SP1_NO!$H$33</f>
        <v>0</v>
      </c>
      <c r="J9" s="138">
        <f>[8]STA_SP1_NO!$H$33</f>
        <v>0</v>
      </c>
      <c r="K9" s="156">
        <f>[9]STA_SP1_NO!$H$33</f>
        <v>0</v>
      </c>
      <c r="L9" s="155">
        <f>'[10]СП-1 (н.о.)'!$H$34</f>
        <v>0</v>
      </c>
      <c r="M9" s="294">
        <f>[11]STA_SP1_NO!$H$33</f>
        <v>0</v>
      </c>
      <c r="N9" s="277">
        <f>[12]STA_SP1_NO!$H$33</f>
        <v>0</v>
      </c>
      <c r="O9" s="286">
        <f t="shared" si="0"/>
        <v>1</v>
      </c>
    </row>
    <row r="10" spans="1:15" ht="15.75" thickBot="1" x14ac:dyDescent="0.3">
      <c r="A10" s="33">
        <v>7</v>
      </c>
      <c r="B10" s="34" t="s">
        <v>18</v>
      </c>
      <c r="C10" s="156">
        <f>[1]STA_SP1_NO!$H$36</f>
        <v>1</v>
      </c>
      <c r="D10" s="75">
        <f>[2]STA_SP1_NO!$H$36</f>
        <v>3</v>
      </c>
      <c r="E10" s="156">
        <f>[3]STA_SP1_NO!$H$36</f>
        <v>0</v>
      </c>
      <c r="F10" s="75">
        <f>[4]STA_SP1_NO!$H$36</f>
        <v>0</v>
      </c>
      <c r="G10" s="156">
        <f>[5]STA_SP1_NO!$H$36</f>
        <v>1</v>
      </c>
      <c r="H10" s="75">
        <f>[6]STA_SP1_NO!$H$36</f>
        <v>0</v>
      </c>
      <c r="I10" s="163">
        <f>[7]STA_SP1_NO!$H$36</f>
        <v>0</v>
      </c>
      <c r="J10" s="138">
        <f>[8]STA_SP1_NO!$H$36</f>
        <v>2</v>
      </c>
      <c r="K10" s="156">
        <f>[9]STA_SP1_NO!$H$36</f>
        <v>0</v>
      </c>
      <c r="L10" s="155">
        <f>'[10]СП-1 (н.о.)'!$H$37</f>
        <v>0</v>
      </c>
      <c r="M10" s="294">
        <f>[11]STA_SP1_NO!$H$36</f>
        <v>0</v>
      </c>
      <c r="N10" s="277">
        <f>[12]STA_SP1_NO!$H$36</f>
        <v>0</v>
      </c>
      <c r="O10" s="286">
        <f t="shared" si="0"/>
        <v>7</v>
      </c>
    </row>
    <row r="11" spans="1:15" ht="15.75" thickBot="1" x14ac:dyDescent="0.3">
      <c r="A11" s="33">
        <v>8</v>
      </c>
      <c r="B11" s="34" t="s">
        <v>19</v>
      </c>
      <c r="C11" s="156">
        <f>[1]STA_SP1_NO!$H$40</f>
        <v>34</v>
      </c>
      <c r="D11" s="75">
        <f>[2]STA_SP1_NO!$H$40</f>
        <v>49</v>
      </c>
      <c r="E11" s="156">
        <f>[3]STA_SP1_NO!$H$40</f>
        <v>9</v>
      </c>
      <c r="F11" s="75">
        <f>[4]STA_SP1_NO!$H$40</f>
        <v>60</v>
      </c>
      <c r="G11" s="156">
        <f>[5]STA_SP1_NO!$H$40</f>
        <v>8</v>
      </c>
      <c r="H11" s="75">
        <f>[6]STA_SP1_NO!$H$40</f>
        <v>96</v>
      </c>
      <c r="I11" s="163">
        <f>[7]STA_SP1_NO!$H$40</f>
        <v>6</v>
      </c>
      <c r="J11" s="138">
        <f>[8]STA_SP1_NO!$H$40</f>
        <v>11</v>
      </c>
      <c r="K11" s="156">
        <f>[9]STA_SP1_NO!$H$40</f>
        <v>42</v>
      </c>
      <c r="L11" s="155">
        <f>'[10]СП-1 (н.о.)'!$H$41</f>
        <v>18</v>
      </c>
      <c r="M11" s="294">
        <f>[11]STA_SP1_NO!$H$40</f>
        <v>32</v>
      </c>
      <c r="N11" s="277">
        <f>[12]STA_SP1_NO!$H$40</f>
        <v>1</v>
      </c>
      <c r="O11" s="286">
        <f t="shared" si="0"/>
        <v>366</v>
      </c>
    </row>
    <row r="12" spans="1:15" ht="15.75" thickBot="1" x14ac:dyDescent="0.3">
      <c r="A12" s="33">
        <v>9</v>
      </c>
      <c r="B12" s="34" t="s">
        <v>20</v>
      </c>
      <c r="C12" s="156">
        <f>[1]STA_SP1_NO!$H$56</f>
        <v>93</v>
      </c>
      <c r="D12" s="75">
        <f>[2]STA_SP1_NO!$H$56</f>
        <v>452</v>
      </c>
      <c r="E12" s="156">
        <f>[3]STA_SP1_NO!$H$56</f>
        <v>45</v>
      </c>
      <c r="F12" s="75">
        <f>[4]STA_SP1_NO!$H$56</f>
        <v>213</v>
      </c>
      <c r="G12" s="156">
        <f>[5]STA_SP1_NO!$H$56</f>
        <v>154</v>
      </c>
      <c r="H12" s="75">
        <f>[6]STA_SP1_NO!$H$56</f>
        <v>44</v>
      </c>
      <c r="I12" s="163">
        <f>[7]STA_SP1_NO!$H$56</f>
        <v>4</v>
      </c>
      <c r="J12" s="138">
        <f>[8]STA_SP1_NO!$H$56</f>
        <v>44</v>
      </c>
      <c r="K12" s="156">
        <f>[9]STA_SP1_NO!$H$56</f>
        <v>29</v>
      </c>
      <c r="L12" s="155">
        <f>'[10]СП-1 (н.о.)'!$H$57</f>
        <v>31</v>
      </c>
      <c r="M12" s="294">
        <f>[11]STA_SP1_NO!$H$56</f>
        <v>112</v>
      </c>
      <c r="N12" s="277">
        <f>[12]STA_SP1_NO!$H$56</f>
        <v>0</v>
      </c>
      <c r="O12" s="286">
        <f t="shared" si="0"/>
        <v>1221</v>
      </c>
    </row>
    <row r="13" spans="1:15" ht="15.75" thickBot="1" x14ac:dyDescent="0.3">
      <c r="A13" s="33">
        <v>10</v>
      </c>
      <c r="B13" s="34" t="s">
        <v>21</v>
      </c>
      <c r="C13" s="156">
        <f>[1]STA_SP1_NO!$H$88</f>
        <v>524</v>
      </c>
      <c r="D13" s="75">
        <f>[2]STA_SP1_NO!$H$88</f>
        <v>1101</v>
      </c>
      <c r="E13" s="156">
        <f>[3]STA_SP1_NO!$H$88</f>
        <v>896</v>
      </c>
      <c r="F13" s="75">
        <f>[4]STA_SP1_NO!$H$88</f>
        <v>892</v>
      </c>
      <c r="G13" s="156">
        <f>[5]STA_SP1_NO!$H$88</f>
        <v>1314</v>
      </c>
      <c r="H13" s="75">
        <f>[6]STA_SP1_NO!$H$88</f>
        <v>1436</v>
      </c>
      <c r="I13" s="163">
        <f>[7]STA_SP1_NO!$H$88</f>
        <v>2456</v>
      </c>
      <c r="J13" s="138">
        <f>[8]STA_SP1_NO!$H$88</f>
        <v>973</v>
      </c>
      <c r="K13" s="156">
        <f>[9]STA_SP1_NO!$H$88</f>
        <v>903</v>
      </c>
      <c r="L13" s="155">
        <f>'[10]СП-1 (н.о.)'!$H$89</f>
        <v>785</v>
      </c>
      <c r="M13" s="294">
        <f>[11]STA_SP1_NO!$H$88</f>
        <v>1209</v>
      </c>
      <c r="N13" s="277">
        <f>[12]STA_SP1_NO!$H$88</f>
        <v>9</v>
      </c>
      <c r="O13" s="286">
        <f t="shared" si="0"/>
        <v>12498</v>
      </c>
    </row>
    <row r="14" spans="1:15" ht="15.75" thickBot="1" x14ac:dyDescent="0.3">
      <c r="A14" s="33">
        <v>11</v>
      </c>
      <c r="B14" s="34" t="s">
        <v>22</v>
      </c>
      <c r="C14" s="156">
        <f>[1]STA_SP1_NO!$H$124</f>
        <v>0</v>
      </c>
      <c r="D14" s="75">
        <f>[2]STA_SP1_NO!$H$124</f>
        <v>0</v>
      </c>
      <c r="E14" s="156">
        <f>[3]STA_SP1_NO!$H$124</f>
        <v>0</v>
      </c>
      <c r="F14" s="75">
        <f>[4]STA_SP1_NO!$H$124</f>
        <v>0</v>
      </c>
      <c r="G14" s="156">
        <f>[5]STA_SP1_NO!$H$124</f>
        <v>0</v>
      </c>
      <c r="H14" s="75">
        <f>[6]STA_SP1_NO!$H$124</f>
        <v>0</v>
      </c>
      <c r="I14" s="163">
        <f>[7]STA_SP1_NO!$H$124</f>
        <v>0</v>
      </c>
      <c r="J14" s="138">
        <f>[8]STA_SP1_NO!$H$124</f>
        <v>0</v>
      </c>
      <c r="K14" s="156">
        <f>[9]STA_SP1_NO!$H$124</f>
        <v>0</v>
      </c>
      <c r="L14" s="155">
        <f>'[10]СП-1 (н.о.)'!$H$125</f>
        <v>0</v>
      </c>
      <c r="M14" s="294">
        <f>[11]STA_SP1_NO!$H$124</f>
        <v>0</v>
      </c>
      <c r="N14" s="277">
        <f>[12]STA_SP1_NO!$H$124</f>
        <v>0</v>
      </c>
      <c r="O14" s="286">
        <f t="shared" si="0"/>
        <v>0</v>
      </c>
    </row>
    <row r="15" spans="1:15" ht="15.75" thickBot="1" x14ac:dyDescent="0.3">
      <c r="A15" s="33">
        <v>12</v>
      </c>
      <c r="B15" s="34" t="s">
        <v>23</v>
      </c>
      <c r="C15" s="156">
        <f>[1]STA_SP1_NO!$H$128</f>
        <v>0</v>
      </c>
      <c r="D15" s="75">
        <f>[2]STA_SP1_NO!$H$128</f>
        <v>6</v>
      </c>
      <c r="E15" s="156">
        <f>[3]STA_SP1_NO!$H$128</f>
        <v>0</v>
      </c>
      <c r="F15" s="75">
        <f>[4]STA_SP1_NO!$H$128</f>
        <v>0</v>
      </c>
      <c r="G15" s="156">
        <f>[5]STA_SP1_NO!$H$128</f>
        <v>0</v>
      </c>
      <c r="H15" s="75">
        <f>[6]STA_SP1_NO!$H$128</f>
        <v>0</v>
      </c>
      <c r="I15" s="163">
        <f>[7]STA_SP1_NO!$H$128</f>
        <v>0</v>
      </c>
      <c r="J15" s="138">
        <f>[8]STA_SP1_NO!$H$128</f>
        <v>0</v>
      </c>
      <c r="K15" s="156">
        <f>[9]STA_SP1_NO!$H$128</f>
        <v>0</v>
      </c>
      <c r="L15" s="155">
        <f>'[10]СП-1 (н.о.)'!$H$129</f>
        <v>0</v>
      </c>
      <c r="M15" s="294">
        <f>[11]STA_SP1_NO!$H$128</f>
        <v>0</v>
      </c>
      <c r="N15" s="277">
        <f>[12]STA_SP1_NO!$H$128</f>
        <v>0</v>
      </c>
      <c r="O15" s="286">
        <f t="shared" si="0"/>
        <v>6</v>
      </c>
    </row>
    <row r="16" spans="1:15" ht="15.75" thickBot="1" x14ac:dyDescent="0.3">
      <c r="A16" s="33">
        <v>13</v>
      </c>
      <c r="B16" s="34" t="s">
        <v>24</v>
      </c>
      <c r="C16" s="156">
        <f>[1]STA_SP1_NO!$H$132</f>
        <v>53</v>
      </c>
      <c r="D16" s="75">
        <f>[2]STA_SP1_NO!$H$132</f>
        <v>12</v>
      </c>
      <c r="E16" s="156">
        <f>[3]STA_SP1_NO!$H$132</f>
        <v>5</v>
      </c>
      <c r="F16" s="75">
        <f>[4]STA_SP1_NO!$H$132</f>
        <v>10</v>
      </c>
      <c r="G16" s="156">
        <f>[5]STA_SP1_NO!$H$132</f>
        <v>69</v>
      </c>
      <c r="H16" s="75">
        <f>[6]STA_SP1_NO!$H$132</f>
        <v>22</v>
      </c>
      <c r="I16" s="163">
        <f>[7]STA_SP1_NO!$H$132</f>
        <v>2</v>
      </c>
      <c r="J16" s="138">
        <f>[8]STA_SP1_NO!$H$132</f>
        <v>25</v>
      </c>
      <c r="K16" s="156">
        <f>[9]STA_SP1_NO!$H$132</f>
        <v>24</v>
      </c>
      <c r="L16" s="155">
        <f>'[10]СП-1 (н.о.)'!$H$133</f>
        <v>7</v>
      </c>
      <c r="M16" s="294">
        <f>[11]STA_SP1_NO!$H$132</f>
        <v>5</v>
      </c>
      <c r="N16" s="277">
        <f>[12]STA_SP1_NO!$H$132</f>
        <v>0</v>
      </c>
      <c r="O16" s="286">
        <f t="shared" si="0"/>
        <v>234</v>
      </c>
    </row>
    <row r="17" spans="1:15" ht="15.75" thickBot="1" x14ac:dyDescent="0.3">
      <c r="A17" s="33">
        <v>14</v>
      </c>
      <c r="B17" s="34" t="s">
        <v>25</v>
      </c>
      <c r="C17" s="156">
        <f>[1]STA_SP1_NO!$H$153</f>
        <v>0</v>
      </c>
      <c r="D17" s="75">
        <f>[2]STA_SP1_NO!$H$153</f>
        <v>16</v>
      </c>
      <c r="E17" s="156">
        <f>[3]STA_SP1_NO!$H$153</f>
        <v>0</v>
      </c>
      <c r="F17" s="75">
        <f>[4]STA_SP1_NO!$H$153</f>
        <v>0</v>
      </c>
      <c r="G17" s="156">
        <f>[5]STA_SP1_NO!$H$153</f>
        <v>1</v>
      </c>
      <c r="H17" s="75">
        <f>[6]STA_SP1_NO!$H$153</f>
        <v>0</v>
      </c>
      <c r="I17" s="163">
        <f>[7]STA_SP1_NO!$H$153</f>
        <v>0</v>
      </c>
      <c r="J17" s="138">
        <f>[8]STA_SP1_NO!$H$153</f>
        <v>0</v>
      </c>
      <c r="K17" s="156">
        <f>[9]STA_SP1_NO!$H$153</f>
        <v>0</v>
      </c>
      <c r="L17" s="155">
        <f>'[10]СП-1 (н.о.)'!$H$154</f>
        <v>0</v>
      </c>
      <c r="M17" s="294">
        <f>[11]STA_SP1_NO!$H$153</f>
        <v>0</v>
      </c>
      <c r="N17" s="277">
        <f>[12]STA_SP1_NO!$H$153</f>
        <v>0</v>
      </c>
      <c r="O17" s="286">
        <f t="shared" si="0"/>
        <v>17</v>
      </c>
    </row>
    <row r="18" spans="1:15" ht="15.75" thickBot="1" x14ac:dyDescent="0.3">
      <c r="A18" s="33">
        <v>15</v>
      </c>
      <c r="B18" s="34" t="s">
        <v>26</v>
      </c>
      <c r="C18" s="156">
        <f>[1]STA_SP1_NO!$H$158</f>
        <v>0</v>
      </c>
      <c r="D18" s="75">
        <f>[2]STA_SP1_NO!$H$158</f>
        <v>0</v>
      </c>
      <c r="E18" s="156">
        <f>[3]STA_SP1_NO!$H$158</f>
        <v>0</v>
      </c>
      <c r="F18" s="75">
        <f>[4]STA_SP1_NO!$H$158</f>
        <v>0</v>
      </c>
      <c r="G18" s="156">
        <f>[5]STA_SP1_NO!$H$158</f>
        <v>0</v>
      </c>
      <c r="H18" s="75">
        <f>[6]STA_SP1_NO!$H$158</f>
        <v>0</v>
      </c>
      <c r="I18" s="163">
        <f>[7]STA_SP1_NO!$H$158</f>
        <v>0</v>
      </c>
      <c r="J18" s="138">
        <f>[8]STA_SP1_NO!$H$158</f>
        <v>0</v>
      </c>
      <c r="K18" s="156">
        <f>[9]STA_SP1_NO!$H$158</f>
        <v>0</v>
      </c>
      <c r="L18" s="155">
        <f>'[10]СП-1 (н.о.)'!$H$159</f>
        <v>0</v>
      </c>
      <c r="M18" s="294">
        <f>[11]STA_SP1_NO!$H$158</f>
        <v>0</v>
      </c>
      <c r="N18" s="277">
        <f>[12]STA_SP1_NO!$H$158</f>
        <v>0</v>
      </c>
      <c r="O18" s="286">
        <f t="shared" si="0"/>
        <v>0</v>
      </c>
    </row>
    <row r="19" spans="1:15" ht="15.75" thickBot="1" x14ac:dyDescent="0.3">
      <c r="A19" s="33">
        <v>16</v>
      </c>
      <c r="B19" s="34" t="s">
        <v>27</v>
      </c>
      <c r="C19" s="156">
        <f>[1]STA_SP1_NO!$H$161</f>
        <v>1</v>
      </c>
      <c r="D19" s="75">
        <f>[2]STA_SP1_NO!$H$161</f>
        <v>0</v>
      </c>
      <c r="E19" s="156">
        <f>[3]STA_SP1_NO!$H$161</f>
        <v>0</v>
      </c>
      <c r="F19" s="75">
        <f>[4]STA_SP1_NO!$H$161</f>
        <v>3</v>
      </c>
      <c r="G19" s="156">
        <f>[5]STA_SP1_NO!$H$161</f>
        <v>0</v>
      </c>
      <c r="H19" s="75">
        <f>[6]STA_SP1_NO!$H$161</f>
        <v>0</v>
      </c>
      <c r="I19" s="163">
        <f>[7]STA_SP1_NO!$H$161</f>
        <v>0</v>
      </c>
      <c r="J19" s="138">
        <f>[8]STA_SP1_NO!$H$161</f>
        <v>1</v>
      </c>
      <c r="K19" s="156">
        <f>[9]STA_SP1_NO!$H$161</f>
        <v>0</v>
      </c>
      <c r="L19" s="155">
        <f>'[10]СП-1 (н.о.)'!$H$162</f>
        <v>0</v>
      </c>
      <c r="M19" s="294">
        <f>[11]STA_SP1_NO!$H$161</f>
        <v>0</v>
      </c>
      <c r="N19" s="277">
        <f>[12]STA_SP1_NO!$H$161</f>
        <v>0</v>
      </c>
      <c r="O19" s="286">
        <f t="shared" si="0"/>
        <v>5</v>
      </c>
    </row>
    <row r="20" spans="1:15" ht="15.75" thickBot="1" x14ac:dyDescent="0.3">
      <c r="A20" s="33">
        <v>17</v>
      </c>
      <c r="B20" s="34" t="s">
        <v>28</v>
      </c>
      <c r="C20" s="156">
        <f>[1]STA_SP1_NO!$H$167</f>
        <v>0</v>
      </c>
      <c r="D20" s="75">
        <f>[2]STA_SP1_NO!$H$167</f>
        <v>0</v>
      </c>
      <c r="E20" s="156">
        <f>[3]STA_SP1_NO!$H$167</f>
        <v>0</v>
      </c>
      <c r="F20" s="75">
        <f>[4]STA_SP1_NO!$H$167</f>
        <v>0</v>
      </c>
      <c r="G20" s="156">
        <f>[5]STA_SP1_NO!$H$167</f>
        <v>0</v>
      </c>
      <c r="H20" s="75">
        <f>[6]STA_SP1_NO!$H$167</f>
        <v>0</v>
      </c>
      <c r="I20" s="163">
        <f>[7]STA_SP1_NO!$H$167</f>
        <v>0</v>
      </c>
      <c r="J20" s="138">
        <f>[8]STA_SP1_NO!$H$167</f>
        <v>0</v>
      </c>
      <c r="K20" s="156">
        <f>[9]STA_SP1_NO!$H$167</f>
        <v>0</v>
      </c>
      <c r="L20" s="155">
        <f>'[10]СП-1 (н.о.)'!$H$168</f>
        <v>0</v>
      </c>
      <c r="M20" s="294">
        <f>[11]STA_SP1_NO!$H$167</f>
        <v>0</v>
      </c>
      <c r="N20" s="277">
        <f>[12]STA_SP1_NO!$H$167</f>
        <v>0</v>
      </c>
      <c r="O20" s="286">
        <f t="shared" si="0"/>
        <v>0</v>
      </c>
    </row>
    <row r="21" spans="1:15" ht="15.75" thickBot="1" x14ac:dyDescent="0.3">
      <c r="A21" s="35">
        <v>18</v>
      </c>
      <c r="B21" s="36" t="s">
        <v>29</v>
      </c>
      <c r="C21" s="156">
        <f>[1]STA_SP1_NO!$H$170</f>
        <v>39</v>
      </c>
      <c r="D21" s="75">
        <f>[2]STA_SP1_NO!$H$170</f>
        <v>363</v>
      </c>
      <c r="E21" s="156">
        <f>[3]STA_SP1_NO!$H$170</f>
        <v>127</v>
      </c>
      <c r="F21" s="75">
        <f>[4]STA_SP1_NO!$H$170</f>
        <v>192</v>
      </c>
      <c r="G21" s="156">
        <f>[5]STA_SP1_NO!$H$170</f>
        <v>29</v>
      </c>
      <c r="H21" s="75">
        <f>[6]STA_SP1_NO!$H$170</f>
        <v>274</v>
      </c>
      <c r="I21" s="163">
        <f>[7]STA_SP1_NO!$H$170</f>
        <v>63</v>
      </c>
      <c r="J21" s="138">
        <f>[8]STA_SP1_NO!$H$170</f>
        <v>15</v>
      </c>
      <c r="K21" s="156">
        <f>[9]STA_SP1_NO!$H$170</f>
        <v>97</v>
      </c>
      <c r="L21" s="155">
        <f>'[10]СП-1 (н.о.)'!$H$171</f>
        <v>82</v>
      </c>
      <c r="M21" s="294">
        <f>[11]STA_SP1_NO!$H$170</f>
        <v>256</v>
      </c>
      <c r="N21" s="277">
        <f>[12]STA_SP1_NO!$H$170</f>
        <v>0</v>
      </c>
      <c r="O21" s="286">
        <f t="shared" si="0"/>
        <v>1537</v>
      </c>
    </row>
    <row r="22" spans="1:15" ht="15.75" thickBot="1" x14ac:dyDescent="0.3">
      <c r="A22" s="37"/>
      <c r="B22" s="38" t="s">
        <v>37</v>
      </c>
      <c r="C22" s="56">
        <f t="shared" ref="C22:M22" si="1">SUM(C4:C21)</f>
        <v>1059</v>
      </c>
      <c r="D22" s="43">
        <f t="shared" si="1"/>
        <v>3429</v>
      </c>
      <c r="E22" s="77">
        <f>SUM(E4:E21)</f>
        <v>1396</v>
      </c>
      <c r="F22" s="43">
        <f t="shared" si="1"/>
        <v>2358</v>
      </c>
      <c r="G22" s="56">
        <f>SUM(G4:G21)</f>
        <v>2085</v>
      </c>
      <c r="H22" s="43">
        <f t="shared" si="1"/>
        <v>4247</v>
      </c>
      <c r="I22" s="56">
        <f t="shared" si="1"/>
        <v>2765</v>
      </c>
      <c r="J22" s="43">
        <f>SUM(J4:J21)</f>
        <v>1377</v>
      </c>
      <c r="K22" s="77">
        <f>SUM(K4:K21)</f>
        <v>1348</v>
      </c>
      <c r="L22" s="43">
        <f>SUM(L4:L21)</f>
        <v>1359</v>
      </c>
      <c r="M22" s="295">
        <f t="shared" si="1"/>
        <v>4640</v>
      </c>
      <c r="N22" s="278">
        <f>SUM(N4:N21)</f>
        <v>10</v>
      </c>
      <c r="O22" s="287">
        <f>SUM(C22:N22)</f>
        <v>26073</v>
      </c>
    </row>
    <row r="23" spans="1:15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"/>
    </row>
    <row r="24" spans="1:15" ht="15.75" thickBot="1" x14ac:dyDescent="0.3">
      <c r="A24" s="393" t="s">
        <v>31</v>
      </c>
      <c r="B24" s="394"/>
      <c r="C24" s="49">
        <f>C22/O22</f>
        <v>4.0616729950523532E-2</v>
      </c>
      <c r="D24" s="48">
        <f>D22/O22</f>
        <v>0.13151536071798411</v>
      </c>
      <c r="E24" s="49">
        <f>E22/O22</f>
        <v>5.3541978291719403E-2</v>
      </c>
      <c r="F24" s="48">
        <f>F22/O22</f>
        <v>9.0438384535726613E-2</v>
      </c>
      <c r="G24" s="49">
        <f>G22/O22</f>
        <v>7.9967782763778625E-2</v>
      </c>
      <c r="H24" s="48">
        <f>H22/O22</f>
        <v>0.16288881218118359</v>
      </c>
      <c r="I24" s="49">
        <f>I22/O22</f>
        <v>0.10604840256203736</v>
      </c>
      <c r="J24" s="48">
        <f>J22/O22</f>
        <v>5.2813255091473936E-2</v>
      </c>
      <c r="K24" s="49">
        <f>K22/O22</f>
        <v>5.1700993364783496E-2</v>
      </c>
      <c r="L24" s="48">
        <f>L22/O22</f>
        <v>5.2122885743872971E-2</v>
      </c>
      <c r="M24" s="49">
        <f>M22/O22</f>
        <v>0.17796187627047136</v>
      </c>
      <c r="N24" s="297">
        <f>N22/O22</f>
        <v>3.8353852644498141E-4</v>
      </c>
      <c r="O24" s="304">
        <f>SUM(C24:N24)</f>
        <v>1</v>
      </c>
    </row>
    <row r="25" spans="1:15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15.75" thickBot="1" x14ac:dyDescent="0.3">
      <c r="A26" s="371" t="s">
        <v>0</v>
      </c>
      <c r="B26" s="373" t="s">
        <v>1</v>
      </c>
      <c r="C26" s="428" t="s">
        <v>90</v>
      </c>
      <c r="D26" s="429"/>
      <c r="E26" s="429"/>
      <c r="F26" s="429"/>
      <c r="G26" s="429"/>
      <c r="H26" s="430"/>
      <c r="I26" s="388" t="s">
        <v>3</v>
      </c>
      <c r="J26" s="1"/>
      <c r="K26" s="1"/>
      <c r="L26" s="1"/>
      <c r="M26" s="1"/>
      <c r="N26" s="1"/>
    </row>
    <row r="27" spans="1:15" ht="23.25" thickBot="1" x14ac:dyDescent="0.3">
      <c r="A27" s="372"/>
      <c r="B27" s="375"/>
      <c r="C27" s="190" t="s">
        <v>11</v>
      </c>
      <c r="D27" s="139" t="s">
        <v>32</v>
      </c>
      <c r="E27" s="190" t="s">
        <v>7</v>
      </c>
      <c r="F27" s="139" t="s">
        <v>9</v>
      </c>
      <c r="G27" s="188" t="s">
        <v>4</v>
      </c>
      <c r="H27" s="296" t="s">
        <v>95</v>
      </c>
      <c r="I27" s="427"/>
      <c r="J27" s="90"/>
      <c r="K27" s="403" t="s">
        <v>33</v>
      </c>
      <c r="L27" s="404"/>
      <c r="M27" s="262">
        <f>O22</f>
        <v>26073</v>
      </c>
      <c r="N27" s="263">
        <f>M27/M29</f>
        <v>0.97135086804261972</v>
      </c>
    </row>
    <row r="28" spans="1:15" ht="15.75" thickBot="1" x14ac:dyDescent="0.3">
      <c r="A28" s="22">
        <v>19</v>
      </c>
      <c r="B28" s="140" t="s">
        <v>34</v>
      </c>
      <c r="C28" s="187">
        <f>[13]STA_SP2_ZO!$G$51+[13]STA_SP2_ZO!$H$51</f>
        <v>353</v>
      </c>
      <c r="D28" s="52">
        <f>[14]STA_SP2_ZO!$G$51+[14]STA_SP2_ZO!$H$51</f>
        <v>314</v>
      </c>
      <c r="E28" s="187">
        <f>[15]STA_SP2_ZO!$G$51+[15]STA_SP2_ZO!$H$51</f>
        <v>36</v>
      </c>
      <c r="F28" s="52">
        <f>[16]STA_SP2_ZO!$G$51+[16]STA_SP2_ZO!$H$51</f>
        <v>55</v>
      </c>
      <c r="G28" s="126">
        <f>[17]STA_SP2_ZO!$G$51+[17]STA_SP2_ZO!$H$51</f>
        <v>11</v>
      </c>
      <c r="H28" s="52">
        <f>[18]STA_SP2_ZO!$G$51+[18]STA_SP2_ZO!$H$51</f>
        <v>0</v>
      </c>
      <c r="I28" s="275">
        <f>SUM(C28:H28)</f>
        <v>769</v>
      </c>
      <c r="J28" s="90"/>
      <c r="K28" s="395" t="s">
        <v>34</v>
      </c>
      <c r="L28" s="396"/>
      <c r="M28" s="264">
        <f>I28</f>
        <v>769</v>
      </c>
      <c r="N28" s="265">
        <f>M28/M29</f>
        <v>2.8649131957380225E-2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90"/>
      <c r="K29" s="397" t="s">
        <v>3</v>
      </c>
      <c r="L29" s="398"/>
      <c r="M29" s="266">
        <f>M27+M28</f>
        <v>26842</v>
      </c>
      <c r="N29" s="267">
        <f>M29/M29</f>
        <v>1</v>
      </c>
    </row>
    <row r="30" spans="1:15" ht="15.75" thickBot="1" x14ac:dyDescent="0.3">
      <c r="A30" s="365" t="s">
        <v>35</v>
      </c>
      <c r="B30" s="366"/>
      <c r="C30" s="23">
        <f>C28/I28</f>
        <v>0.45903771131339399</v>
      </c>
      <c r="D30" s="91">
        <f>D28/I28</f>
        <v>0.40832249674902471</v>
      </c>
      <c r="E30" s="23">
        <f>E28/I28</f>
        <v>4.6814044213263982E-2</v>
      </c>
      <c r="F30" s="91">
        <f>F28/I28</f>
        <v>7.1521456436931086E-2</v>
      </c>
      <c r="G30" s="23">
        <f>G28/I28</f>
        <v>1.4304291287386216E-2</v>
      </c>
      <c r="H30" s="91">
        <f>H28/I28</f>
        <v>0</v>
      </c>
      <c r="I30" s="260">
        <f>I28/I28</f>
        <v>1</v>
      </c>
      <c r="J30" s="1"/>
      <c r="K30" s="1"/>
      <c r="L30" s="1"/>
      <c r="M30" s="1"/>
      <c r="N30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C2:N2"/>
    <mergeCell ref="O2:O3"/>
    <mergeCell ref="A24:B24"/>
    <mergeCell ref="C1:I1"/>
    <mergeCell ref="A2:A3"/>
    <mergeCell ref="B2:B3"/>
  </mergeCells>
  <pageMargins left="0.25" right="0.25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S16" sqref="S16"/>
    </sheetView>
  </sheetViews>
  <sheetFormatPr defaultRowHeight="15" x14ac:dyDescent="0.25"/>
  <cols>
    <col min="1" max="1" width="4.7109375" customWidth="1"/>
    <col min="2" max="2" width="27.85546875" customWidth="1"/>
    <col min="8" max="8" width="9.85546875" customWidth="1"/>
    <col min="11" max="11" width="9.140625" customWidth="1"/>
  </cols>
  <sheetData>
    <row r="1" spans="1:15" ht="27.75" customHeight="1" thickBot="1" x14ac:dyDescent="0.3">
      <c r="A1" s="27"/>
      <c r="B1" s="27"/>
      <c r="C1" s="407" t="s">
        <v>102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176" t="s">
        <v>36</v>
      </c>
    </row>
    <row r="2" spans="1:15" ht="15.75" thickBot="1" x14ac:dyDescent="0.3">
      <c r="A2" s="410" t="s">
        <v>0</v>
      </c>
      <c r="B2" s="412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14" t="s">
        <v>3</v>
      </c>
    </row>
    <row r="3" spans="1:15" ht="15.75" thickBot="1" x14ac:dyDescent="0.3">
      <c r="A3" s="411"/>
      <c r="B3" s="413"/>
      <c r="C3" s="253" t="s">
        <v>69</v>
      </c>
      <c r="D3" s="299" t="s">
        <v>4</v>
      </c>
      <c r="E3" s="283" t="s">
        <v>5</v>
      </c>
      <c r="F3" s="299" t="s">
        <v>6</v>
      </c>
      <c r="G3" s="283" t="s">
        <v>7</v>
      </c>
      <c r="H3" s="299" t="s">
        <v>8</v>
      </c>
      <c r="I3" s="255" t="s">
        <v>94</v>
      </c>
      <c r="J3" s="299" t="s">
        <v>9</v>
      </c>
      <c r="K3" s="282" t="s">
        <v>38</v>
      </c>
      <c r="L3" s="292" t="s">
        <v>93</v>
      </c>
      <c r="M3" s="300" t="s">
        <v>11</v>
      </c>
      <c r="N3" s="276" t="s">
        <v>96</v>
      </c>
      <c r="O3" s="415"/>
    </row>
    <row r="4" spans="1:15" ht="15.75" thickBot="1" x14ac:dyDescent="0.3">
      <c r="A4" s="31">
        <v>1</v>
      </c>
      <c r="B4" s="32" t="s">
        <v>12</v>
      </c>
      <c r="C4" s="128">
        <f>[1]STA_SP1_NO!$I$10</f>
        <v>4581.5600000000004</v>
      </c>
      <c r="D4" s="75">
        <f>[2]STA_SP1_NO!$I$10</f>
        <v>24986</v>
      </c>
      <c r="E4" s="128">
        <f>[3]STA_SP1_NO!$I$10</f>
        <v>2113</v>
      </c>
      <c r="F4" s="75">
        <f>[4]STA_SP1_NO!$I$10</f>
        <v>4735.3100000000004</v>
      </c>
      <c r="G4" s="128">
        <f>[5]STA_SP1_NO!$I$10</f>
        <v>6319</v>
      </c>
      <c r="H4" s="75">
        <f>[6]STA_SP1_NO!$I$10</f>
        <v>5853</v>
      </c>
      <c r="I4" s="163">
        <f>[7]STA_SP1_NO!$I$10</f>
        <v>2111.52</v>
      </c>
      <c r="J4" s="75">
        <f>[8]STA_SP1_NO!$I$10</f>
        <v>4873</v>
      </c>
      <c r="K4" s="128">
        <f>[9]STA_SP1_NO!$I$10</f>
        <v>2091</v>
      </c>
      <c r="L4" s="75">
        <f>'[10]СП-1 (н.о.)'!$I$11</f>
        <v>9272.57</v>
      </c>
      <c r="M4" s="294">
        <f>[11]STA_SP1_NO!$I$10</f>
        <v>6486</v>
      </c>
      <c r="N4" s="277">
        <f>[12]STA_SP1_NO!$I$10</f>
        <v>0</v>
      </c>
      <c r="O4" s="286">
        <f>SUM(C4:N4)</f>
        <v>73421.959999999992</v>
      </c>
    </row>
    <row r="5" spans="1:15" ht="15.75" thickBot="1" x14ac:dyDescent="0.3">
      <c r="A5" s="33">
        <v>2</v>
      </c>
      <c r="B5" s="34" t="s">
        <v>13</v>
      </c>
      <c r="C5" s="128">
        <f>[1]STA_SP1_NO!$I$20</f>
        <v>1357.43</v>
      </c>
      <c r="D5" s="75">
        <f>[2]STA_SP1_NO!$I$20</f>
        <v>10722.15</v>
      </c>
      <c r="E5" s="128">
        <f>[3]STA_SP1_NO!$I$20</f>
        <v>1629</v>
      </c>
      <c r="F5" s="75">
        <f>[4]STA_SP1_NO!$I$20</f>
        <v>5702.86</v>
      </c>
      <c r="G5" s="128">
        <f>[5]STA_SP1_NO!$I$20</f>
        <v>1659</v>
      </c>
      <c r="H5" s="75">
        <f>[6]STA_SP1_NO!$I$20</f>
        <v>35534</v>
      </c>
      <c r="I5" s="163">
        <f>[7]STA_SP1_NO!$I$20</f>
        <v>0</v>
      </c>
      <c r="J5" s="75">
        <f>[8]STA_SP1_NO!$I$20</f>
        <v>675</v>
      </c>
      <c r="K5" s="128">
        <f>[9]STA_SP1_NO!$I$20</f>
        <v>0</v>
      </c>
      <c r="L5" s="75">
        <f>'[10]СП-1 (н.о.)'!$I$21</f>
        <v>1531.58</v>
      </c>
      <c r="M5" s="294">
        <f>[11]STA_SP1_NO!$I$20</f>
        <v>41049</v>
      </c>
      <c r="N5" s="277">
        <f>[12]STA_SP1_NO!$I$20</f>
        <v>0</v>
      </c>
      <c r="O5" s="286">
        <f t="shared" ref="O5:O21" si="0">SUM(C5:N5)</f>
        <v>99860.02</v>
      </c>
    </row>
    <row r="6" spans="1:15" ht="15.75" thickBot="1" x14ac:dyDescent="0.3">
      <c r="A6" s="33">
        <v>3</v>
      </c>
      <c r="B6" s="34" t="s">
        <v>14</v>
      </c>
      <c r="C6" s="128">
        <f>[1]STA_SP1_NO!$I$24</f>
        <v>10536.67</v>
      </c>
      <c r="D6" s="75">
        <f>[2]STA_SP1_NO!$I$24</f>
        <v>47461.07</v>
      </c>
      <c r="E6" s="128">
        <f>[3]STA_SP1_NO!$I$24</f>
        <v>19911</v>
      </c>
      <c r="F6" s="75">
        <f>[4]STA_SP1_NO!$I$24</f>
        <v>34006.160000000003</v>
      </c>
      <c r="G6" s="128">
        <f>[5]STA_SP1_NO!$I$24</f>
        <v>41779</v>
      </c>
      <c r="H6" s="75">
        <f>[6]STA_SP1_NO!$I$24</f>
        <v>31901</v>
      </c>
      <c r="I6" s="163">
        <f>[7]STA_SP1_NO!$I$24</f>
        <v>8451.23</v>
      </c>
      <c r="J6" s="75">
        <f>[8]STA_SP1_NO!$I$24</f>
        <v>14785</v>
      </c>
      <c r="K6" s="128">
        <f>[9]STA_SP1_NO!$I$24</f>
        <v>20997</v>
      </c>
      <c r="L6" s="75">
        <f>'[10]СП-1 (н.о.)'!$I$25</f>
        <v>33240.300000000003</v>
      </c>
      <c r="M6" s="294">
        <f>[11]STA_SP1_NO!$I$24</f>
        <v>34528</v>
      </c>
      <c r="N6" s="277">
        <f>[12]STA_SP1_NO!$I$24</f>
        <v>0</v>
      </c>
      <c r="O6" s="286">
        <f t="shared" si="0"/>
        <v>297596.43</v>
      </c>
    </row>
    <row r="7" spans="1:15" ht="15.75" thickBot="1" x14ac:dyDescent="0.3">
      <c r="A7" s="33">
        <v>4</v>
      </c>
      <c r="B7" s="34" t="s">
        <v>15</v>
      </c>
      <c r="C7" s="128">
        <f>[1]STA_SP1_NO!$I$27</f>
        <v>0</v>
      </c>
      <c r="D7" s="75">
        <f>[2]STA_SP1_NO!$I$27</f>
        <v>0</v>
      </c>
      <c r="E7" s="128">
        <f>[3]STA_SP1_NO!$I$27</f>
        <v>0</v>
      </c>
      <c r="F7" s="75">
        <f>[4]STA_SP1_NO!$I$27</f>
        <v>0</v>
      </c>
      <c r="G7" s="128">
        <f>[5]STA_SP1_NO!$I$27</f>
        <v>0</v>
      </c>
      <c r="H7" s="75">
        <f>[6]STA_SP1_NO!$I$27</f>
        <v>0</v>
      </c>
      <c r="I7" s="163">
        <f>[7]STA_SP1_NO!$I$27</f>
        <v>0</v>
      </c>
      <c r="J7" s="75">
        <f>[8]STA_SP1_NO!$I$27</f>
        <v>0</v>
      </c>
      <c r="K7" s="128">
        <f>[9]STA_SP1_NO!$I$27</f>
        <v>0</v>
      </c>
      <c r="L7" s="75">
        <f>'[10]СП-1 (н.о.)'!$I$28</f>
        <v>0</v>
      </c>
      <c r="M7" s="294">
        <f>[11]STA_SP1_NO!$I$27</f>
        <v>0</v>
      </c>
      <c r="N7" s="277">
        <f>[12]STA_SP1_NO!$I$27</f>
        <v>0</v>
      </c>
      <c r="O7" s="286">
        <f t="shared" si="0"/>
        <v>0</v>
      </c>
    </row>
    <row r="8" spans="1:15" ht="15.75" thickBot="1" x14ac:dyDescent="0.3">
      <c r="A8" s="33">
        <v>5</v>
      </c>
      <c r="B8" s="34" t="s">
        <v>16</v>
      </c>
      <c r="C8" s="128">
        <f>[1]STA_SP1_NO!$I$30</f>
        <v>0</v>
      </c>
      <c r="D8" s="75">
        <f>[2]STA_SP1_NO!$I$30</f>
        <v>480256.07</v>
      </c>
      <c r="E8" s="128">
        <f>[3]STA_SP1_NO!$I$30</f>
        <v>0</v>
      </c>
      <c r="F8" s="75">
        <f>[4]STA_SP1_NO!$I$30</f>
        <v>0</v>
      </c>
      <c r="G8" s="128">
        <f>[5]STA_SP1_NO!$I$30</f>
        <v>0</v>
      </c>
      <c r="H8" s="75">
        <f>[6]STA_SP1_NO!$I$30</f>
        <v>0</v>
      </c>
      <c r="I8" s="163">
        <f>[7]STA_SP1_NO!$I$30</f>
        <v>0</v>
      </c>
      <c r="J8" s="75">
        <f>[8]STA_SP1_NO!$I$30</f>
        <v>0</v>
      </c>
      <c r="K8" s="128">
        <f>[9]STA_SP1_NO!$I$30</f>
        <v>0</v>
      </c>
      <c r="L8" s="75">
        <f>'[10]СП-1 (н.о.)'!$I$31</f>
        <v>0</v>
      </c>
      <c r="M8" s="294">
        <f>[11]STA_SP1_NO!$I$30</f>
        <v>0</v>
      </c>
      <c r="N8" s="277">
        <f>[12]STA_SP1_NO!$I$30</f>
        <v>0</v>
      </c>
      <c r="O8" s="286">
        <f t="shared" si="0"/>
        <v>480256.07</v>
      </c>
    </row>
    <row r="9" spans="1:15" ht="15.75" thickBot="1" x14ac:dyDescent="0.3">
      <c r="A9" s="33">
        <v>6</v>
      </c>
      <c r="B9" s="34" t="s">
        <v>17</v>
      </c>
      <c r="C9" s="128">
        <f>[1]STA_SP1_NO!$I$33</f>
        <v>0</v>
      </c>
      <c r="D9" s="75">
        <f>[2]STA_SP1_NO!$I$33</f>
        <v>0</v>
      </c>
      <c r="E9" s="128">
        <f>[3]STA_SP1_NO!$I$33</f>
        <v>0</v>
      </c>
      <c r="F9" s="75">
        <f>[4]STA_SP1_NO!$I$33</f>
        <v>0.11</v>
      </c>
      <c r="G9" s="128">
        <f>[5]STA_SP1_NO!$I$33</f>
        <v>0</v>
      </c>
      <c r="H9" s="75">
        <f>[6]STA_SP1_NO!$I$33</f>
        <v>0</v>
      </c>
      <c r="I9" s="163">
        <f>[7]STA_SP1_NO!$I$33</f>
        <v>0</v>
      </c>
      <c r="J9" s="75">
        <f>[8]STA_SP1_NO!$I$33</f>
        <v>0</v>
      </c>
      <c r="K9" s="128">
        <f>[9]STA_SP1_NO!$I$33</f>
        <v>0</v>
      </c>
      <c r="L9" s="75">
        <f>'[10]СП-1 (н.о.)'!$I$34</f>
        <v>0</v>
      </c>
      <c r="M9" s="294">
        <f>[11]STA_SP1_NO!$I$33</f>
        <v>0</v>
      </c>
      <c r="N9" s="277">
        <f>[12]STA_SP1_NO!$I$33</f>
        <v>0</v>
      </c>
      <c r="O9" s="286">
        <f t="shared" si="0"/>
        <v>0.11</v>
      </c>
    </row>
    <row r="10" spans="1:15" ht="15.75" thickBot="1" x14ac:dyDescent="0.3">
      <c r="A10" s="33">
        <v>7</v>
      </c>
      <c r="B10" s="34" t="s">
        <v>18</v>
      </c>
      <c r="C10" s="128">
        <f>[1]STA_SP1_NO!$I$36</f>
        <v>565</v>
      </c>
      <c r="D10" s="75">
        <f>[2]STA_SP1_NO!$I$36</f>
        <v>287.5</v>
      </c>
      <c r="E10" s="128">
        <f>[3]STA_SP1_NO!$I$36</f>
        <v>0</v>
      </c>
      <c r="F10" s="75">
        <f>[4]STA_SP1_NO!$I$36</f>
        <v>0</v>
      </c>
      <c r="G10" s="128">
        <f>[5]STA_SP1_NO!$I$36</f>
        <v>800</v>
      </c>
      <c r="H10" s="75">
        <f>[6]STA_SP1_NO!$I$36</f>
        <v>0</v>
      </c>
      <c r="I10" s="163">
        <f>[7]STA_SP1_NO!$I$36</f>
        <v>0</v>
      </c>
      <c r="J10" s="75">
        <f>[8]STA_SP1_NO!$I$36</f>
        <v>27</v>
      </c>
      <c r="K10" s="128">
        <f>[9]STA_SP1_NO!$I$36</f>
        <v>0</v>
      </c>
      <c r="L10" s="75">
        <f>'[10]СП-1 (н.о.)'!$I$37</f>
        <v>0</v>
      </c>
      <c r="M10" s="294">
        <f>[11]STA_SP1_NO!$I$36</f>
        <v>0</v>
      </c>
      <c r="N10" s="277">
        <f>[12]STA_SP1_NO!$I$36</f>
        <v>0</v>
      </c>
      <c r="O10" s="286">
        <f t="shared" si="0"/>
        <v>1679.5</v>
      </c>
    </row>
    <row r="11" spans="1:15" ht="15.75" thickBot="1" x14ac:dyDescent="0.3">
      <c r="A11" s="33">
        <v>8</v>
      </c>
      <c r="B11" s="34" t="s">
        <v>19</v>
      </c>
      <c r="C11" s="128">
        <f>[1]STA_SP1_NO!$I$40</f>
        <v>14657.22</v>
      </c>
      <c r="D11" s="75">
        <f>[2]STA_SP1_NO!$I$40</f>
        <v>37020.28</v>
      </c>
      <c r="E11" s="128">
        <f>[3]STA_SP1_NO!$I$40</f>
        <v>735</v>
      </c>
      <c r="F11" s="75">
        <f>[4]STA_SP1_NO!$I$40</f>
        <v>17435.61</v>
      </c>
      <c r="G11" s="128">
        <f>[5]STA_SP1_NO!$I$40</f>
        <v>1522</v>
      </c>
      <c r="H11" s="75">
        <f>[6]STA_SP1_NO!$I$40</f>
        <v>39081</v>
      </c>
      <c r="I11" s="163">
        <f>[7]STA_SP1_NO!$I$40</f>
        <v>679.7</v>
      </c>
      <c r="J11" s="75">
        <f>[8]STA_SP1_NO!$I$40</f>
        <v>13972</v>
      </c>
      <c r="K11" s="128">
        <f>[9]STA_SP1_NO!$I$40</f>
        <v>3606</v>
      </c>
      <c r="L11" s="75">
        <f>'[10]СП-1 (н.о.)'!$I$41</f>
        <v>11375.48</v>
      </c>
      <c r="M11" s="294">
        <f>[11]STA_SP1_NO!$I$40</f>
        <v>69411</v>
      </c>
      <c r="N11" s="277">
        <f>[12]STA_SP1_NO!$I$40</f>
        <v>30</v>
      </c>
      <c r="O11" s="286">
        <f t="shared" si="0"/>
        <v>209525.29</v>
      </c>
    </row>
    <row r="12" spans="1:15" ht="15.75" thickBot="1" x14ac:dyDescent="0.3">
      <c r="A12" s="33">
        <v>9</v>
      </c>
      <c r="B12" s="34" t="s">
        <v>20</v>
      </c>
      <c r="C12" s="128">
        <f>[1]STA_SP1_NO!$I$56</f>
        <v>74505.919999999998</v>
      </c>
      <c r="D12" s="75">
        <f>[2]STA_SP1_NO!$I$56</f>
        <v>20897.7</v>
      </c>
      <c r="E12" s="128">
        <f>[3]STA_SP1_NO!$I$56</f>
        <v>8563</v>
      </c>
      <c r="F12" s="75">
        <f>[4]STA_SP1_NO!$I$56</f>
        <v>9202.1</v>
      </c>
      <c r="G12" s="128">
        <f>[5]STA_SP1_NO!$I$56</f>
        <v>39125</v>
      </c>
      <c r="H12" s="75">
        <f>[6]STA_SP1_NO!$I$56</f>
        <v>2954</v>
      </c>
      <c r="I12" s="163">
        <f>[7]STA_SP1_NO!$I$56</f>
        <v>307.2</v>
      </c>
      <c r="J12" s="75">
        <f>[8]STA_SP1_NO!$I$56</f>
        <v>12167</v>
      </c>
      <c r="K12" s="128">
        <f>[9]STA_SP1_NO!$I$56</f>
        <v>523</v>
      </c>
      <c r="L12" s="75">
        <f>'[10]СП-1 (н.о.)'!$I$57</f>
        <v>4385.3</v>
      </c>
      <c r="M12" s="294">
        <f>[11]STA_SP1_NO!$I$56</f>
        <v>6494</v>
      </c>
      <c r="N12" s="277">
        <f>[12]STA_SP1_NO!$I$56</f>
        <v>0</v>
      </c>
      <c r="O12" s="286">
        <f t="shared" si="0"/>
        <v>179124.22</v>
      </c>
    </row>
    <row r="13" spans="1:15" ht="15.75" thickBot="1" x14ac:dyDescent="0.3">
      <c r="A13" s="33">
        <v>10</v>
      </c>
      <c r="B13" s="34" t="s">
        <v>21</v>
      </c>
      <c r="C13" s="128">
        <f>[1]STA_SP1_NO!$I$88</f>
        <v>80539.02</v>
      </c>
      <c r="D13" s="75">
        <f>[2]STA_SP1_NO!$I$88</f>
        <v>296585.12</v>
      </c>
      <c r="E13" s="128">
        <f>[3]STA_SP1_NO!$I$88</f>
        <v>124053</v>
      </c>
      <c r="F13" s="75">
        <f>[4]STA_SP1_NO!$I$88</f>
        <v>209469.93</v>
      </c>
      <c r="G13" s="128">
        <f>[5]STA_SP1_NO!$I$88</f>
        <v>294794</v>
      </c>
      <c r="H13" s="75">
        <f>[6]STA_SP1_NO!$I$88</f>
        <v>229462</v>
      </c>
      <c r="I13" s="163">
        <f>[7]STA_SP1_NO!$I$88</f>
        <v>208880.59</v>
      </c>
      <c r="J13" s="75">
        <f>[8]STA_SP1_NO!$I$88</f>
        <v>113149</v>
      </c>
      <c r="K13" s="128">
        <f>[9]STA_SP1_NO!$I$88</f>
        <v>179854</v>
      </c>
      <c r="L13" s="75">
        <f>'[10]СП-1 (н.о.)'!$I$89</f>
        <v>228659.23</v>
      </c>
      <c r="M13" s="294">
        <f>[11]STA_SP1_NO!$I$88</f>
        <v>188775</v>
      </c>
      <c r="N13" s="277">
        <f>[12]STA_SP1_NO!$I$88</f>
        <v>520.53</v>
      </c>
      <c r="O13" s="286">
        <f t="shared" si="0"/>
        <v>2154741.42</v>
      </c>
    </row>
    <row r="14" spans="1:15" ht="15.75" thickBot="1" x14ac:dyDescent="0.3">
      <c r="A14" s="33">
        <v>11</v>
      </c>
      <c r="B14" s="34" t="s">
        <v>22</v>
      </c>
      <c r="C14" s="128">
        <f>[1]STA_SP1_NO!$I$124</f>
        <v>0</v>
      </c>
      <c r="D14" s="75">
        <f>[2]STA_SP1_NO!$I$124</f>
        <v>0</v>
      </c>
      <c r="E14" s="128">
        <f>[3]STA_SP1_NO!$I$124</f>
        <v>0</v>
      </c>
      <c r="F14" s="75">
        <f>[4]STA_SP1_NO!$I$124</f>
        <v>0</v>
      </c>
      <c r="G14" s="128">
        <f>[5]STA_SP1_NO!$I$124</f>
        <v>0</v>
      </c>
      <c r="H14" s="75">
        <f>[6]STA_SP1_NO!$I$124</f>
        <v>0</v>
      </c>
      <c r="I14" s="163">
        <f>[7]STA_SP1_NO!$I$124</f>
        <v>0</v>
      </c>
      <c r="J14" s="75">
        <f>[8]STA_SP1_NO!$I$124</f>
        <v>0</v>
      </c>
      <c r="K14" s="128">
        <f>[9]STA_SP1_NO!$I$124</f>
        <v>0</v>
      </c>
      <c r="L14" s="75">
        <f>'[10]СП-1 (н.о.)'!$I$125</f>
        <v>0</v>
      </c>
      <c r="M14" s="294">
        <f>[11]STA_SP1_NO!$I$124</f>
        <v>0</v>
      </c>
      <c r="N14" s="277">
        <f>[12]STA_SP1_NO!$I$124</f>
        <v>0</v>
      </c>
      <c r="O14" s="286">
        <f t="shared" si="0"/>
        <v>0</v>
      </c>
    </row>
    <row r="15" spans="1:15" ht="15.75" thickBot="1" x14ac:dyDescent="0.3">
      <c r="A15" s="33">
        <v>12</v>
      </c>
      <c r="B15" s="34" t="s">
        <v>23</v>
      </c>
      <c r="C15" s="128">
        <f>[1]STA_SP1_NO!$I$128</f>
        <v>0</v>
      </c>
      <c r="D15" s="75">
        <f>[2]STA_SP1_NO!$I$128</f>
        <v>6255</v>
      </c>
      <c r="E15" s="128">
        <f>[3]STA_SP1_NO!$I$128</f>
        <v>0</v>
      </c>
      <c r="F15" s="75">
        <f>[4]STA_SP1_NO!$I$128</f>
        <v>0</v>
      </c>
      <c r="G15" s="128">
        <f>[5]STA_SP1_NO!$I$128</f>
        <v>0</v>
      </c>
      <c r="H15" s="75">
        <f>[6]STA_SP1_NO!$I$128</f>
        <v>0</v>
      </c>
      <c r="I15" s="163">
        <f>[7]STA_SP1_NO!$I$128</f>
        <v>0</v>
      </c>
      <c r="J15" s="75">
        <f>[8]STA_SP1_NO!$I$128</f>
        <v>0</v>
      </c>
      <c r="K15" s="128">
        <f>[9]STA_SP1_NO!$I$128</f>
        <v>0</v>
      </c>
      <c r="L15" s="75">
        <f>'[10]СП-1 (н.о.)'!$I$129</f>
        <v>0</v>
      </c>
      <c r="M15" s="294">
        <f>[11]STA_SP1_NO!$I$128</f>
        <v>0</v>
      </c>
      <c r="N15" s="277">
        <f>[12]STA_SP1_NO!$I$128</f>
        <v>0</v>
      </c>
      <c r="O15" s="286">
        <f t="shared" si="0"/>
        <v>6255</v>
      </c>
    </row>
    <row r="16" spans="1:15" ht="15.75" thickBot="1" x14ac:dyDescent="0.3">
      <c r="A16" s="33">
        <v>13</v>
      </c>
      <c r="B16" s="34" t="s">
        <v>24</v>
      </c>
      <c r="C16" s="128">
        <f>[1]STA_SP1_NO!$I$132</f>
        <v>3438.11</v>
      </c>
      <c r="D16" s="75">
        <f>[2]STA_SP1_NO!$I$132</f>
        <v>17647.3</v>
      </c>
      <c r="E16" s="128">
        <f>[3]STA_SP1_NO!$I$132</f>
        <v>169</v>
      </c>
      <c r="F16" s="75">
        <f>[4]STA_SP1_NO!$I$132</f>
        <v>3782</v>
      </c>
      <c r="G16" s="128">
        <f>[5]STA_SP1_NO!$I$132</f>
        <v>16604</v>
      </c>
      <c r="H16" s="75">
        <f>[6]STA_SP1_NO!$I$132</f>
        <v>2581</v>
      </c>
      <c r="I16" s="163">
        <f>[7]STA_SP1_NO!$I$132</f>
        <v>131.9</v>
      </c>
      <c r="J16" s="75">
        <f>[8]STA_SP1_NO!$I$132</f>
        <v>12753</v>
      </c>
      <c r="K16" s="128">
        <f>[9]STA_SP1_NO!$I$132</f>
        <v>8322</v>
      </c>
      <c r="L16" s="75">
        <f>'[10]СП-1 (н.о.)'!$I$133</f>
        <v>1570.73</v>
      </c>
      <c r="M16" s="294">
        <f>[11]STA_SP1_NO!$I$132</f>
        <v>195</v>
      </c>
      <c r="N16" s="277">
        <f>[12]STA_SP1_NO!$I$132</f>
        <v>0</v>
      </c>
      <c r="O16" s="286">
        <f t="shared" si="0"/>
        <v>67194.040000000008</v>
      </c>
    </row>
    <row r="17" spans="1:15" ht="15.75" thickBot="1" x14ac:dyDescent="0.3">
      <c r="A17" s="33">
        <v>14</v>
      </c>
      <c r="B17" s="34" t="s">
        <v>25</v>
      </c>
      <c r="C17" s="128">
        <f>[1]STA_SP1_NO!$I$153</f>
        <v>0</v>
      </c>
      <c r="D17" s="75">
        <f>[2]STA_SP1_NO!$I$153</f>
        <v>8186.52</v>
      </c>
      <c r="E17" s="128">
        <f>[3]STA_SP1_NO!$I$153</f>
        <v>0</v>
      </c>
      <c r="F17" s="75">
        <f>[4]STA_SP1_NO!$I$153</f>
        <v>0</v>
      </c>
      <c r="G17" s="128">
        <f>[5]STA_SP1_NO!$I$153</f>
        <v>501</v>
      </c>
      <c r="H17" s="75">
        <f>[6]STA_SP1_NO!$I$153</f>
        <v>0</v>
      </c>
      <c r="I17" s="163">
        <f>[7]STA_SP1_NO!$I$153</f>
        <v>0</v>
      </c>
      <c r="J17" s="75">
        <f>[8]STA_SP1_NO!$I$153</f>
        <v>0</v>
      </c>
      <c r="K17" s="128">
        <f>[9]STA_SP1_NO!$I$153</f>
        <v>0</v>
      </c>
      <c r="L17" s="75">
        <f>'[10]СП-1 (н.о.)'!$I$154</f>
        <v>0</v>
      </c>
      <c r="M17" s="294">
        <f>[11]STA_SP1_NO!$I$153</f>
        <v>0</v>
      </c>
      <c r="N17" s="277">
        <f>[12]STA_SP1_NO!$I$153</f>
        <v>0</v>
      </c>
      <c r="O17" s="286">
        <f t="shared" si="0"/>
        <v>8687.52</v>
      </c>
    </row>
    <row r="18" spans="1:15" ht="15.75" thickBot="1" x14ac:dyDescent="0.3">
      <c r="A18" s="33">
        <v>15</v>
      </c>
      <c r="B18" s="34" t="s">
        <v>26</v>
      </c>
      <c r="C18" s="128">
        <f>[1]STA_SP1_NO!$I$158</f>
        <v>0</v>
      </c>
      <c r="D18" s="75">
        <f>[2]STA_SP1_NO!$I$158</f>
        <v>0</v>
      </c>
      <c r="E18" s="128">
        <f>[3]STA_SP1_NO!$I$158</f>
        <v>0</v>
      </c>
      <c r="F18" s="75">
        <f>[4]STA_SP1_NO!$I$158</f>
        <v>0</v>
      </c>
      <c r="G18" s="128">
        <f>[5]STA_SP1_NO!$I$158</f>
        <v>0</v>
      </c>
      <c r="H18" s="75">
        <f>[6]STA_SP1_NO!$I$158</f>
        <v>0</v>
      </c>
      <c r="I18" s="163">
        <f>[7]STA_SP1_NO!$I$158</f>
        <v>0</v>
      </c>
      <c r="J18" s="75">
        <f>[8]STA_SP1_NO!$I$158</f>
        <v>0</v>
      </c>
      <c r="K18" s="128">
        <f>[9]STA_SP1_NO!$I$158</f>
        <v>0</v>
      </c>
      <c r="L18" s="75">
        <f>'[10]СП-1 (н.о.)'!$I$159</f>
        <v>0</v>
      </c>
      <c r="M18" s="294">
        <f>[11]STA_SP1_NO!$I$158</f>
        <v>0</v>
      </c>
      <c r="N18" s="277">
        <f>[12]STA_SP1_NO!$I$158</f>
        <v>0</v>
      </c>
      <c r="O18" s="286">
        <f t="shared" si="0"/>
        <v>0</v>
      </c>
    </row>
    <row r="19" spans="1:15" ht="15.75" thickBot="1" x14ac:dyDescent="0.3">
      <c r="A19" s="33">
        <v>16</v>
      </c>
      <c r="B19" s="34" t="s">
        <v>27</v>
      </c>
      <c r="C19" s="128">
        <f>[1]STA_SP1_NO!$I$161</f>
        <v>58</v>
      </c>
      <c r="D19" s="75">
        <f>[2]STA_SP1_NO!$I$161</f>
        <v>0</v>
      </c>
      <c r="E19" s="128">
        <f>[3]STA_SP1_NO!$I$161</f>
        <v>0</v>
      </c>
      <c r="F19" s="75">
        <f>[4]STA_SP1_NO!$I$161</f>
        <v>1596.55</v>
      </c>
      <c r="G19" s="128">
        <f>[5]STA_SP1_NO!$I$161</f>
        <v>0</v>
      </c>
      <c r="H19" s="75">
        <f>[6]STA_SP1_NO!$I$161</f>
        <v>0</v>
      </c>
      <c r="I19" s="163">
        <f>[7]STA_SP1_NO!$I$161</f>
        <v>0</v>
      </c>
      <c r="J19" s="75">
        <f>[8]STA_SP1_NO!$I$161</f>
        <v>250</v>
      </c>
      <c r="K19" s="128">
        <f>[9]STA_SP1_NO!$I$161</f>
        <v>0</v>
      </c>
      <c r="L19" s="75">
        <f>'[10]СП-1 (н.о.)'!$I$162</f>
        <v>0</v>
      </c>
      <c r="M19" s="294">
        <f>[11]STA_SP1_NO!$I$161</f>
        <v>0</v>
      </c>
      <c r="N19" s="277">
        <f>[12]STA_SP1_NO!$I$161</f>
        <v>0</v>
      </c>
      <c r="O19" s="286">
        <f t="shared" si="0"/>
        <v>1904.55</v>
      </c>
    </row>
    <row r="20" spans="1:15" ht="15.75" thickBot="1" x14ac:dyDescent="0.3">
      <c r="A20" s="33">
        <v>17</v>
      </c>
      <c r="B20" s="34" t="s">
        <v>28</v>
      </c>
      <c r="C20" s="128">
        <f>[1]STA_SP1_NO!$I$167</f>
        <v>0</v>
      </c>
      <c r="D20" s="75">
        <f>[2]STA_SP1_NO!$I$167</f>
        <v>0</v>
      </c>
      <c r="E20" s="128">
        <f>[3]STA_SP1_NO!$I$167</f>
        <v>0</v>
      </c>
      <c r="F20" s="75">
        <f>[4]STA_SP1_NO!$I$167</f>
        <v>0</v>
      </c>
      <c r="G20" s="128">
        <f>[5]STA_SP1_NO!$I$167</f>
        <v>0</v>
      </c>
      <c r="H20" s="75">
        <f>[6]STA_SP1_NO!$I$167</f>
        <v>0</v>
      </c>
      <c r="I20" s="163">
        <f>[7]STA_SP1_NO!$I$167</f>
        <v>0</v>
      </c>
      <c r="J20" s="75">
        <f>[8]STA_SP1_NO!$I$167</f>
        <v>0</v>
      </c>
      <c r="K20" s="128">
        <f>[9]STA_SP1_NO!$I$167</f>
        <v>0</v>
      </c>
      <c r="L20" s="75">
        <f>'[10]СП-1 (н.о.)'!$I$168</f>
        <v>0</v>
      </c>
      <c r="M20" s="294">
        <f>[11]STA_SP1_NO!$I$167</f>
        <v>0</v>
      </c>
      <c r="N20" s="277">
        <f>[12]STA_SP1_NO!$I$167</f>
        <v>0</v>
      </c>
      <c r="O20" s="286">
        <f t="shared" si="0"/>
        <v>0</v>
      </c>
    </row>
    <row r="21" spans="1:15" ht="15.75" thickBot="1" x14ac:dyDescent="0.3">
      <c r="A21" s="35">
        <v>18</v>
      </c>
      <c r="B21" s="36" t="s">
        <v>29</v>
      </c>
      <c r="C21" s="128">
        <f>[1]STA_SP1_NO!$I$170</f>
        <v>756.59</v>
      </c>
      <c r="D21" s="75">
        <f>[2]STA_SP1_NO!$I$170</f>
        <v>13841.97</v>
      </c>
      <c r="E21" s="128">
        <f>[3]STA_SP1_NO!$I$170</f>
        <v>2340</v>
      </c>
      <c r="F21" s="75">
        <f>[4]STA_SP1_NO!$I$170</f>
        <v>5933.06</v>
      </c>
      <c r="G21" s="128">
        <f>[5]STA_SP1_NO!$I$170</f>
        <v>885</v>
      </c>
      <c r="H21" s="75">
        <f>[6]STA_SP1_NO!$I$170</f>
        <v>8397</v>
      </c>
      <c r="I21" s="163">
        <f>[7]STA_SP1_NO!$I$170</f>
        <v>2092.2199999999998</v>
      </c>
      <c r="J21" s="75">
        <f>[8]STA_SP1_NO!$I$170</f>
        <v>276</v>
      </c>
      <c r="K21" s="128">
        <f>[9]STA_SP1_NO!$I$170</f>
        <v>6267</v>
      </c>
      <c r="L21" s="75">
        <f>'[10]СП-1 (н.о.)'!$I$171</f>
        <v>2730.99</v>
      </c>
      <c r="M21" s="294">
        <f>[11]STA_SP1_NO!$I$170</f>
        <v>7558</v>
      </c>
      <c r="N21" s="277">
        <f>[12]STA_SP1_NO!$I$170</f>
        <v>0</v>
      </c>
      <c r="O21" s="286">
        <f t="shared" si="0"/>
        <v>51077.829999999994</v>
      </c>
    </row>
    <row r="22" spans="1:15" ht="15.75" thickBot="1" x14ac:dyDescent="0.3">
      <c r="A22" s="37"/>
      <c r="B22" s="38" t="s">
        <v>30</v>
      </c>
      <c r="C22" s="42">
        <f>SUM(C4:C21)</f>
        <v>190995.52</v>
      </c>
      <c r="D22" s="43">
        <f>SUM(D4:D21)</f>
        <v>964146.68</v>
      </c>
      <c r="E22" s="42">
        <f t="shared" ref="E22:M22" si="1">SUM(E4:E21)</f>
        <v>159513</v>
      </c>
      <c r="F22" s="43">
        <f t="shared" si="1"/>
        <v>291863.69</v>
      </c>
      <c r="G22" s="81">
        <f t="shared" si="1"/>
        <v>403988</v>
      </c>
      <c r="H22" s="43">
        <f t="shared" si="1"/>
        <v>355763</v>
      </c>
      <c r="I22" s="42">
        <f>SUM(I4:I21)</f>
        <v>222654.36</v>
      </c>
      <c r="J22" s="43">
        <f>SUM(J4:J21)</f>
        <v>172927</v>
      </c>
      <c r="K22" s="81">
        <f t="shared" si="1"/>
        <v>221660</v>
      </c>
      <c r="L22" s="43">
        <f>SUM(L4:L21)</f>
        <v>292766.18</v>
      </c>
      <c r="M22" s="295">
        <f t="shared" si="1"/>
        <v>354496</v>
      </c>
      <c r="N22" s="278">
        <f>SUM(N4:N21)</f>
        <v>550.53</v>
      </c>
      <c r="O22" s="287">
        <f>SUM(O4:O21)</f>
        <v>3631323.9599999995</v>
      </c>
    </row>
    <row r="23" spans="1:15" ht="15.75" thickBot="1" x14ac:dyDescent="0.3">
      <c r="A23" s="1"/>
      <c r="B23" s="1"/>
      <c r="C23" s="1"/>
      <c r="D23" s="1"/>
      <c r="E23" s="1"/>
      <c r="F23" s="1"/>
      <c r="G23" s="1"/>
      <c r="H23" s="1"/>
      <c r="I23" s="130"/>
      <c r="J23" s="1"/>
      <c r="K23" s="1"/>
      <c r="L23" s="1"/>
      <c r="M23" s="1"/>
      <c r="N23" s="27"/>
      <c r="O23" s="1"/>
    </row>
    <row r="24" spans="1:15" ht="15.75" thickBot="1" x14ac:dyDescent="0.3">
      <c r="A24" s="393" t="s">
        <v>31</v>
      </c>
      <c r="B24" s="394"/>
      <c r="C24" s="49">
        <f>C22/O22</f>
        <v>5.2596662292834932E-2</v>
      </c>
      <c r="D24" s="48">
        <f>D22/O22</f>
        <v>0.26550830788448854</v>
      </c>
      <c r="E24" s="49">
        <f>E22/O22</f>
        <v>4.3926953848535184E-2</v>
      </c>
      <c r="F24" s="48">
        <f>F22/O22</f>
        <v>8.0373905830203055E-2</v>
      </c>
      <c r="G24" s="49">
        <f>G22/O22</f>
        <v>0.11125088382365093</v>
      </c>
      <c r="H24" s="48">
        <f>H22/O22</f>
        <v>9.7970603537118742E-2</v>
      </c>
      <c r="I24" s="49">
        <f>I22/O22</f>
        <v>6.1314926030449794E-2</v>
      </c>
      <c r="J24" s="48">
        <f>J22/O22</f>
        <v>4.7620923361516888E-2</v>
      </c>
      <c r="K24" s="49">
        <f>K22/O22</f>
        <v>6.1041097528516851E-2</v>
      </c>
      <c r="L24" s="48">
        <f>L22/O22</f>
        <v>8.0622435019540376E-2</v>
      </c>
      <c r="M24" s="49">
        <f>M22/O22</f>
        <v>9.7621694980912707E-2</v>
      </c>
      <c r="N24" s="303">
        <f>N22/O22</f>
        <v>1.5160586223213202E-4</v>
      </c>
      <c r="O24" s="304">
        <f>SUM(C24:N24)</f>
        <v>1</v>
      </c>
    </row>
    <row r="25" spans="1:15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15.75" thickBot="1" x14ac:dyDescent="0.3">
      <c r="A26" s="371" t="s">
        <v>0</v>
      </c>
      <c r="B26" s="373" t="s">
        <v>1</v>
      </c>
      <c r="C26" s="422" t="s">
        <v>90</v>
      </c>
      <c r="D26" s="422"/>
      <c r="E26" s="422"/>
      <c r="F26" s="422"/>
      <c r="G26" s="422"/>
      <c r="H26" s="422"/>
      <c r="I26" s="388" t="s">
        <v>3</v>
      </c>
      <c r="J26" s="1"/>
      <c r="K26" s="1"/>
      <c r="L26" s="1"/>
      <c r="M26" s="1"/>
      <c r="N26" s="1"/>
    </row>
    <row r="27" spans="1:15" ht="15.75" thickBot="1" x14ac:dyDescent="0.3">
      <c r="A27" s="372"/>
      <c r="B27" s="375"/>
      <c r="C27" s="213" t="s">
        <v>11</v>
      </c>
      <c r="D27" s="241" t="s">
        <v>32</v>
      </c>
      <c r="E27" s="215" t="s">
        <v>7</v>
      </c>
      <c r="F27" s="139" t="s">
        <v>9</v>
      </c>
      <c r="G27" s="188" t="s">
        <v>4</v>
      </c>
      <c r="H27" s="237" t="s">
        <v>95</v>
      </c>
      <c r="I27" s="427"/>
      <c r="J27" s="90"/>
      <c r="K27" s="361" t="s">
        <v>33</v>
      </c>
      <c r="L27" s="362"/>
      <c r="M27" s="262">
        <f>O22</f>
        <v>3631323.9599999995</v>
      </c>
      <c r="N27" s="263">
        <f>M27/M29</f>
        <v>0.97549337092518762</v>
      </c>
    </row>
    <row r="28" spans="1:15" ht="15.75" thickBot="1" x14ac:dyDescent="0.3">
      <c r="A28" s="22">
        <v>19</v>
      </c>
      <c r="B28" s="140" t="s">
        <v>34</v>
      </c>
      <c r="C28" s="217">
        <f>[13]STA_SP4_ZO!$G$51</f>
        <v>19993</v>
      </c>
      <c r="D28" s="216">
        <f>[14]STA_SP4_ZO!$G$51</f>
        <v>48179</v>
      </c>
      <c r="E28" s="218">
        <f>[15]STA_SP4_ZO!$G$51</f>
        <v>11681</v>
      </c>
      <c r="F28" s="52">
        <f>[16]STA_SP4_ZO!$G$51</f>
        <v>8906</v>
      </c>
      <c r="G28" s="126">
        <f>[17]STA_SP4_ZO!$G$51</f>
        <v>2468.1799999999998</v>
      </c>
      <c r="H28" s="52">
        <f>[18]STA_SP4_ZO!$G$51</f>
        <v>0</v>
      </c>
      <c r="I28" s="275">
        <f>SUM(C28:H28)</f>
        <v>91227.18</v>
      </c>
      <c r="J28" s="90"/>
      <c r="K28" s="361" t="s">
        <v>34</v>
      </c>
      <c r="L28" s="362"/>
      <c r="M28" s="301">
        <f>I28</f>
        <v>91227.18</v>
      </c>
      <c r="N28" s="265">
        <f>M28/M29</f>
        <v>2.4506629074812387E-2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90"/>
      <c r="K29" s="361" t="s">
        <v>3</v>
      </c>
      <c r="L29" s="362"/>
      <c r="M29" s="302">
        <f>M27+M28</f>
        <v>3722551.1399999997</v>
      </c>
      <c r="N29" s="267">
        <f>M29/M29</f>
        <v>1</v>
      </c>
    </row>
    <row r="30" spans="1:15" ht="15.75" thickBot="1" x14ac:dyDescent="0.3">
      <c r="A30" s="365" t="s">
        <v>35</v>
      </c>
      <c r="B30" s="366"/>
      <c r="C30" s="23">
        <f>C28/I28</f>
        <v>0.21915617692008019</v>
      </c>
      <c r="D30" s="91">
        <f>D28/I28</f>
        <v>0.52812111478180079</v>
      </c>
      <c r="E30" s="23">
        <f>E28/I28</f>
        <v>0.12804298017323346</v>
      </c>
      <c r="F30" s="91">
        <f>F28/I28</f>
        <v>9.7624414127456316E-2</v>
      </c>
      <c r="G30" s="23">
        <f>G28/I28</f>
        <v>2.7055313997429276E-2</v>
      </c>
      <c r="H30" s="91">
        <f>H28/I28</f>
        <v>0</v>
      </c>
      <c r="I30" s="260">
        <f>I28/I28</f>
        <v>1</v>
      </c>
      <c r="J30" s="1"/>
      <c r="K30" s="1"/>
      <c r="L30" s="1"/>
      <c r="M30" s="1"/>
      <c r="N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14">
    <mergeCell ref="K28:L28"/>
    <mergeCell ref="A30:B30"/>
    <mergeCell ref="A26:A27"/>
    <mergeCell ref="B26:B27"/>
    <mergeCell ref="K27:L27"/>
    <mergeCell ref="K29:L29"/>
    <mergeCell ref="I26:I27"/>
    <mergeCell ref="C26:H26"/>
    <mergeCell ref="C2:N2"/>
    <mergeCell ref="O2:O3"/>
    <mergeCell ref="A24:B24"/>
    <mergeCell ref="C1:K1"/>
    <mergeCell ref="A2:A3"/>
    <mergeCell ref="B2:B3"/>
  </mergeCells>
  <pageMargins left="0.25" right="0.25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workbookViewId="0">
      <selection activeCell="I7" sqref="I7"/>
    </sheetView>
  </sheetViews>
  <sheetFormatPr defaultRowHeight="15" x14ac:dyDescent="0.25"/>
  <cols>
    <col min="1" max="1" width="6.42578125" customWidth="1"/>
    <col min="2" max="2" width="25.5703125" customWidth="1"/>
    <col min="8" max="8" width="10" customWidth="1"/>
  </cols>
  <sheetData>
    <row r="1" spans="1:15" ht="28.5" customHeight="1" thickBot="1" x14ac:dyDescent="0.3">
      <c r="A1" s="434" t="s">
        <v>103</v>
      </c>
      <c r="B1" s="434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176" t="s">
        <v>36</v>
      </c>
    </row>
    <row r="2" spans="1:15" ht="15.75" thickBot="1" x14ac:dyDescent="0.3">
      <c r="A2" s="410" t="s">
        <v>0</v>
      </c>
      <c r="B2" s="412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14" t="s">
        <v>3</v>
      </c>
    </row>
    <row r="3" spans="1:15" ht="21" customHeight="1" thickBot="1" x14ac:dyDescent="0.3">
      <c r="A3" s="411"/>
      <c r="B3" s="413"/>
      <c r="C3" s="73" t="s">
        <v>69</v>
      </c>
      <c r="D3" s="30" t="s">
        <v>4</v>
      </c>
      <c r="E3" s="29" t="s">
        <v>5</v>
      </c>
      <c r="F3" s="30" t="s">
        <v>6</v>
      </c>
      <c r="G3" s="29" t="s">
        <v>7</v>
      </c>
      <c r="H3" s="30" t="s">
        <v>8</v>
      </c>
      <c r="I3" s="21" t="s">
        <v>94</v>
      </c>
      <c r="J3" s="30" t="s">
        <v>9</v>
      </c>
      <c r="K3" s="71" t="s">
        <v>38</v>
      </c>
      <c r="L3" s="189" t="s">
        <v>93</v>
      </c>
      <c r="M3" s="298" t="s">
        <v>11</v>
      </c>
      <c r="N3" s="276" t="s">
        <v>96</v>
      </c>
      <c r="O3" s="415"/>
    </row>
    <row r="4" spans="1:15" ht="15.75" thickBot="1" x14ac:dyDescent="0.3">
      <c r="A4" s="31">
        <v>1</v>
      </c>
      <c r="B4" s="32" t="s">
        <v>12</v>
      </c>
      <c r="C4" s="128">
        <f>[1]STA_SP5_NO!$G$10</f>
        <v>15739.89</v>
      </c>
      <c r="D4" s="75">
        <f>[2]STA_SP5_NO!$G$10</f>
        <v>23002.14</v>
      </c>
      <c r="E4" s="128">
        <f>[3]STA_SP5_NO!$G$10</f>
        <v>14837</v>
      </c>
      <c r="F4" s="75">
        <f>[4]STA_SP5_NO!$G$10</f>
        <v>9456.52</v>
      </c>
      <c r="G4" s="128">
        <f>[5]STA_SP5_NO!$G$10</f>
        <v>8969</v>
      </c>
      <c r="H4" s="75">
        <f>[6]STA_SP5_NO!$G$10</f>
        <v>29861</v>
      </c>
      <c r="I4" s="128">
        <f>[7]STA_SP5_NO!$G$10</f>
        <v>3711</v>
      </c>
      <c r="J4" s="75">
        <f>[8]STA_SP5_NO!$G$10</f>
        <v>10520</v>
      </c>
      <c r="K4" s="128">
        <f>[9]STA_SP5_NO!$G$10</f>
        <v>9246.24</v>
      </c>
      <c r="L4" s="75">
        <f>'[10]СП-5 (н.о.)'!$G$11</f>
        <v>17793.22</v>
      </c>
      <c r="M4" s="294">
        <f>[11]STA_SP5_NO!$G$10</f>
        <v>26272</v>
      </c>
      <c r="N4" s="305">
        <f>[12]STA_SP5_NO!$G$10</f>
        <v>1530.76</v>
      </c>
      <c r="O4" s="286">
        <f>SUM(C4:N4)</f>
        <v>170938.77000000002</v>
      </c>
    </row>
    <row r="5" spans="1:15" ht="15.75" thickBot="1" x14ac:dyDescent="0.3">
      <c r="A5" s="33">
        <v>2</v>
      </c>
      <c r="B5" s="34" t="s">
        <v>13</v>
      </c>
      <c r="C5" s="128">
        <f>[1]STA_SP5_NO!$G$11</f>
        <v>8617.36</v>
      </c>
      <c r="D5" s="75">
        <f>[2]STA_SP5_NO!$G$11</f>
        <v>4415.92</v>
      </c>
      <c r="E5" s="128">
        <f>[3]STA_SP5_NO!$G$11</f>
        <v>4837</v>
      </c>
      <c r="F5" s="75">
        <f>[4]STA_SP5_NO!$G$11</f>
        <v>4811.05</v>
      </c>
      <c r="G5" s="128">
        <f>[5]STA_SP5_NO!$G$11</f>
        <v>1719</v>
      </c>
      <c r="H5" s="75">
        <f>[6]STA_SP5_NO!$G$11</f>
        <v>13883</v>
      </c>
      <c r="I5" s="128">
        <f>[7]STA_SP5_NO!$G$11</f>
        <v>0</v>
      </c>
      <c r="J5" s="75">
        <f>[8]STA_SP5_NO!$G$11</f>
        <v>4617</v>
      </c>
      <c r="K5" s="128">
        <f>[9]STA_SP5_NO!$G$11</f>
        <v>0</v>
      </c>
      <c r="L5" s="75">
        <f>'[10]СП-5 (н.о.)'!$G$12</f>
        <v>6003.48</v>
      </c>
      <c r="M5" s="294">
        <f>[11]STA_SP5_NO!$G$11</f>
        <v>5493</v>
      </c>
      <c r="N5" s="306">
        <f>[12]STA_SP5_NO!$G$11</f>
        <v>0</v>
      </c>
      <c r="O5" s="286">
        <f t="shared" ref="O5:O21" si="0">SUM(C5:N5)</f>
        <v>54396.81</v>
      </c>
    </row>
    <row r="6" spans="1:15" ht="15.75" thickBot="1" x14ac:dyDescent="0.3">
      <c r="A6" s="33">
        <v>3</v>
      </c>
      <c r="B6" s="34" t="s">
        <v>14</v>
      </c>
      <c r="C6" s="128">
        <f>[1]STA_SP5_NO!$G$12</f>
        <v>4449.09</v>
      </c>
      <c r="D6" s="75">
        <f>[2]STA_SP5_NO!$G$12</f>
        <v>7201.78</v>
      </c>
      <c r="E6" s="128">
        <f>[3]STA_SP5_NO!$G$12</f>
        <v>19386</v>
      </c>
      <c r="F6" s="75">
        <f>[4]STA_SP5_NO!$G$12</f>
        <v>24709.1</v>
      </c>
      <c r="G6" s="128">
        <f>[5]STA_SP5_NO!$G$12</f>
        <v>2563</v>
      </c>
      <c r="H6" s="75">
        <f>[6]STA_SP5_NO!$G$12</f>
        <v>13781</v>
      </c>
      <c r="I6" s="128">
        <f>[7]STA_SP5_NO!$G$12</f>
        <v>209</v>
      </c>
      <c r="J6" s="75">
        <f>[8]STA_SP5_NO!$G$12</f>
        <v>6242</v>
      </c>
      <c r="K6" s="128">
        <f>[9]STA_SP5_NO!$G$12</f>
        <v>9776.7900000000009</v>
      </c>
      <c r="L6" s="75">
        <f>'[10]СП-5 (н.о.)'!$G$13</f>
        <v>20149.560000000001</v>
      </c>
      <c r="M6" s="294">
        <f>[11]STA_SP5_NO!$G$12</f>
        <v>6694</v>
      </c>
      <c r="N6" s="305">
        <f>[12]STA_SP5_NO!$G$12</f>
        <v>1074.93</v>
      </c>
      <c r="O6" s="286">
        <f t="shared" si="0"/>
        <v>116236.25</v>
      </c>
    </row>
    <row r="7" spans="1:15" ht="15.75" thickBot="1" x14ac:dyDescent="0.3">
      <c r="A7" s="33">
        <v>4</v>
      </c>
      <c r="B7" s="34" t="s">
        <v>15</v>
      </c>
      <c r="C7" s="128">
        <f>[1]STA_SP5_NO!$G$13</f>
        <v>0</v>
      </c>
      <c r="D7" s="75">
        <f>[2]STA_SP5_NO!$G$13</f>
        <v>0</v>
      </c>
      <c r="E7" s="128">
        <f>[3]STA_SP5_NO!$G$13</f>
        <v>0</v>
      </c>
      <c r="F7" s="75">
        <f>[4]STA_SP5_NO!$G$13</f>
        <v>0</v>
      </c>
      <c r="G7" s="128">
        <f>[5]STA_SP5_NO!$G$13</f>
        <v>0</v>
      </c>
      <c r="H7" s="75">
        <f>[6]STA_SP5_NO!$G$13</f>
        <v>0</v>
      </c>
      <c r="I7" s="128">
        <f>[7]STA_SP5_NO!$G$13</f>
        <v>0</v>
      </c>
      <c r="J7" s="75">
        <f>[8]STA_SP5_NO!$G$13</f>
        <v>0</v>
      </c>
      <c r="K7" s="128">
        <f>[9]STA_SP5_NO!$G$13</f>
        <v>0</v>
      </c>
      <c r="L7" s="75">
        <f>'[10]СП-5 (н.о.)'!$G$14</f>
        <v>0</v>
      </c>
      <c r="M7" s="294">
        <f>[11]STA_SP5_NO!$G$13</f>
        <v>0</v>
      </c>
      <c r="N7" s="307">
        <f>[12]STA_SP5_NO!$G$13</f>
        <v>0</v>
      </c>
      <c r="O7" s="286">
        <f t="shared" si="0"/>
        <v>0</v>
      </c>
    </row>
    <row r="8" spans="1:15" ht="15.75" thickBot="1" x14ac:dyDescent="0.3">
      <c r="A8" s="33">
        <v>5</v>
      </c>
      <c r="B8" s="34" t="s">
        <v>16</v>
      </c>
      <c r="C8" s="128">
        <f>[1]STA_SP5_NO!$G$14</f>
        <v>0</v>
      </c>
      <c r="D8" s="75">
        <f>[2]STA_SP5_NO!$G$14</f>
        <v>0</v>
      </c>
      <c r="E8" s="128">
        <f>[3]STA_SP5_NO!$G$14</f>
        <v>0</v>
      </c>
      <c r="F8" s="75">
        <f>[4]STA_SP5_NO!$G$14</f>
        <v>0</v>
      </c>
      <c r="G8" s="128">
        <f>[5]STA_SP5_NO!$G$14</f>
        <v>0</v>
      </c>
      <c r="H8" s="75">
        <f>[6]STA_SP5_NO!$G$14</f>
        <v>0</v>
      </c>
      <c r="I8" s="128">
        <f>[7]STA_SP5_NO!$G$14</f>
        <v>0</v>
      </c>
      <c r="J8" s="75">
        <f>[8]STA_SP5_NO!$G$14</f>
        <v>0</v>
      </c>
      <c r="K8" s="128">
        <f>[9]STA_SP5_NO!$G$14</f>
        <v>0</v>
      </c>
      <c r="L8" s="75">
        <f>'[10]СП-5 (н.о.)'!$G$15</f>
        <v>0</v>
      </c>
      <c r="M8" s="294">
        <f>[11]STA_SP5_NO!$G$14</f>
        <v>0</v>
      </c>
      <c r="N8" s="307">
        <f>[12]STA_SP5_NO!$G$14</f>
        <v>0</v>
      </c>
      <c r="O8" s="286">
        <f t="shared" si="0"/>
        <v>0</v>
      </c>
    </row>
    <row r="9" spans="1:15" ht="15.75" thickBot="1" x14ac:dyDescent="0.3">
      <c r="A9" s="33">
        <v>6</v>
      </c>
      <c r="B9" s="34" t="s">
        <v>17</v>
      </c>
      <c r="C9" s="128">
        <f>[1]STA_SP5_NO!$G$15</f>
        <v>0</v>
      </c>
      <c r="D9" s="75">
        <f>[2]STA_SP5_NO!$G$15</f>
        <v>0</v>
      </c>
      <c r="E9" s="128">
        <f>[3]STA_SP5_NO!$G$15</f>
        <v>0</v>
      </c>
      <c r="F9" s="75">
        <f>[4]STA_SP5_NO!$G$15</f>
        <v>0</v>
      </c>
      <c r="G9" s="128">
        <f>[5]STA_SP5_NO!$G$15</f>
        <v>0</v>
      </c>
      <c r="H9" s="75">
        <f>[6]STA_SP5_NO!$G$15</f>
        <v>0</v>
      </c>
      <c r="I9" s="128">
        <f>[7]STA_SP5_NO!$G$15</f>
        <v>0</v>
      </c>
      <c r="J9" s="75">
        <f>[8]STA_SP5_NO!$G$15</f>
        <v>0</v>
      </c>
      <c r="K9" s="128">
        <f>[9]STA_SP5_NO!$G$15</f>
        <v>0</v>
      </c>
      <c r="L9" s="75">
        <f>'[10]СП-5 (н.о.)'!$G$16</f>
        <v>0</v>
      </c>
      <c r="M9" s="294">
        <f>[11]STA_SP5_NO!$G$15</f>
        <v>0</v>
      </c>
      <c r="N9" s="307">
        <f>[12]STA_SP5_NO!$G$15</f>
        <v>0</v>
      </c>
      <c r="O9" s="286">
        <f t="shared" si="0"/>
        <v>0</v>
      </c>
    </row>
    <row r="10" spans="1:15" ht="15.75" thickBot="1" x14ac:dyDescent="0.3">
      <c r="A10" s="33">
        <v>7</v>
      </c>
      <c r="B10" s="34" t="s">
        <v>18</v>
      </c>
      <c r="C10" s="128">
        <f>[1]STA_SP5_NO!$G$16</f>
        <v>369.73</v>
      </c>
      <c r="D10" s="75">
        <f>[2]STA_SP5_NO!$G$16</f>
        <v>0</v>
      </c>
      <c r="E10" s="128">
        <f>[3]STA_SP5_NO!$G$16</f>
        <v>606</v>
      </c>
      <c r="F10" s="75">
        <f>[4]STA_SP5_NO!$G$16</f>
        <v>0</v>
      </c>
      <c r="G10" s="128">
        <f>[5]STA_SP5_NO!$G$16</f>
        <v>0</v>
      </c>
      <c r="H10" s="75">
        <f>[6]STA_SP5_NO!$G$16</f>
        <v>101</v>
      </c>
      <c r="I10" s="128">
        <f>[7]STA_SP5_NO!$G$16</f>
        <v>0</v>
      </c>
      <c r="J10" s="75">
        <f>[8]STA_SP5_NO!$G$16</f>
        <v>0</v>
      </c>
      <c r="K10" s="128">
        <f>[9]STA_SP5_NO!$G$16</f>
        <v>0</v>
      </c>
      <c r="L10" s="75">
        <f>'[10]СП-5 (н.о.)'!$G$17</f>
        <v>244</v>
      </c>
      <c r="M10" s="294">
        <f>[11]STA_SP5_NO!$G$16</f>
        <v>0</v>
      </c>
      <c r="N10" s="307">
        <f>[12]STA_SP5_NO!$G$16</f>
        <v>0</v>
      </c>
      <c r="O10" s="286">
        <f t="shared" si="0"/>
        <v>1320.73</v>
      </c>
    </row>
    <row r="11" spans="1:15" ht="15.75" thickBot="1" x14ac:dyDescent="0.3">
      <c r="A11" s="33">
        <v>8</v>
      </c>
      <c r="B11" s="34" t="s">
        <v>19</v>
      </c>
      <c r="C11" s="128">
        <f>[1]STA_SP5_NO!$G$17</f>
        <v>6301</v>
      </c>
      <c r="D11" s="75">
        <f>[2]STA_SP5_NO!$G$17</f>
        <v>2504.2800000000002</v>
      </c>
      <c r="E11" s="128">
        <f>[3]STA_SP5_NO!$G$17</f>
        <v>1025</v>
      </c>
      <c r="F11" s="75">
        <f>[4]STA_SP5_NO!$G$17</f>
        <v>4732.3599999999997</v>
      </c>
      <c r="G11" s="128">
        <f>[5]STA_SP5_NO!$G$17</f>
        <v>128</v>
      </c>
      <c r="H11" s="75">
        <f>[6]STA_SP5_NO!$G$17</f>
        <v>12022</v>
      </c>
      <c r="I11" s="128">
        <f>[7]STA_SP5_NO!$G$17</f>
        <v>48</v>
      </c>
      <c r="J11" s="75">
        <f>[8]STA_SP5_NO!$G$17</f>
        <v>3493</v>
      </c>
      <c r="K11" s="128">
        <f>[9]STA_SP5_NO!$G$17</f>
        <v>8098.01</v>
      </c>
      <c r="L11" s="75">
        <f>'[10]СП-5 (н.о.)'!$G$18</f>
        <v>7584.79</v>
      </c>
      <c r="M11" s="294">
        <f>[11]STA_SP5_NO!$G$17</f>
        <v>5891</v>
      </c>
      <c r="N11" s="305">
        <f>[12]STA_SP5_NO!$G$17</f>
        <v>135.84</v>
      </c>
      <c r="O11" s="286">
        <f t="shared" si="0"/>
        <v>51963.28</v>
      </c>
    </row>
    <row r="12" spans="1:15" ht="15.75" thickBot="1" x14ac:dyDescent="0.3">
      <c r="A12" s="33">
        <v>9</v>
      </c>
      <c r="B12" s="34" t="s">
        <v>20</v>
      </c>
      <c r="C12" s="128">
        <f>[1]STA_SP5_NO!$G$20</f>
        <v>31144.34</v>
      </c>
      <c r="D12" s="75">
        <f>[2]STA_SP5_NO!$G$20</f>
        <v>2925.13</v>
      </c>
      <c r="E12" s="128">
        <f>[3]STA_SP5_NO!$G$20</f>
        <v>38727</v>
      </c>
      <c r="F12" s="75">
        <f>[4]STA_SP5_NO!$G$20</f>
        <v>14195.07</v>
      </c>
      <c r="G12" s="128">
        <f>[5]STA_SP5_NO!$G$20</f>
        <v>3293</v>
      </c>
      <c r="H12" s="75">
        <f>[6]STA_SP5_NO!$G$20</f>
        <v>3386</v>
      </c>
      <c r="I12" s="128">
        <f>[7]STA_SP5_NO!$G$20</f>
        <v>0</v>
      </c>
      <c r="J12" s="75">
        <f>[8]STA_SP5_NO!$G$20</f>
        <v>3042</v>
      </c>
      <c r="K12" s="128">
        <f>[9]STA_SP5_NO!$G$20</f>
        <v>1174.5999999999999</v>
      </c>
      <c r="L12" s="75">
        <f>'[10]СП-5 (н.о.)'!$G$21</f>
        <v>1411.08</v>
      </c>
      <c r="M12" s="294">
        <f>[11]STA_SP5_NO!$G$20</f>
        <v>2067</v>
      </c>
      <c r="N12" s="305">
        <f>[12]STA_SP5_NO!$G$20</f>
        <v>77.37</v>
      </c>
      <c r="O12" s="286">
        <f t="shared" si="0"/>
        <v>101442.59000000001</v>
      </c>
    </row>
    <row r="13" spans="1:15" ht="15.75" thickBot="1" x14ac:dyDescent="0.3">
      <c r="A13" s="33">
        <v>10</v>
      </c>
      <c r="B13" s="34" t="s">
        <v>21</v>
      </c>
      <c r="C13" s="128">
        <f>[1]STA_SP5_NO!$G$26</f>
        <v>92164.36</v>
      </c>
      <c r="D13" s="75">
        <f>[2]STA_SP5_NO!$G$26</f>
        <v>244687.04</v>
      </c>
      <c r="E13" s="128">
        <f>[3]STA_SP5_NO!$G$26</f>
        <v>223272</v>
      </c>
      <c r="F13" s="75">
        <f>[4]STA_SP5_NO!$G$26</f>
        <v>189789.9</v>
      </c>
      <c r="G13" s="128">
        <f>[5]STA_SP5_NO!$G$26</f>
        <v>170885</v>
      </c>
      <c r="H13" s="75">
        <f>[6]STA_SP5_NO!$G$26</f>
        <v>152679</v>
      </c>
      <c r="I13" s="128">
        <f>[7]STA_SP5_NO!$G$26</f>
        <v>80893</v>
      </c>
      <c r="J13" s="75">
        <f>[8]STA_SP5_NO!$G$26</f>
        <v>240449</v>
      </c>
      <c r="K13" s="128">
        <f>[9]STA_SP5_NO!$G$26</f>
        <v>229770</v>
      </c>
      <c r="L13" s="75">
        <f>'[10]СП-5 (н.о.)'!$G$27</f>
        <v>176242.72999999998</v>
      </c>
      <c r="M13" s="294">
        <f>[11]STA_SP5_NO!$G$26</f>
        <v>254208</v>
      </c>
      <c r="N13" s="305">
        <f>[12]STA_SP5_NO!$G$26</f>
        <v>9295.6</v>
      </c>
      <c r="O13" s="286">
        <f t="shared" si="0"/>
        <v>2064335.6300000001</v>
      </c>
    </row>
    <row r="14" spans="1:15" ht="15.75" thickBot="1" x14ac:dyDescent="0.3">
      <c r="A14" s="33">
        <v>11</v>
      </c>
      <c r="B14" s="34" t="s">
        <v>22</v>
      </c>
      <c r="C14" s="128">
        <f>[1]STA_SP5_NO!$G$33</f>
        <v>0</v>
      </c>
      <c r="D14" s="75">
        <f>[2]STA_SP5_NO!$G$33</f>
        <v>0</v>
      </c>
      <c r="E14" s="128">
        <f>[3]STA_SP5_NO!$G$33</f>
        <v>0</v>
      </c>
      <c r="F14" s="75">
        <f>[4]STA_SP5_NO!$G$33</f>
        <v>0</v>
      </c>
      <c r="G14" s="128">
        <f>[5]STA_SP5_NO!$G$33</f>
        <v>0</v>
      </c>
      <c r="H14" s="75">
        <f>[6]STA_SP5_NO!$G$33</f>
        <v>0</v>
      </c>
      <c r="I14" s="128">
        <f>[7]STA_SP5_NO!$G$33</f>
        <v>0</v>
      </c>
      <c r="J14" s="75">
        <f>[8]STA_SP5_NO!$G$33</f>
        <v>0</v>
      </c>
      <c r="K14" s="128">
        <f>[9]STA_SP5_NO!$G$33</f>
        <v>0</v>
      </c>
      <c r="L14" s="75">
        <f>'[10]СП-5 (н.о.)'!$G$34</f>
        <v>0</v>
      </c>
      <c r="M14" s="294">
        <f>[11]STA_SP5_NO!$G$33</f>
        <v>0</v>
      </c>
      <c r="N14" s="307">
        <f>[12]STA_SP5_NO!$G$33</f>
        <v>0</v>
      </c>
      <c r="O14" s="286">
        <f t="shared" si="0"/>
        <v>0</v>
      </c>
    </row>
    <row r="15" spans="1:15" ht="15.75" thickBot="1" x14ac:dyDescent="0.3">
      <c r="A15" s="33">
        <v>12</v>
      </c>
      <c r="B15" s="34" t="s">
        <v>23</v>
      </c>
      <c r="C15" s="128">
        <f>[1]STA_SP5_NO!$G$34</f>
        <v>0</v>
      </c>
      <c r="D15" s="75">
        <f>[2]STA_SP5_NO!$G$34</f>
        <v>0</v>
      </c>
      <c r="E15" s="128">
        <f>[3]STA_SP5_NO!$G$34</f>
        <v>0</v>
      </c>
      <c r="F15" s="75">
        <f>[4]STA_SP5_NO!$G$34</f>
        <v>0</v>
      </c>
      <c r="G15" s="128">
        <f>[5]STA_SP5_NO!$G$34</f>
        <v>0</v>
      </c>
      <c r="H15" s="75">
        <f>[6]STA_SP5_NO!$G$34</f>
        <v>0</v>
      </c>
      <c r="I15" s="128">
        <f>[7]STA_SP5_NO!$G$34</f>
        <v>0</v>
      </c>
      <c r="J15" s="75">
        <f>[8]STA_SP5_NO!$G$34</f>
        <v>0</v>
      </c>
      <c r="K15" s="128">
        <f>[9]STA_SP5_NO!$G$34</f>
        <v>0</v>
      </c>
      <c r="L15" s="75">
        <f>'[10]СП-5 (н.о.)'!$G$35</f>
        <v>0</v>
      </c>
      <c r="M15" s="294">
        <f>[11]STA_SP5_NO!$G$34</f>
        <v>0</v>
      </c>
      <c r="N15" s="307">
        <f>[12]STA_SP5_NO!$G$34</f>
        <v>0</v>
      </c>
      <c r="O15" s="286">
        <f t="shared" si="0"/>
        <v>0</v>
      </c>
    </row>
    <row r="16" spans="1:15" ht="15.75" thickBot="1" x14ac:dyDescent="0.3">
      <c r="A16" s="33">
        <v>13</v>
      </c>
      <c r="B16" s="34" t="s">
        <v>24</v>
      </c>
      <c r="C16" s="128">
        <f>[1]STA_SP5_NO!$G$35</f>
        <v>3533.74</v>
      </c>
      <c r="D16" s="75">
        <f>[2]STA_SP5_NO!$G$35</f>
        <v>1592.42</v>
      </c>
      <c r="E16" s="128">
        <f>[3]STA_SP5_NO!$G$35</f>
        <v>2076</v>
      </c>
      <c r="F16" s="75">
        <f>[4]STA_SP5_NO!$G$35</f>
        <v>200</v>
      </c>
      <c r="G16" s="128">
        <f>[5]STA_SP5_NO!$G$35</f>
        <v>866</v>
      </c>
      <c r="H16" s="75">
        <f>[6]STA_SP5_NO!$G$35</f>
        <v>10175</v>
      </c>
      <c r="I16" s="128">
        <f>[7]STA_SP5_NO!$G$35</f>
        <v>117</v>
      </c>
      <c r="J16" s="75">
        <f>[8]STA_SP5_NO!$G$35</f>
        <v>4091</v>
      </c>
      <c r="K16" s="128">
        <f>[9]STA_SP5_NO!$G$35</f>
        <v>6697.44</v>
      </c>
      <c r="L16" s="75">
        <f>'[10]СП-5 (н.о.)'!$G$36</f>
        <v>3944</v>
      </c>
      <c r="M16" s="294">
        <f>[11]STA_SP5_NO!$G$35</f>
        <v>434</v>
      </c>
      <c r="N16" s="305">
        <f>[12]STA_SP5_NO!$G$35</f>
        <v>9.9700000000000006</v>
      </c>
      <c r="O16" s="286">
        <f t="shared" si="0"/>
        <v>33736.57</v>
      </c>
    </row>
    <row r="17" spans="1:15" ht="15.75" thickBot="1" x14ac:dyDescent="0.3">
      <c r="A17" s="33">
        <v>14</v>
      </c>
      <c r="B17" s="34" t="s">
        <v>25</v>
      </c>
      <c r="C17" s="128">
        <f>[1]STA_SP5_NO!$G$36</f>
        <v>0</v>
      </c>
      <c r="D17" s="75">
        <f>[2]STA_SP5_NO!$G$36</f>
        <v>0</v>
      </c>
      <c r="E17" s="128">
        <f>[3]STA_SP5_NO!$G$36</f>
        <v>0</v>
      </c>
      <c r="F17" s="75">
        <f>[4]STA_SP5_NO!$G$36</f>
        <v>0</v>
      </c>
      <c r="G17" s="128">
        <f>[5]STA_SP5_NO!$G$36</f>
        <v>0</v>
      </c>
      <c r="H17" s="75">
        <f>[6]STA_SP5_NO!$G$36</f>
        <v>0</v>
      </c>
      <c r="I17" s="128">
        <f>[7]STA_SP5_NO!$G$36</f>
        <v>0</v>
      </c>
      <c r="J17" s="75">
        <f>[8]STA_SP5_NO!$G$36</f>
        <v>0</v>
      </c>
      <c r="K17" s="128">
        <f>[9]STA_SP5_NO!$G$36</f>
        <v>0</v>
      </c>
      <c r="L17" s="75">
        <f>'[10]СП-5 (н.о.)'!$G$37</f>
        <v>0</v>
      </c>
      <c r="M17" s="294">
        <f>[11]STA_SP5_NO!$G$36</f>
        <v>0</v>
      </c>
      <c r="N17" s="307">
        <f>[12]STA_SP5_NO!$G$36</f>
        <v>0</v>
      </c>
      <c r="O17" s="286">
        <f t="shared" si="0"/>
        <v>0</v>
      </c>
    </row>
    <row r="18" spans="1:15" ht="15.75" thickBot="1" x14ac:dyDescent="0.3">
      <c r="A18" s="33">
        <v>15</v>
      </c>
      <c r="B18" s="34" t="s">
        <v>26</v>
      </c>
      <c r="C18" s="128">
        <f>[1]STA_SP5_NO!$G$37</f>
        <v>0</v>
      </c>
      <c r="D18" s="75">
        <f>[2]STA_SP5_NO!$G$37</f>
        <v>0</v>
      </c>
      <c r="E18" s="128">
        <f>[3]STA_SP5_NO!$G$37</f>
        <v>0</v>
      </c>
      <c r="F18" s="75">
        <f>[4]STA_SP5_NO!$G$37</f>
        <v>0</v>
      </c>
      <c r="G18" s="128">
        <f>[5]STA_SP5_NO!$G$37</f>
        <v>0</v>
      </c>
      <c r="H18" s="75">
        <f>[6]STA_SP5_NO!$G$37</f>
        <v>0</v>
      </c>
      <c r="I18" s="128">
        <f>[7]STA_SP5_NO!$G$37</f>
        <v>0</v>
      </c>
      <c r="J18" s="75">
        <f>[8]STA_SP5_NO!$G$37</f>
        <v>0</v>
      </c>
      <c r="K18" s="128">
        <f>[9]STA_SP5_NO!$G$37</f>
        <v>0</v>
      </c>
      <c r="L18" s="75">
        <f>'[10]СП-5 (н.о.)'!$G$38</f>
        <v>0</v>
      </c>
      <c r="M18" s="294">
        <f>[11]STA_SP5_NO!$G$37</f>
        <v>0</v>
      </c>
      <c r="N18" s="307">
        <f>[12]STA_SP5_NO!$G$37</f>
        <v>0</v>
      </c>
      <c r="O18" s="286">
        <f t="shared" si="0"/>
        <v>0</v>
      </c>
    </row>
    <row r="19" spans="1:15" ht="15.75" thickBot="1" x14ac:dyDescent="0.3">
      <c r="A19" s="33">
        <v>16</v>
      </c>
      <c r="B19" s="34" t="s">
        <v>27</v>
      </c>
      <c r="C19" s="128">
        <f>[1]STA_SP5_NO!$G$38</f>
        <v>0</v>
      </c>
      <c r="D19" s="75">
        <f>[2]STA_SP5_NO!$G$38</f>
        <v>0</v>
      </c>
      <c r="E19" s="128">
        <f>[3]STA_SP5_NO!$G$38</f>
        <v>170</v>
      </c>
      <c r="F19" s="75">
        <f>[4]STA_SP5_NO!$G$38</f>
        <v>0</v>
      </c>
      <c r="G19" s="128">
        <f>[5]STA_SP5_NO!$G$38</f>
        <v>0</v>
      </c>
      <c r="H19" s="75">
        <f>[6]STA_SP5_NO!$G$38</f>
        <v>0</v>
      </c>
      <c r="I19" s="128">
        <f>[7]STA_SP5_NO!$G$38</f>
        <v>0</v>
      </c>
      <c r="J19" s="75">
        <f>[8]STA_SP5_NO!$G$38</f>
        <v>0</v>
      </c>
      <c r="K19" s="128">
        <f>[9]STA_SP5_NO!$G$38</f>
        <v>0</v>
      </c>
      <c r="L19" s="75">
        <f>'[10]СП-5 (н.о.)'!$G$39</f>
        <v>0</v>
      </c>
      <c r="M19" s="294">
        <f>[11]STA_SP5_NO!$G$38</f>
        <v>0</v>
      </c>
      <c r="N19" s="307">
        <f>[12]STA_SP5_NO!$G$38</f>
        <v>0</v>
      </c>
      <c r="O19" s="286">
        <f t="shared" si="0"/>
        <v>170</v>
      </c>
    </row>
    <row r="20" spans="1:15" ht="15.75" thickBot="1" x14ac:dyDescent="0.3">
      <c r="A20" s="33">
        <v>17</v>
      </c>
      <c r="B20" s="34" t="s">
        <v>28</v>
      </c>
      <c r="C20" s="128">
        <f>[1]STA_SP5_NO!$G$39</f>
        <v>0</v>
      </c>
      <c r="D20" s="75">
        <f>[2]STA_SP5_NO!$G$39</f>
        <v>0</v>
      </c>
      <c r="E20" s="128">
        <f>[3]STA_SP5_NO!$G$39</f>
        <v>0</v>
      </c>
      <c r="F20" s="75">
        <f>[4]STA_SP5_NO!$G$39</f>
        <v>0</v>
      </c>
      <c r="G20" s="128">
        <f>[5]STA_SP5_NO!$G$39</f>
        <v>0</v>
      </c>
      <c r="H20" s="75">
        <f>[6]STA_SP5_NO!$G$39</f>
        <v>0</v>
      </c>
      <c r="I20" s="128">
        <f>[7]STA_SP5_NO!$G$39</f>
        <v>0</v>
      </c>
      <c r="J20" s="75">
        <f>[8]STA_SP5_NO!$G$39</f>
        <v>0</v>
      </c>
      <c r="K20" s="128">
        <f>[9]STA_SP5_NO!$G$39</f>
        <v>0</v>
      </c>
      <c r="L20" s="75">
        <f>'[10]СП-5 (н.о.)'!$G$40</f>
        <v>0</v>
      </c>
      <c r="M20" s="294">
        <f>[11]STA_SP5_NO!$G$39</f>
        <v>0</v>
      </c>
      <c r="N20" s="307">
        <f>[12]STA_SP5_NO!$G$39</f>
        <v>0</v>
      </c>
      <c r="O20" s="286">
        <f t="shared" si="0"/>
        <v>0</v>
      </c>
    </row>
    <row r="21" spans="1:15" ht="15.75" thickBot="1" x14ac:dyDescent="0.3">
      <c r="A21" s="35">
        <v>18</v>
      </c>
      <c r="B21" s="36" t="s">
        <v>29</v>
      </c>
      <c r="C21" s="128">
        <f>[1]STA_SP5_NO!$G$40</f>
        <v>1214</v>
      </c>
      <c r="D21" s="75">
        <f>[2]STA_SP5_NO!$G$40</f>
        <v>1098.2</v>
      </c>
      <c r="E21" s="128">
        <f>[3]STA_SP5_NO!$G$40</f>
        <v>1658</v>
      </c>
      <c r="F21" s="75">
        <f>[4]STA_SP5_NO!$G$40</f>
        <v>2156.08</v>
      </c>
      <c r="G21" s="128">
        <f>[5]STA_SP5_NO!$G$40</f>
        <v>411</v>
      </c>
      <c r="H21" s="75">
        <f>[6]STA_SP5_NO!$G$40</f>
        <v>1926</v>
      </c>
      <c r="I21" s="128">
        <f>[7]STA_SP5_NO!$G$40</f>
        <v>731</v>
      </c>
      <c r="J21" s="75">
        <f>[8]STA_SP5_NO!$G$40</f>
        <v>602</v>
      </c>
      <c r="K21" s="128">
        <f>[9]STA_SP5_NO!$G$40</f>
        <v>3117.36</v>
      </c>
      <c r="L21" s="75">
        <f>'[10]СП-5 (н.о.)'!$G$41</f>
        <v>2486</v>
      </c>
      <c r="M21" s="294">
        <f>[11]STA_SP5_NO!$G$40</f>
        <v>2520</v>
      </c>
      <c r="N21" s="307">
        <f>[12]STA_SP5_NO!$G$40</f>
        <v>0</v>
      </c>
      <c r="O21" s="286">
        <f t="shared" si="0"/>
        <v>17919.64</v>
      </c>
    </row>
    <row r="22" spans="1:15" ht="15.75" thickBot="1" x14ac:dyDescent="0.3">
      <c r="A22" s="37"/>
      <c r="B22" s="38" t="s">
        <v>30</v>
      </c>
      <c r="C22" s="42">
        <f t="shared" ref="C22:M22" si="1">SUM(C4:C21)</f>
        <v>163533.51</v>
      </c>
      <c r="D22" s="43">
        <f>SUM(D4:D21)</f>
        <v>287426.90999999997</v>
      </c>
      <c r="E22" s="42">
        <f t="shared" si="1"/>
        <v>306594</v>
      </c>
      <c r="F22" s="43">
        <f t="shared" si="1"/>
        <v>250050.08</v>
      </c>
      <c r="G22" s="81">
        <f t="shared" si="1"/>
        <v>188834</v>
      </c>
      <c r="H22" s="43">
        <f t="shared" si="1"/>
        <v>237814</v>
      </c>
      <c r="I22" s="42">
        <f>SUM(I4:I21)</f>
        <v>85709</v>
      </c>
      <c r="J22" s="43">
        <f>SUM(J4:J21)</f>
        <v>273056</v>
      </c>
      <c r="K22" s="81">
        <f t="shared" si="1"/>
        <v>267880.44</v>
      </c>
      <c r="L22" s="43">
        <f>SUM(L4:L21)</f>
        <v>235858.86</v>
      </c>
      <c r="M22" s="295">
        <f t="shared" si="1"/>
        <v>303579</v>
      </c>
      <c r="N22" s="308">
        <f>SUM(N4:N21)</f>
        <v>12124.47</v>
      </c>
      <c r="O22" s="287">
        <f>SUM(O4:O21)</f>
        <v>2612460.27</v>
      </c>
    </row>
    <row r="23" spans="1:15" ht="15.75" thickBot="1" x14ac:dyDescent="0.3">
      <c r="A23" s="1"/>
      <c r="B23" s="1"/>
      <c r="C23" s="1"/>
      <c r="D23" s="1"/>
      <c r="E23" s="1"/>
      <c r="F23" s="1"/>
      <c r="G23" s="1"/>
      <c r="H23" s="1"/>
      <c r="I23" s="130"/>
      <c r="J23" s="1"/>
      <c r="K23" s="1"/>
      <c r="L23" s="1"/>
      <c r="M23" s="1"/>
      <c r="N23" s="27"/>
      <c r="O23" s="1"/>
    </row>
    <row r="24" spans="1:15" ht="15.75" thickBot="1" x14ac:dyDescent="0.3">
      <c r="A24" s="393" t="s">
        <v>31</v>
      </c>
      <c r="B24" s="394"/>
      <c r="C24" s="49">
        <f>C22/O22</f>
        <v>6.2597510813054397E-2</v>
      </c>
      <c r="D24" s="48">
        <f>D22/O22</f>
        <v>0.1100215430261835</v>
      </c>
      <c r="E24" s="49">
        <f>E22/O22</f>
        <v>0.11735833976912499</v>
      </c>
      <c r="F24" s="48">
        <f>F22/O22</f>
        <v>9.571440487399259E-2</v>
      </c>
      <c r="G24" s="49">
        <f>G22/O22</f>
        <v>7.228205617840841E-2</v>
      </c>
      <c r="H24" s="48">
        <f>H22/O22</f>
        <v>9.1030666659669426E-2</v>
      </c>
      <c r="I24" s="49">
        <f>I22/O22</f>
        <v>3.2807771656561881E-2</v>
      </c>
      <c r="J24" s="48">
        <f>J22/O22</f>
        <v>0.10452063257597406</v>
      </c>
      <c r="K24" s="49">
        <f>K22/O22</f>
        <v>0.10253952684991455</v>
      </c>
      <c r="L24" s="48">
        <f>L22/O22</f>
        <v>9.0282276331038705E-2</v>
      </c>
      <c r="M24" s="49">
        <f>M22/O22</f>
        <v>0.11620425523255901</v>
      </c>
      <c r="N24" s="297">
        <f>N22/O22</f>
        <v>4.6410160335184731E-3</v>
      </c>
      <c r="O24" s="288">
        <f>SUM(C24:N24)</f>
        <v>1</v>
      </c>
    </row>
    <row r="25" spans="1:15" ht="15.75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15.75" thickBot="1" x14ac:dyDescent="0.3">
      <c r="A26" s="371" t="s">
        <v>0</v>
      </c>
      <c r="B26" s="373" t="s">
        <v>1</v>
      </c>
      <c r="C26" s="422" t="s">
        <v>90</v>
      </c>
      <c r="D26" s="422"/>
      <c r="E26" s="422"/>
      <c r="F26" s="422"/>
      <c r="G26" s="422"/>
      <c r="H26" s="422"/>
      <c r="I26" s="388" t="s">
        <v>3</v>
      </c>
      <c r="J26" s="1"/>
      <c r="K26" s="1"/>
      <c r="L26" s="1"/>
      <c r="M26" s="1"/>
      <c r="N26" s="1"/>
    </row>
    <row r="27" spans="1:15" ht="15.75" thickBot="1" x14ac:dyDescent="0.3">
      <c r="A27" s="372"/>
      <c r="B27" s="375"/>
      <c r="C27" s="213" t="s">
        <v>11</v>
      </c>
      <c r="D27" s="241" t="s">
        <v>32</v>
      </c>
      <c r="E27" s="215" t="s">
        <v>7</v>
      </c>
      <c r="F27" s="139" t="s">
        <v>9</v>
      </c>
      <c r="G27" s="188" t="s">
        <v>4</v>
      </c>
      <c r="H27" s="237" t="s">
        <v>95</v>
      </c>
      <c r="I27" s="427"/>
      <c r="J27" s="90"/>
      <c r="K27" s="361" t="s">
        <v>33</v>
      </c>
      <c r="L27" s="362"/>
      <c r="M27" s="262">
        <f>O22</f>
        <v>2612460.27</v>
      </c>
      <c r="N27" s="263">
        <f>M27/M29</f>
        <v>0.98884434140994437</v>
      </c>
    </row>
    <row r="28" spans="1:15" ht="15.75" thickBot="1" x14ac:dyDescent="0.3">
      <c r="A28" s="22">
        <v>19</v>
      </c>
      <c r="B28" s="140" t="s">
        <v>34</v>
      </c>
      <c r="C28" s="217">
        <f>[13]STA_SP4_ZO!$H$51</f>
        <v>3858</v>
      </c>
      <c r="D28" s="216">
        <f>[14]STA_SP4_ZO!$H$51</f>
        <v>13221</v>
      </c>
      <c r="E28" s="218">
        <f>[15]STA_SP4_ZO!$H$51</f>
        <v>10029</v>
      </c>
      <c r="F28" s="52">
        <f>[16]STA_SP4_ZO!$H$51</f>
        <v>1860</v>
      </c>
      <c r="G28" s="126">
        <f>[17]STA_SP4_ZO!$H$51</f>
        <v>504.5</v>
      </c>
      <c r="H28" s="52">
        <f>[18]STA_SP4_ZO!$H$51</f>
        <v>0</v>
      </c>
      <c r="I28" s="275">
        <f>SUM(C28:H28)</f>
        <v>29472.5</v>
      </c>
      <c r="J28" s="90"/>
      <c r="K28" s="361" t="s">
        <v>34</v>
      </c>
      <c r="L28" s="362"/>
      <c r="M28" s="301">
        <f>I28</f>
        <v>29472.5</v>
      </c>
      <c r="N28" s="265">
        <f>M28/M29</f>
        <v>1.1155658590055644E-2</v>
      </c>
    </row>
    <row r="29" spans="1:15" ht="15.75" thickBot="1" x14ac:dyDescent="0.3">
      <c r="A29" s="12"/>
      <c r="B29" s="20"/>
      <c r="C29" s="1"/>
      <c r="D29" s="1"/>
      <c r="E29" s="1"/>
      <c r="F29" s="1"/>
      <c r="G29" s="1"/>
      <c r="H29" s="1"/>
      <c r="I29" s="1"/>
      <c r="J29" s="90"/>
      <c r="K29" s="361" t="s">
        <v>3</v>
      </c>
      <c r="L29" s="362"/>
      <c r="M29" s="302">
        <f>M27+M28</f>
        <v>2641932.77</v>
      </c>
      <c r="N29" s="267">
        <f>M29/M29</f>
        <v>1</v>
      </c>
    </row>
    <row r="30" spans="1:15" ht="15.75" thickBot="1" x14ac:dyDescent="0.3">
      <c r="A30" s="365" t="s">
        <v>35</v>
      </c>
      <c r="B30" s="366"/>
      <c r="C30" s="23">
        <f>C28/I28</f>
        <v>0.13090168801425056</v>
      </c>
      <c r="D30" s="91">
        <f>D28/I28</f>
        <v>0.44858766646874204</v>
      </c>
      <c r="E30" s="23">
        <f>E28/I28</f>
        <v>0.34028331495461872</v>
      </c>
      <c r="F30" s="91">
        <f>F28/I28</f>
        <v>6.3109678513868867E-2</v>
      </c>
      <c r="G30" s="23">
        <f>G28/I28</f>
        <v>1.7117652048519807E-2</v>
      </c>
      <c r="H30" s="91">
        <f>H28/I28</f>
        <v>0</v>
      </c>
      <c r="I30" s="260">
        <f>I28/I28</f>
        <v>1</v>
      </c>
      <c r="J30" s="1"/>
      <c r="K30" s="1"/>
      <c r="L30" s="1"/>
      <c r="M30" s="1"/>
      <c r="N30" s="1"/>
    </row>
  </sheetData>
  <mergeCells count="14">
    <mergeCell ref="O2:O3"/>
    <mergeCell ref="A24:B24"/>
    <mergeCell ref="K29:L29"/>
    <mergeCell ref="A30:B30"/>
    <mergeCell ref="A1:M1"/>
    <mergeCell ref="A26:A27"/>
    <mergeCell ref="B26:B27"/>
    <mergeCell ref="K27:L27"/>
    <mergeCell ref="K28:L28"/>
    <mergeCell ref="A2:A3"/>
    <mergeCell ref="B2:B3"/>
    <mergeCell ref="I26:I27"/>
    <mergeCell ref="C26:H26"/>
    <mergeCell ref="C2:N2"/>
  </mergeCells>
  <pageMargins left="0.7" right="0.7" top="0.75" bottom="0.75" header="0.3" footer="0.3"/>
  <pageSetup paperSize="9" scale="8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N16" sqref="N16:N17"/>
    </sheetView>
  </sheetViews>
  <sheetFormatPr defaultRowHeight="15" x14ac:dyDescent="0.25"/>
  <cols>
    <col min="1" max="1" width="3.85546875" customWidth="1"/>
    <col min="2" max="2" width="27.85546875" customWidth="1"/>
  </cols>
  <sheetData>
    <row r="1" spans="1:15" ht="24.75" customHeight="1" thickBot="1" x14ac:dyDescent="0.3">
      <c r="A1" s="27"/>
      <c r="B1" s="27"/>
      <c r="C1" s="407" t="s">
        <v>104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57"/>
    </row>
    <row r="2" spans="1:15" ht="15.75" thickBot="1" x14ac:dyDescent="0.3">
      <c r="A2" s="410" t="s">
        <v>0</v>
      </c>
      <c r="B2" s="412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35" t="s">
        <v>3</v>
      </c>
    </row>
    <row r="3" spans="1:15" x14ac:dyDescent="0.25">
      <c r="A3" s="445"/>
      <c r="B3" s="446"/>
      <c r="C3" s="438" t="s">
        <v>69</v>
      </c>
      <c r="D3" s="440" t="s">
        <v>4</v>
      </c>
      <c r="E3" s="442" t="s">
        <v>5</v>
      </c>
      <c r="F3" s="440" t="s">
        <v>6</v>
      </c>
      <c r="G3" s="442" t="s">
        <v>7</v>
      </c>
      <c r="H3" s="440" t="s">
        <v>8</v>
      </c>
      <c r="I3" s="442" t="s">
        <v>94</v>
      </c>
      <c r="J3" s="412" t="s">
        <v>9</v>
      </c>
      <c r="K3" s="448" t="s">
        <v>38</v>
      </c>
      <c r="L3" s="412" t="s">
        <v>93</v>
      </c>
      <c r="M3" s="444" t="s">
        <v>11</v>
      </c>
      <c r="N3" s="450" t="s">
        <v>96</v>
      </c>
      <c r="O3" s="436"/>
    </row>
    <row r="4" spans="1:15" ht="15.75" thickBot="1" x14ac:dyDescent="0.3">
      <c r="A4" s="443"/>
      <c r="B4" s="447"/>
      <c r="C4" s="439"/>
      <c r="D4" s="441"/>
      <c r="E4" s="443"/>
      <c r="F4" s="441"/>
      <c r="G4" s="443"/>
      <c r="H4" s="441"/>
      <c r="I4" s="443"/>
      <c r="J4" s="443"/>
      <c r="K4" s="449"/>
      <c r="L4" s="443"/>
      <c r="M4" s="441"/>
      <c r="N4" s="451"/>
      <c r="O4" s="437"/>
    </row>
    <row r="5" spans="1:15" ht="15.75" thickBot="1" x14ac:dyDescent="0.3">
      <c r="A5" s="31">
        <v>1</v>
      </c>
      <c r="B5" s="32" t="s">
        <v>39</v>
      </c>
      <c r="C5" s="128">
        <f>[1]STA_SP2_NO!$C$11</f>
        <v>13812</v>
      </c>
      <c r="D5" s="75">
        <f>[2]STA_SP2_NO!$C$11</f>
        <v>20782</v>
      </c>
      <c r="E5" s="128">
        <f>[3]STA_SP2_NO!$C$11</f>
        <v>15968</v>
      </c>
      <c r="F5" s="75">
        <f>[4]STA_SP2_NO!$C$11</f>
        <v>21820</v>
      </c>
      <c r="G5" s="128">
        <f>[5]STA_SP2_NO!$C$11</f>
        <v>35888</v>
      </c>
      <c r="H5" s="133">
        <f>[6]STA_SP2_NO!$C$11</f>
        <v>23187</v>
      </c>
      <c r="I5" s="128">
        <f>[7]STA_SP2_NO!$C$11</f>
        <v>32783</v>
      </c>
      <c r="J5" s="75">
        <f>[8]STA_SP2_NO!$C$11</f>
        <v>37879</v>
      </c>
      <c r="K5" s="128">
        <f>[9]STA_SP2_NO!$C$11</f>
        <v>28208</v>
      </c>
      <c r="L5" s="75">
        <f>'[10]СП-2 (н.о.)'!$C$12</f>
        <v>14999</v>
      </c>
      <c r="M5" s="309">
        <f>[11]STA_SP2_NO!$C$11</f>
        <v>27000</v>
      </c>
      <c r="N5" s="277">
        <f>[12]STA_SP2_NO!$C$11</f>
        <v>2335</v>
      </c>
      <c r="O5" s="286">
        <f>SUM(C5:N5)</f>
        <v>274661</v>
      </c>
    </row>
    <row r="6" spans="1:15" ht="15.75" thickBot="1" x14ac:dyDescent="0.3">
      <c r="A6" s="33">
        <v>2</v>
      </c>
      <c r="B6" s="34" t="s">
        <v>40</v>
      </c>
      <c r="C6" s="128">
        <f>[1]STA_SP2_NO!$C$12</f>
        <v>1515</v>
      </c>
      <c r="D6" s="75">
        <f>[2]STA_SP2_NO!$C$12</f>
        <v>2655</v>
      </c>
      <c r="E6" s="128">
        <f>[3]STA_SP2_NO!$C$12</f>
        <v>1685</v>
      </c>
      <c r="F6" s="75">
        <f>[4]STA_SP2_NO!$C$12</f>
        <v>3304</v>
      </c>
      <c r="G6" s="128">
        <f>[5]STA_SP2_NO!$C$12</f>
        <v>3626</v>
      </c>
      <c r="H6" s="133">
        <f>[6]STA_SP2_NO!$C$12</f>
        <v>2094</v>
      </c>
      <c r="I6" s="128">
        <f>[7]STA_SP2_NO!$C$12</f>
        <v>3298</v>
      </c>
      <c r="J6" s="75">
        <f>[8]STA_SP2_NO!$C$12</f>
        <v>4069</v>
      </c>
      <c r="K6" s="128">
        <f>[9]STA_SP2_NO!$C$12</f>
        <v>2847</v>
      </c>
      <c r="L6" s="75">
        <f>'[10]СП-2 (н.о.)'!$C$13</f>
        <v>1990</v>
      </c>
      <c r="M6" s="309">
        <f>[11]STA_SP2_NO!$C$12</f>
        <v>2685</v>
      </c>
      <c r="N6" s="277">
        <f>[12]STA_SP2_NO!$C$12</f>
        <v>281</v>
      </c>
      <c r="O6" s="286">
        <f t="shared" ref="O6:O17" si="0">SUM(C6:N6)</f>
        <v>30049</v>
      </c>
    </row>
    <row r="7" spans="1:15" ht="15.75" thickBot="1" x14ac:dyDescent="0.3">
      <c r="A7" s="33">
        <v>3</v>
      </c>
      <c r="B7" s="34" t="s">
        <v>41</v>
      </c>
      <c r="C7" s="128">
        <f>[1]STA_SP2_NO!$C$13</f>
        <v>113</v>
      </c>
      <c r="D7" s="75">
        <f>[2]STA_SP2_NO!$C$13</f>
        <v>166</v>
      </c>
      <c r="E7" s="128">
        <f>[3]STA_SP2_NO!$C$13</f>
        <v>94</v>
      </c>
      <c r="F7" s="75">
        <f>[4]STA_SP2_NO!$C$13</f>
        <v>157</v>
      </c>
      <c r="G7" s="128">
        <f>[5]STA_SP2_NO!$C$13</f>
        <v>194</v>
      </c>
      <c r="H7" s="133">
        <f>[6]STA_SP2_NO!$C$13</f>
        <v>215</v>
      </c>
      <c r="I7" s="128">
        <f>[7]STA_SP2_NO!$C$13</f>
        <v>176</v>
      </c>
      <c r="J7" s="75">
        <f>[8]STA_SP2_NO!$C$13</f>
        <v>283</v>
      </c>
      <c r="K7" s="128">
        <f>[9]STA_SP2_NO!$C$13</f>
        <v>181</v>
      </c>
      <c r="L7" s="75">
        <f>'[10]СП-2 (н.о.)'!$C$14</f>
        <v>140</v>
      </c>
      <c r="M7" s="309">
        <f>[11]STA_SP2_NO!$C$13</f>
        <v>84</v>
      </c>
      <c r="N7" s="277">
        <f>[12]STA_SP2_NO!$C$13</f>
        <v>27</v>
      </c>
      <c r="O7" s="286">
        <f t="shared" si="0"/>
        <v>1830</v>
      </c>
    </row>
    <row r="8" spans="1:15" ht="15.75" thickBot="1" x14ac:dyDescent="0.3">
      <c r="A8" s="33">
        <v>4</v>
      </c>
      <c r="B8" s="34" t="s">
        <v>42</v>
      </c>
      <c r="C8" s="128">
        <f>[1]STA_SP2_NO!$C$14</f>
        <v>479</v>
      </c>
      <c r="D8" s="75">
        <f>[2]STA_SP2_NO!$C$14</f>
        <v>559</v>
      </c>
      <c r="E8" s="128">
        <f>[3]STA_SP2_NO!$C$14</f>
        <v>271</v>
      </c>
      <c r="F8" s="75">
        <f>[4]STA_SP2_NO!$C$14</f>
        <v>434</v>
      </c>
      <c r="G8" s="128">
        <f>[5]STA_SP2_NO!$C$14</f>
        <v>788</v>
      </c>
      <c r="H8" s="133">
        <f>[6]STA_SP2_NO!$C$14</f>
        <v>396</v>
      </c>
      <c r="I8" s="128">
        <f>[7]STA_SP2_NO!$C$14</f>
        <v>794</v>
      </c>
      <c r="J8" s="75">
        <f>[8]STA_SP2_NO!$C$14</f>
        <v>672</v>
      </c>
      <c r="K8" s="128">
        <f>[9]STA_SP2_NO!$C$14</f>
        <v>898</v>
      </c>
      <c r="L8" s="75">
        <f>'[10]СП-2 (н.о.)'!$C$15</f>
        <v>392</v>
      </c>
      <c r="M8" s="309">
        <f>[11]STA_SP2_NO!$C$14</f>
        <v>594</v>
      </c>
      <c r="N8" s="277">
        <f>[12]STA_SP2_NO!$C$14</f>
        <v>84</v>
      </c>
      <c r="O8" s="286">
        <f t="shared" si="0"/>
        <v>6361</v>
      </c>
    </row>
    <row r="9" spans="1:15" ht="15.75" thickBot="1" x14ac:dyDescent="0.3">
      <c r="A9" s="33">
        <v>5</v>
      </c>
      <c r="B9" s="34" t="s">
        <v>43</v>
      </c>
      <c r="C9" s="128">
        <f>[1]STA_SP2_NO!$C$15</f>
        <v>17</v>
      </c>
      <c r="D9" s="75">
        <f>[2]STA_SP2_NO!$C$15</f>
        <v>18</v>
      </c>
      <c r="E9" s="128">
        <f>[3]STA_SP2_NO!$C$15</f>
        <v>73</v>
      </c>
      <c r="F9" s="75">
        <f>[4]STA_SP2_NO!$C$15</f>
        <v>24</v>
      </c>
      <c r="G9" s="128">
        <f>[5]STA_SP2_NO!$C$15</f>
        <v>43</v>
      </c>
      <c r="H9" s="133">
        <f>[6]STA_SP2_NO!$C$15</f>
        <v>22</v>
      </c>
      <c r="I9" s="128">
        <f>[7]STA_SP2_NO!$C$15</f>
        <v>165</v>
      </c>
      <c r="J9" s="75">
        <f>[8]STA_SP2_NO!$C$15</f>
        <v>27</v>
      </c>
      <c r="K9" s="128">
        <f>[9]STA_SP2_NO!$C$15</f>
        <v>140</v>
      </c>
      <c r="L9" s="75">
        <f>'[10]СП-2 (н.о.)'!$C$16</f>
        <v>19</v>
      </c>
      <c r="M9" s="309">
        <f>[11]STA_SP2_NO!$C$15</f>
        <v>21</v>
      </c>
      <c r="N9" s="277">
        <f>[12]STA_SP2_NO!$C$15</f>
        <v>2</v>
      </c>
      <c r="O9" s="286">
        <f t="shared" si="0"/>
        <v>571</v>
      </c>
    </row>
    <row r="10" spans="1:15" ht="15.75" thickBot="1" x14ac:dyDescent="0.3">
      <c r="A10" s="33">
        <v>6</v>
      </c>
      <c r="B10" s="34" t="s">
        <v>44</v>
      </c>
      <c r="C10" s="128">
        <f>[1]STA_SP2_NO!$C$16</f>
        <v>1705</v>
      </c>
      <c r="D10" s="75">
        <f>[2]STA_SP2_NO!$C$16</f>
        <v>1741</v>
      </c>
      <c r="E10" s="128">
        <f>[3]STA_SP2_NO!$C$16</f>
        <v>1002</v>
      </c>
      <c r="F10" s="75">
        <f>[4]STA_SP2_NO!$C$16</f>
        <v>2543</v>
      </c>
      <c r="G10" s="128">
        <f>[5]STA_SP2_NO!$C$16</f>
        <v>2275</v>
      </c>
      <c r="H10" s="133">
        <f>[6]STA_SP2_NO!$C$16</f>
        <v>1888</v>
      </c>
      <c r="I10" s="128">
        <f>[7]STA_SP2_NO!$C$16</f>
        <v>3318</v>
      </c>
      <c r="J10" s="75">
        <f>[8]STA_SP2_NO!$C$16</f>
        <v>2985</v>
      </c>
      <c r="K10" s="128">
        <f>[9]STA_SP2_NO!$C$16</f>
        <v>2423</v>
      </c>
      <c r="L10" s="75">
        <f>'[10]СП-2 (н.о.)'!$C$17</f>
        <v>1072</v>
      </c>
      <c r="M10" s="309">
        <f>[11]STA_SP2_NO!$C$16</f>
        <v>3225</v>
      </c>
      <c r="N10" s="277">
        <f>[12]STA_SP2_NO!$C$16</f>
        <v>183</v>
      </c>
      <c r="O10" s="286">
        <f t="shared" si="0"/>
        <v>24360</v>
      </c>
    </row>
    <row r="11" spans="1:15" ht="15.75" thickBot="1" x14ac:dyDescent="0.3">
      <c r="A11" s="33">
        <v>7</v>
      </c>
      <c r="B11" s="34" t="s">
        <v>45</v>
      </c>
      <c r="C11" s="128">
        <f>[1]STA_SP2_NO!$C$17</f>
        <v>529</v>
      </c>
      <c r="D11" s="75">
        <f>[2]STA_SP2_NO!$C$17</f>
        <v>931</v>
      </c>
      <c r="E11" s="128">
        <f>[3]STA_SP2_NO!$C$17</f>
        <v>446</v>
      </c>
      <c r="F11" s="75">
        <f>[4]STA_SP2_NO!$C$17</f>
        <v>921</v>
      </c>
      <c r="G11" s="128">
        <f>[5]STA_SP2_NO!$C$17</f>
        <v>842</v>
      </c>
      <c r="H11" s="133">
        <f>[6]STA_SP2_NO!$C$17</f>
        <v>462</v>
      </c>
      <c r="I11" s="128">
        <f>[7]STA_SP2_NO!$C$17</f>
        <v>886</v>
      </c>
      <c r="J11" s="75">
        <f>[8]STA_SP2_NO!$C$17</f>
        <v>958</v>
      </c>
      <c r="K11" s="128">
        <f>[9]STA_SP2_NO!$C$17</f>
        <v>903</v>
      </c>
      <c r="L11" s="75">
        <f>'[10]СП-2 (н.о.)'!$C$18</f>
        <v>624</v>
      </c>
      <c r="M11" s="309">
        <f>[11]STA_SP2_NO!$C$17</f>
        <v>684</v>
      </c>
      <c r="N11" s="277">
        <f>[12]STA_SP2_NO!$C$17</f>
        <v>100</v>
      </c>
      <c r="O11" s="286">
        <f t="shared" si="0"/>
        <v>8286</v>
      </c>
    </row>
    <row r="12" spans="1:15" ht="15.75" thickBot="1" x14ac:dyDescent="0.3">
      <c r="A12" s="33">
        <v>8</v>
      </c>
      <c r="B12" s="34" t="s">
        <v>46</v>
      </c>
      <c r="C12" s="128">
        <f>[1]STA_SP2_NO!$C$18</f>
        <v>93</v>
      </c>
      <c r="D12" s="75">
        <f>[2]STA_SP2_NO!$C$18</f>
        <v>57</v>
      </c>
      <c r="E12" s="128">
        <f>[3]STA_SP2_NO!$C$18</f>
        <v>139</v>
      </c>
      <c r="F12" s="75">
        <f>[4]STA_SP2_NO!$C$18</f>
        <v>71</v>
      </c>
      <c r="G12" s="128">
        <f>[5]STA_SP2_NO!$C$18</f>
        <v>160</v>
      </c>
      <c r="H12" s="133">
        <f>[6]STA_SP2_NO!$C$18</f>
        <v>69</v>
      </c>
      <c r="I12" s="128">
        <f>[7]STA_SP2_NO!$C$18</f>
        <v>0</v>
      </c>
      <c r="J12" s="75">
        <f>[8]STA_SP2_NO!$C$18</f>
        <v>141</v>
      </c>
      <c r="K12" s="128">
        <f>[9]STA_SP2_NO!$C$18</f>
        <v>193</v>
      </c>
      <c r="L12" s="75">
        <f>'[10]СП-2 (н.о.)'!$C$19</f>
        <v>80</v>
      </c>
      <c r="M12" s="309">
        <f>[11]STA_SP2_NO!$C$18</f>
        <v>81</v>
      </c>
      <c r="N12" s="277">
        <f>[12]STA_SP2_NO!$C$18</f>
        <v>10</v>
      </c>
      <c r="O12" s="286">
        <f t="shared" si="0"/>
        <v>1094</v>
      </c>
    </row>
    <row r="13" spans="1:15" ht="23.25" thickBot="1" x14ac:dyDescent="0.3">
      <c r="A13" s="33">
        <v>9</v>
      </c>
      <c r="B13" s="58" t="s">
        <v>47</v>
      </c>
      <c r="C13" s="128">
        <f>[1]STA_SP2_NO!$C$19</f>
        <v>0</v>
      </c>
      <c r="D13" s="75">
        <f>[2]STA_SP2_NO!$C$19</f>
        <v>0</v>
      </c>
      <c r="E13" s="128">
        <f>[3]STA_SP2_NO!$C$19</f>
        <v>0</v>
      </c>
      <c r="F13" s="75">
        <f>[4]STA_SP2_NO!$C$19</f>
        <v>0</v>
      </c>
      <c r="G13" s="128">
        <f>[5]STA_SP2_NO!$C$19</f>
        <v>0</v>
      </c>
      <c r="H13" s="133">
        <f>[6]STA_SP2_NO!$C$19</f>
        <v>0</v>
      </c>
      <c r="I13" s="128">
        <f>[7]STA_SP2_NO!$C$19</f>
        <v>0</v>
      </c>
      <c r="J13" s="75">
        <f>[8]STA_SP2_NO!$C$19</f>
        <v>0</v>
      </c>
      <c r="K13" s="128">
        <f>[9]STA_SP2_NO!$C$19</f>
        <v>0</v>
      </c>
      <c r="L13" s="75">
        <f>'[10]СП-2 (н.о.)'!$C$20</f>
        <v>0</v>
      </c>
      <c r="M13" s="309">
        <f>[11]STA_SP2_NO!$C$19</f>
        <v>0</v>
      </c>
      <c r="N13" s="277">
        <f>[12]STA_SP2_NO!$C$19</f>
        <v>0</v>
      </c>
      <c r="O13" s="286">
        <f t="shared" si="0"/>
        <v>0</v>
      </c>
    </row>
    <row r="14" spans="1:15" ht="23.25" thickBot="1" x14ac:dyDescent="0.3">
      <c r="A14" s="33">
        <v>10</v>
      </c>
      <c r="B14" s="58" t="s">
        <v>48</v>
      </c>
      <c r="C14" s="69">
        <f>[1]STA_SP2_NO!$C$20</f>
        <v>0</v>
      </c>
      <c r="D14" s="75">
        <f>[2]STA_SP2_NO!$C$20</f>
        <v>0</v>
      </c>
      <c r="E14" s="128">
        <f>[3]STA_SP2_NO!$C$20</f>
        <v>0</v>
      </c>
      <c r="F14" s="75">
        <f>[4]STA_SP2_NO!$C$20</f>
        <v>0</v>
      </c>
      <c r="G14" s="128">
        <f>[5]STA_SP2_NO!$C$20</f>
        <v>0</v>
      </c>
      <c r="H14" s="133">
        <f>[6]STA_SP2_NO!$C$20</f>
        <v>0</v>
      </c>
      <c r="I14" s="128">
        <f>[7]STA_SP2_NO!$C$20</f>
        <v>0</v>
      </c>
      <c r="J14" s="75">
        <f>[8]STA_SP2_NO!$C$20</f>
        <v>0</v>
      </c>
      <c r="K14" s="128">
        <f>[9]STA_SP2_NO!$C$20</f>
        <v>0</v>
      </c>
      <c r="L14" s="75">
        <f>'[10]СП-2 (н.о.)'!$C$21</f>
        <v>0</v>
      </c>
      <c r="M14" s="309">
        <f>[11]STA_SP2_NO!$C$20</f>
        <v>0</v>
      </c>
      <c r="N14" s="277">
        <f>[12]STA_SP2_NO!$C$20</f>
        <v>0</v>
      </c>
      <c r="O14" s="286">
        <f t="shared" si="0"/>
        <v>0</v>
      </c>
    </row>
    <row r="15" spans="1:15" ht="15.75" thickBot="1" x14ac:dyDescent="0.3">
      <c r="A15" s="33">
        <v>11</v>
      </c>
      <c r="B15" s="34" t="s">
        <v>49</v>
      </c>
      <c r="C15" s="69">
        <f>[1]STA_SP2_NO!$C$21</f>
        <v>0</v>
      </c>
      <c r="D15" s="75">
        <f>[2]STA_SP2_NO!$C$21</f>
        <v>0</v>
      </c>
      <c r="E15" s="128">
        <f>[3]STA_SP2_NO!$C$21</f>
        <v>0</v>
      </c>
      <c r="F15" s="75">
        <f>[4]STA_SP2_NO!$C$21</f>
        <v>0</v>
      </c>
      <c r="G15" s="128">
        <f>[5]STA_SP2_NO!$C$21</f>
        <v>0</v>
      </c>
      <c r="H15" s="133">
        <f>[6]STA_SP2_NO!$C$21</f>
        <v>498</v>
      </c>
      <c r="I15" s="128">
        <f>[7]STA_SP2_NO!$C$21</f>
        <v>0</v>
      </c>
      <c r="J15" s="75">
        <f>[8]STA_SP2_NO!$C$21</f>
        <v>0</v>
      </c>
      <c r="K15" s="128">
        <f>[9]STA_SP2_NO!$C$21</f>
        <v>0</v>
      </c>
      <c r="L15" s="75">
        <f>'[10]СП-2 (н.о.)'!$C$22</f>
        <v>0</v>
      </c>
      <c r="M15" s="309">
        <f>[11]STA_SP2_NO!$C$21</f>
        <v>0</v>
      </c>
      <c r="N15" s="277">
        <f>[12]STA_SP2_NO!$C$21</f>
        <v>77</v>
      </c>
      <c r="O15" s="286">
        <f t="shared" si="0"/>
        <v>575</v>
      </c>
    </row>
    <row r="16" spans="1:15" ht="49.5" customHeight="1" thickBot="1" x14ac:dyDescent="0.3">
      <c r="A16" s="33">
        <v>12</v>
      </c>
      <c r="B16" s="58" t="s">
        <v>50</v>
      </c>
      <c r="C16" s="69">
        <f>[1]STA_SP2_NO!$C$22</f>
        <v>0</v>
      </c>
      <c r="D16" s="75">
        <f>[2]STA_SP2_NO!$C$22</f>
        <v>0</v>
      </c>
      <c r="E16" s="128">
        <f>[3]STA_SP2_NO!$C$22</f>
        <v>0</v>
      </c>
      <c r="F16" s="75">
        <f>[4]STA_SP2_NO!$C$22</f>
        <v>0</v>
      </c>
      <c r="G16" s="128">
        <f>[5]STA_SP2_NO!$C$22</f>
        <v>0</v>
      </c>
      <c r="H16" s="133">
        <f>[6]STA_SP2_NO!$C$22</f>
        <v>0</v>
      </c>
      <c r="I16" s="128">
        <f>[7]STA_SP2_NO!$C$22</f>
        <v>0</v>
      </c>
      <c r="J16" s="75">
        <f>[8]STA_SP2_NO!$C$22</f>
        <v>0</v>
      </c>
      <c r="K16" s="128">
        <f>[9]STA_SP2_NO!$C$22</f>
        <v>0</v>
      </c>
      <c r="L16" s="75">
        <f>'[10]СП-2 (н.о.)'!$C$23</f>
        <v>0</v>
      </c>
      <c r="M16" s="309">
        <f>[11]STA_SP2_NO!$C$22</f>
        <v>0</v>
      </c>
      <c r="N16" s="316">
        <f>[12]STA_SP2_NO!$C$22</f>
        <v>0</v>
      </c>
      <c r="O16" s="286">
        <f t="shared" si="0"/>
        <v>0</v>
      </c>
    </row>
    <row r="17" spans="1:15" ht="34.5" thickBot="1" x14ac:dyDescent="0.3">
      <c r="A17" s="33">
        <v>13</v>
      </c>
      <c r="B17" s="58" t="s">
        <v>51</v>
      </c>
      <c r="C17" s="69">
        <f>[1]STA_SP2_NO!$C$23</f>
        <v>9</v>
      </c>
      <c r="D17" s="75">
        <f>[2]STA_SP2_NO!$C$23</f>
        <v>0</v>
      </c>
      <c r="E17" s="128">
        <f>[3]STA_SP2_NO!$C$23</f>
        <v>0</v>
      </c>
      <c r="F17" s="75">
        <f>[4]STA_SP2_NO!$C$23</f>
        <v>0</v>
      </c>
      <c r="G17" s="128">
        <f>[5]STA_SP2_NO!$C$23</f>
        <v>19</v>
      </c>
      <c r="H17" s="133">
        <f>[6]STA_SP2_NO!$C$23</f>
        <v>22</v>
      </c>
      <c r="I17" s="128">
        <f>[7]STA_SP2_NO!$C$23</f>
        <v>0</v>
      </c>
      <c r="J17" s="75">
        <f>[8]STA_SP2_NO!$C$23</f>
        <v>0</v>
      </c>
      <c r="K17" s="128">
        <f>[9]STA_SP2_NO!$C$23</f>
        <v>0</v>
      </c>
      <c r="L17" s="75">
        <f>'[10]СП-2 (н.о.)'!$C$24</f>
        <v>0</v>
      </c>
      <c r="M17" s="309">
        <f>[11]STA_SP2_NO!$C$23</f>
        <v>1</v>
      </c>
      <c r="N17" s="316">
        <f>[12]STA_SP2_NO!$C$23</f>
        <v>0</v>
      </c>
      <c r="O17" s="286">
        <f t="shared" si="0"/>
        <v>51</v>
      </c>
    </row>
    <row r="18" spans="1:15" ht="15.75" thickBot="1" x14ac:dyDescent="0.3">
      <c r="A18" s="37"/>
      <c r="B18" s="38" t="s">
        <v>37</v>
      </c>
      <c r="C18" s="42">
        <f t="shared" ref="C18:M18" si="1">SUM(C5:C17)</f>
        <v>18272</v>
      </c>
      <c r="D18" s="43">
        <f>SUM(D5:D17)</f>
        <v>26909</v>
      </c>
      <c r="E18" s="42">
        <f t="shared" si="1"/>
        <v>19678</v>
      </c>
      <c r="F18" s="43">
        <f t="shared" si="1"/>
        <v>29274</v>
      </c>
      <c r="G18" s="42">
        <f>SUM(G5:G17)</f>
        <v>43835</v>
      </c>
      <c r="H18" s="43">
        <f t="shared" si="1"/>
        <v>28853</v>
      </c>
      <c r="I18" s="42">
        <f t="shared" si="1"/>
        <v>41420</v>
      </c>
      <c r="J18" s="43">
        <f t="shared" si="1"/>
        <v>47014</v>
      </c>
      <c r="K18" s="42">
        <f t="shared" si="1"/>
        <v>35793</v>
      </c>
      <c r="L18" s="43">
        <f>SUM(L5:L17)</f>
        <v>19316</v>
      </c>
      <c r="M18" s="39">
        <f t="shared" si="1"/>
        <v>34375</v>
      </c>
      <c r="N18" s="278">
        <f>SUM(N5:N17)</f>
        <v>3099</v>
      </c>
      <c r="O18" s="287">
        <f>SUM(O5:O17)</f>
        <v>347838</v>
      </c>
    </row>
    <row r="19" spans="1:15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7"/>
      <c r="O19" s="1"/>
    </row>
    <row r="20" spans="1:15" ht="15.75" thickBot="1" x14ac:dyDescent="0.3">
      <c r="A20" s="393" t="s">
        <v>53</v>
      </c>
      <c r="B20" s="394"/>
      <c r="C20" s="49">
        <f>C18/O18</f>
        <v>5.2530200840621211E-2</v>
      </c>
      <c r="D20" s="48">
        <f>D18/O18</f>
        <v>7.7360725395155219E-2</v>
      </c>
      <c r="E20" s="49">
        <f>E18/O18</f>
        <v>5.6572312398300358E-2</v>
      </c>
      <c r="F20" s="48">
        <f>F18/O18</f>
        <v>8.4159867524537288E-2</v>
      </c>
      <c r="G20" s="49">
        <f>G18/O18</f>
        <v>0.12602130877017462</v>
      </c>
      <c r="H20" s="48">
        <f>H18/O18</f>
        <v>8.2949533978461235E-2</v>
      </c>
      <c r="I20" s="49">
        <f>I18/O18</f>
        <v>0.11907842156406143</v>
      </c>
      <c r="J20" s="48">
        <f>J18/O18</f>
        <v>0.13516062074873936</v>
      </c>
      <c r="K20" s="49">
        <f>K18/O18</f>
        <v>0.10290135062874096</v>
      </c>
      <c r="L20" s="48">
        <f>L18/O18</f>
        <v>5.5531598042767034E-2</v>
      </c>
      <c r="M20" s="49">
        <f>M18/O18</f>
        <v>9.8824740252646343E-2</v>
      </c>
      <c r="N20" s="297">
        <f>N18/O18</f>
        <v>8.909319855794939E-3</v>
      </c>
      <c r="O20" s="288">
        <f>SUM(C20:N20)</f>
        <v>0.99999999999999989</v>
      </c>
    </row>
  </sheetData>
  <mergeCells count="18">
    <mergeCell ref="A20:B20"/>
    <mergeCell ref="C1:K1"/>
    <mergeCell ref="A2:A4"/>
    <mergeCell ref="B2:B4"/>
    <mergeCell ref="H3:H4"/>
    <mergeCell ref="I3:I4"/>
    <mergeCell ref="J3:J4"/>
    <mergeCell ref="K3:K4"/>
    <mergeCell ref="C2:N2"/>
    <mergeCell ref="N3:N4"/>
    <mergeCell ref="O2:O4"/>
    <mergeCell ref="C3:C4"/>
    <mergeCell ref="D3:D4"/>
    <mergeCell ref="E3:E4"/>
    <mergeCell ref="F3:F4"/>
    <mergeCell ref="G3:G4"/>
    <mergeCell ref="M3:M4"/>
    <mergeCell ref="L3:L4"/>
  </mergeCells>
  <pageMargins left="0.25" right="0.25" top="0.75" bottom="0.75" header="0.3" footer="0.3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workbookViewId="0">
      <selection activeCell="O19" sqref="O19"/>
    </sheetView>
  </sheetViews>
  <sheetFormatPr defaultRowHeight="15" x14ac:dyDescent="0.25"/>
  <cols>
    <col min="1" max="1" width="4.42578125" customWidth="1"/>
    <col min="2" max="2" width="28.28515625" customWidth="1"/>
    <col min="3" max="3" width="9.140625" customWidth="1"/>
  </cols>
  <sheetData>
    <row r="1" spans="1:15" ht="26.25" customHeight="1" thickBot="1" x14ac:dyDescent="0.3">
      <c r="A1" s="131"/>
      <c r="B1" s="27"/>
      <c r="C1" s="407" t="s">
        <v>105</v>
      </c>
      <c r="D1" s="408"/>
      <c r="E1" s="408"/>
      <c r="F1" s="408"/>
      <c r="G1" s="408"/>
      <c r="H1" s="408"/>
      <c r="I1" s="408"/>
      <c r="J1" s="409"/>
      <c r="K1" s="409"/>
      <c r="L1" s="27"/>
      <c r="M1" s="27"/>
      <c r="N1" s="176" t="s">
        <v>52</v>
      </c>
    </row>
    <row r="2" spans="1:15" ht="15.75" thickBot="1" x14ac:dyDescent="0.3">
      <c r="A2" s="410" t="s">
        <v>0</v>
      </c>
      <c r="B2" s="412" t="s">
        <v>1</v>
      </c>
      <c r="C2" s="431" t="s">
        <v>2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3"/>
      <c r="O2" s="435" t="s">
        <v>3</v>
      </c>
    </row>
    <row r="3" spans="1:15" ht="12.75" customHeight="1" x14ac:dyDescent="0.25">
      <c r="A3" s="445"/>
      <c r="B3" s="446"/>
      <c r="C3" s="453" t="s">
        <v>69</v>
      </c>
      <c r="D3" s="446" t="s">
        <v>4</v>
      </c>
      <c r="E3" s="457" t="s">
        <v>5</v>
      </c>
      <c r="F3" s="446" t="s">
        <v>6</v>
      </c>
      <c r="G3" s="457" t="s">
        <v>7</v>
      </c>
      <c r="H3" s="446" t="s">
        <v>8</v>
      </c>
      <c r="I3" s="457" t="s">
        <v>94</v>
      </c>
      <c r="J3" s="446" t="s">
        <v>9</v>
      </c>
      <c r="K3" s="464" t="s">
        <v>38</v>
      </c>
      <c r="L3" s="446" t="s">
        <v>93</v>
      </c>
      <c r="M3" s="459" t="s">
        <v>11</v>
      </c>
      <c r="N3" s="467" t="s">
        <v>96</v>
      </c>
      <c r="O3" s="436"/>
    </row>
    <row r="4" spans="1:15" ht="9" customHeight="1" x14ac:dyDescent="0.25">
      <c r="A4" s="462"/>
      <c r="B4" s="456"/>
      <c r="C4" s="454"/>
      <c r="D4" s="456"/>
      <c r="E4" s="458"/>
      <c r="F4" s="456"/>
      <c r="G4" s="458"/>
      <c r="H4" s="456"/>
      <c r="I4" s="458"/>
      <c r="J4" s="456"/>
      <c r="K4" s="465"/>
      <c r="L4" s="456"/>
      <c r="M4" s="460"/>
      <c r="N4" s="468"/>
      <c r="O4" s="452"/>
    </row>
    <row r="5" spans="1:15" ht="5.25" customHeight="1" thickBot="1" x14ac:dyDescent="0.3">
      <c r="A5" s="443"/>
      <c r="B5" s="447"/>
      <c r="C5" s="455"/>
      <c r="D5" s="443"/>
      <c r="E5" s="443"/>
      <c r="F5" s="443"/>
      <c r="G5" s="443"/>
      <c r="H5" s="443"/>
      <c r="I5" s="443"/>
      <c r="J5" s="443"/>
      <c r="K5" s="466"/>
      <c r="L5" s="443"/>
      <c r="M5" s="461"/>
      <c r="N5" s="469"/>
      <c r="O5" s="437"/>
    </row>
    <row r="6" spans="1:15" ht="15.75" thickBot="1" x14ac:dyDescent="0.3">
      <c r="A6" s="31">
        <v>1</v>
      </c>
      <c r="B6" s="32" t="s">
        <v>39</v>
      </c>
      <c r="C6" s="68">
        <f>[1]STA_SP2_NO!$D$11</f>
        <v>72552.42</v>
      </c>
      <c r="D6" s="75">
        <f>[2]STA_SP2_NO!$D$11</f>
        <v>113451.31</v>
      </c>
      <c r="E6" s="128">
        <f>[3]STA_SP2_NO!$D$11</f>
        <v>92830</v>
      </c>
      <c r="F6" s="138">
        <f>[4]STA_SP2_NO!$D$11</f>
        <v>129941.83</v>
      </c>
      <c r="G6" s="157">
        <f>[5]STA_SP2_NO!$D$11</f>
        <v>209662</v>
      </c>
      <c r="H6" s="138">
        <f>[6]STA_SP2_NO!$D$11</f>
        <v>127551</v>
      </c>
      <c r="I6" s="128">
        <f>[7]STA_SP2_NO!$D$11</f>
        <v>187223.5</v>
      </c>
      <c r="J6" s="138">
        <f>[8]STA_SP2_NO!$D$11</f>
        <v>214866</v>
      </c>
      <c r="K6" s="157">
        <f>[9]STA_SP2_NO!$D$11</f>
        <v>154586</v>
      </c>
      <c r="L6" s="59">
        <f>'[10]СП-2 (н.о.)'!$D$12</f>
        <v>86191.6</v>
      </c>
      <c r="M6" s="157">
        <f>[11]STA_SP2_NO!$D$11</f>
        <v>148739</v>
      </c>
      <c r="N6" s="277">
        <f>[12]STA_SP2_NO!$D$11</f>
        <v>14742.5</v>
      </c>
      <c r="O6" s="286">
        <f>SUM(C6:N6)</f>
        <v>1552337.1600000001</v>
      </c>
    </row>
    <row r="7" spans="1:15" ht="15.75" thickBot="1" x14ac:dyDescent="0.3">
      <c r="A7" s="33">
        <v>2</v>
      </c>
      <c r="B7" s="34" t="s">
        <v>40</v>
      </c>
      <c r="C7" s="68">
        <f>[1]STA_SP2_NO!$D$12</f>
        <v>17730.68</v>
      </c>
      <c r="D7" s="75">
        <f>[2]STA_SP2_NO!$D$12</f>
        <v>31976.71</v>
      </c>
      <c r="E7" s="128">
        <f>[3]STA_SP2_NO!$D$12</f>
        <v>20757</v>
      </c>
      <c r="F7" s="138">
        <f>[4]STA_SP2_NO!$D$12</f>
        <v>39411.4</v>
      </c>
      <c r="G7" s="157">
        <f>[5]STA_SP2_NO!$D$12</f>
        <v>41730</v>
      </c>
      <c r="H7" s="138">
        <f>[6]STA_SP2_NO!$D$12</f>
        <v>22141</v>
      </c>
      <c r="I7" s="128">
        <f>[7]STA_SP2_NO!$D$12</f>
        <v>36838</v>
      </c>
      <c r="J7" s="138">
        <f>[8]STA_SP2_NO!$D$12</f>
        <v>44458</v>
      </c>
      <c r="K7" s="157">
        <f>[9]STA_SP2_NO!$D$12</f>
        <v>31196</v>
      </c>
      <c r="L7" s="59">
        <f>'[10]СП-2 (н.о.)'!$D$13</f>
        <v>25007.18</v>
      </c>
      <c r="M7" s="157">
        <f>[11]STA_SP2_NO!$D$12</f>
        <v>27549</v>
      </c>
      <c r="N7" s="277">
        <f>[12]STA_SP2_NO!$D$12</f>
        <v>3116.37</v>
      </c>
      <c r="O7" s="286">
        <f t="shared" ref="O7:O18" si="0">SUM(C7:N7)</f>
        <v>341911.34</v>
      </c>
    </row>
    <row r="8" spans="1:15" ht="15.75" thickBot="1" x14ac:dyDescent="0.3">
      <c r="A8" s="33">
        <v>3</v>
      </c>
      <c r="B8" s="34" t="s">
        <v>41</v>
      </c>
      <c r="C8" s="68">
        <f>[1]STA_SP2_NO!$D$13</f>
        <v>2364.23</v>
      </c>
      <c r="D8" s="75">
        <f>[2]STA_SP2_NO!$D$13</f>
        <v>3224.52</v>
      </c>
      <c r="E8" s="128">
        <f>[3]STA_SP2_NO!$D$13</f>
        <v>2123</v>
      </c>
      <c r="F8" s="138">
        <f>[4]STA_SP2_NO!$D$13</f>
        <v>3770.42</v>
      </c>
      <c r="G8" s="157">
        <f>[5]STA_SP2_NO!$D$13</f>
        <v>5020</v>
      </c>
      <c r="H8" s="138">
        <f>[6]STA_SP2_NO!$D$13</f>
        <v>1998</v>
      </c>
      <c r="I8" s="128">
        <f>[7]STA_SP2_NO!$D$13</f>
        <v>4004</v>
      </c>
      <c r="J8" s="138">
        <f>[8]STA_SP2_NO!$D$13</f>
        <v>5750</v>
      </c>
      <c r="K8" s="157">
        <f>[9]STA_SP2_NO!$D$13</f>
        <v>3546</v>
      </c>
      <c r="L8" s="59">
        <f>'[10]СП-2 (н.о.)'!$D$14</f>
        <v>3013</v>
      </c>
      <c r="M8" s="157">
        <f>[11]STA_SP2_NO!$D$13</f>
        <v>1886</v>
      </c>
      <c r="N8" s="277">
        <f>[12]STA_SP2_NO!$D$13</f>
        <v>536.39</v>
      </c>
      <c r="O8" s="286">
        <f t="shared" si="0"/>
        <v>37235.56</v>
      </c>
    </row>
    <row r="9" spans="1:15" ht="15.75" thickBot="1" x14ac:dyDescent="0.3">
      <c r="A9" s="33">
        <v>4</v>
      </c>
      <c r="B9" s="34" t="s">
        <v>42</v>
      </c>
      <c r="C9" s="68">
        <f>[1]STA_SP2_NO!$D$14</f>
        <v>427.51</v>
      </c>
      <c r="D9" s="75">
        <f>[2]STA_SP2_NO!$D$14</f>
        <v>451.42</v>
      </c>
      <c r="E9" s="128">
        <f>[3]STA_SP2_NO!$D$14</f>
        <v>223</v>
      </c>
      <c r="F9" s="138">
        <f>[4]STA_SP2_NO!$D$14</f>
        <v>394.58</v>
      </c>
      <c r="G9" s="157">
        <f>[5]STA_SP2_NO!$D$14</f>
        <v>593</v>
      </c>
      <c r="H9" s="138">
        <f>[6]STA_SP2_NO!$D$14</f>
        <v>355</v>
      </c>
      <c r="I9" s="128">
        <f>[7]STA_SP2_NO!$D$14</f>
        <v>710</v>
      </c>
      <c r="J9" s="138">
        <f>[8]STA_SP2_NO!$D$14</f>
        <v>568</v>
      </c>
      <c r="K9" s="157">
        <f>[9]STA_SP2_NO!$D$14</f>
        <v>776</v>
      </c>
      <c r="L9" s="59">
        <f>'[10]СП-2 (н.о.)'!$D$15</f>
        <v>341.02</v>
      </c>
      <c r="M9" s="157">
        <f>[11]STA_SP2_NO!$D$14</f>
        <v>605</v>
      </c>
      <c r="N9" s="277">
        <f>[12]STA_SP2_NO!$D$14</f>
        <v>67.45</v>
      </c>
      <c r="O9" s="286">
        <f t="shared" si="0"/>
        <v>5511.9800000000005</v>
      </c>
    </row>
    <row r="10" spans="1:15" ht="15.75" thickBot="1" x14ac:dyDescent="0.3">
      <c r="A10" s="33">
        <v>5</v>
      </c>
      <c r="B10" s="34" t="s">
        <v>43</v>
      </c>
      <c r="C10" s="68">
        <f>[1]STA_SP2_NO!$D$15</f>
        <v>53.82</v>
      </c>
      <c r="D10" s="75">
        <f>[2]STA_SP2_NO!$D$15</f>
        <v>55.34</v>
      </c>
      <c r="E10" s="128">
        <f>[3]STA_SP2_NO!$D$15</f>
        <v>201</v>
      </c>
      <c r="F10" s="138">
        <f>[4]STA_SP2_NO!$D$15</f>
        <v>75.31</v>
      </c>
      <c r="G10" s="157">
        <f>[5]STA_SP2_NO!$D$15</f>
        <v>128</v>
      </c>
      <c r="H10" s="138">
        <f>[6]STA_SP2_NO!$D$15</f>
        <v>67</v>
      </c>
      <c r="I10" s="128">
        <f>[7]STA_SP2_NO!$D$15</f>
        <v>583</v>
      </c>
      <c r="J10" s="138">
        <f>[8]STA_SP2_NO!$D$15</f>
        <v>99</v>
      </c>
      <c r="K10" s="157">
        <f>[9]STA_SP2_NO!$D$15</f>
        <v>482</v>
      </c>
      <c r="L10" s="59">
        <f>'[10]СП-2 (н.о.)'!$D$16</f>
        <v>57.1</v>
      </c>
      <c r="M10" s="157">
        <f>[11]STA_SP2_NO!$D$15</f>
        <v>62</v>
      </c>
      <c r="N10" s="277">
        <f>[12]STA_SP2_NO!$D$15</f>
        <v>6.29</v>
      </c>
      <c r="O10" s="286">
        <f t="shared" si="0"/>
        <v>1869.86</v>
      </c>
    </row>
    <row r="11" spans="1:15" ht="15.75" thickBot="1" x14ac:dyDescent="0.3">
      <c r="A11" s="33">
        <v>6</v>
      </c>
      <c r="B11" s="34" t="s">
        <v>44</v>
      </c>
      <c r="C11" s="68">
        <f>[1]STA_SP2_NO!$D$16</f>
        <v>2816.14</v>
      </c>
      <c r="D11" s="75">
        <f>[2]STA_SP2_NO!$D$16</f>
        <v>3417.79</v>
      </c>
      <c r="E11" s="128">
        <f>[3]STA_SP2_NO!$D$16</f>
        <v>2000</v>
      </c>
      <c r="F11" s="138">
        <f>[4]STA_SP2_NO!$D$16</f>
        <v>5709.07</v>
      </c>
      <c r="G11" s="157">
        <f>[5]STA_SP2_NO!$D$16</f>
        <v>3916</v>
      </c>
      <c r="H11" s="138">
        <f>[6]STA_SP2_NO!$D$16</f>
        <v>2918</v>
      </c>
      <c r="I11" s="128">
        <f>[7]STA_SP2_NO!$D$16</f>
        <v>6349</v>
      </c>
      <c r="J11" s="138">
        <f>[8]STA_SP2_NO!$D$16</f>
        <v>5540</v>
      </c>
      <c r="K11" s="157">
        <f>[9]STA_SP2_NO!$D$16</f>
        <v>4231</v>
      </c>
      <c r="L11" s="59">
        <f>'[10]СП-2 (н.о.)'!$D$17</f>
        <v>2160.4</v>
      </c>
      <c r="M11" s="157">
        <f>[11]STA_SP2_NO!$D$16</f>
        <v>6388</v>
      </c>
      <c r="N11" s="277">
        <f>[12]STA_SP2_NO!$D$16</f>
        <v>395.22</v>
      </c>
      <c r="O11" s="286">
        <f t="shared" si="0"/>
        <v>45840.62</v>
      </c>
    </row>
    <row r="12" spans="1:15" ht="15.75" thickBot="1" x14ac:dyDescent="0.3">
      <c r="A12" s="33">
        <v>7</v>
      </c>
      <c r="B12" s="34" t="s">
        <v>45</v>
      </c>
      <c r="C12" s="68">
        <f>[1]STA_SP2_NO!$D$17</f>
        <v>167.7</v>
      </c>
      <c r="D12" s="75">
        <f>[2]STA_SP2_NO!$D$17</f>
        <v>291.67</v>
      </c>
      <c r="E12" s="128">
        <f>[3]STA_SP2_NO!$D$17</f>
        <v>147</v>
      </c>
      <c r="F12" s="138">
        <f>[4]STA_SP2_NO!$D$17</f>
        <v>296.22000000000003</v>
      </c>
      <c r="G12" s="157">
        <f>[5]STA_SP2_NO!$D$17</f>
        <v>261</v>
      </c>
      <c r="H12" s="138">
        <f>[6]STA_SP2_NO!$D$17</f>
        <v>145</v>
      </c>
      <c r="I12" s="128">
        <f>[7]STA_SP2_NO!$D$17</f>
        <v>287</v>
      </c>
      <c r="J12" s="138">
        <f>[8]STA_SP2_NO!$D$17</f>
        <v>301</v>
      </c>
      <c r="K12" s="157">
        <f>[9]STA_SP2_NO!$D$17</f>
        <v>305</v>
      </c>
      <c r="L12" s="59">
        <f>'[10]СП-2 (н.о.)'!$D$18</f>
        <v>199.28</v>
      </c>
      <c r="M12" s="157">
        <f>[11]STA_SP2_NO!$D$17</f>
        <v>220</v>
      </c>
      <c r="N12" s="277">
        <f>[12]STA_SP2_NO!$D$17</f>
        <v>30.28</v>
      </c>
      <c r="O12" s="286">
        <f t="shared" si="0"/>
        <v>2651.1500000000005</v>
      </c>
    </row>
    <row r="13" spans="1:15" ht="15.75" thickBot="1" x14ac:dyDescent="0.3">
      <c r="A13" s="33">
        <v>8</v>
      </c>
      <c r="B13" s="34" t="s">
        <v>46</v>
      </c>
      <c r="C13" s="68">
        <f>[1]STA_SP2_NO!$D$18</f>
        <v>365.74</v>
      </c>
      <c r="D13" s="75">
        <f>[2]STA_SP2_NO!$D$18</f>
        <v>208.2</v>
      </c>
      <c r="E13" s="128">
        <f>[3]STA_SP2_NO!$D$18</f>
        <v>504</v>
      </c>
      <c r="F13" s="138">
        <f>[4]STA_SP2_NO!$D$18</f>
        <v>268.52</v>
      </c>
      <c r="G13" s="157">
        <f>[5]STA_SP2_NO!$D$18</f>
        <v>534</v>
      </c>
      <c r="H13" s="138">
        <f>[6]STA_SP2_NO!$D$18</f>
        <v>281</v>
      </c>
      <c r="I13" s="128">
        <f>[7]STA_SP2_NO!$D$18</f>
        <v>0</v>
      </c>
      <c r="J13" s="138">
        <f>[8]STA_SP2_NO!$D$18</f>
        <v>528</v>
      </c>
      <c r="K13" s="157">
        <f>[9]STA_SP2_NO!$D$18</f>
        <v>796</v>
      </c>
      <c r="L13" s="59">
        <f>'[10]СП-2 (н.о.)'!$D$19</f>
        <v>286.05</v>
      </c>
      <c r="M13" s="157">
        <f>[11]STA_SP2_NO!$D$18</f>
        <v>267</v>
      </c>
      <c r="N13" s="277">
        <f>[12]STA_SP2_NO!$D$18</f>
        <v>21.58</v>
      </c>
      <c r="O13" s="286">
        <f t="shared" si="0"/>
        <v>4060.09</v>
      </c>
    </row>
    <row r="14" spans="1:15" ht="23.25" thickBot="1" x14ac:dyDescent="0.3">
      <c r="A14" s="33">
        <v>9</v>
      </c>
      <c r="B14" s="58" t="s">
        <v>47</v>
      </c>
      <c r="C14" s="68">
        <f>[1]STA_SP2_NO!$D$19</f>
        <v>0</v>
      </c>
      <c r="D14" s="75">
        <f>[2]STA_SP2_NO!$D$19</f>
        <v>0</v>
      </c>
      <c r="E14" s="128">
        <f>[3]STA_SP2_NO!$D$19</f>
        <v>0</v>
      </c>
      <c r="F14" s="138">
        <f>[4]STA_SP2_NO!$D$19</f>
        <v>0</v>
      </c>
      <c r="G14" s="157">
        <f>[5]STA_SP2_NO!$D$19</f>
        <v>0</v>
      </c>
      <c r="H14" s="138">
        <f>[6]STA_SP2_NO!$D$19</f>
        <v>0</v>
      </c>
      <c r="I14" s="128">
        <f>[7]STA_SP2_NO!$D$19</f>
        <v>0</v>
      </c>
      <c r="J14" s="138">
        <f>[8]STA_SP2_NO!$D$19</f>
        <v>0</v>
      </c>
      <c r="K14" s="157">
        <f>[9]STA_SP2_NO!$D$19</f>
        <v>0</v>
      </c>
      <c r="L14" s="59">
        <f>'[10]СП-2 (н.о.)'!$D$20</f>
        <v>0</v>
      </c>
      <c r="M14" s="157">
        <f>[11]STA_SP2_NO!$D$19</f>
        <v>0</v>
      </c>
      <c r="N14" s="277">
        <f>[12]STA_SP2_NO!$D$19</f>
        <v>0</v>
      </c>
      <c r="O14" s="286">
        <f t="shared" si="0"/>
        <v>0</v>
      </c>
    </row>
    <row r="15" spans="1:15" ht="23.25" thickBot="1" x14ac:dyDescent="0.3">
      <c r="A15" s="33">
        <v>10</v>
      </c>
      <c r="B15" s="58" t="s">
        <v>48</v>
      </c>
      <c r="C15" s="68">
        <f>[1]STA_SP2_NO!$D$20</f>
        <v>0</v>
      </c>
      <c r="D15" s="75">
        <f>[2]STA_SP2_NO!$D$20</f>
        <v>0</v>
      </c>
      <c r="E15" s="128">
        <f>[3]STA_SP2_NO!$D$20</f>
        <v>0</v>
      </c>
      <c r="F15" s="138">
        <f>[4]STA_SP2_NO!$D$20</f>
        <v>0</v>
      </c>
      <c r="G15" s="157">
        <f>[5]STA_SP2_NO!$D$20</f>
        <v>0</v>
      </c>
      <c r="H15" s="138">
        <f>[6]STA_SP2_NO!$D$20</f>
        <v>0</v>
      </c>
      <c r="I15" s="128">
        <f>[7]STA_SP2_NO!$D$20</f>
        <v>0</v>
      </c>
      <c r="J15" s="138">
        <f>[8]STA_SP2_NO!$D$20</f>
        <v>0</v>
      </c>
      <c r="K15" s="157">
        <f>[9]STA_SP2_NO!$D$20</f>
        <v>0</v>
      </c>
      <c r="L15" s="59">
        <f>'[10]СП-2 (н.о.)'!$D$21</f>
        <v>0</v>
      </c>
      <c r="M15" s="157">
        <f>[11]STA_SP2_NO!$D$20</f>
        <v>0</v>
      </c>
      <c r="N15" s="277">
        <f>[12]STA_SP2_NO!$D$20</f>
        <v>0</v>
      </c>
      <c r="O15" s="286">
        <f t="shared" si="0"/>
        <v>0</v>
      </c>
    </row>
    <row r="16" spans="1:15" ht="15.75" thickBot="1" x14ac:dyDescent="0.3">
      <c r="A16" s="33">
        <v>11</v>
      </c>
      <c r="B16" s="34" t="s">
        <v>49</v>
      </c>
      <c r="C16" s="68">
        <f>[1]STA_SP2_NO!$D$21</f>
        <v>0</v>
      </c>
      <c r="D16" s="75">
        <f>[2]STA_SP2_NO!$D$21</f>
        <v>0</v>
      </c>
      <c r="E16" s="128">
        <f>[3]STA_SP2_NO!$D$21</f>
        <v>0</v>
      </c>
      <c r="F16" s="138">
        <f>[4]STA_SP2_NO!$D$21</f>
        <v>0</v>
      </c>
      <c r="G16" s="157">
        <f>[5]STA_SP2_NO!$D$21</f>
        <v>0</v>
      </c>
      <c r="H16" s="138">
        <f>[6]STA_SP2_NO!$D$21</f>
        <v>121</v>
      </c>
      <c r="I16" s="128">
        <f>[7]STA_SP2_NO!$D$21</f>
        <v>0</v>
      </c>
      <c r="J16" s="138">
        <f>[8]STA_SP2_NO!$D$21</f>
        <v>0</v>
      </c>
      <c r="K16" s="157">
        <f>[9]STA_SP2_NO!$D$21</f>
        <v>0</v>
      </c>
      <c r="L16" s="59">
        <f>'[10]СП-2 (н.о.)'!$D$22</f>
        <v>0</v>
      </c>
      <c r="M16" s="157">
        <f>[11]STA_SP2_NO!$D$21</f>
        <v>0</v>
      </c>
      <c r="N16" s="277">
        <f>[12]STA_SP2_NO!$D$21</f>
        <v>31.46</v>
      </c>
      <c r="O16" s="286">
        <f t="shared" si="0"/>
        <v>152.46</v>
      </c>
    </row>
    <row r="17" spans="1:15" ht="45.75" thickBot="1" x14ac:dyDescent="0.3">
      <c r="A17" s="33">
        <v>12</v>
      </c>
      <c r="B17" s="58" t="s">
        <v>50</v>
      </c>
      <c r="C17" s="68">
        <f>[1]STA_SP2_NO!$D$22</f>
        <v>0</v>
      </c>
      <c r="D17" s="75">
        <f>[2]STA_SP2_NO!$D$22</f>
        <v>0</v>
      </c>
      <c r="E17" s="128">
        <f>[3]STA_SP2_NO!$D$22</f>
        <v>0</v>
      </c>
      <c r="F17" s="138">
        <f>[4]STA_SP2_NO!$D$22</f>
        <v>0</v>
      </c>
      <c r="G17" s="157">
        <f>[5]STA_SP2_NO!$D$22</f>
        <v>0</v>
      </c>
      <c r="H17" s="138">
        <f>[6]STA_SP2_NO!$D$22</f>
        <v>0</v>
      </c>
      <c r="I17" s="128">
        <f>[7]STA_SP2_NO!$D$22</f>
        <v>0</v>
      </c>
      <c r="J17" s="138">
        <f>[8]STA_SP2_NO!$D$22</f>
        <v>0</v>
      </c>
      <c r="K17" s="157">
        <f>[9]STA_SP2_NO!$D$22</f>
        <v>0</v>
      </c>
      <c r="L17" s="59">
        <f>'[10]СП-2 (н.о.)'!$D$23</f>
        <v>0</v>
      </c>
      <c r="M17" s="157">
        <f>[11]STA_SP2_NO!$D$22</f>
        <v>0</v>
      </c>
      <c r="N17" s="316">
        <f>[12]STA_SP2_NO!$D$22</f>
        <v>0</v>
      </c>
      <c r="O17" s="286">
        <f t="shared" si="0"/>
        <v>0</v>
      </c>
    </row>
    <row r="18" spans="1:15" ht="34.5" thickBot="1" x14ac:dyDescent="0.3">
      <c r="A18" s="33">
        <v>13</v>
      </c>
      <c r="B18" s="58" t="s">
        <v>51</v>
      </c>
      <c r="C18" s="68">
        <f>[1]STA_SP2_NO!$D$23</f>
        <v>57.22</v>
      </c>
      <c r="D18" s="75">
        <f>[2]STA_SP2_NO!$D$23</f>
        <v>0</v>
      </c>
      <c r="E18" s="128">
        <f>[3]STA_SP2_NO!$D$23</f>
        <v>0</v>
      </c>
      <c r="F18" s="138">
        <f>[4]STA_SP2_NO!$D$23</f>
        <v>0</v>
      </c>
      <c r="G18" s="157">
        <f>[5]STA_SP2_NO!$D$23</f>
        <v>127</v>
      </c>
      <c r="H18" s="138">
        <f>[6]STA_SP2_NO!$D$23</f>
        <v>170</v>
      </c>
      <c r="I18" s="128">
        <f>[7]STA_SP2_NO!$D$23</f>
        <v>0</v>
      </c>
      <c r="J18" s="138">
        <f>[8]STA_SP2_NO!$D$23</f>
        <v>0</v>
      </c>
      <c r="K18" s="157">
        <f>[9]STA_SP2_NO!$D$23</f>
        <v>0</v>
      </c>
      <c r="L18" s="59">
        <f>'[10]СП-2 (н.о.)'!$D$24</f>
        <v>0</v>
      </c>
      <c r="M18" s="157">
        <f>[11]STA_SP2_NO!$D$23</f>
        <v>4</v>
      </c>
      <c r="N18" s="316">
        <f>[12]STA_SP2_NO!$D$23</f>
        <v>0</v>
      </c>
      <c r="O18" s="286">
        <f t="shared" si="0"/>
        <v>358.22</v>
      </c>
    </row>
    <row r="19" spans="1:15" ht="15.75" thickBot="1" x14ac:dyDescent="0.3">
      <c r="A19" s="37"/>
      <c r="B19" s="38" t="s">
        <v>37</v>
      </c>
      <c r="C19" s="42">
        <f t="shared" ref="C19:M19" si="1">SUM(C6:C18)</f>
        <v>96535.46</v>
      </c>
      <c r="D19" s="43">
        <f>SUM(D6:D18)</f>
        <v>153076.96000000002</v>
      </c>
      <c r="E19" s="42">
        <f t="shared" si="1"/>
        <v>118785</v>
      </c>
      <c r="F19" s="40">
        <f>SUM(F6:F18)</f>
        <v>179867.35</v>
      </c>
      <c r="G19" s="42">
        <f t="shared" si="1"/>
        <v>261971</v>
      </c>
      <c r="H19" s="40">
        <f t="shared" si="1"/>
        <v>155747</v>
      </c>
      <c r="I19" s="41">
        <f t="shared" si="1"/>
        <v>235994.5</v>
      </c>
      <c r="J19" s="40">
        <f t="shared" si="1"/>
        <v>272110</v>
      </c>
      <c r="K19" s="41">
        <f t="shared" si="1"/>
        <v>195918</v>
      </c>
      <c r="L19" s="40">
        <f>SUM(L6:L18)</f>
        <v>117255.63</v>
      </c>
      <c r="M19" s="41">
        <f t="shared" si="1"/>
        <v>185720</v>
      </c>
      <c r="N19" s="278">
        <f>SUM(N6:N18)</f>
        <v>18947.54</v>
      </c>
      <c r="O19" s="287">
        <f>SUM(O6:O18)</f>
        <v>1991928.4400000004</v>
      </c>
    </row>
    <row r="20" spans="1:15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7"/>
      <c r="O20" s="1"/>
    </row>
    <row r="21" spans="1:15" ht="15.75" thickBot="1" x14ac:dyDescent="0.3">
      <c r="A21" s="393" t="s">
        <v>53</v>
      </c>
      <c r="B21" s="463"/>
      <c r="C21" s="60">
        <f>C19/O19</f>
        <v>4.8463317286639065E-2</v>
      </c>
      <c r="D21" s="61">
        <f>D19/O19</f>
        <v>7.6848624140333069E-2</v>
      </c>
      <c r="E21" s="49">
        <f>E19/O19</f>
        <v>5.9633166340051842E-2</v>
      </c>
      <c r="F21" s="61">
        <f>F19/O19</f>
        <v>9.0298098258991655E-2</v>
      </c>
      <c r="G21" s="49">
        <f>G19/O19</f>
        <v>0.1315162707351073</v>
      </c>
      <c r="H21" s="61">
        <f>H19/O19</f>
        <v>7.8189053819624141E-2</v>
      </c>
      <c r="I21" s="49">
        <f>I19/O19</f>
        <v>0.11847539061192376</v>
      </c>
      <c r="J21" s="61">
        <f>J19/O19</f>
        <v>0.13660631302598397</v>
      </c>
      <c r="K21" s="49">
        <f>K19/O19</f>
        <v>9.8355942947428346E-2</v>
      </c>
      <c r="L21" s="61">
        <f>L19/O19</f>
        <v>5.8865382734331548E-2</v>
      </c>
      <c r="M21" s="62">
        <f>M19/O19</f>
        <v>9.323628111861286E-2</v>
      </c>
      <c r="N21" s="297">
        <f>N19/O19</f>
        <v>9.5121589809722268E-3</v>
      </c>
      <c r="O21" s="310">
        <f>SUM(C21:N21)</f>
        <v>0.99999999999999978</v>
      </c>
    </row>
  </sheetData>
  <mergeCells count="18">
    <mergeCell ref="C1:K1"/>
    <mergeCell ref="A2:A5"/>
    <mergeCell ref="B2:B5"/>
    <mergeCell ref="A21:B21"/>
    <mergeCell ref="H3:H5"/>
    <mergeCell ref="I3:I5"/>
    <mergeCell ref="J3:J5"/>
    <mergeCell ref="K3:K5"/>
    <mergeCell ref="C2:N2"/>
    <mergeCell ref="N3:N5"/>
    <mergeCell ref="O2:O5"/>
    <mergeCell ref="C3:C5"/>
    <mergeCell ref="D3:D5"/>
    <mergeCell ref="E3:E5"/>
    <mergeCell ref="F3:F5"/>
    <mergeCell ref="G3:G5"/>
    <mergeCell ref="L3:L5"/>
    <mergeCell ref="M3:M5"/>
  </mergeCells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Премија</vt:lpstr>
      <vt:lpstr>Број на склучени договори</vt:lpstr>
      <vt:lpstr>Ликвидирани штети</vt:lpstr>
      <vt:lpstr>Број на ликвидирани штети</vt:lpstr>
      <vt:lpstr>Број на резервирани штети</vt:lpstr>
      <vt:lpstr>Резервации</vt:lpstr>
      <vt:lpstr>Не пријавени штети</vt:lpstr>
      <vt:lpstr>ЗАО договори</vt:lpstr>
      <vt:lpstr>ЗАО Премија</vt:lpstr>
      <vt:lpstr>ЗК Број Премија</vt:lpstr>
      <vt:lpstr>ГР Број и Премија </vt:lpstr>
      <vt:lpstr>ЗАО број Лик штети</vt:lpstr>
      <vt:lpstr>ЗАО Ликвидирани штети</vt:lpstr>
      <vt:lpstr>ЗК број и штети</vt:lpstr>
      <vt:lpstr>ГР Број Штети</vt:lpstr>
      <vt:lpstr>Техничка премија</vt:lpstr>
      <vt:lpstr>Рез за настанати при штети</vt:lpstr>
      <vt:lpstr>Продажба по канали</vt:lpstr>
      <vt:lpstr>Бруто тех</vt:lpstr>
      <vt:lpstr>Вкупно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BetiMitrovska</dc:creator>
  <cp:lastModifiedBy>Viktorija</cp:lastModifiedBy>
  <cp:lastPrinted>2024-08-14T12:20:48Z</cp:lastPrinted>
  <dcterms:created xsi:type="dcterms:W3CDTF">2013-08-27T07:05:34Z</dcterms:created>
  <dcterms:modified xsi:type="dcterms:W3CDTF">2024-08-18T21:54:56Z</dcterms:modified>
</cp:coreProperties>
</file>