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95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G12" i="47" l="1"/>
  <c r="C30" i="30" l="1"/>
  <c r="C15" i="47" l="1"/>
  <c r="L30" i="30" l="1"/>
  <c r="N22" i="6"/>
  <c r="C7" i="47" l="1"/>
  <c r="G7" i="47"/>
  <c r="G16" i="47" l="1"/>
  <c r="C16" i="47"/>
  <c r="C28" i="5"/>
  <c r="G19" i="47" l="1"/>
  <c r="I19" i="47"/>
  <c r="G11" i="47" l="1"/>
  <c r="C11" i="47"/>
  <c r="C13" i="47" l="1"/>
  <c r="G13" i="47"/>
  <c r="C17" i="47" l="1"/>
  <c r="G17" i="47"/>
  <c r="I21" i="47" l="1"/>
  <c r="G21" i="47"/>
  <c r="E28" i="5"/>
  <c r="E28" i="3"/>
  <c r="I22" i="47" l="1"/>
  <c r="G22" i="47"/>
  <c r="F28" i="5"/>
  <c r="F28" i="3"/>
  <c r="G15" i="47" l="1"/>
  <c r="C8" i="47" l="1"/>
  <c r="G8" i="47"/>
  <c r="C10" i="47" l="1"/>
  <c r="G10" i="47"/>
  <c r="F30" i="30" l="1"/>
  <c r="I23" i="47" l="1"/>
  <c r="G23" i="47"/>
  <c r="C14" i="47" l="1"/>
  <c r="G14" i="47"/>
  <c r="C9" i="47" l="1"/>
  <c r="G9" i="47"/>
  <c r="I20" i="47" l="1"/>
  <c r="G20" i="47"/>
  <c r="D28" i="5"/>
  <c r="M30" i="30" l="1"/>
  <c r="G30" i="30" l="1"/>
  <c r="H22" i="1" l="1"/>
  <c r="E22" i="6" l="1"/>
  <c r="C22" i="1" l="1"/>
  <c r="H28" i="6" l="1"/>
  <c r="H30" i="6" l="1"/>
  <c r="F30" i="6"/>
  <c r="G30" i="6"/>
  <c r="E30" i="6"/>
  <c r="C30" i="6"/>
  <c r="M28" i="6"/>
  <c r="D30" i="6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 l="1"/>
  <c r="H30" i="10" s="1"/>
  <c r="L13" i="29"/>
  <c r="H28" i="5"/>
  <c r="H30" i="5" s="1"/>
  <c r="H28" i="4"/>
  <c r="H30" i="4" s="1"/>
  <c r="M28" i="10" l="1"/>
  <c r="C30" i="10"/>
  <c r="E30" i="10"/>
  <c r="G30" i="10"/>
  <c r="D30" i="10"/>
  <c r="F30" i="10"/>
  <c r="M28" i="5"/>
  <c r="C30" i="5"/>
  <c r="E30" i="5"/>
  <c r="G30" i="5"/>
  <c r="D30" i="5"/>
  <c r="F30" i="5"/>
  <c r="M28" i="4"/>
  <c r="C30" i="4"/>
  <c r="E30" i="4"/>
  <c r="G30" i="4"/>
  <c r="D30" i="4"/>
  <c r="F30" i="4"/>
  <c r="H28" i="3"/>
  <c r="H30" i="3" s="1"/>
  <c r="H28" i="2"/>
  <c r="H30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H28" i="1"/>
  <c r="H30" i="1" s="1"/>
  <c r="M22" i="1"/>
  <c r="L22" i="1"/>
  <c r="K22" i="1"/>
  <c r="J22" i="1"/>
  <c r="I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28" i="3" l="1"/>
  <c r="C30" i="3"/>
  <c r="E30" i="3"/>
  <c r="G30" i="3"/>
  <c r="D30" i="3"/>
  <c r="F30" i="3"/>
  <c r="N22" i="2"/>
  <c r="M28" i="2"/>
  <c r="C30" i="2"/>
  <c r="E30" i="2"/>
  <c r="G30" i="2"/>
  <c r="D30" i="2"/>
  <c r="F30" i="2"/>
  <c r="N22" i="1"/>
  <c r="K24" i="1" s="1"/>
  <c r="M28" i="1"/>
  <c r="C30" i="1"/>
  <c r="E30" i="1"/>
  <c r="G30" i="1"/>
  <c r="D30" i="1"/>
  <c r="F30" i="1"/>
  <c r="M27" i="2" l="1"/>
  <c r="N24" i="2"/>
  <c r="J24" i="2"/>
  <c r="F24" i="2"/>
  <c r="M24" i="2"/>
  <c r="I24" i="2"/>
  <c r="E24" i="2"/>
  <c r="L24" i="2"/>
  <c r="H24" i="2"/>
  <c r="D24" i="2"/>
  <c r="K24" i="2"/>
  <c r="G24" i="2"/>
  <c r="C24" i="2"/>
  <c r="L24" i="1"/>
  <c r="D24" i="1"/>
  <c r="H24" i="1"/>
  <c r="M27" i="1"/>
  <c r="N24" i="1"/>
  <c r="G24" i="1"/>
  <c r="J24" i="1"/>
  <c r="F24" i="1"/>
  <c r="M24" i="1"/>
  <c r="I24" i="1"/>
  <c r="E24" i="1"/>
  <c r="C24" i="1"/>
  <c r="M29" i="2" l="1"/>
  <c r="N27" i="2" s="1"/>
  <c r="M29" i="1"/>
  <c r="N27" i="1" s="1"/>
  <c r="N29" i="2" l="1"/>
  <c r="N28" i="2"/>
  <c r="N29" i="1"/>
  <c r="N28" i="1"/>
  <c r="K22" i="47" l="1"/>
  <c r="K21" i="47" l="1"/>
  <c r="K20" i="47" l="1"/>
  <c r="K19" i="47" l="1"/>
  <c r="K18" i="47" s="1"/>
  <c r="G18" i="47"/>
  <c r="L22" i="10" l="1"/>
  <c r="M22" i="10" l="1"/>
  <c r="D11" i="57" l="1"/>
  <c r="K17" i="47" l="1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3" l="1"/>
  <c r="N19" i="9"/>
  <c r="N21" i="9" s="1"/>
  <c r="M27" i="3"/>
  <c r="M29" i="3" s="1"/>
  <c r="N27" i="3" s="1"/>
  <c r="N30" i="30"/>
  <c r="H32" i="30" s="1"/>
  <c r="N29" i="53"/>
  <c r="N31" i="53" s="1"/>
  <c r="M27" i="6"/>
  <c r="N22" i="5"/>
  <c r="M27" i="5" s="1"/>
  <c r="N18" i="32"/>
  <c r="N20" i="32" s="1"/>
  <c r="G6" i="47"/>
  <c r="K6" i="47"/>
  <c r="N22" i="10"/>
  <c r="M27" i="10" s="1"/>
  <c r="N13" i="30"/>
  <c r="N16" i="30" s="1"/>
  <c r="N18" i="31"/>
  <c r="N20" i="31" s="1"/>
  <c r="N13" i="53"/>
  <c r="N15" i="53" s="1"/>
  <c r="N30" i="12"/>
  <c r="N32" i="12" s="1"/>
  <c r="N13" i="12"/>
  <c r="N15" i="12" s="1"/>
  <c r="N18" i="8"/>
  <c r="N20" i="8" s="1"/>
  <c r="N22" i="4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9" i="6" l="1"/>
  <c r="N27" i="6" s="1"/>
  <c r="M29" i="10"/>
  <c r="N27" i="10" s="1"/>
  <c r="M29" i="5"/>
  <c r="N27" i="5" s="1"/>
  <c r="D24" i="10"/>
  <c r="N24" i="6"/>
  <c r="D24" i="4"/>
  <c r="M27" i="4"/>
  <c r="D24" i="3"/>
  <c r="N29" i="3"/>
  <c r="N28" i="3"/>
  <c r="G24" i="47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4" i="3"/>
  <c r="I24" i="3"/>
  <c r="D31" i="53"/>
  <c r="C15" i="53"/>
  <c r="K24" i="3"/>
  <c r="G24" i="3"/>
  <c r="E24" i="3"/>
  <c r="C24" i="3"/>
  <c r="N24" i="3"/>
  <c r="L24" i="3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N29" i="6" l="1"/>
  <c r="N28" i="6"/>
  <c r="N29" i="10"/>
  <c r="N28" i="10"/>
  <c r="N29" i="5"/>
  <c r="N28" i="5"/>
  <c r="M29" i="4"/>
  <c r="N27" i="4" s="1"/>
  <c r="G11" i="57"/>
  <c r="F11" i="57"/>
  <c r="E11" i="57"/>
  <c r="N29" i="4" l="1"/>
  <c r="N28" i="4"/>
</calcChain>
</file>

<file path=xl/sharedStrings.xml><?xml version="1.0" encoding="utf-8"?>
<sst xmlns="http://schemas.openxmlformats.org/spreadsheetml/2006/main" count="818" uniqueCount="119">
  <si>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</si>
  <si>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</si>
  <si>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</si>
  <si>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</si>
  <si>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</si>
  <si>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</si>
  <si>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</si>
  <si>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</si>
  <si>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</si>
  <si>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</si>
  <si>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</si>
  <si>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</si>
  <si>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</si>
  <si>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</si>
  <si>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</si>
  <si>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</si>
  <si>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</si>
  <si>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</si>
  <si>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</si>
  <si>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</si>
  <si>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</si>
  <si>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</si>
  <si>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</si>
  <si>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</si>
  <si>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</si>
  <si>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</si>
  <si>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</si>
  <si>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</si>
  <si>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</si>
  <si>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</si>
  <si>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</si>
  <si>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</si>
  <si>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</si>
  <si>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</si>
  <si>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</si>
  <si>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</si>
  <si>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</si>
  <si>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</si>
  <si>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</si>
  <si>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</si>
  <si>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</si>
  <si>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</si>
  <si>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</si>
  <si>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</si>
  <si>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</si>
  <si>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</si>
  <si>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</si>
  <si>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</si>
  <si>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</si>
  <si>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</si>
  <si>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</si>
  <si>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</si>
  <si>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</si>
  <si>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</si>
  <si>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</si>
  <si>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</si>
  <si>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</si>
  <si>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</si>
  <si>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</si>
  <si>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</si>
  <si>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</si>
  <si>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</si>
  <si>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</si>
  <si>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</si>
  <si>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</si>
  <si>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</si>
  <si>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</si>
  <si>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</si>
  <si>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</si>
  <si>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</si>
  <si>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</si>
  <si>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</si>
  <si>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</si>
  <si>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</si>
  <si>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</si>
  <si>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</si>
  <si>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</si>
  <si>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</si>
  <si>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</si>
  <si>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</si>
  <si>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</si>
  <si>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</si>
  <si>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</si>
  <si>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</si>
  <si>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</si>
  <si>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</si>
  <si>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</si>
  <si>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</si>
  <si>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</si>
  <si>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</si>
  <si>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</si>
  <si>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</si>
  <si>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</si>
  <si>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</si>
  <si>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</si>
  <si>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 xml:space="preserve"> </t>
  </si>
  <si>
    <t>Бруто полисирана премија за период од 01.01.2021 до 31.12.2021</t>
  </si>
  <si>
    <t>Број на договори за период од 01.01.2021 до 31.12.2021</t>
  </si>
  <si>
    <t>Бруто исплатени (ликвидирани) штети за период од 01.01.2021 до 31.12.2021</t>
  </si>
  <si>
    <t>Број исплатени (ликвидирани) штети за период од 01.01.2021 до 31.12.2021</t>
  </si>
  <si>
    <t>Број на резервирани штети за период од 01.01.2021 до 31.12.2021</t>
  </si>
  <si>
    <t>Бруто резерви за настанати и пријавени штети за период од 01.01.2021 до 31.12.2021</t>
  </si>
  <si>
    <t>Договори за ЗАО за период од 01.01.2021  до 31.12.2021</t>
  </si>
  <si>
    <t>Премија за ЗАО за период од 01.01.2021  до 31.12.2021</t>
  </si>
  <si>
    <t>Број на Зелена карта за период од 01.01.2021 до 31.12.2021</t>
  </si>
  <si>
    <t>Премија за Зелена карта за период од 01.01.2021 до 31.12.2021</t>
  </si>
  <si>
    <t>Број на Гранично осигурување за период од 01.01.2021  до 31.12.2021</t>
  </si>
  <si>
    <t>Премија за Гранично осигурување за период од 01.01.2021 до 31.12.2021</t>
  </si>
  <si>
    <t>Број на штети од ЗАО за период од 01.01.2021  до 31.12.2021</t>
  </si>
  <si>
    <t>Ликвидирани штети на ЗАО за период од 01.01.2021  до 31.12.2021</t>
  </si>
  <si>
    <t>Број на штети на Зелена карта за период од 01.01.2021 до 31.12.2021</t>
  </si>
  <si>
    <t>Ликвидирани штети за ЗК за период од 01.01.2021 до 31.12.2021</t>
  </si>
  <si>
    <t>Број на Гранично осигурување за период од 01.01.2021 до 31.12.2021</t>
  </si>
  <si>
    <t>Штети на Гранично осигурување за период од 01.01.2021  до 31.12.2021</t>
  </si>
  <si>
    <t>Техничка премија за период од 01.01.2021  до 31.12.2021</t>
  </si>
  <si>
    <t xml:space="preserve">          Резерви за настанати и пријавени, непријавени штети за период од 01.01.2021 до 31.12.2021</t>
  </si>
  <si>
    <t>Продажба по канали за период од 01.01.2021  до 31.12.2021 година</t>
  </si>
  <si>
    <t>Бруто технички резерви за периодот од  01.01.2021  до 31.12.2021</t>
  </si>
  <si>
    <t>Неосигурени возила, непознати возила и услужни штети за период од 01.01 до 31.12.2021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</si>
</sst>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0" borderId="0"/>
    <xf numFmtId="0" fontId="36" fillId="0" borderId="0"/>
  </cellStyleXfs>
  <cellXfs count="424">
    <xf numFmtId="0" fontId="0" fillId="0" borderId="0" xfId="0"/>
    <xf numFmtId="0" fontId="0" fillId="0" borderId="0" xfId="0"/>
    <xf numFmtId="0" fontId="5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34" fillId="3" borderId="1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0" fontId="0" fillId="0" borderId="0" xfId="0" applyNumberFormat="1"/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18" fillId="0" borderId="0" xfId="0" applyFont="1"/>
    <xf numFmtId="3" fontId="11" fillId="3" borderId="1" xfId="1" applyNumberFormat="1" applyFont="1" applyFill="1" applyBorder="1" applyAlignment="1">
      <alignment vertical="center"/>
    </xf>
    <xf numFmtId="3" fontId="35" fillId="3" borderId="11" xfId="0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/>
    </xf>
    <xf numFmtId="0" fontId="29" fillId="3" borderId="1" xfId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1" fillId="2" borderId="13" xfId="1" applyNumberFormat="1" applyFont="1" applyFill="1" applyBorder="1" applyAlignment="1">
      <alignment vertical="center"/>
    </xf>
    <xf numFmtId="3" fontId="11" fillId="2" borderId="1" xfId="1" applyNumberFormat="1" applyFont="1" applyFill="1" applyBorder="1" applyAlignment="1">
      <alignment vertical="center"/>
    </xf>
    <xf numFmtId="0" fontId="4" fillId="3" borderId="14" xfId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vertical="center"/>
    </xf>
    <xf numFmtId="0" fontId="5" fillId="6" borderId="32" xfId="0" applyFont="1" applyFill="1" applyBorder="1"/>
    <xf numFmtId="3" fontId="5" fillId="3" borderId="9" xfId="0" applyNumberFormat="1" applyFont="1" applyFill="1" applyBorder="1" applyAlignment="1">
      <alignment vertical="center" wrapText="1"/>
    </xf>
    <xf numFmtId="3" fontId="23" fillId="3" borderId="9" xfId="0" applyNumberFormat="1" applyFont="1" applyFill="1" applyBorder="1" applyAlignment="1">
      <alignment vertical="center"/>
    </xf>
    <xf numFmtId="3" fontId="0" fillId="0" borderId="0" xfId="0" applyNumberFormat="1"/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2">
    <cellStyle name="Comma 2" xfId="8"/>
    <cellStyle name="Currency 2" xfId="9"/>
    <cellStyle name="Normal" xfId="0" builtinId="0"/>
    <cellStyle name="Normal 2" xfId="3"/>
    <cellStyle name="Normal 2 2" xfId="11"/>
    <cellStyle name="Normal 2 4" xfId="10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14"/>
      <c r="B1" s="215"/>
      <c r="C1" s="294" t="s">
        <v>96</v>
      </c>
      <c r="D1" s="295"/>
      <c r="E1" s="295"/>
      <c r="F1" s="295"/>
      <c r="G1" s="295"/>
      <c r="H1" s="295"/>
      <c r="I1" s="295"/>
      <c r="J1" s="2"/>
      <c r="K1" s="2"/>
      <c r="L1" s="2"/>
      <c r="M1" s="2"/>
      <c r="N1" s="214" t="s">
        <v>36</v>
      </c>
    </row>
    <row r="2" spans="1:14" ht="15.75" customHeight="1" thickBot="1" x14ac:dyDescent="0.3">
      <c r="A2" s="298" t="s">
        <v>0</v>
      </c>
      <c r="B2" s="300" t="s">
        <v>1</v>
      </c>
      <c r="C2" s="302" t="s">
        <v>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96" t="s">
        <v>3</v>
      </c>
    </row>
    <row r="3" spans="1:14" ht="15.75" thickBot="1" x14ac:dyDescent="0.3">
      <c r="A3" s="299"/>
      <c r="B3" s="301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94</v>
      </c>
      <c r="J3" s="23" t="s">
        <v>9</v>
      </c>
      <c r="K3" s="89" t="s">
        <v>10</v>
      </c>
      <c r="L3" s="23" t="s">
        <v>93</v>
      </c>
      <c r="M3" s="24" t="s">
        <v>11</v>
      </c>
      <c r="N3" s="297"/>
    </row>
    <row r="4" spans="1:14" x14ac:dyDescent="0.25">
      <c r="A4" s="4">
        <v>1</v>
      </c>
      <c r="B4" s="8" t="s">
        <v>12</v>
      </c>
      <c r="C4" s="185">
        <v>63619</v>
      </c>
      <c r="D4" s="157">
        <v>85861</v>
      </c>
      <c r="E4" s="207">
        <v>22511</v>
      </c>
      <c r="F4" s="201">
        <v>81238</v>
      </c>
      <c r="G4" s="207">
        <v>46006</v>
      </c>
      <c r="H4" s="201">
        <v>81661</v>
      </c>
      <c r="I4" s="207">
        <v>15758</v>
      </c>
      <c r="J4" s="201">
        <v>53182</v>
      </c>
      <c r="K4" s="83">
        <v>38112</v>
      </c>
      <c r="L4" s="201">
        <v>73836</v>
      </c>
      <c r="M4" s="197">
        <v>85316</v>
      </c>
      <c r="N4" s="194">
        <f t="shared" ref="N4:N21" si="0">SUM(C4:M4)</f>
        <v>647100</v>
      </c>
    </row>
    <row r="5" spans="1:14" x14ac:dyDescent="0.25">
      <c r="A5" s="3">
        <v>2</v>
      </c>
      <c r="B5" s="9" t="s">
        <v>13</v>
      </c>
      <c r="C5" s="205">
        <v>7332</v>
      </c>
      <c r="D5" s="71">
        <v>86501</v>
      </c>
      <c r="E5" s="205">
        <v>15632</v>
      </c>
      <c r="F5" s="202">
        <v>36834</v>
      </c>
      <c r="G5" s="205">
        <v>1966</v>
      </c>
      <c r="H5" s="202">
        <v>104012</v>
      </c>
      <c r="I5" s="204">
        <v>0</v>
      </c>
      <c r="J5" s="202">
        <v>18920</v>
      </c>
      <c r="K5" s="84">
        <v>127</v>
      </c>
      <c r="L5" s="202">
        <v>73702</v>
      </c>
      <c r="M5" s="199">
        <v>59984</v>
      </c>
      <c r="N5" s="195">
        <f t="shared" si="0"/>
        <v>405010</v>
      </c>
    </row>
    <row r="6" spans="1:14" x14ac:dyDescent="0.25">
      <c r="A6" s="3">
        <v>3</v>
      </c>
      <c r="B6" s="9" t="s">
        <v>14</v>
      </c>
      <c r="C6" s="205">
        <v>60822</v>
      </c>
      <c r="D6" s="71">
        <v>157892</v>
      </c>
      <c r="E6" s="205">
        <v>57569</v>
      </c>
      <c r="F6" s="202">
        <v>152921</v>
      </c>
      <c r="G6" s="205">
        <v>56487</v>
      </c>
      <c r="H6" s="202">
        <v>77567</v>
      </c>
      <c r="I6" s="205">
        <v>7870</v>
      </c>
      <c r="J6" s="202">
        <v>82112</v>
      </c>
      <c r="K6" s="84">
        <v>88559</v>
      </c>
      <c r="L6" s="202">
        <v>87529</v>
      </c>
      <c r="M6" s="199">
        <v>60960</v>
      </c>
      <c r="N6" s="195">
        <f t="shared" si="0"/>
        <v>890288</v>
      </c>
    </row>
    <row r="7" spans="1:14" x14ac:dyDescent="0.25">
      <c r="A7" s="3">
        <v>4</v>
      </c>
      <c r="B7" s="9" t="s">
        <v>15</v>
      </c>
      <c r="C7" s="204">
        <v>0</v>
      </c>
      <c r="D7" s="38">
        <v>0</v>
      </c>
      <c r="E7" s="204">
        <v>0</v>
      </c>
      <c r="F7" s="21">
        <v>0</v>
      </c>
      <c r="G7" s="204">
        <v>0</v>
      </c>
      <c r="H7" s="21">
        <v>0</v>
      </c>
      <c r="I7" s="204">
        <v>0</v>
      </c>
      <c r="J7" s="21">
        <v>0</v>
      </c>
      <c r="K7" s="68">
        <v>0</v>
      </c>
      <c r="L7" s="21">
        <v>0</v>
      </c>
      <c r="M7" s="198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4">
        <v>0</v>
      </c>
      <c r="D8" s="71">
        <v>0</v>
      </c>
      <c r="E8" s="20">
        <v>0</v>
      </c>
      <c r="F8" s="21">
        <v>0</v>
      </c>
      <c r="G8" s="205">
        <v>7300</v>
      </c>
      <c r="H8" s="202">
        <v>78100</v>
      </c>
      <c r="I8" s="204">
        <v>0</v>
      </c>
      <c r="J8" s="21">
        <v>0</v>
      </c>
      <c r="K8" s="68">
        <v>767</v>
      </c>
      <c r="L8" s="202">
        <v>2200</v>
      </c>
      <c r="M8" s="198">
        <v>0</v>
      </c>
      <c r="N8" s="195">
        <f t="shared" si="0"/>
        <v>88367</v>
      </c>
    </row>
    <row r="9" spans="1:14" x14ac:dyDescent="0.25">
      <c r="A9" s="3">
        <v>6</v>
      </c>
      <c r="B9" s="9" t="s">
        <v>17</v>
      </c>
      <c r="C9" s="204">
        <v>6</v>
      </c>
      <c r="D9" s="38">
        <v>302</v>
      </c>
      <c r="E9" s="204">
        <v>11</v>
      </c>
      <c r="F9" s="21">
        <v>519</v>
      </c>
      <c r="G9" s="204">
        <v>94</v>
      </c>
      <c r="H9" s="21">
        <v>185</v>
      </c>
      <c r="I9" s="204">
        <v>0</v>
      </c>
      <c r="J9" s="21">
        <v>98</v>
      </c>
      <c r="K9" s="68">
        <v>217</v>
      </c>
      <c r="L9" s="21">
        <v>241</v>
      </c>
      <c r="M9" s="198">
        <v>0</v>
      </c>
      <c r="N9" s="195">
        <f t="shared" si="0"/>
        <v>1673</v>
      </c>
    </row>
    <row r="10" spans="1:14" x14ac:dyDescent="0.25">
      <c r="A10" s="3">
        <v>7</v>
      </c>
      <c r="B10" s="9" t="s">
        <v>18</v>
      </c>
      <c r="C10" s="205">
        <v>20978</v>
      </c>
      <c r="D10" s="71">
        <v>34262</v>
      </c>
      <c r="E10" s="205">
        <v>10993</v>
      </c>
      <c r="F10" s="202">
        <v>3104</v>
      </c>
      <c r="G10" s="205">
        <v>1018</v>
      </c>
      <c r="H10" s="202">
        <v>2729</v>
      </c>
      <c r="I10" s="204">
        <v>0</v>
      </c>
      <c r="J10" s="202">
        <v>8959</v>
      </c>
      <c r="K10" s="84">
        <v>1898</v>
      </c>
      <c r="L10" s="202">
        <v>3671</v>
      </c>
      <c r="M10" s="199">
        <v>2801</v>
      </c>
      <c r="N10" s="195">
        <f t="shared" si="0"/>
        <v>90413</v>
      </c>
    </row>
    <row r="11" spans="1:14" x14ac:dyDescent="0.25">
      <c r="A11" s="3">
        <v>8</v>
      </c>
      <c r="B11" s="9" t="s">
        <v>19</v>
      </c>
      <c r="C11" s="205">
        <v>149445</v>
      </c>
      <c r="D11" s="71">
        <v>82929</v>
      </c>
      <c r="E11" s="205">
        <v>69679</v>
      </c>
      <c r="F11" s="202">
        <v>61534</v>
      </c>
      <c r="G11" s="205">
        <v>14231</v>
      </c>
      <c r="H11" s="202">
        <v>200840</v>
      </c>
      <c r="I11" s="205">
        <v>3300</v>
      </c>
      <c r="J11" s="202">
        <v>32257</v>
      </c>
      <c r="K11" s="84">
        <v>36198</v>
      </c>
      <c r="L11" s="202">
        <v>56171</v>
      </c>
      <c r="M11" s="199">
        <v>52001</v>
      </c>
      <c r="N11" s="195">
        <f t="shared" si="0"/>
        <v>758585</v>
      </c>
    </row>
    <row r="12" spans="1:14" x14ac:dyDescent="0.25">
      <c r="A12" s="3">
        <v>9</v>
      </c>
      <c r="B12" s="9" t="s">
        <v>20</v>
      </c>
      <c r="C12" s="205">
        <v>293491</v>
      </c>
      <c r="D12" s="71">
        <v>220215</v>
      </c>
      <c r="E12" s="205">
        <v>224552</v>
      </c>
      <c r="F12" s="202">
        <v>113932</v>
      </c>
      <c r="G12" s="205">
        <v>86540</v>
      </c>
      <c r="H12" s="202">
        <v>99100</v>
      </c>
      <c r="I12" s="205">
        <v>1105</v>
      </c>
      <c r="J12" s="202">
        <v>145442</v>
      </c>
      <c r="K12" s="84">
        <v>12461</v>
      </c>
      <c r="L12" s="202">
        <v>190826</v>
      </c>
      <c r="M12" s="199">
        <v>20679</v>
      </c>
      <c r="N12" s="195">
        <f t="shared" si="0"/>
        <v>1408343</v>
      </c>
    </row>
    <row r="13" spans="1:14" x14ac:dyDescent="0.25">
      <c r="A13" s="3">
        <v>10</v>
      </c>
      <c r="B13" s="9" t="s">
        <v>21</v>
      </c>
      <c r="C13" s="205">
        <v>259017</v>
      </c>
      <c r="D13" s="71">
        <v>536427</v>
      </c>
      <c r="E13" s="205">
        <v>395570</v>
      </c>
      <c r="F13" s="202">
        <v>451445</v>
      </c>
      <c r="G13" s="205">
        <v>605325</v>
      </c>
      <c r="H13" s="202">
        <v>384668</v>
      </c>
      <c r="I13" s="205">
        <v>286078</v>
      </c>
      <c r="J13" s="202">
        <v>623730</v>
      </c>
      <c r="K13" s="84">
        <v>453458</v>
      </c>
      <c r="L13" s="202">
        <v>471770</v>
      </c>
      <c r="M13" s="199">
        <v>368797</v>
      </c>
      <c r="N13" s="195">
        <f t="shared" si="0"/>
        <v>4836285</v>
      </c>
    </row>
    <row r="14" spans="1:14" x14ac:dyDescent="0.25">
      <c r="A14" s="3">
        <v>11</v>
      </c>
      <c r="B14" s="9" t="s">
        <v>22</v>
      </c>
      <c r="C14" s="204">
        <v>0</v>
      </c>
      <c r="D14" s="71">
        <v>0</v>
      </c>
      <c r="E14" s="204">
        <v>0</v>
      </c>
      <c r="F14" s="202">
        <v>0</v>
      </c>
      <c r="G14" s="205">
        <v>9492</v>
      </c>
      <c r="H14" s="202">
        <v>6876</v>
      </c>
      <c r="I14" s="204">
        <v>0</v>
      </c>
      <c r="J14" s="21">
        <v>0</v>
      </c>
      <c r="K14" s="84">
        <v>1230</v>
      </c>
      <c r="L14" s="202">
        <v>1508</v>
      </c>
      <c r="M14" s="198">
        <v>0</v>
      </c>
      <c r="N14" s="195">
        <f t="shared" si="0"/>
        <v>19106</v>
      </c>
    </row>
    <row r="15" spans="1:14" x14ac:dyDescent="0.25">
      <c r="A15" s="3">
        <v>12</v>
      </c>
      <c r="B15" s="9" t="s">
        <v>23</v>
      </c>
      <c r="C15" s="204">
        <v>187</v>
      </c>
      <c r="D15" s="38">
        <v>475</v>
      </c>
      <c r="E15" s="204">
        <v>77</v>
      </c>
      <c r="F15" s="21">
        <v>874</v>
      </c>
      <c r="G15" s="204">
        <v>214</v>
      </c>
      <c r="H15" s="21">
        <v>496</v>
      </c>
      <c r="I15" s="204">
        <v>0</v>
      </c>
      <c r="J15" s="21">
        <v>345</v>
      </c>
      <c r="K15" s="68">
        <v>480</v>
      </c>
      <c r="L15" s="21">
        <v>267</v>
      </c>
      <c r="M15" s="198">
        <v>3</v>
      </c>
      <c r="N15" s="195">
        <f t="shared" si="0"/>
        <v>3418</v>
      </c>
    </row>
    <row r="16" spans="1:14" x14ac:dyDescent="0.25">
      <c r="A16" s="3">
        <v>13</v>
      </c>
      <c r="B16" s="9" t="s">
        <v>24</v>
      </c>
      <c r="C16" s="205">
        <v>37793</v>
      </c>
      <c r="D16" s="71">
        <v>37822</v>
      </c>
      <c r="E16" s="205">
        <v>5014</v>
      </c>
      <c r="F16" s="202">
        <v>11213</v>
      </c>
      <c r="G16" s="205">
        <v>13249</v>
      </c>
      <c r="H16" s="202">
        <v>63173</v>
      </c>
      <c r="I16" s="205">
        <v>599</v>
      </c>
      <c r="J16" s="202">
        <v>42162</v>
      </c>
      <c r="K16" s="84">
        <v>13398</v>
      </c>
      <c r="L16" s="202">
        <v>21504</v>
      </c>
      <c r="M16" s="199">
        <v>6498</v>
      </c>
      <c r="N16" s="195">
        <f t="shared" si="0"/>
        <v>252425</v>
      </c>
    </row>
    <row r="17" spans="1:14" x14ac:dyDescent="0.25">
      <c r="A17" s="3">
        <v>14</v>
      </c>
      <c r="B17" s="9" t="s">
        <v>25</v>
      </c>
      <c r="C17" s="205">
        <v>1570</v>
      </c>
      <c r="D17" s="71">
        <v>4584</v>
      </c>
      <c r="E17" s="204">
        <v>131</v>
      </c>
      <c r="F17" s="202">
        <v>881</v>
      </c>
      <c r="G17" s="204">
        <v>0</v>
      </c>
      <c r="H17" s="21">
        <v>0</v>
      </c>
      <c r="I17" s="204">
        <v>0</v>
      </c>
      <c r="J17" s="21">
        <v>0</v>
      </c>
      <c r="K17" s="68">
        <v>0</v>
      </c>
      <c r="L17" s="202">
        <v>-68</v>
      </c>
      <c r="M17" s="199">
        <v>2426</v>
      </c>
      <c r="N17" s="195">
        <f t="shared" si="0"/>
        <v>9524</v>
      </c>
    </row>
    <row r="18" spans="1:14" x14ac:dyDescent="0.25">
      <c r="A18" s="3">
        <v>15</v>
      </c>
      <c r="B18" s="9" t="s">
        <v>26</v>
      </c>
      <c r="C18" s="204">
        <v>3</v>
      </c>
      <c r="D18" s="38">
        <v>61</v>
      </c>
      <c r="E18" s="204">
        <v>62</v>
      </c>
      <c r="F18" s="202">
        <v>8</v>
      </c>
      <c r="G18" s="204">
        <v>2</v>
      </c>
      <c r="H18" s="21">
        <v>9</v>
      </c>
      <c r="I18" s="204">
        <v>0</v>
      </c>
      <c r="J18" s="21">
        <v>0</v>
      </c>
      <c r="K18" s="68">
        <v>16</v>
      </c>
      <c r="L18" s="21">
        <v>108</v>
      </c>
      <c r="M18" s="198">
        <v>0</v>
      </c>
      <c r="N18" s="195">
        <f>SUM(C18:M18)</f>
        <v>269</v>
      </c>
    </row>
    <row r="19" spans="1:14" x14ac:dyDescent="0.25">
      <c r="A19" s="3">
        <v>16</v>
      </c>
      <c r="B19" s="9" t="s">
        <v>27</v>
      </c>
      <c r="C19" s="205">
        <v>10165</v>
      </c>
      <c r="D19" s="71">
        <v>49409</v>
      </c>
      <c r="E19" s="205">
        <v>414</v>
      </c>
      <c r="F19" s="202">
        <v>2406</v>
      </c>
      <c r="G19" s="204">
        <v>0</v>
      </c>
      <c r="H19" s="21">
        <v>274</v>
      </c>
      <c r="I19" s="204">
        <v>0</v>
      </c>
      <c r="J19" s="202">
        <v>6273</v>
      </c>
      <c r="K19" s="84">
        <v>0</v>
      </c>
      <c r="L19" s="21">
        <v>172</v>
      </c>
      <c r="M19" s="199">
        <v>56</v>
      </c>
      <c r="N19" s="195">
        <f>SUM(C19:M19)</f>
        <v>69169</v>
      </c>
    </row>
    <row r="20" spans="1:14" x14ac:dyDescent="0.25">
      <c r="A20" s="3">
        <v>17</v>
      </c>
      <c r="B20" s="9" t="s">
        <v>28</v>
      </c>
      <c r="C20" s="204">
        <v>0</v>
      </c>
      <c r="D20" s="38">
        <v>0</v>
      </c>
      <c r="E20" s="204">
        <v>2</v>
      </c>
      <c r="F20" s="21">
        <v>0</v>
      </c>
      <c r="G20" s="204">
        <v>0</v>
      </c>
      <c r="H20" s="21">
        <v>0</v>
      </c>
      <c r="I20" s="204">
        <v>0</v>
      </c>
      <c r="J20" s="21">
        <v>0</v>
      </c>
      <c r="K20" s="68">
        <v>0</v>
      </c>
      <c r="L20" s="21">
        <v>0</v>
      </c>
      <c r="M20" s="198">
        <v>3</v>
      </c>
      <c r="N20" s="9">
        <f>SUM(C20:M20)</f>
        <v>5</v>
      </c>
    </row>
    <row r="21" spans="1:14" ht="15.75" thickBot="1" x14ac:dyDescent="0.3">
      <c r="A21" s="5">
        <v>18</v>
      </c>
      <c r="B21" s="10" t="s">
        <v>29</v>
      </c>
      <c r="C21" s="206">
        <v>6885</v>
      </c>
      <c r="D21" s="158">
        <v>36131</v>
      </c>
      <c r="E21" s="206">
        <v>5482</v>
      </c>
      <c r="F21" s="203">
        <v>24663</v>
      </c>
      <c r="G21" s="206">
        <v>6424</v>
      </c>
      <c r="H21" s="203">
        <v>24608</v>
      </c>
      <c r="I21" s="206">
        <v>3258</v>
      </c>
      <c r="J21" s="203">
        <v>9976</v>
      </c>
      <c r="K21" s="93">
        <v>11327</v>
      </c>
      <c r="L21" s="203">
        <v>8456</v>
      </c>
      <c r="M21" s="200">
        <v>10738</v>
      </c>
      <c r="N21" s="196">
        <f t="shared" si="0"/>
        <v>147948</v>
      </c>
    </row>
    <row r="22" spans="1:14" ht="15.75" thickBot="1" x14ac:dyDescent="0.3">
      <c r="A22" s="6"/>
      <c r="B22" s="18" t="s">
        <v>30</v>
      </c>
      <c r="C22" s="216">
        <f>SUM(C4:C21)</f>
        <v>911313</v>
      </c>
      <c r="D22" s="217">
        <f>SUM(D4:D21)</f>
        <v>1332871</v>
      </c>
      <c r="E22" s="216">
        <f>SUM(E4:E21)</f>
        <v>807699</v>
      </c>
      <c r="F22" s="218">
        <f>SUM(F4:F21)</f>
        <v>941572</v>
      </c>
      <c r="G22" s="219">
        <f t="shared" ref="G22:M22" si="1">SUM(G4:G21)</f>
        <v>848348</v>
      </c>
      <c r="H22" s="218">
        <f t="shared" si="1"/>
        <v>1124298</v>
      </c>
      <c r="I22" s="219">
        <f t="shared" si="1"/>
        <v>317968</v>
      </c>
      <c r="J22" s="218">
        <f t="shared" si="1"/>
        <v>1023456</v>
      </c>
      <c r="K22" s="219">
        <f t="shared" si="1"/>
        <v>658248</v>
      </c>
      <c r="L22" s="218">
        <f t="shared" si="1"/>
        <v>991893</v>
      </c>
      <c r="M22" s="220">
        <f t="shared" si="1"/>
        <v>670262</v>
      </c>
      <c r="N22" s="221">
        <f>SUM(C22:M22)</f>
        <v>9627928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92" t="s">
        <v>31</v>
      </c>
      <c r="B24" s="293"/>
      <c r="C24" s="26">
        <f>C22/N22</f>
        <v>9.4653075926616814E-2</v>
      </c>
      <c r="D24" s="27">
        <f>D22/N22</f>
        <v>0.13843798998081414</v>
      </c>
      <c r="E24" s="28">
        <f>E22/N22</f>
        <v>8.3891258846140099E-2</v>
      </c>
      <c r="F24" s="27">
        <f>F22/N22</f>
        <v>9.7795912059167878E-2</v>
      </c>
      <c r="G24" s="28">
        <f>G22/N22</f>
        <v>8.8113247211653437E-2</v>
      </c>
      <c r="H24" s="27">
        <f>H22/N22</f>
        <v>0.1167746580572684</v>
      </c>
      <c r="I24" s="28">
        <f>I22/N22</f>
        <v>3.3025589721900707E-2</v>
      </c>
      <c r="J24" s="27">
        <f>J22/N22</f>
        <v>0.10630075339159163</v>
      </c>
      <c r="K24" s="28">
        <f>K22/N22</f>
        <v>6.8368604335221447E-2</v>
      </c>
      <c r="L24" s="27">
        <f>L22/N22</f>
        <v>0.10302247794125589</v>
      </c>
      <c r="M24" s="29">
        <f>M22/N22</f>
        <v>6.9616432528369548E-2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9627928</v>
      </c>
      <c r="N27" s="149">
        <f>M27/M29</f>
        <v>0.82787400743372441</v>
      </c>
    </row>
    <row r="28" spans="1:14" ht="15.75" thickBot="1" x14ac:dyDescent="0.3">
      <c r="A28" s="25">
        <v>19</v>
      </c>
      <c r="B28" s="170" t="s">
        <v>34</v>
      </c>
      <c r="C28" s="147">
        <v>688282</v>
      </c>
      <c r="D28" s="57">
        <v>518447</v>
      </c>
      <c r="E28" s="147">
        <v>348206</v>
      </c>
      <c r="F28" s="57">
        <v>247416</v>
      </c>
      <c r="G28" s="147">
        <v>199423</v>
      </c>
      <c r="H28" s="57">
        <f>SUM(C28:G28)</f>
        <v>2001774</v>
      </c>
      <c r="I28" s="1"/>
      <c r="J28" s="107"/>
      <c r="K28" s="288" t="s">
        <v>34</v>
      </c>
      <c r="L28" s="289"/>
      <c r="M28" s="147">
        <f>H28</f>
        <v>2001774</v>
      </c>
      <c r="N28" s="150">
        <f>M28/M29</f>
        <v>0.17212599256627556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11629702</v>
      </c>
      <c r="N29" s="152">
        <f>M29/M29</f>
        <v>1</v>
      </c>
    </row>
    <row r="30" spans="1:14" ht="15.75" customHeight="1" thickBot="1" x14ac:dyDescent="0.3">
      <c r="A30" s="292" t="s">
        <v>35</v>
      </c>
      <c r="B30" s="293"/>
      <c r="C30" s="26">
        <f>C28/H28</f>
        <v>0.34383601745251963</v>
      </c>
      <c r="D30" s="108">
        <f>D28/H28</f>
        <v>0.25899377252377143</v>
      </c>
      <c r="E30" s="26">
        <f>E28/H28</f>
        <v>0.17394870749645064</v>
      </c>
      <c r="F30" s="108">
        <f>F28/H28</f>
        <v>0.12359836824736459</v>
      </c>
      <c r="G30" s="26">
        <f>G28/H28</f>
        <v>9.9623134279893735E-2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0"/>
      <c r="B1" s="30"/>
      <c r="C1" s="317" t="s">
        <v>106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66"/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49" t="s">
        <v>69</v>
      </c>
      <c r="D3" s="322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94</v>
      </c>
      <c r="J3" s="338" t="s">
        <v>9</v>
      </c>
      <c r="K3" s="349" t="s">
        <v>10</v>
      </c>
      <c r="L3" s="322" t="s">
        <v>93</v>
      </c>
      <c r="M3" s="340" t="s">
        <v>11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5">
        <v>1</v>
      </c>
      <c r="B5" s="36" t="s">
        <v>39</v>
      </c>
      <c r="C5" s="84">
        <v>1284</v>
      </c>
      <c r="D5" s="157">
        <v>360</v>
      </c>
      <c r="E5" s="84">
        <v>15600</v>
      </c>
      <c r="F5" s="157">
        <v>1631</v>
      </c>
      <c r="G5" s="84">
        <v>330</v>
      </c>
      <c r="H5" s="157">
        <v>285</v>
      </c>
      <c r="I5" s="84">
        <v>378</v>
      </c>
      <c r="J5" s="157">
        <v>1060</v>
      </c>
      <c r="K5" s="84">
        <v>74</v>
      </c>
      <c r="L5" s="157">
        <v>455</v>
      </c>
      <c r="M5" s="84">
        <v>61</v>
      </c>
      <c r="N5" s="157">
        <f t="shared" ref="N5:N13" si="0">SUM(C5:M5)</f>
        <v>21518</v>
      </c>
    </row>
    <row r="6" spans="1:14" x14ac:dyDescent="0.25">
      <c r="A6" s="37">
        <v>2</v>
      </c>
      <c r="B6" s="38" t="s">
        <v>40</v>
      </c>
      <c r="C6" s="84">
        <v>55</v>
      </c>
      <c r="D6" s="71">
        <v>1</v>
      </c>
      <c r="E6" s="84">
        <v>366</v>
      </c>
      <c r="F6" s="71">
        <v>12</v>
      </c>
      <c r="G6" s="84">
        <v>4</v>
      </c>
      <c r="H6" s="71">
        <v>0</v>
      </c>
      <c r="I6" s="84">
        <v>0</v>
      </c>
      <c r="J6" s="71">
        <v>0</v>
      </c>
      <c r="K6" s="84">
        <v>0</v>
      </c>
      <c r="L6" s="71">
        <v>11</v>
      </c>
      <c r="M6" s="84">
        <v>3</v>
      </c>
      <c r="N6" s="71">
        <f t="shared" si="0"/>
        <v>452</v>
      </c>
    </row>
    <row r="7" spans="1:14" x14ac:dyDescent="0.25">
      <c r="A7" s="37">
        <v>3</v>
      </c>
      <c r="B7" s="38" t="s">
        <v>41</v>
      </c>
      <c r="C7" s="68">
        <v>0</v>
      </c>
      <c r="D7" s="38">
        <v>1</v>
      </c>
      <c r="E7" s="68">
        <v>22</v>
      </c>
      <c r="F7" s="38">
        <v>1</v>
      </c>
      <c r="G7" s="68">
        <v>0</v>
      </c>
      <c r="H7" s="38">
        <v>0</v>
      </c>
      <c r="I7" s="68">
        <v>0</v>
      </c>
      <c r="J7" s="38">
        <v>0</v>
      </c>
      <c r="K7" s="68">
        <v>0</v>
      </c>
      <c r="L7" s="38">
        <v>0</v>
      </c>
      <c r="M7" s="68">
        <v>2</v>
      </c>
      <c r="N7" s="38">
        <f t="shared" si="0"/>
        <v>26</v>
      </c>
    </row>
    <row r="8" spans="1:14" x14ac:dyDescent="0.25">
      <c r="A8" s="37">
        <v>4</v>
      </c>
      <c r="B8" s="38" t="s">
        <v>42</v>
      </c>
      <c r="C8" s="68">
        <v>8</v>
      </c>
      <c r="D8" s="38">
        <v>0</v>
      </c>
      <c r="E8" s="68">
        <v>48</v>
      </c>
      <c r="F8" s="38">
        <v>0</v>
      </c>
      <c r="G8" s="68">
        <v>0</v>
      </c>
      <c r="H8" s="38">
        <v>0</v>
      </c>
      <c r="I8" s="68">
        <v>2</v>
      </c>
      <c r="J8" s="38">
        <v>0</v>
      </c>
      <c r="K8" s="68">
        <v>0</v>
      </c>
      <c r="L8" s="38">
        <v>7</v>
      </c>
      <c r="M8" s="68">
        <v>0</v>
      </c>
      <c r="N8" s="38">
        <f t="shared" si="0"/>
        <v>65</v>
      </c>
    </row>
    <row r="9" spans="1:14" x14ac:dyDescent="0.25">
      <c r="A9" s="37">
        <v>5</v>
      </c>
      <c r="B9" s="38" t="s">
        <v>43</v>
      </c>
      <c r="C9" s="68">
        <v>9</v>
      </c>
      <c r="D9" s="38">
        <v>0</v>
      </c>
      <c r="E9" s="68">
        <v>7</v>
      </c>
      <c r="F9" s="38">
        <v>0</v>
      </c>
      <c r="G9" s="68">
        <v>0</v>
      </c>
      <c r="H9" s="38">
        <v>0</v>
      </c>
      <c r="I9" s="68">
        <v>1</v>
      </c>
      <c r="J9" s="38">
        <v>0</v>
      </c>
      <c r="K9" s="68">
        <v>0</v>
      </c>
      <c r="L9" s="38">
        <v>1</v>
      </c>
      <c r="M9" s="68">
        <v>0</v>
      </c>
      <c r="N9" s="38">
        <f t="shared" si="0"/>
        <v>18</v>
      </c>
    </row>
    <row r="10" spans="1:14" x14ac:dyDescent="0.25">
      <c r="A10" s="37">
        <v>6</v>
      </c>
      <c r="B10" s="38" t="s">
        <v>44</v>
      </c>
      <c r="C10" s="68">
        <v>20</v>
      </c>
      <c r="D10" s="38">
        <v>13</v>
      </c>
      <c r="E10" s="68">
        <v>150</v>
      </c>
      <c r="F10" s="38">
        <v>86</v>
      </c>
      <c r="G10" s="68">
        <v>10</v>
      </c>
      <c r="H10" s="38">
        <v>4</v>
      </c>
      <c r="I10" s="68">
        <v>16</v>
      </c>
      <c r="J10" s="38">
        <v>0</v>
      </c>
      <c r="K10" s="68">
        <v>9</v>
      </c>
      <c r="L10" s="38">
        <v>24</v>
      </c>
      <c r="M10" s="68">
        <v>0</v>
      </c>
      <c r="N10" s="38">
        <f t="shared" si="0"/>
        <v>332</v>
      </c>
    </row>
    <row r="11" spans="1:14" x14ac:dyDescent="0.25">
      <c r="A11" s="37">
        <v>7</v>
      </c>
      <c r="B11" s="38" t="s">
        <v>45</v>
      </c>
      <c r="C11" s="68">
        <v>64</v>
      </c>
      <c r="D11" s="71">
        <v>3</v>
      </c>
      <c r="E11" s="68">
        <v>363</v>
      </c>
      <c r="F11" s="71">
        <v>159</v>
      </c>
      <c r="G11" s="68">
        <v>2</v>
      </c>
      <c r="H11" s="71">
        <v>2</v>
      </c>
      <c r="I11" s="68">
        <v>2</v>
      </c>
      <c r="J11" s="71">
        <v>0</v>
      </c>
      <c r="K11" s="68">
        <v>1</v>
      </c>
      <c r="L11" s="71">
        <v>10</v>
      </c>
      <c r="M11" s="68">
        <v>6</v>
      </c>
      <c r="N11" s="71">
        <f t="shared" si="0"/>
        <v>612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1</v>
      </c>
      <c r="F12" s="38">
        <v>0</v>
      </c>
      <c r="G12" s="85">
        <v>0</v>
      </c>
      <c r="H12" s="38">
        <v>11</v>
      </c>
      <c r="I12" s="85">
        <v>0</v>
      </c>
      <c r="J12" s="38">
        <v>0</v>
      </c>
      <c r="K12" s="85">
        <v>0</v>
      </c>
      <c r="L12" s="38">
        <v>0</v>
      </c>
      <c r="M12" s="85">
        <v>0</v>
      </c>
      <c r="N12" s="38">
        <f t="shared" si="0"/>
        <v>12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1440</v>
      </c>
      <c r="D13" s="46">
        <f t="shared" si="1"/>
        <v>378</v>
      </c>
      <c r="E13" s="48">
        <f t="shared" si="1"/>
        <v>16557</v>
      </c>
      <c r="F13" s="46">
        <f t="shared" si="1"/>
        <v>1889</v>
      </c>
      <c r="G13" s="48">
        <f t="shared" si="1"/>
        <v>346</v>
      </c>
      <c r="H13" s="46">
        <f t="shared" si="1"/>
        <v>302</v>
      </c>
      <c r="I13" s="48">
        <f t="shared" si="1"/>
        <v>399</v>
      </c>
      <c r="J13" s="46">
        <f t="shared" si="1"/>
        <v>1060</v>
      </c>
      <c r="K13" s="48">
        <f t="shared" si="1"/>
        <v>84</v>
      </c>
      <c r="L13" s="46">
        <f t="shared" si="1"/>
        <v>508</v>
      </c>
      <c r="M13" s="48">
        <f t="shared" si="1"/>
        <v>72</v>
      </c>
      <c r="N13" s="46">
        <f t="shared" si="0"/>
        <v>23035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5" t="s">
        <v>53</v>
      </c>
      <c r="B15" s="354"/>
      <c r="C15" s="72">
        <f>C13/N13</f>
        <v>6.2513566312133714E-2</v>
      </c>
      <c r="D15" s="73">
        <f>D13/N13</f>
        <v>1.64098111569351E-2</v>
      </c>
      <c r="E15" s="55">
        <f>E13/N13</f>
        <v>0.71877577599305409</v>
      </c>
      <c r="F15" s="73">
        <f>F13/N13</f>
        <v>8.2005643585847623E-2</v>
      </c>
      <c r="G15" s="55">
        <f>G13/N13</f>
        <v>1.5020620794443239E-2</v>
      </c>
      <c r="H15" s="73">
        <f>H13/N13</f>
        <v>1.311048404601693E-2</v>
      </c>
      <c r="I15" s="55">
        <f>I13/N13</f>
        <v>1.7321467332320383E-2</v>
      </c>
      <c r="J15" s="73">
        <f>J13/N13</f>
        <v>4.6016930757542866E-2</v>
      </c>
      <c r="K15" s="55">
        <f>K13/N13</f>
        <v>3.6466247015411331E-3</v>
      </c>
      <c r="L15" s="73">
        <f>L13/N13</f>
        <v>2.205339700455828E-2</v>
      </c>
      <c r="M15" s="74">
        <f>M13/N13</f>
        <v>3.1256783156066855E-3</v>
      </c>
      <c r="N15" s="22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0"/>
      <c r="B17" s="30"/>
      <c r="C17" s="317" t="s">
        <v>107</v>
      </c>
      <c r="D17" s="318"/>
      <c r="E17" s="318"/>
      <c r="F17" s="318"/>
      <c r="G17" s="318"/>
      <c r="H17" s="318"/>
      <c r="I17" s="318"/>
      <c r="J17" s="319"/>
      <c r="K17" s="319"/>
      <c r="L17" s="30"/>
      <c r="M17" s="30"/>
      <c r="N17" s="222" t="s">
        <v>36</v>
      </c>
    </row>
    <row r="18" spans="1:14" ht="15.75" thickBot="1" x14ac:dyDescent="0.3">
      <c r="A18" s="320" t="s">
        <v>0</v>
      </c>
      <c r="B18" s="322" t="s">
        <v>1</v>
      </c>
      <c r="C18" s="333" t="s">
        <v>2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22" t="s">
        <v>3</v>
      </c>
    </row>
    <row r="19" spans="1:14" x14ac:dyDescent="0.25">
      <c r="A19" s="344"/>
      <c r="B19" s="345"/>
      <c r="C19" s="349" t="s">
        <v>69</v>
      </c>
      <c r="D19" s="322" t="s">
        <v>4</v>
      </c>
      <c r="E19" s="340" t="s">
        <v>5</v>
      </c>
      <c r="F19" s="358" t="s">
        <v>6</v>
      </c>
      <c r="G19" s="340" t="s">
        <v>7</v>
      </c>
      <c r="H19" s="338" t="s">
        <v>8</v>
      </c>
      <c r="I19" s="340" t="s">
        <v>94</v>
      </c>
      <c r="J19" s="338" t="s">
        <v>9</v>
      </c>
      <c r="K19" s="349" t="s">
        <v>10</v>
      </c>
      <c r="L19" s="322" t="s">
        <v>93</v>
      </c>
      <c r="M19" s="340" t="s">
        <v>11</v>
      </c>
      <c r="N19" s="334"/>
    </row>
    <row r="20" spans="1:14" ht="15.75" thickBot="1" x14ac:dyDescent="0.3">
      <c r="A20" s="341"/>
      <c r="B20" s="335"/>
      <c r="C20" s="351"/>
      <c r="D20" s="341"/>
      <c r="E20" s="341"/>
      <c r="F20" s="359"/>
      <c r="G20" s="341"/>
      <c r="H20" s="339"/>
      <c r="I20" s="341"/>
      <c r="J20" s="339"/>
      <c r="K20" s="351"/>
      <c r="L20" s="341"/>
      <c r="M20" s="341"/>
      <c r="N20" s="335"/>
    </row>
    <row r="21" spans="1:14" x14ac:dyDescent="0.25">
      <c r="A21" s="35">
        <v>1</v>
      </c>
      <c r="B21" s="36" t="s">
        <v>39</v>
      </c>
      <c r="C21" s="84">
        <v>4334</v>
      </c>
      <c r="D21" s="157">
        <v>2233</v>
      </c>
      <c r="E21" s="84">
        <v>49687</v>
      </c>
      <c r="F21" s="157">
        <v>5602</v>
      </c>
      <c r="G21" s="84">
        <v>1883</v>
      </c>
      <c r="H21" s="157">
        <v>1418</v>
      </c>
      <c r="I21" s="84">
        <v>1849</v>
      </c>
      <c r="J21" s="157">
        <v>4674</v>
      </c>
      <c r="K21" s="84">
        <v>495</v>
      </c>
      <c r="L21" s="157">
        <v>2327</v>
      </c>
      <c r="M21" s="84">
        <v>409</v>
      </c>
      <c r="N21" s="157">
        <f t="shared" ref="N21:N28" si="2">SUM(C21:M21)</f>
        <v>74911</v>
      </c>
    </row>
    <row r="22" spans="1:14" x14ac:dyDescent="0.25">
      <c r="A22" s="37">
        <v>2</v>
      </c>
      <c r="B22" s="38" t="s">
        <v>40</v>
      </c>
      <c r="C22" s="84">
        <v>568</v>
      </c>
      <c r="D22" s="71">
        <v>14</v>
      </c>
      <c r="E22" s="84">
        <v>3469</v>
      </c>
      <c r="F22" s="71">
        <v>170</v>
      </c>
      <c r="G22" s="84">
        <v>36</v>
      </c>
      <c r="H22" s="71">
        <v>0</v>
      </c>
      <c r="I22" s="84">
        <v>0</v>
      </c>
      <c r="J22" s="71">
        <v>0</v>
      </c>
      <c r="K22" s="84">
        <v>0</v>
      </c>
      <c r="L22" s="71">
        <v>173</v>
      </c>
      <c r="M22" s="84">
        <v>42</v>
      </c>
      <c r="N22" s="71">
        <f t="shared" si="2"/>
        <v>4472</v>
      </c>
    </row>
    <row r="23" spans="1:14" x14ac:dyDescent="0.25">
      <c r="A23" s="37">
        <v>3</v>
      </c>
      <c r="B23" s="38" t="s">
        <v>41</v>
      </c>
      <c r="C23" s="68">
        <v>0</v>
      </c>
      <c r="D23" s="38">
        <v>17</v>
      </c>
      <c r="E23" s="84">
        <v>357</v>
      </c>
      <c r="F23" s="38">
        <v>18</v>
      </c>
      <c r="G23" s="68">
        <v>0</v>
      </c>
      <c r="H23" s="38">
        <v>0</v>
      </c>
      <c r="I23" s="68">
        <v>0</v>
      </c>
      <c r="J23" s="38">
        <v>0</v>
      </c>
      <c r="K23" s="68">
        <v>0</v>
      </c>
      <c r="L23" s="38">
        <v>0</v>
      </c>
      <c r="M23" s="68">
        <v>36</v>
      </c>
      <c r="N23" s="71">
        <f t="shared" si="2"/>
        <v>428</v>
      </c>
    </row>
    <row r="24" spans="1:14" x14ac:dyDescent="0.25">
      <c r="A24" s="37">
        <v>4</v>
      </c>
      <c r="B24" s="38" t="s">
        <v>42</v>
      </c>
      <c r="C24" s="68">
        <v>9</v>
      </c>
      <c r="D24" s="38">
        <v>0</v>
      </c>
      <c r="E24" s="68">
        <v>30</v>
      </c>
      <c r="F24" s="38">
        <v>0</v>
      </c>
      <c r="G24" s="68">
        <v>0</v>
      </c>
      <c r="H24" s="38">
        <v>0</v>
      </c>
      <c r="I24" s="68">
        <v>9</v>
      </c>
      <c r="J24" s="38">
        <v>0</v>
      </c>
      <c r="K24" s="68">
        <v>0</v>
      </c>
      <c r="L24" s="38">
        <v>5</v>
      </c>
      <c r="M24" s="68">
        <v>0</v>
      </c>
      <c r="N24" s="38">
        <f t="shared" si="2"/>
        <v>53</v>
      </c>
    </row>
    <row r="25" spans="1:14" x14ac:dyDescent="0.25">
      <c r="A25" s="37">
        <v>5</v>
      </c>
      <c r="B25" s="38" t="s">
        <v>43</v>
      </c>
      <c r="C25" s="68">
        <v>22</v>
      </c>
      <c r="D25" s="266">
        <v>0</v>
      </c>
      <c r="E25" s="68">
        <v>17</v>
      </c>
      <c r="F25" s="38">
        <v>0</v>
      </c>
      <c r="G25" s="68">
        <v>0</v>
      </c>
      <c r="H25" s="38">
        <v>0</v>
      </c>
      <c r="I25" s="68">
        <v>2</v>
      </c>
      <c r="J25" s="38">
        <v>0</v>
      </c>
      <c r="K25" s="68">
        <v>0</v>
      </c>
      <c r="L25" s="38">
        <v>2</v>
      </c>
      <c r="M25" s="68">
        <v>0</v>
      </c>
      <c r="N25" s="38">
        <f t="shared" si="2"/>
        <v>43</v>
      </c>
    </row>
    <row r="26" spans="1:14" x14ac:dyDescent="0.25">
      <c r="A26" s="37">
        <v>6</v>
      </c>
      <c r="B26" s="38" t="s">
        <v>44</v>
      </c>
      <c r="C26" s="68">
        <v>60</v>
      </c>
      <c r="D26" s="38">
        <v>48</v>
      </c>
      <c r="E26" s="68">
        <v>471</v>
      </c>
      <c r="F26" s="38">
        <v>276</v>
      </c>
      <c r="G26" s="68">
        <v>34</v>
      </c>
      <c r="H26" s="38">
        <v>32</v>
      </c>
      <c r="I26" s="68">
        <v>54</v>
      </c>
      <c r="J26" s="38">
        <v>0</v>
      </c>
      <c r="K26" s="68">
        <v>36</v>
      </c>
      <c r="L26" s="38">
        <v>95</v>
      </c>
      <c r="M26" s="68">
        <v>0</v>
      </c>
      <c r="N26" s="71">
        <f t="shared" si="2"/>
        <v>1106</v>
      </c>
    </row>
    <row r="27" spans="1:14" x14ac:dyDescent="0.25">
      <c r="A27" s="37">
        <v>7</v>
      </c>
      <c r="B27" s="38" t="s">
        <v>45</v>
      </c>
      <c r="C27" s="68">
        <v>44</v>
      </c>
      <c r="D27" s="71">
        <v>2</v>
      </c>
      <c r="E27" s="68">
        <v>235</v>
      </c>
      <c r="F27" s="71">
        <v>292</v>
      </c>
      <c r="G27" s="68">
        <v>1</v>
      </c>
      <c r="H27" s="71">
        <v>1</v>
      </c>
      <c r="I27" s="68">
        <v>1</v>
      </c>
      <c r="J27" s="71">
        <v>0</v>
      </c>
      <c r="K27" s="68">
        <v>1</v>
      </c>
      <c r="L27" s="71">
        <v>8</v>
      </c>
      <c r="M27" s="68">
        <v>4</v>
      </c>
      <c r="N27" s="71">
        <f t="shared" si="2"/>
        <v>589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2</v>
      </c>
      <c r="F28" s="38">
        <v>0</v>
      </c>
      <c r="G28" s="85">
        <v>0</v>
      </c>
      <c r="H28" s="38">
        <v>47</v>
      </c>
      <c r="I28" s="85">
        <v>0</v>
      </c>
      <c r="J28" s="38">
        <v>0</v>
      </c>
      <c r="K28" s="85">
        <v>0</v>
      </c>
      <c r="L28" s="38">
        <v>0</v>
      </c>
      <c r="M28" s="85">
        <v>0</v>
      </c>
      <c r="N28" s="38">
        <f t="shared" si="2"/>
        <v>49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5037</v>
      </c>
      <c r="D29" s="46">
        <f>SUM(D21:D28)</f>
        <v>2314</v>
      </c>
      <c r="E29" s="48">
        <f t="shared" si="3"/>
        <v>54268</v>
      </c>
      <c r="F29" s="46">
        <f t="shared" si="3"/>
        <v>6358</v>
      </c>
      <c r="G29" s="99">
        <f t="shared" si="3"/>
        <v>1954</v>
      </c>
      <c r="H29" s="46">
        <f t="shared" si="3"/>
        <v>1498</v>
      </c>
      <c r="I29" s="48">
        <f>SUM(I21:I28)</f>
        <v>1915</v>
      </c>
      <c r="J29" s="46">
        <f t="shared" si="3"/>
        <v>4674</v>
      </c>
      <c r="K29" s="48">
        <f t="shared" si="3"/>
        <v>532</v>
      </c>
      <c r="L29" s="46">
        <f t="shared" si="3"/>
        <v>2610</v>
      </c>
      <c r="M29" s="48">
        <f t="shared" si="3"/>
        <v>491</v>
      </c>
      <c r="N29" s="46">
        <f>SUM(C29:M29)</f>
        <v>81651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5" t="s">
        <v>53</v>
      </c>
      <c r="B31" s="354"/>
      <c r="C31" s="72">
        <f>C29/N29</f>
        <v>6.1689385310651434E-2</v>
      </c>
      <c r="D31" s="73">
        <f>D29/N29</f>
        <v>2.8340130555657615E-2</v>
      </c>
      <c r="E31" s="55">
        <f>E29/N29</f>
        <v>0.66463362359309741</v>
      </c>
      <c r="F31" s="73">
        <f>F29/N29</f>
        <v>7.7867999167187174E-2</v>
      </c>
      <c r="G31" s="55">
        <f>G29/N29</f>
        <v>2.3931121480447268E-2</v>
      </c>
      <c r="H31" s="73">
        <f>H29/N29</f>
        <v>1.8346376651847497E-2</v>
      </c>
      <c r="I31" s="55">
        <f>I29/N29</f>
        <v>2.3453478830632816E-2</v>
      </c>
      <c r="J31" s="73">
        <f>J29/N29</f>
        <v>5.7243634493147663E-2</v>
      </c>
      <c r="K31" s="55">
        <f>K29/N29</f>
        <v>6.5155356333664012E-3</v>
      </c>
      <c r="L31" s="73">
        <f>L29/N29</f>
        <v>3.1965315795275014E-2</v>
      </c>
      <c r="M31" s="74">
        <f>M29/N29</f>
        <v>6.0133984886896674E-3</v>
      </c>
      <c r="N31" s="223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0"/>
      <c r="B1" s="160"/>
      <c r="C1" s="362" t="s">
        <v>108</v>
      </c>
      <c r="D1" s="363"/>
      <c r="E1" s="363"/>
      <c r="F1" s="363"/>
      <c r="G1" s="363"/>
      <c r="H1" s="363"/>
      <c r="I1" s="363"/>
      <c r="J1" s="364"/>
      <c r="K1" s="364"/>
      <c r="L1" s="160"/>
      <c r="M1" s="160"/>
      <c r="N1" s="161"/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36" t="s">
        <v>69</v>
      </c>
      <c r="D3" s="338" t="s">
        <v>4</v>
      </c>
      <c r="E3" s="340" t="s">
        <v>5</v>
      </c>
      <c r="F3" s="338" t="s">
        <v>6</v>
      </c>
      <c r="G3" s="340" t="s">
        <v>7</v>
      </c>
      <c r="H3" s="338" t="s">
        <v>8</v>
      </c>
      <c r="I3" s="340" t="s">
        <v>94</v>
      </c>
      <c r="J3" s="322" t="s">
        <v>9</v>
      </c>
      <c r="K3" s="365" t="s">
        <v>38</v>
      </c>
      <c r="L3" s="322" t="s">
        <v>93</v>
      </c>
      <c r="M3" s="342" t="s">
        <v>11</v>
      </c>
      <c r="N3" s="334"/>
    </row>
    <row r="4" spans="1:14" ht="15.75" thickBot="1" x14ac:dyDescent="0.3">
      <c r="A4" s="341"/>
      <c r="B4" s="335"/>
      <c r="C4" s="337"/>
      <c r="D4" s="339"/>
      <c r="E4" s="341"/>
      <c r="F4" s="339"/>
      <c r="G4" s="341"/>
      <c r="H4" s="339"/>
      <c r="I4" s="341"/>
      <c r="J4" s="341"/>
      <c r="K4" s="366"/>
      <c r="L4" s="341"/>
      <c r="M4" s="343"/>
      <c r="N4" s="335"/>
    </row>
    <row r="5" spans="1:14" x14ac:dyDescent="0.25">
      <c r="A5" s="35">
        <v>1</v>
      </c>
      <c r="B5" s="36" t="s">
        <v>39</v>
      </c>
      <c r="C5" s="84">
        <v>1333</v>
      </c>
      <c r="D5" s="91">
        <v>2606</v>
      </c>
      <c r="E5" s="153">
        <v>1961</v>
      </c>
      <c r="F5" s="91">
        <v>2143</v>
      </c>
      <c r="G5" s="153">
        <v>3458</v>
      </c>
      <c r="H5" s="162">
        <v>1957</v>
      </c>
      <c r="I5" s="153">
        <v>1715</v>
      </c>
      <c r="J5" s="91">
        <v>3427</v>
      </c>
      <c r="K5" s="153">
        <v>1950</v>
      </c>
      <c r="L5" s="91">
        <v>2501</v>
      </c>
      <c r="M5" s="153">
        <v>1567</v>
      </c>
      <c r="N5" s="157">
        <f t="shared" ref="N5:N17" si="0">SUM(C5:M5)</f>
        <v>24618</v>
      </c>
    </row>
    <row r="6" spans="1:14" x14ac:dyDescent="0.25">
      <c r="A6" s="37">
        <v>2</v>
      </c>
      <c r="B6" s="38" t="s">
        <v>40</v>
      </c>
      <c r="C6" s="84">
        <v>224</v>
      </c>
      <c r="D6" s="65">
        <v>400</v>
      </c>
      <c r="E6" s="84">
        <v>295</v>
      </c>
      <c r="F6" s="65">
        <v>426</v>
      </c>
      <c r="G6" s="84">
        <v>341</v>
      </c>
      <c r="H6" s="65">
        <v>255</v>
      </c>
      <c r="I6" s="84">
        <v>31</v>
      </c>
      <c r="J6" s="65">
        <v>487</v>
      </c>
      <c r="K6" s="84">
        <v>239</v>
      </c>
      <c r="L6" s="65">
        <v>262</v>
      </c>
      <c r="M6" s="84">
        <v>217</v>
      </c>
      <c r="N6" s="71">
        <f t="shared" si="0"/>
        <v>3177</v>
      </c>
    </row>
    <row r="7" spans="1:14" x14ac:dyDescent="0.25">
      <c r="A7" s="37">
        <v>3</v>
      </c>
      <c r="B7" s="38" t="s">
        <v>41</v>
      </c>
      <c r="C7" s="68">
        <v>12</v>
      </c>
      <c r="D7" s="65">
        <v>37</v>
      </c>
      <c r="E7" s="84">
        <v>4</v>
      </c>
      <c r="F7" s="65">
        <v>17</v>
      </c>
      <c r="G7" s="84">
        <v>25</v>
      </c>
      <c r="H7" s="69">
        <v>9</v>
      </c>
      <c r="I7" s="68">
        <v>13</v>
      </c>
      <c r="J7" s="65">
        <v>84</v>
      </c>
      <c r="K7" s="84">
        <v>17</v>
      </c>
      <c r="L7" s="65">
        <v>22</v>
      </c>
      <c r="M7" s="68">
        <v>6</v>
      </c>
      <c r="N7" s="71">
        <f t="shared" si="0"/>
        <v>246</v>
      </c>
    </row>
    <row r="8" spans="1:14" x14ac:dyDescent="0.25">
      <c r="A8" s="37">
        <v>4</v>
      </c>
      <c r="B8" s="38" t="s">
        <v>42</v>
      </c>
      <c r="C8" s="68">
        <v>4</v>
      </c>
      <c r="D8" s="69">
        <v>5</v>
      </c>
      <c r="E8" s="68">
        <v>4</v>
      </c>
      <c r="F8" s="69">
        <v>1</v>
      </c>
      <c r="G8" s="68">
        <v>12</v>
      </c>
      <c r="H8" s="69">
        <v>4</v>
      </c>
      <c r="I8" s="68">
        <v>0</v>
      </c>
      <c r="J8" s="69">
        <v>7</v>
      </c>
      <c r="K8" s="84">
        <v>4</v>
      </c>
      <c r="L8" s="65">
        <v>5</v>
      </c>
      <c r="M8" s="68">
        <v>7</v>
      </c>
      <c r="N8" s="71">
        <f t="shared" si="0"/>
        <v>53</v>
      </c>
    </row>
    <row r="9" spans="1:14" x14ac:dyDescent="0.25">
      <c r="A9" s="37">
        <v>5</v>
      </c>
      <c r="B9" s="38" t="s">
        <v>43</v>
      </c>
      <c r="C9" s="68">
        <v>2</v>
      </c>
      <c r="D9" s="69">
        <v>0</v>
      </c>
      <c r="E9" s="68">
        <v>3</v>
      </c>
      <c r="F9" s="69">
        <v>6</v>
      </c>
      <c r="G9" s="68">
        <v>8</v>
      </c>
      <c r="H9" s="69">
        <v>3</v>
      </c>
      <c r="I9" s="68">
        <v>0</v>
      </c>
      <c r="J9" s="69">
        <v>6</v>
      </c>
      <c r="K9" s="85">
        <v>18</v>
      </c>
      <c r="L9" s="69">
        <v>5</v>
      </c>
      <c r="M9" s="68">
        <v>0</v>
      </c>
      <c r="N9" s="38">
        <f t="shared" si="0"/>
        <v>51</v>
      </c>
    </row>
    <row r="10" spans="1:14" x14ac:dyDescent="0.25">
      <c r="A10" s="37">
        <v>6</v>
      </c>
      <c r="B10" s="38" t="s">
        <v>44</v>
      </c>
      <c r="C10" s="84">
        <v>7</v>
      </c>
      <c r="D10" s="65">
        <v>27</v>
      </c>
      <c r="E10" s="84">
        <v>10</v>
      </c>
      <c r="F10" s="65">
        <v>45</v>
      </c>
      <c r="G10" s="84">
        <v>25</v>
      </c>
      <c r="H10" s="65">
        <v>13</v>
      </c>
      <c r="I10" s="84">
        <v>22</v>
      </c>
      <c r="J10" s="65">
        <v>29</v>
      </c>
      <c r="K10" s="84">
        <v>20</v>
      </c>
      <c r="L10" s="65">
        <v>15</v>
      </c>
      <c r="M10" s="84">
        <v>13</v>
      </c>
      <c r="N10" s="71">
        <f t="shared" si="0"/>
        <v>226</v>
      </c>
    </row>
    <row r="11" spans="1:14" x14ac:dyDescent="0.25">
      <c r="A11" s="37">
        <v>7</v>
      </c>
      <c r="B11" s="38" t="s">
        <v>45</v>
      </c>
      <c r="C11" s="68">
        <v>0</v>
      </c>
      <c r="D11" s="65">
        <v>3</v>
      </c>
      <c r="E11" s="68">
        <v>0</v>
      </c>
      <c r="F11" s="69">
        <v>0</v>
      </c>
      <c r="G11" s="68">
        <v>2</v>
      </c>
      <c r="H11" s="69">
        <v>0</v>
      </c>
      <c r="I11" s="68">
        <v>1</v>
      </c>
      <c r="J11" s="69">
        <v>4</v>
      </c>
      <c r="K11" s="83">
        <v>2</v>
      </c>
      <c r="L11" s="69">
        <v>1</v>
      </c>
      <c r="M11" s="68">
        <v>1</v>
      </c>
      <c r="N11" s="71">
        <f t="shared" si="0"/>
        <v>14</v>
      </c>
    </row>
    <row r="12" spans="1:14" x14ac:dyDescent="0.25">
      <c r="A12" s="37">
        <v>8</v>
      </c>
      <c r="B12" s="38" t="s">
        <v>46</v>
      </c>
      <c r="C12" s="68">
        <v>5</v>
      </c>
      <c r="D12" s="69">
        <v>2</v>
      </c>
      <c r="E12" s="68">
        <v>22</v>
      </c>
      <c r="F12" s="69">
        <v>10</v>
      </c>
      <c r="G12" s="68">
        <v>5</v>
      </c>
      <c r="H12" s="69">
        <v>3</v>
      </c>
      <c r="I12" s="68">
        <v>0</v>
      </c>
      <c r="J12" s="69">
        <v>21</v>
      </c>
      <c r="K12" s="84">
        <v>38</v>
      </c>
      <c r="L12" s="69">
        <v>5</v>
      </c>
      <c r="M12" s="68">
        <v>7</v>
      </c>
      <c r="N12" s="71">
        <f t="shared" si="0"/>
        <v>118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9.25" customHeight="1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2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2</v>
      </c>
    </row>
    <row r="16" spans="1:14" ht="56.25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84"/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1587</v>
      </c>
      <c r="D18" s="49">
        <f t="shared" si="1"/>
        <v>3080</v>
      </c>
      <c r="E18" s="48">
        <f t="shared" si="1"/>
        <v>2299</v>
      </c>
      <c r="F18" s="49">
        <f t="shared" si="1"/>
        <v>2648</v>
      </c>
      <c r="G18" s="48">
        <f t="shared" si="1"/>
        <v>3876</v>
      </c>
      <c r="H18" s="49">
        <f t="shared" si="1"/>
        <v>2246</v>
      </c>
      <c r="I18" s="48">
        <f t="shared" si="1"/>
        <v>1782</v>
      </c>
      <c r="J18" s="49">
        <f t="shared" si="1"/>
        <v>4065</v>
      </c>
      <c r="K18" s="48">
        <f t="shared" si="1"/>
        <v>2288</v>
      </c>
      <c r="L18" s="49">
        <f>SUM(L5:L17)</f>
        <v>2816</v>
      </c>
      <c r="M18" s="48">
        <f t="shared" si="1"/>
        <v>1818</v>
      </c>
      <c r="N18" s="46">
        <f>SUM(C18:M18)</f>
        <v>28505</v>
      </c>
    </row>
    <row r="19" spans="1:14" ht="15.75" thickBot="1" x14ac:dyDescent="0.3">
      <c r="A19" s="133"/>
      <c r="B19" s="134"/>
      <c r="C19" s="53"/>
      <c r="D19" s="47"/>
      <c r="E19" s="53"/>
      <c r="F19" s="47"/>
      <c r="G19" s="53"/>
      <c r="H19" s="47"/>
      <c r="I19" s="53"/>
      <c r="J19" s="47"/>
      <c r="K19" s="53"/>
      <c r="L19" s="47"/>
      <c r="M19" s="53"/>
      <c r="N19" s="53"/>
    </row>
    <row r="20" spans="1:14" ht="15.75" thickBot="1" x14ac:dyDescent="0.3">
      <c r="A20" s="360" t="s">
        <v>53</v>
      </c>
      <c r="B20" s="361"/>
      <c r="C20" s="72">
        <f>C18/N18</f>
        <v>5.5674443080161375E-2</v>
      </c>
      <c r="D20" s="73">
        <f>D18/N18</f>
        <v>0.10805121908437117</v>
      </c>
      <c r="E20" s="55">
        <f>E18/N18</f>
        <v>8.0652517102262761E-2</v>
      </c>
      <c r="F20" s="73">
        <f>F18/N18</f>
        <v>9.2895983160848974E-2</v>
      </c>
      <c r="G20" s="55">
        <f>G18/N18</f>
        <v>0.13597614453604631</v>
      </c>
      <c r="H20" s="73">
        <f>H18/N18</f>
        <v>7.8793194176460274E-2</v>
      </c>
      <c r="I20" s="55">
        <f>I18/N18</f>
        <v>6.2515348184529029E-2</v>
      </c>
      <c r="J20" s="73">
        <f>J18/N18</f>
        <v>0.14260656025258728</v>
      </c>
      <c r="K20" s="55">
        <f>K18/N18</f>
        <v>8.0266619891247143E-2</v>
      </c>
      <c r="L20" s="73">
        <f>L18/N18</f>
        <v>9.8789686019996492E-2</v>
      </c>
      <c r="M20" s="74">
        <f>M18/N18</f>
        <v>6.3778284511489217E-2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60" t="s">
        <v>67</v>
      </c>
      <c r="B1" s="30"/>
      <c r="C1" s="317" t="s">
        <v>109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222" t="s">
        <v>36</v>
      </c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36" t="s">
        <v>69</v>
      </c>
      <c r="D3" s="338" t="s">
        <v>4</v>
      </c>
      <c r="E3" s="340" t="s">
        <v>5</v>
      </c>
      <c r="F3" s="338" t="s">
        <v>6</v>
      </c>
      <c r="G3" s="340" t="s">
        <v>7</v>
      </c>
      <c r="H3" s="338" t="s">
        <v>8</v>
      </c>
      <c r="I3" s="340" t="s">
        <v>94</v>
      </c>
      <c r="J3" s="322" t="s">
        <v>9</v>
      </c>
      <c r="K3" s="365" t="s">
        <v>38</v>
      </c>
      <c r="L3" s="322" t="s">
        <v>93</v>
      </c>
      <c r="M3" s="342" t="s">
        <v>11</v>
      </c>
      <c r="N3" s="334"/>
    </row>
    <row r="4" spans="1:14" ht="15.75" thickBot="1" x14ac:dyDescent="0.3">
      <c r="A4" s="341"/>
      <c r="B4" s="335"/>
      <c r="C4" s="337"/>
      <c r="D4" s="339"/>
      <c r="E4" s="341"/>
      <c r="F4" s="339"/>
      <c r="G4" s="341"/>
      <c r="H4" s="339"/>
      <c r="I4" s="341"/>
      <c r="J4" s="341"/>
      <c r="K4" s="366"/>
      <c r="L4" s="341"/>
      <c r="M4" s="343"/>
      <c r="N4" s="335"/>
    </row>
    <row r="5" spans="1:14" x14ac:dyDescent="0.25">
      <c r="A5" s="35">
        <v>1</v>
      </c>
      <c r="B5" s="36" t="s">
        <v>39</v>
      </c>
      <c r="C5" s="84">
        <v>80579</v>
      </c>
      <c r="D5" s="91">
        <v>150056</v>
      </c>
      <c r="E5" s="153">
        <v>134589</v>
      </c>
      <c r="F5" s="91">
        <v>143965</v>
      </c>
      <c r="G5" s="153">
        <v>215520</v>
      </c>
      <c r="H5" s="162">
        <v>109332</v>
      </c>
      <c r="I5" s="153">
        <v>111955</v>
      </c>
      <c r="J5" s="91">
        <v>216296</v>
      </c>
      <c r="K5" s="153">
        <v>116429</v>
      </c>
      <c r="L5" s="91">
        <v>142999</v>
      </c>
      <c r="M5" s="153">
        <v>102095</v>
      </c>
      <c r="N5" s="157">
        <f t="shared" ref="N5:N17" si="0">SUM(C5:M5)</f>
        <v>1523815</v>
      </c>
    </row>
    <row r="6" spans="1:14" x14ac:dyDescent="0.25">
      <c r="A6" s="37">
        <v>2</v>
      </c>
      <c r="B6" s="38" t="s">
        <v>40</v>
      </c>
      <c r="C6" s="84">
        <v>17388</v>
      </c>
      <c r="D6" s="65">
        <v>22432</v>
      </c>
      <c r="E6" s="84">
        <v>14440</v>
      </c>
      <c r="F6" s="65">
        <v>22827</v>
      </c>
      <c r="G6" s="84">
        <v>19479</v>
      </c>
      <c r="H6" s="65">
        <v>16209</v>
      </c>
      <c r="I6" s="84">
        <v>1545</v>
      </c>
      <c r="J6" s="65">
        <v>29065</v>
      </c>
      <c r="K6" s="84">
        <v>11795</v>
      </c>
      <c r="L6" s="65">
        <v>13279</v>
      </c>
      <c r="M6" s="84">
        <v>10740</v>
      </c>
      <c r="N6" s="71">
        <f t="shared" si="0"/>
        <v>179199</v>
      </c>
    </row>
    <row r="7" spans="1:14" x14ac:dyDescent="0.25">
      <c r="A7" s="37">
        <v>3</v>
      </c>
      <c r="B7" s="38" t="s">
        <v>41</v>
      </c>
      <c r="C7" s="68">
        <v>485</v>
      </c>
      <c r="D7" s="65">
        <v>3243</v>
      </c>
      <c r="E7" s="84">
        <v>488</v>
      </c>
      <c r="F7" s="65">
        <v>903</v>
      </c>
      <c r="G7" s="84">
        <v>2099</v>
      </c>
      <c r="H7" s="65">
        <v>414</v>
      </c>
      <c r="I7" s="84">
        <v>417</v>
      </c>
      <c r="J7" s="65">
        <v>6321</v>
      </c>
      <c r="K7" s="84">
        <v>3364</v>
      </c>
      <c r="L7" s="65">
        <v>1430</v>
      </c>
      <c r="M7" s="84">
        <v>3117</v>
      </c>
      <c r="N7" s="71">
        <f t="shared" si="0"/>
        <v>22281</v>
      </c>
    </row>
    <row r="8" spans="1:14" x14ac:dyDescent="0.25">
      <c r="A8" s="37">
        <v>4</v>
      </c>
      <c r="B8" s="38" t="s">
        <v>42</v>
      </c>
      <c r="C8" s="68">
        <v>137</v>
      </c>
      <c r="D8" s="69">
        <v>209</v>
      </c>
      <c r="E8" s="68">
        <v>41</v>
      </c>
      <c r="F8" s="69">
        <v>39</v>
      </c>
      <c r="G8" s="68">
        <v>1099</v>
      </c>
      <c r="H8" s="69">
        <v>124</v>
      </c>
      <c r="I8" s="68">
        <v>0</v>
      </c>
      <c r="J8" s="69">
        <v>185</v>
      </c>
      <c r="K8" s="68">
        <v>108</v>
      </c>
      <c r="L8" s="65">
        <v>232</v>
      </c>
      <c r="M8" s="84">
        <v>1828</v>
      </c>
      <c r="N8" s="71">
        <f t="shared" si="0"/>
        <v>4002</v>
      </c>
    </row>
    <row r="9" spans="1:14" x14ac:dyDescent="0.25">
      <c r="A9" s="37">
        <v>5</v>
      </c>
      <c r="B9" s="38" t="s">
        <v>43</v>
      </c>
      <c r="C9" s="84">
        <v>344</v>
      </c>
      <c r="D9" s="69">
        <v>0</v>
      </c>
      <c r="E9" s="84">
        <v>2182</v>
      </c>
      <c r="F9" s="69">
        <v>455</v>
      </c>
      <c r="G9" s="84">
        <v>606</v>
      </c>
      <c r="H9" s="69">
        <v>85</v>
      </c>
      <c r="I9" s="68">
        <v>0</v>
      </c>
      <c r="J9" s="69">
        <v>909</v>
      </c>
      <c r="K9" s="93">
        <v>1555</v>
      </c>
      <c r="L9" s="69">
        <v>234</v>
      </c>
      <c r="M9" s="68">
        <v>0</v>
      </c>
      <c r="N9" s="71">
        <f t="shared" si="0"/>
        <v>6370</v>
      </c>
    </row>
    <row r="10" spans="1:14" x14ac:dyDescent="0.25">
      <c r="A10" s="37">
        <v>6</v>
      </c>
      <c r="B10" s="38" t="s">
        <v>44</v>
      </c>
      <c r="C10" s="84">
        <v>691</v>
      </c>
      <c r="D10" s="65">
        <v>1932</v>
      </c>
      <c r="E10" s="84">
        <v>1477</v>
      </c>
      <c r="F10" s="65">
        <v>3325</v>
      </c>
      <c r="G10" s="84">
        <v>2272</v>
      </c>
      <c r="H10" s="65">
        <v>265</v>
      </c>
      <c r="I10" s="84">
        <v>4035</v>
      </c>
      <c r="J10" s="65">
        <v>1017</v>
      </c>
      <c r="K10" s="84">
        <v>1236</v>
      </c>
      <c r="L10" s="65">
        <v>363</v>
      </c>
      <c r="M10" s="84">
        <v>579</v>
      </c>
      <c r="N10" s="71">
        <f t="shared" si="0"/>
        <v>17192</v>
      </c>
    </row>
    <row r="11" spans="1:14" x14ac:dyDescent="0.25">
      <c r="A11" s="37">
        <v>7</v>
      </c>
      <c r="B11" s="38" t="s">
        <v>45</v>
      </c>
      <c r="C11" s="84">
        <v>0</v>
      </c>
      <c r="D11" s="65">
        <v>481</v>
      </c>
      <c r="E11" s="68">
        <v>0</v>
      </c>
      <c r="F11" s="69">
        <v>0</v>
      </c>
      <c r="G11" s="68">
        <v>44</v>
      </c>
      <c r="H11" s="69">
        <v>0</v>
      </c>
      <c r="I11" s="68">
        <v>42</v>
      </c>
      <c r="J11" s="69">
        <v>320</v>
      </c>
      <c r="K11" s="83">
        <v>116</v>
      </c>
      <c r="L11" s="69">
        <v>6</v>
      </c>
      <c r="M11" s="68">
        <v>13</v>
      </c>
      <c r="N11" s="71">
        <f t="shared" si="0"/>
        <v>1022</v>
      </c>
    </row>
    <row r="12" spans="1:14" x14ac:dyDescent="0.25">
      <c r="A12" s="37">
        <v>8</v>
      </c>
      <c r="B12" s="38" t="s">
        <v>46</v>
      </c>
      <c r="C12" s="68">
        <v>219</v>
      </c>
      <c r="D12" s="65">
        <v>163</v>
      </c>
      <c r="E12" s="68">
        <v>252</v>
      </c>
      <c r="F12" s="69">
        <v>595</v>
      </c>
      <c r="G12" s="68">
        <v>233</v>
      </c>
      <c r="H12" s="69">
        <v>69</v>
      </c>
      <c r="I12" s="68">
        <v>0</v>
      </c>
      <c r="J12" s="69">
        <v>577</v>
      </c>
      <c r="K12" s="84">
        <v>3091</v>
      </c>
      <c r="L12" s="69">
        <v>319</v>
      </c>
      <c r="M12" s="68">
        <v>465</v>
      </c>
      <c r="N12" s="71">
        <f t="shared" si="0"/>
        <v>5983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30" customHeight="1" x14ac:dyDescent="0.25">
      <c r="A14" s="37">
        <v>10</v>
      </c>
      <c r="B14" s="224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663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663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68"/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0</v>
      </c>
    </row>
    <row r="18" spans="1:14" ht="15.75" thickBot="1" x14ac:dyDescent="0.3">
      <c r="A18" s="43"/>
      <c r="B18" s="44" t="s">
        <v>37</v>
      </c>
      <c r="C18" s="99">
        <f t="shared" ref="C18:M18" si="1">SUM(C5:C17)</f>
        <v>99843</v>
      </c>
      <c r="D18" s="49">
        <f>SUM(D5:D17)</f>
        <v>178516</v>
      </c>
      <c r="E18" s="48">
        <f t="shared" si="1"/>
        <v>153469</v>
      </c>
      <c r="F18" s="49">
        <f>SUM(F5:F17)</f>
        <v>172109</v>
      </c>
      <c r="G18" s="48">
        <f t="shared" si="1"/>
        <v>241352</v>
      </c>
      <c r="H18" s="49">
        <f t="shared" si="1"/>
        <v>127161</v>
      </c>
      <c r="I18" s="48">
        <f>SUM(I5:I17)</f>
        <v>117994</v>
      </c>
      <c r="J18" s="49">
        <f t="shared" si="1"/>
        <v>254690</v>
      </c>
      <c r="K18" s="99">
        <f t="shared" si="1"/>
        <v>137694</v>
      </c>
      <c r="L18" s="49">
        <f t="shared" si="1"/>
        <v>158862</v>
      </c>
      <c r="M18" s="48">
        <f t="shared" si="1"/>
        <v>118837</v>
      </c>
      <c r="N18" s="46">
        <f>SUM(N5:N17)</f>
        <v>1760527</v>
      </c>
    </row>
    <row r="19" spans="1:14" ht="15.75" thickBot="1" x14ac:dyDescent="0.3"/>
    <row r="20" spans="1:14" ht="15.75" thickBot="1" x14ac:dyDescent="0.3">
      <c r="A20" s="360" t="s">
        <v>53</v>
      </c>
      <c r="B20" s="361"/>
      <c r="C20" s="72">
        <f>C18/N18</f>
        <v>5.6711995896683208E-2</v>
      </c>
      <c r="D20" s="73">
        <f>D18/N18</f>
        <v>0.10139918331272398</v>
      </c>
      <c r="E20" s="55">
        <f>E18/N18</f>
        <v>8.7172193326202893E-2</v>
      </c>
      <c r="F20" s="73">
        <f>F18/N18</f>
        <v>9.7759932111237152E-2</v>
      </c>
      <c r="G20" s="55">
        <f>G18/N18</f>
        <v>0.13709076884364738</v>
      </c>
      <c r="H20" s="73">
        <f>H18/N18</f>
        <v>7.2228940538827294E-2</v>
      </c>
      <c r="I20" s="55">
        <f>I18/N18</f>
        <v>6.7021976942131536E-2</v>
      </c>
      <c r="J20" s="73">
        <f>J18/N18</f>
        <v>0.14466690939701579</v>
      </c>
      <c r="K20" s="55">
        <f>K18/N18</f>
        <v>7.8211808168804006E-2</v>
      </c>
      <c r="L20" s="73">
        <f>L18/N18</f>
        <v>9.0235480625971656E-2</v>
      </c>
      <c r="M20" s="74">
        <f>M18/N18</f>
        <v>6.7500810836755132E-2</v>
      </c>
      <c r="N20" s="223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0"/>
      <c r="B1" s="30"/>
      <c r="C1" s="317" t="s">
        <v>110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66"/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49" t="s">
        <v>69</v>
      </c>
      <c r="D3" s="322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94</v>
      </c>
      <c r="J3" s="338" t="s">
        <v>9</v>
      </c>
      <c r="K3" s="349" t="s">
        <v>10</v>
      </c>
      <c r="L3" s="322" t="s">
        <v>93</v>
      </c>
      <c r="M3" s="340" t="s">
        <v>11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5">
        <v>1</v>
      </c>
      <c r="B5" s="36" t="s">
        <v>39</v>
      </c>
      <c r="C5" s="84">
        <v>24</v>
      </c>
      <c r="D5" s="157">
        <v>44</v>
      </c>
      <c r="E5" s="83">
        <v>39</v>
      </c>
      <c r="F5" s="91">
        <v>42</v>
      </c>
      <c r="G5" s="83">
        <v>38</v>
      </c>
      <c r="H5" s="91">
        <v>24</v>
      </c>
      <c r="I5" s="83">
        <v>55</v>
      </c>
      <c r="J5" s="91">
        <v>56</v>
      </c>
      <c r="K5" s="83">
        <v>33</v>
      </c>
      <c r="L5" s="91">
        <v>59</v>
      </c>
      <c r="M5" s="83">
        <v>24</v>
      </c>
      <c r="N5" s="247">
        <f t="shared" ref="N5:N12" si="0">SUM(C5:M5)</f>
        <v>438</v>
      </c>
    </row>
    <row r="6" spans="1:14" x14ac:dyDescent="0.25">
      <c r="A6" s="37">
        <v>2</v>
      </c>
      <c r="B6" s="38" t="s">
        <v>40</v>
      </c>
      <c r="C6" s="84">
        <v>39</v>
      </c>
      <c r="D6" s="71">
        <v>160</v>
      </c>
      <c r="E6" s="84">
        <v>27</v>
      </c>
      <c r="F6" s="65">
        <v>107</v>
      </c>
      <c r="G6" s="84">
        <v>41</v>
      </c>
      <c r="H6" s="65">
        <v>36</v>
      </c>
      <c r="I6" s="68">
        <v>3</v>
      </c>
      <c r="J6" s="65">
        <v>70</v>
      </c>
      <c r="K6" s="84">
        <v>82</v>
      </c>
      <c r="L6" s="69">
        <v>53</v>
      </c>
      <c r="M6" s="68">
        <v>58</v>
      </c>
      <c r="N6" s="71">
        <f t="shared" si="0"/>
        <v>676</v>
      </c>
    </row>
    <row r="7" spans="1:14" x14ac:dyDescent="0.25">
      <c r="A7" s="37">
        <v>3</v>
      </c>
      <c r="B7" s="38" t="s">
        <v>41</v>
      </c>
      <c r="C7" s="68">
        <v>0</v>
      </c>
      <c r="D7" s="38">
        <v>10</v>
      </c>
      <c r="E7" s="68">
        <v>1</v>
      </c>
      <c r="F7" s="65">
        <v>8</v>
      </c>
      <c r="G7" s="68">
        <v>3</v>
      </c>
      <c r="H7" s="69">
        <v>1</v>
      </c>
      <c r="I7" s="68"/>
      <c r="J7" s="69">
        <v>10</v>
      </c>
      <c r="K7" s="68">
        <v>2</v>
      </c>
      <c r="L7" s="69">
        <v>3</v>
      </c>
      <c r="M7" s="68">
        <v>0</v>
      </c>
      <c r="N7" s="38">
        <f t="shared" si="0"/>
        <v>38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38">
        <f t="shared" si="0"/>
        <v>0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0</v>
      </c>
    </row>
    <row r="10" spans="1:14" x14ac:dyDescent="0.25">
      <c r="A10" s="37">
        <v>6</v>
      </c>
      <c r="B10" s="38" t="s">
        <v>44</v>
      </c>
      <c r="C10" s="68">
        <v>1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1</v>
      </c>
      <c r="J10" s="69"/>
      <c r="K10" s="68">
        <v>0</v>
      </c>
      <c r="L10" s="69">
        <v>1</v>
      </c>
      <c r="M10" s="68">
        <v>0</v>
      </c>
      <c r="N10" s="38">
        <f t="shared" si="0"/>
        <v>3</v>
      </c>
    </row>
    <row r="11" spans="1:14" x14ac:dyDescent="0.25">
      <c r="A11" s="37">
        <v>7</v>
      </c>
      <c r="B11" s="38" t="s">
        <v>45</v>
      </c>
      <c r="C11" s="68">
        <v>2</v>
      </c>
      <c r="D11" s="71">
        <v>10</v>
      </c>
      <c r="E11" s="68">
        <v>4</v>
      </c>
      <c r="F11" s="69">
        <v>6</v>
      </c>
      <c r="G11" s="68">
        <v>4</v>
      </c>
      <c r="H11" s="69">
        <v>1</v>
      </c>
      <c r="I11" s="68">
        <v>0</v>
      </c>
      <c r="J11" s="69">
        <v>3</v>
      </c>
      <c r="K11" s="164">
        <v>2</v>
      </c>
      <c r="L11" s="69">
        <v>2</v>
      </c>
      <c r="M11" s="68">
        <v>0</v>
      </c>
      <c r="N11" s="246">
        <f t="shared" si="0"/>
        <v>34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3">
        <v>0</v>
      </c>
      <c r="G12" s="85">
        <v>0</v>
      </c>
      <c r="H12" s="163">
        <v>0</v>
      </c>
      <c r="I12" s="85">
        <v>0</v>
      </c>
      <c r="J12" s="163">
        <v>0</v>
      </c>
      <c r="K12" s="85">
        <v>0</v>
      </c>
      <c r="L12" s="163">
        <v>0</v>
      </c>
      <c r="M12" s="85">
        <v>0</v>
      </c>
      <c r="N12" s="245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66</v>
      </c>
      <c r="D13" s="46">
        <f t="shared" si="1"/>
        <v>224</v>
      </c>
      <c r="E13" s="48">
        <f t="shared" si="1"/>
        <v>71</v>
      </c>
      <c r="F13" s="49">
        <f t="shared" si="1"/>
        <v>163</v>
      </c>
      <c r="G13" s="48">
        <f t="shared" si="1"/>
        <v>86</v>
      </c>
      <c r="H13" s="49">
        <f t="shared" si="1"/>
        <v>62</v>
      </c>
      <c r="I13" s="48">
        <f t="shared" si="1"/>
        <v>59</v>
      </c>
      <c r="J13" s="49">
        <f t="shared" si="1"/>
        <v>139</v>
      </c>
      <c r="K13" s="48">
        <f t="shared" si="1"/>
        <v>119</v>
      </c>
      <c r="L13" s="49">
        <f t="shared" si="1"/>
        <v>118</v>
      </c>
      <c r="M13" s="48">
        <f t="shared" si="1"/>
        <v>82</v>
      </c>
      <c r="N13" s="46">
        <f t="shared" si="1"/>
        <v>1189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7" t="s">
        <v>53</v>
      </c>
      <c r="B16" s="368"/>
      <c r="C16" s="72">
        <f>C13/N13</f>
        <v>5.5508830950378472E-2</v>
      </c>
      <c r="D16" s="73">
        <f>D13/N13</f>
        <v>0.18839360807401179</v>
      </c>
      <c r="E16" s="55">
        <f>E13/N13</f>
        <v>5.9714045416316232E-2</v>
      </c>
      <c r="F16" s="73">
        <f>F13/N13</f>
        <v>0.13708999158957108</v>
      </c>
      <c r="G16" s="55">
        <f>G13/N13</f>
        <v>7.2329688814129517E-2</v>
      </c>
      <c r="H16" s="73">
        <f>H13/N13</f>
        <v>5.2144659377628258E-2</v>
      </c>
      <c r="I16" s="55">
        <f>I13/N13</f>
        <v>4.9621530698065602E-2</v>
      </c>
      <c r="J16" s="73">
        <f>J13/N13</f>
        <v>0.11690496215306981</v>
      </c>
      <c r="K16" s="55">
        <f>K13/N13</f>
        <v>0.10008410428931876</v>
      </c>
      <c r="L16" s="73">
        <f>L13/N13</f>
        <v>9.9243061396131205E-2</v>
      </c>
      <c r="M16" s="74">
        <f>M13/N13</f>
        <v>6.8965517241379309E-2</v>
      </c>
      <c r="N16" s="223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0"/>
      <c r="C18" s="317" t="s">
        <v>111</v>
      </c>
      <c r="D18" s="318"/>
      <c r="E18" s="318"/>
      <c r="F18" s="318"/>
      <c r="G18" s="318"/>
      <c r="H18" s="318"/>
      <c r="I18" s="318"/>
      <c r="J18" s="319"/>
      <c r="K18" s="319"/>
      <c r="L18" s="30"/>
      <c r="M18" s="30"/>
      <c r="N18" s="222" t="s">
        <v>36</v>
      </c>
    </row>
    <row r="19" spans="1:14" ht="15.75" thickBot="1" x14ac:dyDescent="0.3">
      <c r="A19" s="320" t="s">
        <v>0</v>
      </c>
      <c r="B19" s="322" t="s">
        <v>1</v>
      </c>
      <c r="C19" s="333" t="s">
        <v>2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22" t="s">
        <v>3</v>
      </c>
    </row>
    <row r="20" spans="1:14" x14ac:dyDescent="0.25">
      <c r="A20" s="344"/>
      <c r="B20" s="345"/>
      <c r="C20" s="349" t="s">
        <v>69</v>
      </c>
      <c r="D20" s="322" t="s">
        <v>4</v>
      </c>
      <c r="E20" s="340" t="s">
        <v>5</v>
      </c>
      <c r="F20" s="358" t="s">
        <v>6</v>
      </c>
      <c r="G20" s="340" t="s">
        <v>7</v>
      </c>
      <c r="H20" s="338" t="s">
        <v>8</v>
      </c>
      <c r="I20" s="340" t="s">
        <v>94</v>
      </c>
      <c r="J20" s="338" t="s">
        <v>9</v>
      </c>
      <c r="K20" s="349" t="s">
        <v>10</v>
      </c>
      <c r="L20" s="322" t="s">
        <v>93</v>
      </c>
      <c r="M20" s="340" t="s">
        <v>11</v>
      </c>
      <c r="N20" s="334"/>
    </row>
    <row r="21" spans="1:14" ht="15.75" thickBot="1" x14ac:dyDescent="0.3">
      <c r="A21" s="341"/>
      <c r="B21" s="335"/>
      <c r="C21" s="351"/>
      <c r="D21" s="341"/>
      <c r="E21" s="341"/>
      <c r="F21" s="359"/>
      <c r="G21" s="341"/>
      <c r="H21" s="339"/>
      <c r="I21" s="341"/>
      <c r="J21" s="339"/>
      <c r="K21" s="351"/>
      <c r="L21" s="341"/>
      <c r="M21" s="341"/>
      <c r="N21" s="335"/>
    </row>
    <row r="22" spans="1:14" x14ac:dyDescent="0.25">
      <c r="A22" s="35">
        <v>1</v>
      </c>
      <c r="B22" s="36" t="s">
        <v>39</v>
      </c>
      <c r="C22" s="84">
        <v>6222</v>
      </c>
      <c r="D22" s="157">
        <v>18095</v>
      </c>
      <c r="E22" s="83">
        <v>7133</v>
      </c>
      <c r="F22" s="91">
        <v>23133</v>
      </c>
      <c r="G22" s="83">
        <v>8195</v>
      </c>
      <c r="H22" s="91">
        <v>3541</v>
      </c>
      <c r="I22" s="83">
        <v>9039</v>
      </c>
      <c r="J22" s="91">
        <v>5865</v>
      </c>
      <c r="K22" s="83">
        <v>7718</v>
      </c>
      <c r="L22" s="91">
        <v>19275</v>
      </c>
      <c r="M22" s="83">
        <v>5636</v>
      </c>
      <c r="N22" s="157">
        <f t="shared" ref="N22:N28" si="2">SUM(C22:M22)</f>
        <v>113852</v>
      </c>
    </row>
    <row r="23" spans="1:14" x14ac:dyDescent="0.25">
      <c r="A23" s="37">
        <v>2</v>
      </c>
      <c r="B23" s="38" t="s">
        <v>40</v>
      </c>
      <c r="C23" s="84">
        <v>6893</v>
      </c>
      <c r="D23" s="71">
        <v>35937</v>
      </c>
      <c r="E23" s="84">
        <v>8559</v>
      </c>
      <c r="F23" s="65">
        <v>18969</v>
      </c>
      <c r="G23" s="84">
        <v>5833</v>
      </c>
      <c r="H23" s="65">
        <v>21667</v>
      </c>
      <c r="I23" s="68">
        <v>244</v>
      </c>
      <c r="J23" s="65">
        <v>23371</v>
      </c>
      <c r="K23" s="84">
        <v>17950</v>
      </c>
      <c r="L23" s="65">
        <v>13220</v>
      </c>
      <c r="M23" s="84">
        <v>22953</v>
      </c>
      <c r="N23" s="71">
        <f t="shared" si="2"/>
        <v>175596</v>
      </c>
    </row>
    <row r="24" spans="1:14" x14ac:dyDescent="0.25">
      <c r="A24" s="37">
        <v>3</v>
      </c>
      <c r="B24" s="38" t="s">
        <v>41</v>
      </c>
      <c r="C24" s="84">
        <v>0</v>
      </c>
      <c r="D24" s="71">
        <v>4583</v>
      </c>
      <c r="E24" s="84">
        <v>87</v>
      </c>
      <c r="F24" s="65">
        <v>1692</v>
      </c>
      <c r="G24" s="84">
        <v>1273</v>
      </c>
      <c r="H24" s="65">
        <v>78</v>
      </c>
      <c r="I24" s="68">
        <v>0</v>
      </c>
      <c r="J24" s="65">
        <v>939</v>
      </c>
      <c r="K24" s="68">
        <v>78</v>
      </c>
      <c r="L24" s="226">
        <v>40</v>
      </c>
      <c r="M24" s="84">
        <v>0</v>
      </c>
      <c r="N24" s="246">
        <f t="shared" si="2"/>
        <v>8770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4">
        <v>0</v>
      </c>
      <c r="L25" s="69">
        <v>0</v>
      </c>
      <c r="M25" s="68">
        <v>0</v>
      </c>
      <c r="N25" s="246">
        <f t="shared" si="2"/>
        <v>0</v>
      </c>
    </row>
    <row r="26" spans="1:14" x14ac:dyDescent="0.25">
      <c r="A26" s="37">
        <v>5</v>
      </c>
      <c r="B26" s="38" t="s">
        <v>43</v>
      </c>
      <c r="C26" s="68">
        <v>0</v>
      </c>
      <c r="D26" s="38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85">
        <v>0</v>
      </c>
      <c r="L26" s="69">
        <v>0</v>
      </c>
      <c r="M26" s="68">
        <v>0</v>
      </c>
      <c r="N26" s="38">
        <f t="shared" si="2"/>
        <v>0</v>
      </c>
    </row>
    <row r="27" spans="1:14" x14ac:dyDescent="0.25">
      <c r="A27" s="37">
        <v>6</v>
      </c>
      <c r="B27" s="38" t="s">
        <v>44</v>
      </c>
      <c r="C27" s="68">
        <v>0</v>
      </c>
      <c r="D27" s="38">
        <v>0</v>
      </c>
      <c r="E27" s="68">
        <v>0</v>
      </c>
      <c r="F27" s="69">
        <v>0</v>
      </c>
      <c r="G27" s="68">
        <v>0</v>
      </c>
      <c r="H27" s="69">
        <v>0</v>
      </c>
      <c r="I27" s="84">
        <v>443</v>
      </c>
      <c r="J27" s="69">
        <v>0</v>
      </c>
      <c r="K27" s="68">
        <v>0</v>
      </c>
      <c r="L27" s="69">
        <v>229</v>
      </c>
      <c r="M27" s="68">
        <v>0</v>
      </c>
      <c r="N27" s="71">
        <f t="shared" si="2"/>
        <v>672</v>
      </c>
    </row>
    <row r="28" spans="1:14" x14ac:dyDescent="0.25">
      <c r="A28" s="37">
        <v>7</v>
      </c>
      <c r="B28" s="38" t="s">
        <v>45</v>
      </c>
      <c r="C28" s="68">
        <v>117</v>
      </c>
      <c r="D28" s="71">
        <v>1415</v>
      </c>
      <c r="E28" s="68">
        <v>211</v>
      </c>
      <c r="F28" s="65">
        <v>5097</v>
      </c>
      <c r="G28" s="68">
        <v>561</v>
      </c>
      <c r="H28" s="69">
        <v>57</v>
      </c>
      <c r="I28" s="68">
        <v>0</v>
      </c>
      <c r="J28" s="65">
        <v>1037</v>
      </c>
      <c r="K28" s="83">
        <v>266</v>
      </c>
      <c r="L28" s="65">
        <v>290</v>
      </c>
      <c r="M28" s="84">
        <v>0</v>
      </c>
      <c r="N28" s="71">
        <f t="shared" si="2"/>
        <v>9051</v>
      </c>
    </row>
    <row r="29" spans="1:14" ht="15.75" thickBot="1" x14ac:dyDescent="0.3">
      <c r="A29" s="40">
        <v>8</v>
      </c>
      <c r="B29" s="41" t="s">
        <v>46</v>
      </c>
      <c r="C29" s="85">
        <v>117</v>
      </c>
      <c r="D29" s="38">
        <v>0</v>
      </c>
      <c r="E29" s="85">
        <v>0</v>
      </c>
      <c r="F29" s="163">
        <v>0</v>
      </c>
      <c r="G29" s="85">
        <v>0</v>
      </c>
      <c r="H29" s="163">
        <v>0</v>
      </c>
      <c r="I29" s="85">
        <v>0</v>
      </c>
      <c r="J29" s="163">
        <v>0</v>
      </c>
      <c r="K29" s="85">
        <v>0</v>
      </c>
      <c r="L29" s="163">
        <v>17</v>
      </c>
      <c r="M29" s="93">
        <v>0</v>
      </c>
      <c r="N29" s="158">
        <v>0</v>
      </c>
    </row>
    <row r="30" spans="1:14" ht="15.75" thickBot="1" x14ac:dyDescent="0.3">
      <c r="A30" s="75"/>
      <c r="B30" s="44" t="s">
        <v>3</v>
      </c>
      <c r="C30" s="99">
        <f>SUM(C22:C28)</f>
        <v>13232</v>
      </c>
      <c r="D30" s="59">
        <f t="shared" ref="D30:K30" si="3">SUM(D22:D29)</f>
        <v>60030</v>
      </c>
      <c r="E30" s="48">
        <f t="shared" si="3"/>
        <v>15990</v>
      </c>
      <c r="F30" s="135">
        <f>SUM(F22:F29)</f>
        <v>48891</v>
      </c>
      <c r="G30" s="48">
        <f>SUM(G22:G29)</f>
        <v>15862</v>
      </c>
      <c r="H30" s="49">
        <f t="shared" si="3"/>
        <v>25343</v>
      </c>
      <c r="I30" s="48">
        <f>SUM(I22:I29)</f>
        <v>9726</v>
      </c>
      <c r="J30" s="49">
        <f t="shared" si="3"/>
        <v>31212</v>
      </c>
      <c r="K30" s="48">
        <f t="shared" si="3"/>
        <v>26012</v>
      </c>
      <c r="L30" s="49">
        <f>SUM(L22:L28)</f>
        <v>33054</v>
      </c>
      <c r="M30" s="99">
        <f>SUM(M22:M29)</f>
        <v>28589</v>
      </c>
      <c r="N30" s="59">
        <f>SUM(N22:N28)</f>
        <v>307941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69" t="s">
        <v>53</v>
      </c>
      <c r="B32" s="370"/>
      <c r="C32" s="98">
        <f>C30/N30</f>
        <v>4.296927008745182E-2</v>
      </c>
      <c r="D32" s="97">
        <f>D30/N30</f>
        <v>0.19493993979366178</v>
      </c>
      <c r="E32" s="98">
        <f>E30/N30</f>
        <v>5.1925531189416153E-2</v>
      </c>
      <c r="F32" s="54">
        <f>F30/N30</f>
        <v>0.15876742622775142</v>
      </c>
      <c r="G32" s="98">
        <f>G30/N30</f>
        <v>5.1509867149876112E-2</v>
      </c>
      <c r="H32" s="54">
        <f>H30/N30</f>
        <v>8.2298232453619363E-2</v>
      </c>
      <c r="I32" s="98">
        <f>I30/N30</f>
        <v>3.1583972254425358E-2</v>
      </c>
      <c r="J32" s="54">
        <f>J30/N30</f>
        <v>0.10135707814159206</v>
      </c>
      <c r="K32" s="98">
        <f>K30/N30</f>
        <v>8.447072653527786E-2</v>
      </c>
      <c r="L32" s="54">
        <f>L30/N30</f>
        <v>0.10733874346059798</v>
      </c>
      <c r="M32" s="98">
        <f>M30/N30</f>
        <v>9.283921270633011E-2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0"/>
      <c r="C1" s="317" t="s">
        <v>112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66"/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49" t="s">
        <v>69</v>
      </c>
      <c r="D3" s="322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94</v>
      </c>
      <c r="J3" s="338" t="s">
        <v>9</v>
      </c>
      <c r="K3" s="349" t="s">
        <v>10</v>
      </c>
      <c r="L3" s="322" t="s">
        <v>93</v>
      </c>
      <c r="M3" s="340" t="s">
        <v>11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5">
        <v>1</v>
      </c>
      <c r="B5" s="36" t="s">
        <v>39</v>
      </c>
      <c r="C5" s="84">
        <v>0</v>
      </c>
      <c r="D5" s="157">
        <v>3</v>
      </c>
      <c r="E5" s="83">
        <v>7</v>
      </c>
      <c r="F5" s="91">
        <v>1</v>
      </c>
      <c r="G5" s="83">
        <v>10</v>
      </c>
      <c r="H5" s="91">
        <v>5</v>
      </c>
      <c r="I5" s="83">
        <v>1</v>
      </c>
      <c r="J5" s="91">
        <v>1</v>
      </c>
      <c r="K5" s="83">
        <v>0</v>
      </c>
      <c r="L5" s="91">
        <v>1</v>
      </c>
      <c r="M5" s="83">
        <v>0</v>
      </c>
      <c r="N5" s="157">
        <f t="shared" ref="N5:N12" si="0">SUM(C5:M5)</f>
        <v>29</v>
      </c>
    </row>
    <row r="6" spans="1:14" x14ac:dyDescent="0.25">
      <c r="A6" s="37">
        <v>2</v>
      </c>
      <c r="B6" s="38" t="s">
        <v>40</v>
      </c>
      <c r="C6" s="84">
        <v>0</v>
      </c>
      <c r="D6" s="71">
        <v>0</v>
      </c>
      <c r="E6" s="84">
        <v>1</v>
      </c>
      <c r="F6" s="65">
        <v>0</v>
      </c>
      <c r="G6" s="84">
        <v>0</v>
      </c>
      <c r="H6" s="65">
        <v>0</v>
      </c>
      <c r="I6" s="68">
        <v>0</v>
      </c>
      <c r="J6" s="65">
        <v>0</v>
      </c>
      <c r="K6" s="84">
        <v>0</v>
      </c>
      <c r="L6" s="65">
        <v>0</v>
      </c>
      <c r="M6" s="84">
        <v>0</v>
      </c>
      <c r="N6" s="71">
        <f t="shared" si="0"/>
        <v>1</v>
      </c>
    </row>
    <row r="7" spans="1:14" x14ac:dyDescent="0.25">
      <c r="A7" s="37">
        <v>3</v>
      </c>
      <c r="B7" s="38" t="s">
        <v>41</v>
      </c>
      <c r="C7" s="68">
        <v>0</v>
      </c>
      <c r="D7" s="71">
        <v>0</v>
      </c>
      <c r="E7" s="84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0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8">
        <f t="shared" si="0"/>
        <v>0</v>
      </c>
    </row>
    <row r="11" spans="1:14" x14ac:dyDescent="0.25">
      <c r="A11" s="37">
        <v>7</v>
      </c>
      <c r="B11" s="38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4">
        <v>0</v>
      </c>
      <c r="L11" s="69">
        <v>0</v>
      </c>
      <c r="M11" s="84">
        <v>0</v>
      </c>
      <c r="N11" s="71">
        <f t="shared" si="0"/>
        <v>0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3">
        <v>0</v>
      </c>
      <c r="G12" s="85">
        <v>0</v>
      </c>
      <c r="H12" s="163">
        <v>0</v>
      </c>
      <c r="I12" s="85">
        <v>0</v>
      </c>
      <c r="J12" s="163">
        <v>0</v>
      </c>
      <c r="K12" s="85">
        <v>0</v>
      </c>
      <c r="L12" s="163">
        <v>0</v>
      </c>
      <c r="M12" s="85">
        <v>0</v>
      </c>
      <c r="N12" s="41">
        <f t="shared" si="0"/>
        <v>0</v>
      </c>
    </row>
    <row r="13" spans="1:14" ht="15.75" thickBot="1" x14ac:dyDescent="0.3">
      <c r="A13" s="75"/>
      <c r="B13" s="44" t="s">
        <v>30</v>
      </c>
      <c r="C13" s="99">
        <f t="shared" ref="C13:N13" si="1">SUM(C5:C12)</f>
        <v>0</v>
      </c>
      <c r="D13" s="46">
        <f t="shared" si="1"/>
        <v>3</v>
      </c>
      <c r="E13" s="48">
        <f t="shared" si="1"/>
        <v>8</v>
      </c>
      <c r="F13" s="49">
        <f t="shared" si="1"/>
        <v>1</v>
      </c>
      <c r="G13" s="48">
        <f t="shared" si="1"/>
        <v>10</v>
      </c>
      <c r="H13" s="49">
        <f t="shared" si="1"/>
        <v>5</v>
      </c>
      <c r="I13" s="48">
        <f t="shared" si="1"/>
        <v>1</v>
      </c>
      <c r="J13" s="49">
        <f t="shared" si="1"/>
        <v>1</v>
      </c>
      <c r="K13" s="48">
        <f t="shared" si="1"/>
        <v>0</v>
      </c>
      <c r="L13" s="49">
        <f t="shared" si="1"/>
        <v>1</v>
      </c>
      <c r="M13" s="48">
        <f t="shared" si="1"/>
        <v>0</v>
      </c>
      <c r="N13" s="46">
        <f t="shared" si="1"/>
        <v>30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1" t="s">
        <v>53</v>
      </c>
      <c r="B15" s="372"/>
      <c r="C15" s="98">
        <f>C13/N13</f>
        <v>0</v>
      </c>
      <c r="D15" s="97">
        <f>D13/N13</f>
        <v>0.1</v>
      </c>
      <c r="E15" s="96">
        <f>E13/N13</f>
        <v>0.26666666666666666</v>
      </c>
      <c r="F15" s="54">
        <f>F13/N13</f>
        <v>3.3333333333333333E-2</v>
      </c>
      <c r="G15" s="96">
        <f>G13/N13</f>
        <v>0.33333333333333331</v>
      </c>
      <c r="H15" s="54">
        <f>H13/N13</f>
        <v>0.16666666666666666</v>
      </c>
      <c r="I15" s="96">
        <f>I13/N13</f>
        <v>3.3333333333333333E-2</v>
      </c>
      <c r="J15" s="54">
        <f>J13/N13</f>
        <v>3.3333333333333333E-2</v>
      </c>
      <c r="K15" s="96">
        <f>K13/N13</f>
        <v>0</v>
      </c>
      <c r="L15" s="54">
        <f>L13/N13</f>
        <v>3.3333333333333333E-2</v>
      </c>
      <c r="M15" s="96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0"/>
      <c r="C17" s="317" t="s">
        <v>113</v>
      </c>
      <c r="D17" s="318"/>
      <c r="E17" s="318"/>
      <c r="F17" s="318"/>
      <c r="G17" s="318"/>
      <c r="H17" s="318"/>
      <c r="I17" s="318"/>
      <c r="J17" s="319"/>
      <c r="K17" s="319"/>
      <c r="L17" s="30"/>
      <c r="M17" s="30"/>
      <c r="N17" s="222" t="s">
        <v>36</v>
      </c>
    </row>
    <row r="18" spans="1:14" ht="15.75" thickBot="1" x14ac:dyDescent="0.3">
      <c r="A18" s="320" t="s">
        <v>0</v>
      </c>
      <c r="B18" s="322" t="s">
        <v>1</v>
      </c>
      <c r="C18" s="333" t="s">
        <v>2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22" t="s">
        <v>3</v>
      </c>
    </row>
    <row r="19" spans="1:14" x14ac:dyDescent="0.25">
      <c r="A19" s="344"/>
      <c r="B19" s="345"/>
      <c r="C19" s="349" t="s">
        <v>69</v>
      </c>
      <c r="D19" s="322" t="s">
        <v>4</v>
      </c>
      <c r="E19" s="340" t="s">
        <v>5</v>
      </c>
      <c r="F19" s="358" t="s">
        <v>6</v>
      </c>
      <c r="G19" s="340" t="s">
        <v>7</v>
      </c>
      <c r="H19" s="338" t="s">
        <v>8</v>
      </c>
      <c r="I19" s="340" t="s">
        <v>94</v>
      </c>
      <c r="J19" s="338" t="s">
        <v>9</v>
      </c>
      <c r="K19" s="349" t="s">
        <v>10</v>
      </c>
      <c r="L19" s="322" t="s">
        <v>93</v>
      </c>
      <c r="M19" s="340" t="s">
        <v>11</v>
      </c>
      <c r="N19" s="334"/>
    </row>
    <row r="20" spans="1:14" ht="15.75" thickBot="1" x14ac:dyDescent="0.3">
      <c r="A20" s="341"/>
      <c r="B20" s="335"/>
      <c r="C20" s="351"/>
      <c r="D20" s="341"/>
      <c r="E20" s="341"/>
      <c r="F20" s="359"/>
      <c r="G20" s="341"/>
      <c r="H20" s="339"/>
      <c r="I20" s="341"/>
      <c r="J20" s="339"/>
      <c r="K20" s="351"/>
      <c r="L20" s="341"/>
      <c r="M20" s="341"/>
      <c r="N20" s="335"/>
    </row>
    <row r="21" spans="1:14" x14ac:dyDescent="0.25">
      <c r="A21" s="35">
        <v>1</v>
      </c>
      <c r="B21" s="36" t="s">
        <v>39</v>
      </c>
      <c r="C21" s="84">
        <v>0</v>
      </c>
      <c r="D21" s="157">
        <v>192</v>
      </c>
      <c r="E21" s="83">
        <v>616</v>
      </c>
      <c r="F21" s="91">
        <v>2223</v>
      </c>
      <c r="G21" s="83">
        <v>527</v>
      </c>
      <c r="H21" s="91">
        <v>123</v>
      </c>
      <c r="I21" s="83">
        <v>551</v>
      </c>
      <c r="J21" s="91">
        <v>26</v>
      </c>
      <c r="K21" s="83">
        <v>0</v>
      </c>
      <c r="L21" s="91">
        <v>29</v>
      </c>
      <c r="M21" s="83">
        <v>0</v>
      </c>
      <c r="N21" s="157">
        <f t="shared" ref="N21:N28" si="2">SUM(C21:M21)</f>
        <v>4287</v>
      </c>
    </row>
    <row r="22" spans="1:14" x14ac:dyDescent="0.25">
      <c r="A22" s="37">
        <v>2</v>
      </c>
      <c r="B22" s="38" t="s">
        <v>40</v>
      </c>
      <c r="C22" s="84">
        <v>0</v>
      </c>
      <c r="D22" s="71">
        <v>0</v>
      </c>
      <c r="E22" s="84">
        <v>164</v>
      </c>
      <c r="F22" s="65">
        <v>0</v>
      </c>
      <c r="G22" s="84">
        <v>0</v>
      </c>
      <c r="H22" s="65">
        <v>0</v>
      </c>
      <c r="I22" s="68">
        <v>0</v>
      </c>
      <c r="J22" s="65">
        <v>0</v>
      </c>
      <c r="K22" s="84">
        <v>0</v>
      </c>
      <c r="L22" s="65">
        <v>0</v>
      </c>
      <c r="M22" s="84">
        <v>0</v>
      </c>
      <c r="N22" s="71">
        <f t="shared" si="2"/>
        <v>164</v>
      </c>
    </row>
    <row r="23" spans="1:14" x14ac:dyDescent="0.25">
      <c r="A23" s="37">
        <v>3</v>
      </c>
      <c r="B23" s="38" t="s">
        <v>41</v>
      </c>
      <c r="C23" s="68">
        <v>0</v>
      </c>
      <c r="D23" s="71">
        <v>0</v>
      </c>
      <c r="E23" s="84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7">
        <v>4</v>
      </c>
      <c r="B24" s="38" t="s">
        <v>42</v>
      </c>
      <c r="C24" s="68">
        <v>0</v>
      </c>
      <c r="D24" s="38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7">
        <v>5</v>
      </c>
      <c r="B25" s="38" t="s">
        <v>43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5">
        <v>0</v>
      </c>
      <c r="L25" s="69">
        <v>0</v>
      </c>
      <c r="M25" s="68">
        <v>0</v>
      </c>
      <c r="N25" s="38">
        <f t="shared" si="2"/>
        <v>0</v>
      </c>
    </row>
    <row r="26" spans="1:14" x14ac:dyDescent="0.25">
      <c r="A26" s="37">
        <v>6</v>
      </c>
      <c r="B26" s="38" t="s">
        <v>44</v>
      </c>
      <c r="C26" s="68">
        <v>0</v>
      </c>
      <c r="D26" s="38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8">
        <f t="shared" si="2"/>
        <v>0</v>
      </c>
    </row>
    <row r="27" spans="1:14" x14ac:dyDescent="0.25">
      <c r="A27" s="37">
        <v>7</v>
      </c>
      <c r="B27" s="38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4">
        <v>0</v>
      </c>
      <c r="L27" s="69">
        <v>0</v>
      </c>
      <c r="M27" s="84">
        <v>0</v>
      </c>
      <c r="N27" s="71">
        <f t="shared" si="2"/>
        <v>0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0</v>
      </c>
      <c r="F28" s="163">
        <v>0</v>
      </c>
      <c r="G28" s="85">
        <v>0</v>
      </c>
      <c r="H28" s="163">
        <v>0</v>
      </c>
      <c r="I28" s="85">
        <v>0</v>
      </c>
      <c r="J28" s="163">
        <v>0</v>
      </c>
      <c r="K28" s="85">
        <v>0</v>
      </c>
      <c r="L28" s="163">
        <v>0</v>
      </c>
      <c r="M28" s="85">
        <v>0</v>
      </c>
      <c r="N28" s="41">
        <f t="shared" si="2"/>
        <v>0</v>
      </c>
    </row>
    <row r="29" spans="1:14" ht="15.75" thickBot="1" x14ac:dyDescent="0.3">
      <c r="A29" s="43"/>
      <c r="B29" s="44" t="s">
        <v>37</v>
      </c>
      <c r="C29" s="99">
        <f t="shared" ref="C29:N29" si="3">SUM(C21:C28)</f>
        <v>0</v>
      </c>
      <c r="D29" s="46">
        <f t="shared" si="3"/>
        <v>192</v>
      </c>
      <c r="E29" s="99">
        <f t="shared" si="3"/>
        <v>780</v>
      </c>
      <c r="F29" s="46">
        <f t="shared" si="3"/>
        <v>2223</v>
      </c>
      <c r="G29" s="99">
        <f t="shared" si="3"/>
        <v>527</v>
      </c>
      <c r="H29" s="46">
        <f t="shared" si="3"/>
        <v>123</v>
      </c>
      <c r="I29" s="99">
        <f t="shared" si="3"/>
        <v>551</v>
      </c>
      <c r="J29" s="46">
        <f t="shared" si="3"/>
        <v>26</v>
      </c>
      <c r="K29" s="99">
        <f t="shared" si="3"/>
        <v>0</v>
      </c>
      <c r="L29" s="46">
        <f t="shared" si="3"/>
        <v>29</v>
      </c>
      <c r="M29" s="99">
        <f t="shared" si="3"/>
        <v>0</v>
      </c>
      <c r="N29" s="46">
        <f t="shared" si="3"/>
        <v>4451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1" t="s">
        <v>53</v>
      </c>
      <c r="B31" s="372"/>
      <c r="C31" s="96">
        <f>C29/N29</f>
        <v>0</v>
      </c>
      <c r="D31" s="97">
        <f>D29/N29</f>
        <v>4.3136373848573356E-2</v>
      </c>
      <c r="E31" s="96">
        <f>E29/N29</f>
        <v>0.17524151875982924</v>
      </c>
      <c r="F31" s="97">
        <f>F29/N29</f>
        <v>0.49943832846551339</v>
      </c>
      <c r="G31" s="96">
        <f>G29/N29</f>
        <v>0.11840035946978207</v>
      </c>
      <c r="H31" s="97">
        <f>H29/N29</f>
        <v>2.7634239496742305E-2</v>
      </c>
      <c r="I31" s="96">
        <f>I29/N29</f>
        <v>0.12379240620085374</v>
      </c>
      <c r="J31" s="97">
        <f>J29/N29</f>
        <v>5.8413839586609747E-3</v>
      </c>
      <c r="K31" s="96">
        <f>K29/N29</f>
        <v>0</v>
      </c>
      <c r="L31" s="97">
        <f>L29/N29</f>
        <v>6.5153898000449339E-3</v>
      </c>
      <c r="M31" s="96">
        <f>M29/N29</f>
        <v>0</v>
      </c>
      <c r="N31" s="97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0"/>
      <c r="B1" s="30"/>
      <c r="C1" s="328" t="s">
        <v>114</v>
      </c>
      <c r="D1" s="329"/>
      <c r="E1" s="329"/>
      <c r="F1" s="329"/>
      <c r="G1" s="329"/>
      <c r="H1" s="329"/>
      <c r="I1" s="329"/>
      <c r="J1" s="30"/>
      <c r="K1" s="30"/>
      <c r="L1" s="30"/>
      <c r="M1" s="30"/>
      <c r="N1" s="225" t="s">
        <v>36</v>
      </c>
    </row>
    <row r="2" spans="1:14" ht="15.75" thickBot="1" x14ac:dyDescent="0.3">
      <c r="A2" s="320" t="s">
        <v>0</v>
      </c>
      <c r="B2" s="322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3" t="s">
        <v>3</v>
      </c>
    </row>
    <row r="3" spans="1:14" ht="15.75" thickBot="1" x14ac:dyDescent="0.3">
      <c r="A3" s="321"/>
      <c r="B3" s="323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22" t="s">
        <v>94</v>
      </c>
      <c r="J3" s="31" t="s">
        <v>9</v>
      </c>
      <c r="K3" s="86" t="s">
        <v>10</v>
      </c>
      <c r="L3" s="31" t="s">
        <v>93</v>
      </c>
      <c r="M3" s="236" t="s">
        <v>11</v>
      </c>
      <c r="N3" s="314"/>
    </row>
    <row r="4" spans="1:14" x14ac:dyDescent="0.25">
      <c r="A4" s="35">
        <v>1</v>
      </c>
      <c r="B4" s="36" t="s">
        <v>12</v>
      </c>
      <c r="C4" s="189">
        <v>44536</v>
      </c>
      <c r="D4" s="91">
        <v>61425</v>
      </c>
      <c r="E4" s="189">
        <v>15758</v>
      </c>
      <c r="F4" s="91">
        <v>67700</v>
      </c>
      <c r="G4" s="189">
        <v>34505</v>
      </c>
      <c r="H4" s="91">
        <v>59602</v>
      </c>
      <c r="I4" s="189">
        <v>12606</v>
      </c>
      <c r="J4" s="91">
        <v>37227</v>
      </c>
      <c r="K4" s="155">
        <v>27336</v>
      </c>
      <c r="L4" s="91">
        <v>55377</v>
      </c>
      <c r="M4" s="189">
        <v>59721</v>
      </c>
      <c r="N4" s="157">
        <f t="shared" ref="N4:N20" si="0">SUM(C4:M4)</f>
        <v>475793</v>
      </c>
    </row>
    <row r="5" spans="1:14" x14ac:dyDescent="0.25">
      <c r="A5" s="37">
        <v>2</v>
      </c>
      <c r="B5" s="38" t="s">
        <v>13</v>
      </c>
      <c r="C5" s="155">
        <v>5146</v>
      </c>
      <c r="D5" s="65">
        <v>61883</v>
      </c>
      <c r="E5" s="155">
        <v>10942</v>
      </c>
      <c r="F5" s="226">
        <v>30701</v>
      </c>
      <c r="G5" s="155">
        <v>1475</v>
      </c>
      <c r="H5" s="65">
        <v>87370</v>
      </c>
      <c r="I5" s="62">
        <v>0</v>
      </c>
      <c r="J5" s="65">
        <v>13244</v>
      </c>
      <c r="K5" s="62">
        <v>83</v>
      </c>
      <c r="L5" s="69">
        <v>55277</v>
      </c>
      <c r="M5" s="155">
        <v>41989</v>
      </c>
      <c r="N5" s="71">
        <f t="shared" si="0"/>
        <v>308110</v>
      </c>
    </row>
    <row r="6" spans="1:14" x14ac:dyDescent="0.25">
      <c r="A6" s="37">
        <v>3</v>
      </c>
      <c r="B6" s="38" t="s">
        <v>14</v>
      </c>
      <c r="C6" s="155">
        <v>42576</v>
      </c>
      <c r="D6" s="65">
        <v>108756</v>
      </c>
      <c r="E6" s="155">
        <v>37420</v>
      </c>
      <c r="F6" s="65">
        <v>122337</v>
      </c>
      <c r="G6" s="155">
        <v>42365</v>
      </c>
      <c r="H6" s="65">
        <v>65932</v>
      </c>
      <c r="I6" s="155">
        <v>6296</v>
      </c>
      <c r="J6" s="65">
        <v>57478</v>
      </c>
      <c r="K6" s="155">
        <v>60356</v>
      </c>
      <c r="L6" s="65">
        <v>65647</v>
      </c>
      <c r="M6" s="155">
        <v>42672</v>
      </c>
      <c r="N6" s="71">
        <f>SUM(C6:M6)</f>
        <v>651835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5">
        <v>0</v>
      </c>
      <c r="E8" s="62">
        <v>0</v>
      </c>
      <c r="F8" s="69">
        <v>0</v>
      </c>
      <c r="G8" s="155">
        <v>5475</v>
      </c>
      <c r="H8" s="65">
        <v>58575</v>
      </c>
      <c r="I8" s="62">
        <v>0</v>
      </c>
      <c r="J8" s="69">
        <v>0</v>
      </c>
      <c r="K8" s="62">
        <v>537</v>
      </c>
      <c r="L8" s="65">
        <v>1650</v>
      </c>
      <c r="M8" s="62">
        <v>0</v>
      </c>
      <c r="N8" s="71">
        <f t="shared" si="0"/>
        <v>66237</v>
      </c>
    </row>
    <row r="9" spans="1:14" x14ac:dyDescent="0.25">
      <c r="A9" s="37">
        <v>6</v>
      </c>
      <c r="B9" s="38" t="s">
        <v>17</v>
      </c>
      <c r="C9" s="62">
        <v>4</v>
      </c>
      <c r="D9" s="69">
        <v>252</v>
      </c>
      <c r="E9" s="62">
        <v>7</v>
      </c>
      <c r="F9" s="69">
        <v>415</v>
      </c>
      <c r="G9" s="62">
        <v>71</v>
      </c>
      <c r="H9" s="69">
        <v>157</v>
      </c>
      <c r="I9" s="62">
        <v>0</v>
      </c>
      <c r="J9" s="69">
        <v>69</v>
      </c>
      <c r="K9" s="62">
        <v>152</v>
      </c>
      <c r="L9" s="69">
        <v>181</v>
      </c>
      <c r="M9" s="62">
        <v>0</v>
      </c>
      <c r="N9" s="71">
        <f t="shared" si="0"/>
        <v>1308</v>
      </c>
    </row>
    <row r="10" spans="1:14" x14ac:dyDescent="0.25">
      <c r="A10" s="37">
        <v>7</v>
      </c>
      <c r="B10" s="38" t="s">
        <v>18</v>
      </c>
      <c r="C10" s="155">
        <v>12587</v>
      </c>
      <c r="D10" s="65">
        <v>28578</v>
      </c>
      <c r="E10" s="155">
        <v>7695</v>
      </c>
      <c r="F10" s="65">
        <v>2483</v>
      </c>
      <c r="G10" s="155">
        <v>764</v>
      </c>
      <c r="H10" s="65">
        <v>2047</v>
      </c>
      <c r="I10" s="62">
        <v>0</v>
      </c>
      <c r="J10" s="65">
        <v>6271</v>
      </c>
      <c r="K10" s="155">
        <v>1296</v>
      </c>
      <c r="L10" s="65">
        <v>2753</v>
      </c>
      <c r="M10" s="155">
        <v>1961</v>
      </c>
      <c r="N10" s="71">
        <f t="shared" si="0"/>
        <v>66435</v>
      </c>
    </row>
    <row r="11" spans="1:14" x14ac:dyDescent="0.25">
      <c r="A11" s="37">
        <v>8</v>
      </c>
      <c r="B11" s="38" t="s">
        <v>19</v>
      </c>
      <c r="C11" s="227">
        <v>97140</v>
      </c>
      <c r="D11" s="65">
        <v>46988</v>
      </c>
      <c r="E11" s="155">
        <v>41808</v>
      </c>
      <c r="F11" s="65">
        <v>49389</v>
      </c>
      <c r="G11" s="155">
        <v>10673</v>
      </c>
      <c r="H11" s="65">
        <v>170680</v>
      </c>
      <c r="I11" s="155">
        <v>2640</v>
      </c>
      <c r="J11" s="65">
        <v>22580</v>
      </c>
      <c r="K11" s="155">
        <v>23528</v>
      </c>
      <c r="L11" s="65">
        <v>42128</v>
      </c>
      <c r="M11" s="155">
        <v>36400</v>
      </c>
      <c r="N11" s="71">
        <f t="shared" si="0"/>
        <v>543954</v>
      </c>
    </row>
    <row r="12" spans="1:14" x14ac:dyDescent="0.25">
      <c r="A12" s="37">
        <v>9</v>
      </c>
      <c r="B12" s="38" t="s">
        <v>20</v>
      </c>
      <c r="C12" s="227">
        <v>190771</v>
      </c>
      <c r="D12" s="65">
        <v>148645</v>
      </c>
      <c r="E12" s="155">
        <v>134731</v>
      </c>
      <c r="F12" s="65">
        <v>86653</v>
      </c>
      <c r="G12" s="155">
        <v>64905</v>
      </c>
      <c r="H12" s="65">
        <v>84218</v>
      </c>
      <c r="I12" s="155">
        <v>884</v>
      </c>
      <c r="J12" s="65">
        <v>101810</v>
      </c>
      <c r="K12" s="155">
        <v>8711</v>
      </c>
      <c r="L12" s="65">
        <v>143120</v>
      </c>
      <c r="M12" s="155">
        <v>14476</v>
      </c>
      <c r="N12" s="71">
        <f t="shared" si="0"/>
        <v>978924</v>
      </c>
    </row>
    <row r="13" spans="1:14" x14ac:dyDescent="0.25">
      <c r="A13" s="37">
        <v>10</v>
      </c>
      <c r="B13" s="38" t="s">
        <v>21</v>
      </c>
      <c r="C13" s="155">
        <v>197331</v>
      </c>
      <c r="D13" s="65">
        <v>412300</v>
      </c>
      <c r="E13" s="155">
        <v>304585</v>
      </c>
      <c r="F13" s="65">
        <v>347266</v>
      </c>
      <c r="G13" s="155">
        <v>423727</v>
      </c>
      <c r="H13" s="65">
        <v>191649</v>
      </c>
      <c r="I13" s="155">
        <v>200143</v>
      </c>
      <c r="J13" s="65">
        <v>480271</v>
      </c>
      <c r="K13" s="155">
        <v>337456</v>
      </c>
      <c r="L13" s="65">
        <v>353828</v>
      </c>
      <c r="M13" s="155">
        <v>283973</v>
      </c>
      <c r="N13" s="71">
        <f t="shared" si="0"/>
        <v>3532529</v>
      </c>
    </row>
    <row r="14" spans="1:14" x14ac:dyDescent="0.25">
      <c r="A14" s="37">
        <v>11</v>
      </c>
      <c r="B14" s="38" t="s">
        <v>22</v>
      </c>
      <c r="C14" s="62">
        <v>0</v>
      </c>
      <c r="D14" s="65">
        <v>0</v>
      </c>
      <c r="E14" s="62">
        <v>0</v>
      </c>
      <c r="F14" s="65">
        <v>0</v>
      </c>
      <c r="G14" s="155">
        <v>7119</v>
      </c>
      <c r="H14" s="65">
        <v>5157</v>
      </c>
      <c r="I14" s="62">
        <v>0</v>
      </c>
      <c r="J14" s="69">
        <v>0</v>
      </c>
      <c r="K14" s="62">
        <v>923</v>
      </c>
      <c r="L14" s="69">
        <v>1131</v>
      </c>
      <c r="M14" s="62">
        <v>0</v>
      </c>
      <c r="N14" s="71">
        <f t="shared" si="0"/>
        <v>14330</v>
      </c>
    </row>
    <row r="15" spans="1:14" x14ac:dyDescent="0.25">
      <c r="A15" s="37">
        <v>12</v>
      </c>
      <c r="B15" s="38" t="s">
        <v>23</v>
      </c>
      <c r="C15" s="62">
        <v>122</v>
      </c>
      <c r="D15" s="69">
        <v>396</v>
      </c>
      <c r="E15" s="62">
        <v>59</v>
      </c>
      <c r="F15" s="69">
        <v>728</v>
      </c>
      <c r="G15" s="62">
        <v>161</v>
      </c>
      <c r="H15" s="69">
        <v>378</v>
      </c>
      <c r="I15" s="62">
        <v>0</v>
      </c>
      <c r="J15" s="69">
        <v>242</v>
      </c>
      <c r="K15" s="62">
        <v>312</v>
      </c>
      <c r="L15" s="69">
        <v>200</v>
      </c>
      <c r="M15" s="62">
        <v>2</v>
      </c>
      <c r="N15" s="71">
        <f t="shared" si="0"/>
        <v>2600</v>
      </c>
    </row>
    <row r="16" spans="1:14" x14ac:dyDescent="0.25">
      <c r="A16" s="37">
        <v>13</v>
      </c>
      <c r="B16" s="38" t="s">
        <v>68</v>
      </c>
      <c r="C16" s="155">
        <v>24566</v>
      </c>
      <c r="D16" s="65">
        <v>29830</v>
      </c>
      <c r="E16" s="155">
        <v>3861</v>
      </c>
      <c r="F16" s="65">
        <v>9253</v>
      </c>
      <c r="G16" s="155">
        <v>9937</v>
      </c>
      <c r="H16" s="65">
        <v>52434</v>
      </c>
      <c r="I16" s="155">
        <v>479</v>
      </c>
      <c r="J16" s="65">
        <v>29513</v>
      </c>
      <c r="K16" s="155">
        <v>9379</v>
      </c>
      <c r="L16" s="65">
        <v>16128</v>
      </c>
      <c r="M16" s="155">
        <v>4549</v>
      </c>
      <c r="N16" s="71">
        <f t="shared" si="0"/>
        <v>189929</v>
      </c>
    </row>
    <row r="17" spans="1:14" x14ac:dyDescent="0.25">
      <c r="A17" s="37">
        <v>14</v>
      </c>
      <c r="B17" s="38" t="s">
        <v>25</v>
      </c>
      <c r="C17" s="155">
        <v>1020</v>
      </c>
      <c r="D17" s="65">
        <v>2751</v>
      </c>
      <c r="E17" s="62">
        <v>0</v>
      </c>
      <c r="F17" s="65">
        <v>617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155">
        <v>1237</v>
      </c>
      <c r="N17" s="71">
        <f t="shared" si="0"/>
        <v>5625</v>
      </c>
    </row>
    <row r="18" spans="1:14" x14ac:dyDescent="0.25">
      <c r="A18" s="37">
        <v>15</v>
      </c>
      <c r="B18" s="38" t="s">
        <v>26</v>
      </c>
      <c r="C18" s="62">
        <v>2</v>
      </c>
      <c r="D18" s="69">
        <v>48</v>
      </c>
      <c r="E18" s="62">
        <v>50</v>
      </c>
      <c r="F18" s="65">
        <v>6</v>
      </c>
      <c r="G18" s="62">
        <v>1</v>
      </c>
      <c r="H18" s="69">
        <v>8</v>
      </c>
      <c r="I18" s="62">
        <v>0</v>
      </c>
      <c r="J18" s="69">
        <v>0</v>
      </c>
      <c r="K18" s="62">
        <v>11</v>
      </c>
      <c r="L18" s="69">
        <v>81</v>
      </c>
      <c r="M18" s="62">
        <v>0</v>
      </c>
      <c r="N18" s="71">
        <f t="shared" si="0"/>
        <v>207</v>
      </c>
    </row>
    <row r="19" spans="1:14" x14ac:dyDescent="0.25">
      <c r="A19" s="37">
        <v>16</v>
      </c>
      <c r="B19" s="38" t="s">
        <v>27</v>
      </c>
      <c r="C19" s="155">
        <v>6607</v>
      </c>
      <c r="D19" s="65">
        <v>38969</v>
      </c>
      <c r="E19" s="62">
        <v>290</v>
      </c>
      <c r="F19" s="65">
        <v>2005</v>
      </c>
      <c r="G19" s="62">
        <v>0</v>
      </c>
      <c r="H19" s="69">
        <v>233</v>
      </c>
      <c r="I19" s="62">
        <v>0</v>
      </c>
      <c r="J19" s="65">
        <v>4391</v>
      </c>
      <c r="K19" s="62">
        <v>0</v>
      </c>
      <c r="L19" s="69">
        <v>129</v>
      </c>
      <c r="M19" s="155">
        <v>36</v>
      </c>
      <c r="N19" s="71">
        <f t="shared" si="0"/>
        <v>52660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2</v>
      </c>
      <c r="N20" s="38">
        <f t="shared" si="0"/>
        <v>2</v>
      </c>
    </row>
    <row r="21" spans="1:14" ht="15.75" thickBot="1" x14ac:dyDescent="0.3">
      <c r="A21" s="40">
        <v>18</v>
      </c>
      <c r="B21" s="41" t="s">
        <v>29</v>
      </c>
      <c r="C21" s="156">
        <v>3787</v>
      </c>
      <c r="D21" s="154">
        <v>21679</v>
      </c>
      <c r="E21" s="156">
        <v>3289</v>
      </c>
      <c r="F21" s="154">
        <v>16739</v>
      </c>
      <c r="G21" s="156">
        <v>4818</v>
      </c>
      <c r="H21" s="154">
        <v>13534</v>
      </c>
      <c r="I21" s="156">
        <v>2118</v>
      </c>
      <c r="J21" s="154">
        <v>6983</v>
      </c>
      <c r="K21" s="156">
        <v>6120</v>
      </c>
      <c r="L21" s="154">
        <v>6342</v>
      </c>
      <c r="M21" s="156">
        <v>5906</v>
      </c>
      <c r="N21" s="158">
        <f>SUM(C21:M21)</f>
        <v>91315</v>
      </c>
    </row>
    <row r="22" spans="1:14" ht="15.75" thickBot="1" x14ac:dyDescent="0.3">
      <c r="A22" s="43"/>
      <c r="B22" s="44" t="s">
        <v>37</v>
      </c>
      <c r="C22" s="95">
        <f t="shared" ref="C22:N22" si="1">SUM(C4:C21)</f>
        <v>626195</v>
      </c>
      <c r="D22" s="135">
        <f t="shared" si="1"/>
        <v>962500</v>
      </c>
      <c r="E22" s="63">
        <f t="shared" si="1"/>
        <v>560495</v>
      </c>
      <c r="F22" s="135">
        <f>SUM(F4:F21)</f>
        <v>736292</v>
      </c>
      <c r="G22" s="63">
        <f>SUM(G4:G21)</f>
        <v>605996</v>
      </c>
      <c r="H22" s="49">
        <f t="shared" si="1"/>
        <v>791974</v>
      </c>
      <c r="I22" s="63">
        <f t="shared" si="1"/>
        <v>225166</v>
      </c>
      <c r="J22" s="49">
        <f t="shared" si="1"/>
        <v>760079</v>
      </c>
      <c r="K22" s="63">
        <f>SUM(K4:K21)</f>
        <v>476200</v>
      </c>
      <c r="L22" s="49">
        <f t="shared" si="1"/>
        <v>743972</v>
      </c>
      <c r="M22" s="95">
        <f>SUM(M4:M21)</f>
        <v>492924</v>
      </c>
      <c r="N22" s="46">
        <f t="shared" si="1"/>
        <v>6981793</v>
      </c>
    </row>
    <row r="23" spans="1:14" ht="15.75" thickBot="1" x14ac:dyDescent="0.3">
      <c r="A23" s="50"/>
      <c r="B23" s="51"/>
      <c r="C23" s="78"/>
      <c r="D23" s="53"/>
      <c r="E23" s="78"/>
      <c r="F23" s="53"/>
      <c r="G23" s="78"/>
      <c r="H23" s="53"/>
      <c r="I23" s="78"/>
      <c r="J23" s="53"/>
      <c r="K23" s="78"/>
      <c r="L23" s="53"/>
      <c r="M23" s="78"/>
      <c r="N23" s="53"/>
    </row>
    <row r="24" spans="1:14" ht="15.75" thickBot="1" x14ac:dyDescent="0.3">
      <c r="A24" s="315" t="s">
        <v>53</v>
      </c>
      <c r="B24" s="316"/>
      <c r="C24" s="72">
        <f>C22/N22</f>
        <v>8.9689711511068859E-2</v>
      </c>
      <c r="D24" s="79">
        <f>D22/N22</f>
        <v>0.13785857014093658</v>
      </c>
      <c r="E24" s="55">
        <f>E22/N22</f>
        <v>8.0279521320669345E-2</v>
      </c>
      <c r="F24" s="73">
        <f>F22/N22</f>
        <v>0.10545886994930959</v>
      </c>
      <c r="G24" s="55">
        <f>G22/N22</f>
        <v>8.6796615138833244E-2</v>
      </c>
      <c r="H24" s="79">
        <f>H22/N22</f>
        <v>0.11343418517277726</v>
      </c>
      <c r="I24" s="80">
        <f>I22/N22</f>
        <v>3.2250454861666625E-2</v>
      </c>
      <c r="J24" s="79">
        <f>J22/N22</f>
        <v>0.10886587442509396</v>
      </c>
      <c r="K24" s="55">
        <f>K22/N22</f>
        <v>6.8205975169988567E-2</v>
      </c>
      <c r="L24" s="79">
        <f>L22/N22</f>
        <v>0.10655887391677181</v>
      </c>
      <c r="M24" s="81">
        <f>M22/N22</f>
        <v>7.0601348392884178E-2</v>
      </c>
      <c r="N24" s="223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6981793</v>
      </c>
      <c r="N27" s="149">
        <f>M27/M29</f>
        <v>0.83259422802620064</v>
      </c>
    </row>
    <row r="28" spans="1:14" ht="15.75" thickBot="1" x14ac:dyDescent="0.3">
      <c r="A28" s="25">
        <v>19</v>
      </c>
      <c r="B28" s="170" t="s">
        <v>34</v>
      </c>
      <c r="C28" s="147">
        <v>445628</v>
      </c>
      <c r="D28" s="57">
        <v>409823</v>
      </c>
      <c r="E28" s="147">
        <v>286946</v>
      </c>
      <c r="F28" s="57">
        <v>111090</v>
      </c>
      <c r="G28" s="147">
        <v>150309</v>
      </c>
      <c r="H28" s="57">
        <f>SUM(C28:G28)</f>
        <v>1403796</v>
      </c>
      <c r="I28" s="1"/>
      <c r="J28" s="107"/>
      <c r="K28" s="288" t="s">
        <v>34</v>
      </c>
      <c r="L28" s="289"/>
      <c r="M28" s="147">
        <f>H28</f>
        <v>1403796</v>
      </c>
      <c r="N28" s="150">
        <f>M28/M29</f>
        <v>0.16740577197379933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8385589</v>
      </c>
      <c r="N29" s="152">
        <f>M29/M29</f>
        <v>1</v>
      </c>
    </row>
    <row r="30" spans="1:14" ht="15.75" thickBot="1" x14ac:dyDescent="0.3">
      <c r="A30" s="292" t="s">
        <v>35</v>
      </c>
      <c r="B30" s="293"/>
      <c r="C30" s="26">
        <f>C28/H28</f>
        <v>0.31744498488384354</v>
      </c>
      <c r="D30" s="108">
        <f>D28/H28</f>
        <v>0.29193914215455807</v>
      </c>
      <c r="E30" s="26">
        <f>E28/H28</f>
        <v>0.20440719306793864</v>
      </c>
      <c r="F30" s="108">
        <f>F28/H28</f>
        <v>7.9135429934263951E-2</v>
      </c>
      <c r="G30" s="26">
        <f>G28/H28</f>
        <v>0.10707324995939581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3" t="s">
        <v>115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5"/>
      <c r="M2" s="1"/>
      <c r="N2" s="1"/>
    </row>
    <row r="3" spans="1:14" ht="15.75" thickBot="1" x14ac:dyDescent="0.3">
      <c r="A3" s="30"/>
      <c r="B3" s="317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0"/>
      <c r="N3" s="222" t="s">
        <v>91</v>
      </c>
    </row>
    <row r="4" spans="1:14" ht="15.75" thickBot="1" x14ac:dyDescent="0.3">
      <c r="A4" s="320" t="s">
        <v>0</v>
      </c>
      <c r="B4" s="376" t="s">
        <v>89</v>
      </c>
      <c r="C4" s="378" t="s">
        <v>2</v>
      </c>
      <c r="D4" s="378"/>
      <c r="E4" s="378"/>
      <c r="F4" s="378"/>
      <c r="G4" s="378"/>
      <c r="H4" s="378"/>
      <c r="I4" s="378"/>
      <c r="J4" s="378"/>
      <c r="K4" s="378"/>
      <c r="L4" s="378"/>
      <c r="M4" s="379"/>
      <c r="N4" s="388" t="s">
        <v>3</v>
      </c>
    </row>
    <row r="5" spans="1:14" ht="15.75" thickBot="1" x14ac:dyDescent="0.3">
      <c r="A5" s="321"/>
      <c r="B5" s="377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275" t="s">
        <v>94</v>
      </c>
      <c r="J5" s="144" t="s">
        <v>9</v>
      </c>
      <c r="K5" s="146" t="s">
        <v>10</v>
      </c>
      <c r="L5" s="144" t="s">
        <v>93</v>
      </c>
      <c r="M5" s="142" t="s">
        <v>11</v>
      </c>
      <c r="N5" s="389"/>
    </row>
    <row r="6" spans="1:14" ht="37.5" customHeight="1" x14ac:dyDescent="0.25">
      <c r="A6" s="35">
        <v>1</v>
      </c>
      <c r="B6" s="82" t="s">
        <v>59</v>
      </c>
      <c r="C6" s="90">
        <v>221579</v>
      </c>
      <c r="D6" s="91">
        <v>873670</v>
      </c>
      <c r="E6" s="83">
        <v>163571</v>
      </c>
      <c r="F6" s="91">
        <v>247332</v>
      </c>
      <c r="G6" s="83">
        <v>238636</v>
      </c>
      <c r="H6" s="91">
        <v>296571</v>
      </c>
      <c r="I6" s="83">
        <v>136820</v>
      </c>
      <c r="J6" s="91">
        <v>148468</v>
      </c>
      <c r="K6" s="100">
        <v>236254</v>
      </c>
      <c r="L6" s="91">
        <v>246968</v>
      </c>
      <c r="M6" s="92">
        <v>176668</v>
      </c>
      <c r="N6" s="125">
        <f>SUM(C6:M6)</f>
        <v>2986537</v>
      </c>
    </row>
    <row r="7" spans="1:14" ht="37.5" customHeight="1" thickBot="1" x14ac:dyDescent="0.3">
      <c r="A7" s="109">
        <v>2</v>
      </c>
      <c r="B7" s="110" t="s">
        <v>60</v>
      </c>
      <c r="C7" s="111">
        <v>135205</v>
      </c>
      <c r="D7" s="112">
        <v>270935</v>
      </c>
      <c r="E7" s="113">
        <v>226443</v>
      </c>
      <c r="F7" s="112">
        <v>165741</v>
      </c>
      <c r="G7" s="113">
        <v>189230</v>
      </c>
      <c r="H7" s="112">
        <v>200822</v>
      </c>
      <c r="I7" s="113">
        <v>347203</v>
      </c>
      <c r="J7" s="112">
        <v>186984</v>
      </c>
      <c r="K7" s="113">
        <v>215338</v>
      </c>
      <c r="L7" s="112">
        <v>207060</v>
      </c>
      <c r="M7" s="114">
        <v>161852</v>
      </c>
      <c r="N7" s="126">
        <f>SUM(C7:M7)</f>
        <v>2306813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0" t="s">
        <v>0</v>
      </c>
      <c r="B10" s="376" t="s">
        <v>89</v>
      </c>
      <c r="C10" s="394" t="s">
        <v>90</v>
      </c>
      <c r="D10" s="395"/>
      <c r="E10" s="395"/>
      <c r="F10" s="395"/>
      <c r="G10" s="396"/>
      <c r="H10" s="397" t="s">
        <v>3</v>
      </c>
      <c r="I10" s="1"/>
      <c r="J10" s="382" t="s">
        <v>81</v>
      </c>
      <c r="K10" s="383"/>
      <c r="L10" s="380" t="s">
        <v>2</v>
      </c>
      <c r="M10" s="386" t="s">
        <v>90</v>
      </c>
      <c r="N10" s="380" t="s">
        <v>3</v>
      </c>
    </row>
    <row r="11" spans="1:14" ht="15.75" thickBot="1" x14ac:dyDescent="0.3">
      <c r="A11" s="321"/>
      <c r="B11" s="377"/>
      <c r="C11" s="251" t="s">
        <v>11</v>
      </c>
      <c r="D11" s="252" t="s">
        <v>32</v>
      </c>
      <c r="E11" s="253" t="s">
        <v>7</v>
      </c>
      <c r="F11" s="254" t="s">
        <v>9</v>
      </c>
      <c r="G11" s="143" t="s">
        <v>4</v>
      </c>
      <c r="H11" s="398"/>
      <c r="I11" s="1"/>
      <c r="J11" s="384"/>
      <c r="K11" s="385"/>
      <c r="L11" s="381"/>
      <c r="M11" s="387"/>
      <c r="N11" s="381"/>
    </row>
    <row r="12" spans="1:14" ht="37.5" customHeight="1" thickBot="1" x14ac:dyDescent="0.3">
      <c r="A12" s="127">
        <v>1</v>
      </c>
      <c r="B12" s="82" t="s">
        <v>59</v>
      </c>
      <c r="C12" s="255">
        <v>21305</v>
      </c>
      <c r="D12" s="128">
        <v>38525</v>
      </c>
      <c r="E12" s="256">
        <v>8790</v>
      </c>
      <c r="F12" s="128">
        <v>4349</v>
      </c>
      <c r="G12" s="263">
        <v>103</v>
      </c>
      <c r="H12" s="257">
        <f>SUM(C12:G12)</f>
        <v>73072</v>
      </c>
      <c r="I12" s="1"/>
      <c r="J12" s="392" t="s">
        <v>59</v>
      </c>
      <c r="K12" s="393"/>
      <c r="L12" s="130">
        <f>N6</f>
        <v>2986537</v>
      </c>
      <c r="M12" s="139">
        <f>H12</f>
        <v>73072</v>
      </c>
      <c r="N12" s="140">
        <f>SUM(L12:M12)</f>
        <v>3059609</v>
      </c>
    </row>
    <row r="13" spans="1:14" ht="37.5" customHeight="1" thickBot="1" x14ac:dyDescent="0.3">
      <c r="A13" s="109">
        <v>2</v>
      </c>
      <c r="B13" s="110" t="s">
        <v>60</v>
      </c>
      <c r="C13" s="258">
        <v>2240</v>
      </c>
      <c r="D13" s="129">
        <v>23429</v>
      </c>
      <c r="E13" s="259">
        <v>7636</v>
      </c>
      <c r="F13" s="129">
        <v>309</v>
      </c>
      <c r="G13" s="264">
        <v>150</v>
      </c>
      <c r="H13" s="126">
        <f>SUM(C13:G13)</f>
        <v>33764</v>
      </c>
      <c r="I13" s="1"/>
      <c r="J13" s="390" t="s">
        <v>60</v>
      </c>
      <c r="K13" s="391"/>
      <c r="L13" s="131">
        <f>N7</f>
        <v>2306813</v>
      </c>
      <c r="M13" s="139">
        <f>H13</f>
        <v>33764</v>
      </c>
      <c r="N13" s="141">
        <f>SUM(L13:M13)</f>
        <v>2340577</v>
      </c>
    </row>
  </sheetData>
  <mergeCells count="16">
    <mergeCell ref="J13:K13"/>
    <mergeCell ref="A10:A11"/>
    <mergeCell ref="B10:B11"/>
    <mergeCell ref="J12:K12"/>
    <mergeCell ref="C10:G10"/>
    <mergeCell ref="H10:H11"/>
    <mergeCell ref="N10:N11"/>
    <mergeCell ref="J10:K11"/>
    <mergeCell ref="L10:L11"/>
    <mergeCell ref="M10:M11"/>
    <mergeCell ref="N4:N5"/>
    <mergeCell ref="A2:L2"/>
    <mergeCell ref="B3:L3"/>
    <mergeCell ref="A4:A5"/>
    <mergeCell ref="B4:B5"/>
    <mergeCell ref="C4:M4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5" ht="10.5" customHeight="1" thickBot="1" x14ac:dyDescent="0.3">
      <c r="A1" s="159"/>
      <c r="B1" s="159"/>
      <c r="C1" s="228" t="s">
        <v>116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5" ht="15.75" thickBot="1" x14ac:dyDescent="0.3">
      <c r="A2" s="103"/>
      <c r="B2" s="104" t="s">
        <v>69</v>
      </c>
      <c r="C2" s="87" t="s">
        <v>4</v>
      </c>
      <c r="D2" s="88" t="s">
        <v>5</v>
      </c>
      <c r="E2" s="87" t="s">
        <v>6</v>
      </c>
      <c r="F2" s="88" t="s">
        <v>7</v>
      </c>
      <c r="G2" s="87" t="s">
        <v>8</v>
      </c>
      <c r="H2" s="89" t="s">
        <v>94</v>
      </c>
      <c r="I2" s="87" t="s">
        <v>9</v>
      </c>
      <c r="J2" s="88" t="s">
        <v>10</v>
      </c>
      <c r="K2" s="87" t="s">
        <v>93</v>
      </c>
      <c r="L2" s="86" t="s">
        <v>11</v>
      </c>
      <c r="M2" s="87" t="s">
        <v>3</v>
      </c>
    </row>
    <row r="3" spans="1:15" x14ac:dyDescent="0.25">
      <c r="A3" s="165" t="s">
        <v>70</v>
      </c>
      <c r="B3" s="101"/>
      <c r="C3" s="101"/>
      <c r="D3" s="102"/>
      <c r="E3" s="101"/>
      <c r="F3" s="102"/>
      <c r="G3" s="101"/>
      <c r="H3" s="101"/>
      <c r="I3" s="101"/>
      <c r="J3" s="102"/>
      <c r="K3" s="101"/>
      <c r="L3" s="102"/>
      <c r="M3" s="101"/>
    </row>
    <row r="4" spans="1:15" x14ac:dyDescent="0.25">
      <c r="A4" s="166" t="s">
        <v>76</v>
      </c>
      <c r="B4" s="208">
        <v>6429</v>
      </c>
      <c r="C4" s="208">
        <v>109964</v>
      </c>
      <c r="D4" s="209">
        <v>62255</v>
      </c>
      <c r="E4" s="208">
        <v>82093</v>
      </c>
      <c r="F4" s="209">
        <v>46660</v>
      </c>
      <c r="G4" s="208">
        <v>106549</v>
      </c>
      <c r="H4" s="166">
        <v>192</v>
      </c>
      <c r="I4" s="208">
        <v>16441</v>
      </c>
      <c r="J4" s="208">
        <v>75902</v>
      </c>
      <c r="K4" s="283">
        <v>71724</v>
      </c>
      <c r="L4" s="209">
        <v>48028</v>
      </c>
      <c r="M4" s="208">
        <f>SUM(B4:L4)</f>
        <v>626237</v>
      </c>
    </row>
    <row r="5" spans="1:15" x14ac:dyDescent="0.25">
      <c r="A5" s="166" t="s">
        <v>77</v>
      </c>
      <c r="B5" s="208">
        <v>94176</v>
      </c>
      <c r="C5" s="208">
        <v>946692</v>
      </c>
      <c r="D5" s="209">
        <v>322878</v>
      </c>
      <c r="E5" s="208">
        <v>587391</v>
      </c>
      <c r="F5" s="209">
        <v>305821</v>
      </c>
      <c r="G5" s="208">
        <v>903506</v>
      </c>
      <c r="H5" s="208">
        <v>3808</v>
      </c>
      <c r="I5" s="208">
        <v>127339</v>
      </c>
      <c r="J5" s="208">
        <v>433398</v>
      </c>
      <c r="K5" s="283">
        <v>566048</v>
      </c>
      <c r="L5" s="209">
        <v>293240</v>
      </c>
      <c r="M5" s="235">
        <f>SUM(B5:L5)</f>
        <v>4584297</v>
      </c>
      <c r="O5" s="287"/>
    </row>
    <row r="6" spans="1:15" x14ac:dyDescent="0.25">
      <c r="A6" s="166" t="s">
        <v>58</v>
      </c>
      <c r="B6" s="166">
        <v>0</v>
      </c>
      <c r="C6" s="166">
        <v>0</v>
      </c>
      <c r="D6" s="210">
        <v>0</v>
      </c>
      <c r="E6" s="166">
        <v>0</v>
      </c>
      <c r="F6" s="210">
        <v>0</v>
      </c>
      <c r="G6" s="166">
        <v>0</v>
      </c>
      <c r="H6" s="166">
        <v>0</v>
      </c>
      <c r="I6" s="166">
        <v>0</v>
      </c>
      <c r="J6" s="210">
        <v>0</v>
      </c>
      <c r="K6" s="166">
        <v>0</v>
      </c>
      <c r="L6" s="210">
        <v>0</v>
      </c>
      <c r="M6" s="166">
        <f>SUM(B6:L6)</f>
        <v>0</v>
      </c>
      <c r="O6" s="287"/>
    </row>
    <row r="7" spans="1:15" x14ac:dyDescent="0.25">
      <c r="A7" s="165" t="s">
        <v>71</v>
      </c>
      <c r="B7" s="101"/>
      <c r="C7" s="101"/>
      <c r="D7" s="102"/>
      <c r="E7" s="101"/>
      <c r="F7" s="102"/>
      <c r="G7" s="101"/>
      <c r="H7" s="101"/>
      <c r="I7" s="101"/>
      <c r="J7" s="102"/>
      <c r="K7" s="101"/>
      <c r="L7" s="102"/>
      <c r="M7" s="101"/>
      <c r="O7" s="287"/>
    </row>
    <row r="8" spans="1:15" x14ac:dyDescent="0.25">
      <c r="A8" s="166" t="s">
        <v>76</v>
      </c>
      <c r="B8" s="208">
        <v>18056</v>
      </c>
      <c r="C8" s="208">
        <v>63643</v>
      </c>
      <c r="D8" s="209">
        <v>33615</v>
      </c>
      <c r="E8" s="208">
        <v>18958</v>
      </c>
      <c r="F8" s="209">
        <v>41448</v>
      </c>
      <c r="G8" s="208">
        <v>26253</v>
      </c>
      <c r="H8" s="208">
        <v>24103</v>
      </c>
      <c r="I8" s="208">
        <v>44746</v>
      </c>
      <c r="J8" s="208">
        <v>24543</v>
      </c>
      <c r="K8" s="283">
        <v>26437</v>
      </c>
      <c r="L8" s="209">
        <v>43199</v>
      </c>
      <c r="M8" s="208">
        <f>SUM(B8:L8)</f>
        <v>365001</v>
      </c>
    </row>
    <row r="9" spans="1:15" x14ac:dyDescent="0.25">
      <c r="A9" s="166" t="s">
        <v>77</v>
      </c>
      <c r="B9" s="208">
        <v>265303</v>
      </c>
      <c r="C9" s="208">
        <v>332741</v>
      </c>
      <c r="D9" s="209">
        <v>423704</v>
      </c>
      <c r="E9" s="208">
        <v>130964</v>
      </c>
      <c r="F9" s="209">
        <v>264678</v>
      </c>
      <c r="G9" s="208">
        <v>172068</v>
      </c>
      <c r="H9" s="208">
        <v>118446</v>
      </c>
      <c r="I9" s="208">
        <v>415931</v>
      </c>
      <c r="J9" s="208">
        <v>142951</v>
      </c>
      <c r="K9" s="283">
        <v>382073</v>
      </c>
      <c r="L9" s="209">
        <v>288914</v>
      </c>
      <c r="M9" s="235">
        <f>SUM(B9:L9)</f>
        <v>2937773</v>
      </c>
    </row>
    <row r="10" spans="1:15" x14ac:dyDescent="0.25">
      <c r="A10" s="166" t="s">
        <v>58</v>
      </c>
      <c r="B10" s="208">
        <v>56326</v>
      </c>
      <c r="C10" s="208">
        <v>77030</v>
      </c>
      <c r="D10" s="209">
        <v>175245</v>
      </c>
      <c r="E10" s="208">
        <v>33148</v>
      </c>
      <c r="F10" s="209">
        <v>85618</v>
      </c>
      <c r="G10" s="208">
        <v>48573</v>
      </c>
      <c r="H10" s="208">
        <v>40203</v>
      </c>
      <c r="I10" s="208">
        <v>105960</v>
      </c>
      <c r="J10" s="208">
        <v>41434</v>
      </c>
      <c r="K10" s="283">
        <v>105859</v>
      </c>
      <c r="L10" s="209">
        <v>68299</v>
      </c>
      <c r="M10" s="208">
        <f>SUM(B10:L10)</f>
        <v>837695</v>
      </c>
    </row>
    <row r="11" spans="1:15" x14ac:dyDescent="0.25">
      <c r="A11" s="165" t="s">
        <v>72</v>
      </c>
      <c r="B11" s="101"/>
      <c r="C11" s="101"/>
      <c r="D11" s="102"/>
      <c r="E11" s="101"/>
      <c r="F11" s="102"/>
      <c r="G11" s="101"/>
      <c r="H11" s="101"/>
      <c r="I11" s="101"/>
      <c r="J11" s="101"/>
      <c r="K11" s="284"/>
      <c r="L11" s="102"/>
      <c r="M11" s="101"/>
      <c r="O11" s="287"/>
    </row>
    <row r="12" spans="1:15" x14ac:dyDescent="0.25">
      <c r="A12" s="166" t="s">
        <v>76</v>
      </c>
      <c r="B12" s="208">
        <v>43868</v>
      </c>
      <c r="C12" s="208">
        <v>0</v>
      </c>
      <c r="D12" s="209">
        <v>1791</v>
      </c>
      <c r="E12" s="208">
        <v>2876</v>
      </c>
      <c r="F12" s="210">
        <v>0</v>
      </c>
      <c r="G12" s="208">
        <v>0</v>
      </c>
      <c r="H12" s="166">
        <v>0</v>
      </c>
      <c r="I12" s="208">
        <v>25275</v>
      </c>
      <c r="J12" s="243">
        <v>3360</v>
      </c>
      <c r="K12" s="166">
        <v>0</v>
      </c>
      <c r="L12" s="210">
        <v>0</v>
      </c>
      <c r="M12" s="208">
        <f>SUM(B12:L12)</f>
        <v>77170</v>
      </c>
      <c r="O12" s="287"/>
    </row>
    <row r="13" spans="1:15" x14ac:dyDescent="0.25">
      <c r="A13" s="166" t="s">
        <v>77</v>
      </c>
      <c r="B13" s="208">
        <v>506350</v>
      </c>
      <c r="C13" s="208">
        <v>0</v>
      </c>
      <c r="D13" s="209">
        <v>14977</v>
      </c>
      <c r="E13" s="208">
        <v>14719</v>
      </c>
      <c r="F13" s="209">
        <v>0</v>
      </c>
      <c r="G13" s="208">
        <v>0</v>
      </c>
      <c r="H13" s="166">
        <v>0</v>
      </c>
      <c r="I13" s="208">
        <v>129380</v>
      </c>
      <c r="J13" s="209">
        <v>20207</v>
      </c>
      <c r="K13" s="166">
        <v>0</v>
      </c>
      <c r="L13" s="210">
        <v>0</v>
      </c>
      <c r="M13" s="235">
        <f>SUM(B13:L13)</f>
        <v>685633</v>
      </c>
      <c r="O13" s="287"/>
    </row>
    <row r="14" spans="1:15" x14ac:dyDescent="0.25">
      <c r="A14" s="166" t="s">
        <v>58</v>
      </c>
      <c r="B14" s="208">
        <v>118090</v>
      </c>
      <c r="C14" s="208">
        <v>0</v>
      </c>
      <c r="D14" s="209">
        <v>3703</v>
      </c>
      <c r="E14" s="208">
        <v>4073</v>
      </c>
      <c r="F14" s="210">
        <v>0</v>
      </c>
      <c r="G14" s="208">
        <v>0</v>
      </c>
      <c r="H14" s="166">
        <v>0</v>
      </c>
      <c r="I14" s="208">
        <v>43935</v>
      </c>
      <c r="J14" s="209">
        <v>8897</v>
      </c>
      <c r="K14" s="166">
        <v>0</v>
      </c>
      <c r="L14" s="210">
        <v>0</v>
      </c>
      <c r="M14" s="208">
        <f>SUM(B14:L14)</f>
        <v>178698</v>
      </c>
    </row>
    <row r="15" spans="1:15" x14ac:dyDescent="0.25">
      <c r="A15" s="165" t="s">
        <v>73</v>
      </c>
      <c r="B15" s="101"/>
      <c r="C15" s="101"/>
      <c r="D15" s="102"/>
      <c r="E15" s="101"/>
      <c r="F15" s="102"/>
      <c r="G15" s="101"/>
      <c r="H15" s="101"/>
      <c r="I15" s="101"/>
      <c r="J15" s="102"/>
      <c r="K15" s="101"/>
      <c r="L15" s="102"/>
      <c r="M15" s="101"/>
    </row>
    <row r="16" spans="1:15" x14ac:dyDescent="0.25">
      <c r="A16" s="166" t="s">
        <v>76</v>
      </c>
      <c r="B16" s="208">
        <v>820</v>
      </c>
      <c r="C16" s="208">
        <v>3359</v>
      </c>
      <c r="D16" s="209">
        <v>96</v>
      </c>
      <c r="E16" s="208">
        <v>4776</v>
      </c>
      <c r="F16" s="209">
        <v>17</v>
      </c>
      <c r="G16" s="208">
        <v>12236</v>
      </c>
      <c r="H16" s="208">
        <v>3173</v>
      </c>
      <c r="I16" s="208">
        <v>2259</v>
      </c>
      <c r="J16" s="209">
        <v>1230</v>
      </c>
      <c r="K16" s="208">
        <v>2678</v>
      </c>
      <c r="L16" s="209">
        <v>1346</v>
      </c>
      <c r="M16" s="208">
        <f>SUM(B16:L16)</f>
        <v>31990</v>
      </c>
    </row>
    <row r="17" spans="1:13" x14ac:dyDescent="0.25">
      <c r="A17" s="166" t="s">
        <v>77</v>
      </c>
      <c r="B17" s="208">
        <v>301</v>
      </c>
      <c r="C17" s="208">
        <v>1581</v>
      </c>
      <c r="D17" s="209">
        <v>36</v>
      </c>
      <c r="E17" s="208">
        <v>2439</v>
      </c>
      <c r="F17" s="209">
        <v>10</v>
      </c>
      <c r="G17" s="208">
        <v>5498</v>
      </c>
      <c r="H17" s="208">
        <v>879</v>
      </c>
      <c r="I17" s="208">
        <v>952</v>
      </c>
      <c r="J17" s="209">
        <v>502</v>
      </c>
      <c r="K17" s="208">
        <v>1121</v>
      </c>
      <c r="L17" s="209">
        <v>452</v>
      </c>
      <c r="M17" s="235">
        <f>SUM(B17:L17)</f>
        <v>13771</v>
      </c>
    </row>
    <row r="18" spans="1:13" x14ac:dyDescent="0.25">
      <c r="A18" s="166" t="s">
        <v>58</v>
      </c>
      <c r="B18" s="208">
        <v>92</v>
      </c>
      <c r="C18" s="166">
        <v>629</v>
      </c>
      <c r="D18" s="210">
        <v>49</v>
      </c>
      <c r="E18" s="208">
        <v>952</v>
      </c>
      <c r="F18" s="210">
        <v>3</v>
      </c>
      <c r="G18" s="208">
        <v>1939</v>
      </c>
      <c r="H18" s="166">
        <v>304</v>
      </c>
      <c r="I18" s="166">
        <v>0</v>
      </c>
      <c r="J18" s="210">
        <v>127</v>
      </c>
      <c r="K18" s="166">
        <v>527</v>
      </c>
      <c r="L18" s="210">
        <v>112</v>
      </c>
      <c r="M18" s="208">
        <f>SUM(B18:L18)</f>
        <v>4734</v>
      </c>
    </row>
    <row r="19" spans="1:13" x14ac:dyDescent="0.25">
      <c r="A19" s="165" t="s">
        <v>74</v>
      </c>
      <c r="B19" s="101"/>
      <c r="C19" s="101"/>
      <c r="D19" s="102"/>
      <c r="E19" s="101"/>
      <c r="F19" s="102"/>
      <c r="G19" s="101"/>
      <c r="H19" s="101"/>
      <c r="I19" s="101"/>
      <c r="J19" s="102"/>
      <c r="K19" s="101"/>
      <c r="L19" s="102"/>
      <c r="M19" s="101"/>
    </row>
    <row r="20" spans="1:13" x14ac:dyDescent="0.25">
      <c r="A20" s="166" t="s">
        <v>76</v>
      </c>
      <c r="B20" s="166">
        <v>0</v>
      </c>
      <c r="C20" s="166">
        <v>0</v>
      </c>
      <c r="D20" s="209">
        <v>1272</v>
      </c>
      <c r="E20" s="166">
        <v>0</v>
      </c>
      <c r="F20" s="210">
        <v>0</v>
      </c>
      <c r="G20" s="166">
        <v>0</v>
      </c>
      <c r="H20" s="166">
        <v>0</v>
      </c>
      <c r="I20" s="166">
        <v>0</v>
      </c>
      <c r="J20" s="210">
        <v>0</v>
      </c>
      <c r="K20" s="208">
        <v>0</v>
      </c>
      <c r="L20" s="210">
        <v>0</v>
      </c>
      <c r="M20" s="208">
        <f>SUM(B20:L20)</f>
        <v>1272</v>
      </c>
    </row>
    <row r="21" spans="1:13" x14ac:dyDescent="0.25">
      <c r="A21" s="166" t="s">
        <v>77</v>
      </c>
      <c r="B21" s="166">
        <v>0</v>
      </c>
      <c r="C21" s="166">
        <v>0</v>
      </c>
      <c r="D21" s="209">
        <v>14805</v>
      </c>
      <c r="E21" s="166">
        <v>0</v>
      </c>
      <c r="F21" s="210">
        <v>0</v>
      </c>
      <c r="G21" s="166">
        <v>0</v>
      </c>
      <c r="H21" s="166">
        <v>0</v>
      </c>
      <c r="I21" s="166">
        <v>0</v>
      </c>
      <c r="J21" s="210">
        <v>0</v>
      </c>
      <c r="K21" s="166">
        <v>0</v>
      </c>
      <c r="L21" s="210">
        <v>0</v>
      </c>
      <c r="M21" s="235">
        <f>SUM(B21:L21)</f>
        <v>14805</v>
      </c>
    </row>
    <row r="22" spans="1:13" ht="12.75" customHeight="1" x14ac:dyDescent="0.25">
      <c r="A22" s="166" t="s">
        <v>58</v>
      </c>
      <c r="B22" s="166">
        <v>0</v>
      </c>
      <c r="C22" s="166">
        <v>0</v>
      </c>
      <c r="D22" s="209">
        <v>2216</v>
      </c>
      <c r="E22" s="166">
        <v>0</v>
      </c>
      <c r="F22" s="210">
        <v>0</v>
      </c>
      <c r="G22" s="166">
        <v>0</v>
      </c>
      <c r="H22" s="166">
        <v>0</v>
      </c>
      <c r="I22" s="166">
        <v>0</v>
      </c>
      <c r="J22" s="210">
        <v>0</v>
      </c>
      <c r="K22" s="166">
        <v>0</v>
      </c>
      <c r="L22" s="210">
        <v>0</v>
      </c>
      <c r="M22" s="208">
        <f>SUM(B22:L22)</f>
        <v>2216</v>
      </c>
    </row>
    <row r="23" spans="1:13" x14ac:dyDescent="0.25">
      <c r="A23" s="165" t="s">
        <v>75</v>
      </c>
      <c r="B23" s="101"/>
      <c r="C23" s="101"/>
      <c r="D23" s="102"/>
      <c r="E23" s="101"/>
      <c r="F23" s="102"/>
      <c r="G23" s="101"/>
      <c r="H23" s="101"/>
      <c r="I23" s="101"/>
      <c r="J23" s="102"/>
      <c r="K23" s="101"/>
      <c r="L23" s="102"/>
      <c r="M23" s="101"/>
    </row>
    <row r="24" spans="1:13" x14ac:dyDescent="0.25">
      <c r="A24" s="166" t="s">
        <v>76</v>
      </c>
      <c r="B24" s="208">
        <v>763</v>
      </c>
      <c r="C24" s="208">
        <v>1964</v>
      </c>
      <c r="D24" s="210">
        <v>0</v>
      </c>
      <c r="E24" s="208">
        <v>54548</v>
      </c>
      <c r="F24" s="209">
        <v>3276</v>
      </c>
      <c r="G24" s="166">
        <v>0</v>
      </c>
      <c r="H24" s="166">
        <v>0</v>
      </c>
      <c r="I24" s="208">
        <v>869</v>
      </c>
      <c r="J24" s="210">
        <v>946</v>
      </c>
      <c r="K24" s="208">
        <v>26081</v>
      </c>
      <c r="L24" s="209">
        <v>72137</v>
      </c>
      <c r="M24" s="208">
        <f>SUM(B24:L24)</f>
        <v>160584</v>
      </c>
    </row>
    <row r="25" spans="1:13" x14ac:dyDescent="0.25">
      <c r="A25" s="166" t="s">
        <v>77</v>
      </c>
      <c r="B25" s="208">
        <v>45188</v>
      </c>
      <c r="C25" s="208">
        <v>1787</v>
      </c>
      <c r="D25" s="210">
        <v>0</v>
      </c>
      <c r="E25" s="208">
        <v>47444</v>
      </c>
      <c r="F25" s="209">
        <v>3121</v>
      </c>
      <c r="G25" s="166">
        <v>0</v>
      </c>
      <c r="H25" s="166">
        <v>0</v>
      </c>
      <c r="I25" s="208">
        <v>1329</v>
      </c>
      <c r="J25" s="209">
        <v>4021</v>
      </c>
      <c r="K25" s="208">
        <v>42651</v>
      </c>
      <c r="L25" s="209">
        <v>60383</v>
      </c>
      <c r="M25" s="235">
        <f>SUM(B25:L25)</f>
        <v>205924</v>
      </c>
    </row>
    <row r="26" spans="1:13" x14ac:dyDescent="0.25">
      <c r="A26" s="166" t="s">
        <v>58</v>
      </c>
      <c r="B26" s="208">
        <v>9038</v>
      </c>
      <c r="C26" s="166">
        <v>286</v>
      </c>
      <c r="D26" s="210">
        <v>0</v>
      </c>
      <c r="E26" s="208">
        <v>13779</v>
      </c>
      <c r="F26" s="209">
        <v>655</v>
      </c>
      <c r="G26" s="166">
        <v>0</v>
      </c>
      <c r="H26" s="166">
        <v>0</v>
      </c>
      <c r="I26" s="208">
        <v>389</v>
      </c>
      <c r="J26" s="210">
        <v>0</v>
      </c>
      <c r="K26" s="208">
        <v>6975</v>
      </c>
      <c r="L26" s="209">
        <v>22741</v>
      </c>
      <c r="M26" s="208">
        <f>SUM(B26:L26)</f>
        <v>53863</v>
      </c>
    </row>
    <row r="27" spans="1:13" x14ac:dyDescent="0.25">
      <c r="A27" s="165" t="s">
        <v>78</v>
      </c>
      <c r="B27" s="101"/>
      <c r="C27" s="101"/>
      <c r="D27" s="102"/>
      <c r="E27" s="101"/>
      <c r="F27" s="102"/>
      <c r="G27" s="101"/>
      <c r="H27" s="101"/>
      <c r="I27" s="101"/>
      <c r="J27" s="102"/>
      <c r="K27" s="101"/>
      <c r="L27" s="102"/>
      <c r="M27" s="101"/>
    </row>
    <row r="28" spans="1:13" x14ac:dyDescent="0.25">
      <c r="A28" s="166" t="s">
        <v>76</v>
      </c>
      <c r="B28" s="166">
        <v>0</v>
      </c>
      <c r="C28" s="208">
        <v>8411</v>
      </c>
      <c r="D28" s="209">
        <v>5845</v>
      </c>
      <c r="E28" s="208">
        <v>21689</v>
      </c>
      <c r="F28" s="209">
        <v>45358</v>
      </c>
      <c r="G28" s="208">
        <v>4860</v>
      </c>
      <c r="H28" s="208">
        <v>34716</v>
      </c>
      <c r="I28" s="208">
        <v>60004</v>
      </c>
      <c r="J28" s="209">
        <v>9507</v>
      </c>
      <c r="K28" s="208">
        <v>0</v>
      </c>
      <c r="L28" s="209">
        <v>3681</v>
      </c>
      <c r="M28" s="208">
        <f>SUM(B28:L28)</f>
        <v>194071</v>
      </c>
    </row>
    <row r="29" spans="1:13" x14ac:dyDescent="0.25">
      <c r="A29" s="166" t="s">
        <v>77</v>
      </c>
      <c r="B29" s="166">
        <v>0</v>
      </c>
      <c r="C29" s="208">
        <v>50069</v>
      </c>
      <c r="D29" s="209">
        <v>31299</v>
      </c>
      <c r="E29" s="208">
        <v>151427</v>
      </c>
      <c r="F29" s="209">
        <v>274718</v>
      </c>
      <c r="G29" s="208">
        <v>31233</v>
      </c>
      <c r="H29" s="208">
        <v>194835</v>
      </c>
      <c r="I29" s="208">
        <v>348525</v>
      </c>
      <c r="J29" s="209">
        <v>57169</v>
      </c>
      <c r="K29" s="208">
        <v>0</v>
      </c>
      <c r="L29" s="209">
        <v>19456</v>
      </c>
      <c r="M29" s="235">
        <f>SUM(B29:L29)</f>
        <v>1158731</v>
      </c>
    </row>
    <row r="30" spans="1:13" x14ac:dyDescent="0.25">
      <c r="A30" s="166" t="s">
        <v>58</v>
      </c>
      <c r="B30" s="166">
        <v>0</v>
      </c>
      <c r="C30" s="208">
        <v>10315</v>
      </c>
      <c r="D30" s="209">
        <v>5376</v>
      </c>
      <c r="E30" s="208">
        <v>35033</v>
      </c>
      <c r="F30" s="209">
        <v>78805</v>
      </c>
      <c r="G30" s="208">
        <v>8205</v>
      </c>
      <c r="H30" s="208">
        <v>38711</v>
      </c>
      <c r="I30" s="208">
        <v>74535</v>
      </c>
      <c r="J30" s="209">
        <v>8553</v>
      </c>
      <c r="K30" s="208">
        <v>0</v>
      </c>
      <c r="L30" s="209">
        <v>4724</v>
      </c>
      <c r="M30" s="208">
        <f>SUM(B30:L30)</f>
        <v>264257</v>
      </c>
    </row>
    <row r="31" spans="1:13" ht="12" customHeight="1" x14ac:dyDescent="0.25">
      <c r="A31" s="165" t="s">
        <v>79</v>
      </c>
      <c r="B31" s="165"/>
      <c r="C31" s="101"/>
      <c r="D31" s="102"/>
      <c r="E31" s="101"/>
      <c r="F31" s="102"/>
      <c r="G31" s="101"/>
      <c r="H31" s="101"/>
      <c r="I31" s="101"/>
      <c r="J31" s="102"/>
      <c r="K31" s="101"/>
      <c r="L31" s="102"/>
      <c r="M31" s="101"/>
    </row>
    <row r="32" spans="1:13" x14ac:dyDescent="0.25">
      <c r="A32" s="166" t="s">
        <v>76</v>
      </c>
      <c r="B32" s="166">
        <v>0</v>
      </c>
      <c r="C32" s="166">
        <v>0</v>
      </c>
      <c r="D32" s="210">
        <v>0</v>
      </c>
      <c r="E32" s="208">
        <v>7796</v>
      </c>
      <c r="F32" s="210">
        <v>0</v>
      </c>
      <c r="G32" s="208">
        <v>8416</v>
      </c>
      <c r="H32" s="166">
        <v>0</v>
      </c>
      <c r="I32" s="166">
        <v>0</v>
      </c>
      <c r="J32" s="209">
        <v>0</v>
      </c>
      <c r="K32" s="166">
        <v>0</v>
      </c>
      <c r="L32" s="210">
        <v>849</v>
      </c>
      <c r="M32" s="208">
        <f>SUM(B32:L32)</f>
        <v>17061</v>
      </c>
    </row>
    <row r="33" spans="1:13" ht="12.75" customHeight="1" x14ac:dyDescent="0.25">
      <c r="A33" s="166" t="s">
        <v>77</v>
      </c>
      <c r="B33" s="166">
        <v>0</v>
      </c>
      <c r="C33" s="166">
        <v>0</v>
      </c>
      <c r="D33" s="210">
        <v>0</v>
      </c>
      <c r="E33" s="208">
        <v>7188</v>
      </c>
      <c r="F33" s="210">
        <v>0</v>
      </c>
      <c r="G33" s="208">
        <v>11994</v>
      </c>
      <c r="H33" s="166">
        <v>0</v>
      </c>
      <c r="I33" s="208">
        <v>0</v>
      </c>
      <c r="J33" s="209">
        <v>0</v>
      </c>
      <c r="K33" s="166">
        <v>0</v>
      </c>
      <c r="L33" s="209">
        <v>7817</v>
      </c>
      <c r="M33" s="235">
        <f>SUM(B33:L33)</f>
        <v>26999</v>
      </c>
    </row>
    <row r="34" spans="1:13" ht="15.75" thickBot="1" x14ac:dyDescent="0.3">
      <c r="A34" s="167" t="s">
        <v>58</v>
      </c>
      <c r="B34" s="167">
        <v>0</v>
      </c>
      <c r="C34" s="167">
        <v>0</v>
      </c>
      <c r="D34" s="211">
        <v>0</v>
      </c>
      <c r="E34" s="237">
        <v>1346</v>
      </c>
      <c r="F34" s="211">
        <v>0</v>
      </c>
      <c r="G34" s="151">
        <v>630</v>
      </c>
      <c r="H34" s="167">
        <v>0</v>
      </c>
      <c r="I34" s="167">
        <v>0</v>
      </c>
      <c r="J34" s="211">
        <v>0</v>
      </c>
      <c r="K34" s="167">
        <v>0</v>
      </c>
      <c r="L34" s="277">
        <v>1840</v>
      </c>
      <c r="M34" s="151">
        <f>SUM(B34:L34)</f>
        <v>3816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x14ac:dyDescent="0.25">
      <c r="A2" s="242"/>
      <c r="B2" s="402" t="s">
        <v>117</v>
      </c>
      <c r="C2" s="402"/>
      <c r="D2" s="402"/>
      <c r="E2" s="402"/>
      <c r="F2" s="402"/>
      <c r="G2" s="403"/>
      <c r="H2" s="403"/>
      <c r="I2" s="123"/>
      <c r="J2" s="123"/>
      <c r="K2" s="123"/>
    </row>
    <row r="3" spans="1:11" ht="15.75" thickBot="1" x14ac:dyDescent="0.3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22" t="s">
        <v>92</v>
      </c>
    </row>
    <row r="4" spans="1:11" ht="15.75" thickBot="1" x14ac:dyDescent="0.3">
      <c r="A4" s="311" t="s">
        <v>82</v>
      </c>
      <c r="B4" s="311" t="s">
        <v>57</v>
      </c>
      <c r="C4" s="311" t="s">
        <v>83</v>
      </c>
      <c r="D4" s="311" t="s">
        <v>84</v>
      </c>
      <c r="E4" s="404" t="s">
        <v>85</v>
      </c>
      <c r="F4" s="405"/>
      <c r="G4" s="406"/>
      <c r="H4" s="311" t="s">
        <v>86</v>
      </c>
      <c r="I4" s="311" t="s">
        <v>80</v>
      </c>
      <c r="J4" s="311" t="s">
        <v>87</v>
      </c>
      <c r="K4" s="311" t="s">
        <v>3</v>
      </c>
    </row>
    <row r="5" spans="1:11" ht="45.75" customHeight="1" thickBot="1" x14ac:dyDescent="0.3">
      <c r="A5" s="401"/>
      <c r="B5" s="401"/>
      <c r="C5" s="401"/>
      <c r="D5" s="401"/>
      <c r="E5" s="116" t="s">
        <v>59</v>
      </c>
      <c r="F5" s="116" t="s">
        <v>60</v>
      </c>
      <c r="G5" s="116" t="s">
        <v>88</v>
      </c>
      <c r="H5" s="401"/>
      <c r="I5" s="401"/>
      <c r="J5" s="401"/>
      <c r="K5" s="401"/>
    </row>
    <row r="6" spans="1:11" ht="15.75" thickBot="1" x14ac:dyDescent="0.3">
      <c r="A6" s="124"/>
      <c r="B6" s="117" t="s">
        <v>55</v>
      </c>
      <c r="C6" s="118">
        <f t="shared" ref="C6:K6" si="0">SUM(C7:C17)</f>
        <v>4336880</v>
      </c>
      <c r="D6" s="76">
        <f t="shared" si="0"/>
        <v>42281</v>
      </c>
      <c r="E6" s="180">
        <f t="shared" si="0"/>
        <v>2986537</v>
      </c>
      <c r="F6" s="180">
        <f t="shared" si="0"/>
        <v>2306813</v>
      </c>
      <c r="G6" s="273">
        <f t="shared" si="0"/>
        <v>5414200</v>
      </c>
      <c r="H6" s="76">
        <f t="shared" si="0"/>
        <v>0</v>
      </c>
      <c r="I6" s="76">
        <f t="shared" si="0"/>
        <v>0</v>
      </c>
      <c r="J6" s="76">
        <f t="shared" si="0"/>
        <v>15402</v>
      </c>
      <c r="K6" s="265">
        <f t="shared" si="0"/>
        <v>9808763</v>
      </c>
    </row>
    <row r="7" spans="1:11" x14ac:dyDescent="0.25">
      <c r="A7" s="119">
        <v>1</v>
      </c>
      <c r="B7" s="171" t="s">
        <v>69</v>
      </c>
      <c r="C7" s="179">
        <f>321514+3964</f>
        <v>325478</v>
      </c>
      <c r="D7" s="181">
        <v>10138</v>
      </c>
      <c r="E7" s="179">
        <v>221579</v>
      </c>
      <c r="F7" s="179">
        <v>135205</v>
      </c>
      <c r="G7" s="181">
        <f>SUM(E7:F7)+5350</f>
        <v>362134</v>
      </c>
      <c r="H7" s="179">
        <v>0</v>
      </c>
      <c r="I7" s="179">
        <v>0</v>
      </c>
      <c r="J7" s="179">
        <v>0</v>
      </c>
      <c r="K7" s="181">
        <f t="shared" ref="K7:K17" si="1">C7+D7+G7+J7</f>
        <v>697750</v>
      </c>
    </row>
    <row r="8" spans="1:11" x14ac:dyDescent="0.25">
      <c r="A8" s="115">
        <v>2</v>
      </c>
      <c r="B8" s="122" t="s">
        <v>4</v>
      </c>
      <c r="C8" s="182">
        <f>565122+6646</f>
        <v>571768</v>
      </c>
      <c r="D8" s="176">
        <v>2769</v>
      </c>
      <c r="E8" s="176">
        <v>873670</v>
      </c>
      <c r="F8" s="176">
        <v>270935</v>
      </c>
      <c r="G8" s="182">
        <f>SUM(E8:F8)+58731</f>
        <v>1203336</v>
      </c>
      <c r="H8" s="182">
        <v>0</v>
      </c>
      <c r="I8" s="182">
        <v>0</v>
      </c>
      <c r="J8" s="182">
        <v>0</v>
      </c>
      <c r="K8" s="262">
        <f t="shared" si="1"/>
        <v>1777873</v>
      </c>
    </row>
    <row r="9" spans="1:11" x14ac:dyDescent="0.25">
      <c r="A9" s="120">
        <v>3</v>
      </c>
      <c r="B9" s="172" t="s">
        <v>5</v>
      </c>
      <c r="C9" s="175">
        <f>290455+3790</f>
        <v>294245</v>
      </c>
      <c r="D9" s="175">
        <v>2413</v>
      </c>
      <c r="E9" s="175">
        <v>163571</v>
      </c>
      <c r="F9" s="175">
        <v>226443</v>
      </c>
      <c r="G9" s="248">
        <f>SUM(E9:F9)+2662</f>
        <v>392676</v>
      </c>
      <c r="H9" s="175">
        <v>0</v>
      </c>
      <c r="I9" s="175">
        <v>0</v>
      </c>
      <c r="J9" s="248">
        <v>0</v>
      </c>
      <c r="K9" s="181">
        <f t="shared" si="1"/>
        <v>689334</v>
      </c>
    </row>
    <row r="10" spans="1:11" x14ac:dyDescent="0.25">
      <c r="A10" s="115">
        <v>4</v>
      </c>
      <c r="B10" s="122" t="s">
        <v>6</v>
      </c>
      <c r="C10" s="176">
        <f>440368+10198</f>
        <v>450566</v>
      </c>
      <c r="D10" s="176">
        <v>4886</v>
      </c>
      <c r="E10" s="176">
        <v>247332</v>
      </c>
      <c r="F10" s="176">
        <v>165741</v>
      </c>
      <c r="G10" s="182">
        <f>SUM(E10:F10)+14709</f>
        <v>427782</v>
      </c>
      <c r="H10" s="176">
        <v>0</v>
      </c>
      <c r="I10" s="176">
        <v>0</v>
      </c>
      <c r="J10" s="182">
        <v>0</v>
      </c>
      <c r="K10" s="262">
        <f t="shared" si="1"/>
        <v>883234</v>
      </c>
    </row>
    <row r="11" spans="1:11" x14ac:dyDescent="0.25">
      <c r="A11" s="120">
        <v>5</v>
      </c>
      <c r="B11" s="172" t="s">
        <v>7</v>
      </c>
      <c r="C11" s="175">
        <f>440462+7019</f>
        <v>447481</v>
      </c>
      <c r="D11" s="175">
        <v>0</v>
      </c>
      <c r="E11" s="175">
        <v>238636</v>
      </c>
      <c r="F11" s="175">
        <v>189230</v>
      </c>
      <c r="G11" s="248">
        <f>SUM(E11:F11)+4279</f>
        <v>432145</v>
      </c>
      <c r="H11" s="175">
        <v>0</v>
      </c>
      <c r="I11" s="175">
        <v>0</v>
      </c>
      <c r="J11" s="248">
        <v>0</v>
      </c>
      <c r="K11" s="181">
        <f t="shared" si="1"/>
        <v>879626</v>
      </c>
    </row>
    <row r="12" spans="1:11" x14ac:dyDescent="0.25">
      <c r="A12" s="115">
        <v>6</v>
      </c>
      <c r="B12" s="174" t="s">
        <v>8</v>
      </c>
      <c r="C12" s="176">
        <v>523401</v>
      </c>
      <c r="D12" s="176">
        <v>10243</v>
      </c>
      <c r="E12" s="176">
        <v>296571</v>
      </c>
      <c r="F12" s="176">
        <v>200822</v>
      </c>
      <c r="G12" s="182">
        <f>SUM(E12:F12)+2852</f>
        <v>500245</v>
      </c>
      <c r="H12" s="176">
        <v>0</v>
      </c>
      <c r="I12" s="176">
        <v>0</v>
      </c>
      <c r="J12" s="182">
        <v>0</v>
      </c>
      <c r="K12" s="262">
        <f t="shared" si="1"/>
        <v>1033889</v>
      </c>
    </row>
    <row r="13" spans="1:11" x14ac:dyDescent="0.25">
      <c r="A13" s="120">
        <v>7</v>
      </c>
      <c r="B13" s="274" t="s">
        <v>94</v>
      </c>
      <c r="C13" s="175">
        <f>156664+2522</f>
        <v>159186</v>
      </c>
      <c r="D13" s="175">
        <v>0</v>
      </c>
      <c r="E13" s="175">
        <v>136820</v>
      </c>
      <c r="F13" s="175">
        <v>347203</v>
      </c>
      <c r="G13" s="248">
        <f>SUM(E13:F13)+2420</f>
        <v>486443</v>
      </c>
      <c r="H13" s="175">
        <v>0</v>
      </c>
      <c r="I13" s="175">
        <v>0</v>
      </c>
      <c r="J13" s="248">
        <v>0</v>
      </c>
      <c r="K13" s="181">
        <f t="shared" si="1"/>
        <v>645629</v>
      </c>
    </row>
    <row r="14" spans="1:11" x14ac:dyDescent="0.25">
      <c r="A14" s="115">
        <v>8</v>
      </c>
      <c r="B14" s="122" t="s">
        <v>9</v>
      </c>
      <c r="C14" s="176">
        <f>464773+4939</f>
        <v>469712</v>
      </c>
      <c r="D14" s="176">
        <v>46</v>
      </c>
      <c r="E14" s="176">
        <v>148468</v>
      </c>
      <c r="F14" s="176">
        <v>186984</v>
      </c>
      <c r="G14" s="182">
        <f>SUM(E14:F14)+4696</f>
        <v>340148</v>
      </c>
      <c r="H14" s="176">
        <v>0</v>
      </c>
      <c r="I14" s="176">
        <v>0</v>
      </c>
      <c r="J14" s="182">
        <v>0</v>
      </c>
      <c r="K14" s="262">
        <f t="shared" si="1"/>
        <v>809906</v>
      </c>
    </row>
    <row r="15" spans="1:11" x14ac:dyDescent="0.25">
      <c r="A15" s="120">
        <v>9</v>
      </c>
      <c r="B15" s="172" t="s">
        <v>38</v>
      </c>
      <c r="C15" s="175">
        <f>318846+4706</f>
        <v>323552</v>
      </c>
      <c r="D15" s="175">
        <v>4549</v>
      </c>
      <c r="E15" s="175">
        <v>236254</v>
      </c>
      <c r="F15" s="175">
        <v>215338</v>
      </c>
      <c r="G15" s="248">
        <f>SUM(E15:F15)+6344</f>
        <v>457936</v>
      </c>
      <c r="H15" s="248">
        <v>0</v>
      </c>
      <c r="I15" s="248">
        <v>0</v>
      </c>
      <c r="J15" s="248">
        <v>15402</v>
      </c>
      <c r="K15" s="181">
        <f t="shared" si="1"/>
        <v>801439</v>
      </c>
    </row>
    <row r="16" spans="1:11" x14ac:dyDescent="0.25">
      <c r="A16" s="115">
        <v>10</v>
      </c>
      <c r="B16" s="122" t="s">
        <v>93</v>
      </c>
      <c r="C16" s="176">
        <f>398182+28010</f>
        <v>426192</v>
      </c>
      <c r="D16" s="176">
        <v>1086</v>
      </c>
      <c r="E16" s="176">
        <v>246968</v>
      </c>
      <c r="F16" s="176">
        <v>207060</v>
      </c>
      <c r="G16" s="182">
        <f>SUM(E16:F16)+10581</f>
        <v>464609</v>
      </c>
      <c r="H16" s="176">
        <v>0</v>
      </c>
      <c r="I16" s="176">
        <v>0</v>
      </c>
      <c r="J16" s="182">
        <v>0</v>
      </c>
      <c r="K16" s="262">
        <f t="shared" si="1"/>
        <v>891887</v>
      </c>
    </row>
    <row r="17" spans="1:11" ht="15.75" thickBot="1" x14ac:dyDescent="0.3">
      <c r="A17" s="121">
        <v>11</v>
      </c>
      <c r="B17" s="173" t="s">
        <v>11</v>
      </c>
      <c r="C17" s="184">
        <f>342121+3178</f>
        <v>345299</v>
      </c>
      <c r="D17" s="183">
        <v>6151</v>
      </c>
      <c r="E17" s="184">
        <v>176668</v>
      </c>
      <c r="F17" s="184">
        <v>161852</v>
      </c>
      <c r="G17" s="248">
        <f>SUM(E17:F17)+8226</f>
        <v>346746</v>
      </c>
      <c r="H17" s="184">
        <v>0</v>
      </c>
      <c r="I17" s="184">
        <v>0</v>
      </c>
      <c r="J17" s="183">
        <v>0</v>
      </c>
      <c r="K17" s="181">
        <f t="shared" si="1"/>
        <v>698196</v>
      </c>
    </row>
    <row r="18" spans="1:11" ht="15.75" thickBot="1" x14ac:dyDescent="0.3">
      <c r="A18" s="124"/>
      <c r="B18" s="137" t="s">
        <v>56</v>
      </c>
      <c r="C18" s="138">
        <f t="shared" ref="C18:K18" si="2">SUM(C19:C23)</f>
        <v>40263</v>
      </c>
      <c r="D18" s="178">
        <f t="shared" si="2"/>
        <v>118990</v>
      </c>
      <c r="E18" s="178">
        <f t="shared" si="2"/>
        <v>73072</v>
      </c>
      <c r="F18" s="178">
        <f t="shared" si="2"/>
        <v>33764</v>
      </c>
      <c r="G18" s="238">
        <f t="shared" si="2"/>
        <v>110541</v>
      </c>
      <c r="H18" s="178">
        <f t="shared" si="2"/>
        <v>0</v>
      </c>
      <c r="I18" s="178">
        <f t="shared" si="2"/>
        <v>7874043</v>
      </c>
      <c r="J18" s="178">
        <f t="shared" si="2"/>
        <v>0</v>
      </c>
      <c r="K18" s="238">
        <f t="shared" si="2"/>
        <v>8143837</v>
      </c>
    </row>
    <row r="19" spans="1:11" x14ac:dyDescent="0.25">
      <c r="A19" s="120">
        <v>1</v>
      </c>
      <c r="B19" s="172" t="s">
        <v>11</v>
      </c>
      <c r="C19" s="175">
        <v>11938</v>
      </c>
      <c r="D19" s="175">
        <v>0</v>
      </c>
      <c r="E19" s="175">
        <v>21305</v>
      </c>
      <c r="F19" s="175">
        <v>2240</v>
      </c>
      <c r="G19" s="248">
        <f>SUM(E19:F19)+342</f>
        <v>23887</v>
      </c>
      <c r="H19" s="175">
        <v>0</v>
      </c>
      <c r="I19" s="175">
        <f>3142838+177889</f>
        <v>3320727</v>
      </c>
      <c r="J19" s="175">
        <v>0</v>
      </c>
      <c r="K19" s="181">
        <f>C19+D19+G19+I19+J19</f>
        <v>3356552</v>
      </c>
    </row>
    <row r="20" spans="1:11" x14ac:dyDescent="0.25">
      <c r="A20" s="115">
        <v>2</v>
      </c>
      <c r="B20" s="122" t="s">
        <v>32</v>
      </c>
      <c r="C20" s="176">
        <v>16876</v>
      </c>
      <c r="D20" s="176">
        <v>118990</v>
      </c>
      <c r="E20" s="176">
        <v>38525</v>
      </c>
      <c r="F20" s="176">
        <v>23429</v>
      </c>
      <c r="G20" s="182">
        <f>SUM(E20:F20)+1859</f>
        <v>63813</v>
      </c>
      <c r="H20" s="176">
        <v>0</v>
      </c>
      <c r="I20" s="176">
        <f>2718273+12355</f>
        <v>2730628</v>
      </c>
      <c r="J20" s="176">
        <v>0</v>
      </c>
      <c r="K20" s="262">
        <f>C20+D20+G20+I20+J20</f>
        <v>2930307</v>
      </c>
    </row>
    <row r="21" spans="1:11" x14ac:dyDescent="0.25">
      <c r="A21" s="120">
        <v>3</v>
      </c>
      <c r="B21" s="172" t="s">
        <v>7</v>
      </c>
      <c r="C21" s="175">
        <v>5792</v>
      </c>
      <c r="D21" s="172">
        <v>0</v>
      </c>
      <c r="E21" s="175">
        <v>8790</v>
      </c>
      <c r="F21" s="175">
        <v>7636</v>
      </c>
      <c r="G21" s="248">
        <f>SUM(E21:F21)+975</f>
        <v>17401</v>
      </c>
      <c r="H21" s="175">
        <v>0</v>
      </c>
      <c r="I21" s="248">
        <f>677407+429607</f>
        <v>1107014</v>
      </c>
      <c r="J21" s="175">
        <v>0</v>
      </c>
      <c r="K21" s="181">
        <f>C21+D21+G21+I21+J21</f>
        <v>1130207</v>
      </c>
    </row>
    <row r="22" spans="1:11" x14ac:dyDescent="0.25">
      <c r="A22" s="132">
        <v>4</v>
      </c>
      <c r="B22" s="174" t="s">
        <v>9</v>
      </c>
      <c r="C22" s="177">
        <v>4690</v>
      </c>
      <c r="D22" s="174">
        <v>0</v>
      </c>
      <c r="E22" s="177">
        <v>4349</v>
      </c>
      <c r="F22" s="177">
        <v>309</v>
      </c>
      <c r="G22" s="286">
        <f>SUM(E22:F22)+485</f>
        <v>5143</v>
      </c>
      <c r="H22" s="177">
        <v>0</v>
      </c>
      <c r="I22" s="177">
        <f>448110+83498</f>
        <v>531608</v>
      </c>
      <c r="J22" s="177">
        <v>0</v>
      </c>
      <c r="K22" s="262">
        <f>C22+D22+G22+I22+J22</f>
        <v>541441</v>
      </c>
    </row>
    <row r="23" spans="1:11" s="1" customFormat="1" ht="15.75" thickBot="1" x14ac:dyDescent="0.3">
      <c r="A23" s="120">
        <v>5</v>
      </c>
      <c r="B23" s="172" t="s">
        <v>4</v>
      </c>
      <c r="C23" s="175">
        <v>967</v>
      </c>
      <c r="D23" s="172">
        <v>0</v>
      </c>
      <c r="E23" s="175">
        <v>103</v>
      </c>
      <c r="F23" s="175">
        <v>150</v>
      </c>
      <c r="G23" s="248">
        <f>SUM(E23:F23)+44</f>
        <v>297</v>
      </c>
      <c r="H23" s="175">
        <v>0</v>
      </c>
      <c r="I23" s="248">
        <f>177417+6649</f>
        <v>184066</v>
      </c>
      <c r="J23" s="175">
        <v>0</v>
      </c>
      <c r="K23" s="181">
        <f>C23+D23+G23+I23+J23</f>
        <v>185330</v>
      </c>
    </row>
    <row r="24" spans="1:11" ht="15.75" thickBot="1" x14ac:dyDescent="0.3">
      <c r="A24" s="399" t="s">
        <v>30</v>
      </c>
      <c r="B24" s="400"/>
      <c r="C24" s="260">
        <f t="shared" ref="C24:K24" si="3">C6+C18</f>
        <v>4377143</v>
      </c>
      <c r="D24" s="260">
        <f t="shared" si="3"/>
        <v>161271</v>
      </c>
      <c r="E24" s="260">
        <f t="shared" si="3"/>
        <v>3059609</v>
      </c>
      <c r="F24" s="260">
        <f t="shared" si="3"/>
        <v>2340577</v>
      </c>
      <c r="G24" s="261">
        <f t="shared" si="3"/>
        <v>5524741</v>
      </c>
      <c r="H24" s="260">
        <f t="shared" si="3"/>
        <v>0</v>
      </c>
      <c r="I24" s="260">
        <f t="shared" si="3"/>
        <v>7874043</v>
      </c>
      <c r="J24" s="260">
        <f t="shared" si="3"/>
        <v>15402</v>
      </c>
      <c r="K24" s="261">
        <f t="shared" si="3"/>
        <v>17952600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13" t="s">
        <v>118</v>
      </c>
      <c r="C4" s="413"/>
      <c r="D4" s="413"/>
      <c r="E4" s="413"/>
      <c r="F4" s="413"/>
      <c r="G4" s="413"/>
      <c r="H4" s="413"/>
    </row>
    <row r="5" spans="1:8" x14ac:dyDescent="0.25">
      <c r="A5" s="1"/>
      <c r="B5" s="229"/>
      <c r="C5" s="230"/>
      <c r="D5" s="230"/>
      <c r="E5" s="230"/>
      <c r="F5" s="230"/>
      <c r="G5" s="230"/>
      <c r="H5" s="230"/>
    </row>
    <row r="6" spans="1:8" ht="15.75" thickBot="1" x14ac:dyDescent="0.3">
      <c r="A6" s="1"/>
      <c r="B6" s="1"/>
      <c r="C6" s="1"/>
      <c r="D6" s="1"/>
      <c r="E6" s="1"/>
      <c r="F6" s="1"/>
      <c r="G6" s="106"/>
      <c r="H6" s="1"/>
    </row>
    <row r="7" spans="1:8" x14ac:dyDescent="0.25">
      <c r="A7" s="1"/>
      <c r="B7" s="414" t="s">
        <v>3</v>
      </c>
      <c r="C7" s="415"/>
      <c r="D7" s="418" t="s">
        <v>61</v>
      </c>
      <c r="E7" s="420" t="s">
        <v>62</v>
      </c>
      <c r="F7" s="420" t="s">
        <v>63</v>
      </c>
      <c r="G7" s="422" t="s">
        <v>59</v>
      </c>
      <c r="H7" s="1"/>
    </row>
    <row r="8" spans="1:8" ht="23.25" customHeight="1" x14ac:dyDescent="0.25">
      <c r="A8" s="1"/>
      <c r="B8" s="416"/>
      <c r="C8" s="417"/>
      <c r="D8" s="419"/>
      <c r="E8" s="421"/>
      <c r="F8" s="421"/>
      <c r="G8" s="423"/>
      <c r="H8" s="1"/>
    </row>
    <row r="9" spans="1:8" ht="45" customHeight="1" x14ac:dyDescent="0.25">
      <c r="A9" s="1"/>
      <c r="B9" s="407" t="s">
        <v>64</v>
      </c>
      <c r="C9" s="408"/>
      <c r="D9" s="231">
        <v>626</v>
      </c>
      <c r="E9" s="231">
        <v>130562</v>
      </c>
      <c r="F9" s="231">
        <v>632</v>
      </c>
      <c r="G9" s="232">
        <v>123098</v>
      </c>
      <c r="H9" s="1"/>
    </row>
    <row r="10" spans="1:8" ht="45" customHeight="1" x14ac:dyDescent="0.25">
      <c r="A10" s="1"/>
      <c r="B10" s="407" t="s">
        <v>65</v>
      </c>
      <c r="C10" s="408"/>
      <c r="D10" s="231">
        <v>98</v>
      </c>
      <c r="E10" s="231">
        <v>29307</v>
      </c>
      <c r="F10" s="231">
        <v>178</v>
      </c>
      <c r="G10" s="232">
        <v>51130</v>
      </c>
      <c r="H10" s="1"/>
    </row>
    <row r="11" spans="1:8" ht="38.25" customHeight="1" x14ac:dyDescent="0.25">
      <c r="A11" s="1"/>
      <c r="B11" s="409" t="s">
        <v>3</v>
      </c>
      <c r="C11" s="410"/>
      <c r="D11" s="240">
        <f>D9+D10</f>
        <v>724</v>
      </c>
      <c r="E11" s="241">
        <f t="shared" ref="E11:G11" si="0">E9+E10</f>
        <v>159869</v>
      </c>
      <c r="F11" s="240">
        <f t="shared" si="0"/>
        <v>810</v>
      </c>
      <c r="G11" s="239">
        <f t="shared" si="0"/>
        <v>174228</v>
      </c>
      <c r="H11" s="1"/>
    </row>
    <row r="12" spans="1:8" ht="53.25" customHeight="1" thickBot="1" x14ac:dyDescent="0.3">
      <c r="A12" s="1"/>
      <c r="B12" s="411" t="s">
        <v>66</v>
      </c>
      <c r="C12" s="412"/>
      <c r="D12" s="233">
        <v>563</v>
      </c>
      <c r="E12" s="233">
        <v>101569</v>
      </c>
      <c r="F12" s="233">
        <v>390</v>
      </c>
      <c r="G12" s="234">
        <v>135074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28515625" customWidth="1"/>
    <col min="2" max="2" width="27.85546875" customWidth="1"/>
    <col min="3" max="3" width="9.5703125" bestFit="1" customWidth="1"/>
  </cols>
  <sheetData>
    <row r="1" spans="1:14" ht="23.25" customHeight="1" thickBot="1" x14ac:dyDescent="0.3">
      <c r="A1" s="215"/>
      <c r="B1" s="215"/>
      <c r="C1" s="294" t="s">
        <v>97</v>
      </c>
      <c r="D1" s="295"/>
      <c r="E1" s="295"/>
      <c r="F1" s="295"/>
      <c r="G1" s="295"/>
      <c r="H1" s="295"/>
      <c r="I1" s="295"/>
      <c r="J1" s="2"/>
      <c r="K1" s="2"/>
      <c r="L1" s="2"/>
      <c r="M1" s="2"/>
      <c r="N1" s="7"/>
    </row>
    <row r="2" spans="1:14" ht="15.75" customHeight="1" thickBot="1" x14ac:dyDescent="0.3">
      <c r="A2" s="298" t="s">
        <v>0</v>
      </c>
      <c r="B2" s="300" t="s">
        <v>1</v>
      </c>
      <c r="C2" s="302" t="s">
        <v>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96" t="s">
        <v>3</v>
      </c>
    </row>
    <row r="3" spans="1:14" ht="15.75" thickBot="1" x14ac:dyDescent="0.3">
      <c r="A3" s="299"/>
      <c r="B3" s="301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94</v>
      </c>
      <c r="J3" s="23" t="s">
        <v>9</v>
      </c>
      <c r="K3" s="89" t="s">
        <v>10</v>
      </c>
      <c r="L3" s="23" t="s">
        <v>93</v>
      </c>
      <c r="M3" s="24" t="s">
        <v>11</v>
      </c>
      <c r="N3" s="297"/>
    </row>
    <row r="4" spans="1:14" x14ac:dyDescent="0.25">
      <c r="A4" s="4">
        <v>1</v>
      </c>
      <c r="B4" s="8" t="s">
        <v>12</v>
      </c>
      <c r="C4" s="185">
        <v>35114</v>
      </c>
      <c r="D4" s="157">
        <v>58405</v>
      </c>
      <c r="E4" s="207">
        <v>36516</v>
      </c>
      <c r="F4" s="201">
        <v>110085</v>
      </c>
      <c r="G4" s="207">
        <v>73746</v>
      </c>
      <c r="H4" s="194">
        <v>49907</v>
      </c>
      <c r="I4" s="207">
        <v>30586</v>
      </c>
      <c r="J4" s="201">
        <v>63208</v>
      </c>
      <c r="K4" s="185">
        <v>55728</v>
      </c>
      <c r="L4" s="201">
        <v>67944</v>
      </c>
      <c r="M4" s="197">
        <v>97874</v>
      </c>
      <c r="N4" s="194">
        <f t="shared" ref="N4:N21" si="0">SUM(C4:M4)</f>
        <v>679113</v>
      </c>
    </row>
    <row r="5" spans="1:14" x14ac:dyDescent="0.25">
      <c r="A5" s="3">
        <v>2</v>
      </c>
      <c r="B5" s="9" t="s">
        <v>13</v>
      </c>
      <c r="C5" s="204">
        <v>34</v>
      </c>
      <c r="D5" s="71">
        <v>7921</v>
      </c>
      <c r="E5" s="205">
        <v>1894</v>
      </c>
      <c r="F5" s="202">
        <v>5217</v>
      </c>
      <c r="G5" s="205">
        <v>38</v>
      </c>
      <c r="H5" s="195">
        <v>672</v>
      </c>
      <c r="I5" s="204">
        <v>0</v>
      </c>
      <c r="J5" s="202">
        <v>85</v>
      </c>
      <c r="K5" s="204">
        <v>30</v>
      </c>
      <c r="L5" s="202">
        <v>1494</v>
      </c>
      <c r="M5" s="198">
        <v>850</v>
      </c>
      <c r="N5" s="195">
        <f t="shared" si="0"/>
        <v>18235</v>
      </c>
    </row>
    <row r="6" spans="1:14" x14ac:dyDescent="0.25">
      <c r="A6" s="3">
        <v>3</v>
      </c>
      <c r="B6" s="9" t="s">
        <v>14</v>
      </c>
      <c r="C6" s="205">
        <v>2652</v>
      </c>
      <c r="D6" s="71">
        <v>7228</v>
      </c>
      <c r="E6" s="205">
        <v>9778</v>
      </c>
      <c r="F6" s="202">
        <v>7502</v>
      </c>
      <c r="G6" s="205">
        <v>3003</v>
      </c>
      <c r="H6" s="195">
        <v>4050</v>
      </c>
      <c r="I6" s="205">
        <v>530</v>
      </c>
      <c r="J6" s="202">
        <v>3911</v>
      </c>
      <c r="K6" s="205">
        <v>5655</v>
      </c>
      <c r="L6" s="202">
        <v>4264</v>
      </c>
      <c r="M6" s="199">
        <v>3717</v>
      </c>
      <c r="N6" s="195">
        <f t="shared" si="0"/>
        <v>52290</v>
      </c>
    </row>
    <row r="7" spans="1:14" x14ac:dyDescent="0.25">
      <c r="A7" s="3">
        <v>4</v>
      </c>
      <c r="B7" s="9" t="s">
        <v>15</v>
      </c>
      <c r="C7" s="204">
        <v>0</v>
      </c>
      <c r="D7" s="38">
        <v>0</v>
      </c>
      <c r="E7" s="204">
        <v>0</v>
      </c>
      <c r="F7" s="21">
        <v>0</v>
      </c>
      <c r="G7" s="204">
        <v>0</v>
      </c>
      <c r="H7" s="9">
        <v>0</v>
      </c>
      <c r="I7" s="204">
        <v>0</v>
      </c>
      <c r="J7" s="21">
        <v>0</v>
      </c>
      <c r="K7" s="204">
        <v>0</v>
      </c>
      <c r="L7" s="21">
        <v>0</v>
      </c>
      <c r="M7" s="198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4">
        <v>0</v>
      </c>
      <c r="D8" s="71">
        <v>0</v>
      </c>
      <c r="E8" s="204">
        <v>0</v>
      </c>
      <c r="F8" s="21">
        <v>0</v>
      </c>
      <c r="G8" s="205">
        <v>5</v>
      </c>
      <c r="H8" s="9">
        <v>2</v>
      </c>
      <c r="I8" s="204">
        <v>0</v>
      </c>
      <c r="J8" s="21">
        <v>0</v>
      </c>
      <c r="K8" s="204">
        <v>10</v>
      </c>
      <c r="L8" s="21">
        <v>1</v>
      </c>
      <c r="M8" s="198">
        <v>0</v>
      </c>
      <c r="N8" s="195">
        <f t="shared" si="0"/>
        <v>18</v>
      </c>
    </row>
    <row r="9" spans="1:14" x14ac:dyDescent="0.25">
      <c r="A9" s="3">
        <v>6</v>
      </c>
      <c r="B9" s="9" t="s">
        <v>17</v>
      </c>
      <c r="C9" s="204">
        <v>1</v>
      </c>
      <c r="D9" s="38">
        <v>6</v>
      </c>
      <c r="E9" s="204">
        <v>1</v>
      </c>
      <c r="F9" s="21">
        <v>15</v>
      </c>
      <c r="G9" s="204">
        <v>8</v>
      </c>
      <c r="H9" s="9">
        <v>7</v>
      </c>
      <c r="I9" s="204">
        <v>0</v>
      </c>
      <c r="J9" s="21">
        <v>4</v>
      </c>
      <c r="K9" s="204">
        <v>10</v>
      </c>
      <c r="L9" s="21">
        <v>6</v>
      </c>
      <c r="M9" s="198">
        <v>0</v>
      </c>
      <c r="N9" s="195">
        <f t="shared" si="0"/>
        <v>58</v>
      </c>
    </row>
    <row r="10" spans="1:14" x14ac:dyDescent="0.25">
      <c r="A10" s="3">
        <v>7</v>
      </c>
      <c r="B10" s="9" t="s">
        <v>18</v>
      </c>
      <c r="C10" s="205">
        <v>362</v>
      </c>
      <c r="D10" s="71">
        <v>719</v>
      </c>
      <c r="E10" s="205">
        <v>255</v>
      </c>
      <c r="F10" s="202">
        <v>191</v>
      </c>
      <c r="G10" s="205">
        <v>173</v>
      </c>
      <c r="H10" s="195">
        <v>386</v>
      </c>
      <c r="I10" s="204">
        <v>0</v>
      </c>
      <c r="J10" s="202">
        <v>134</v>
      </c>
      <c r="K10" s="205">
        <v>185</v>
      </c>
      <c r="L10" s="21">
        <v>59</v>
      </c>
      <c r="M10" s="199">
        <v>135</v>
      </c>
      <c r="N10" s="195">
        <f t="shared" si="0"/>
        <v>2599</v>
      </c>
    </row>
    <row r="11" spans="1:14" x14ac:dyDescent="0.25">
      <c r="A11" s="3">
        <v>8</v>
      </c>
      <c r="B11" s="9" t="s">
        <v>19</v>
      </c>
      <c r="C11" s="205">
        <v>10783</v>
      </c>
      <c r="D11" s="71">
        <v>13514</v>
      </c>
      <c r="E11" s="205">
        <v>6678</v>
      </c>
      <c r="F11" s="202">
        <v>20749</v>
      </c>
      <c r="G11" s="205">
        <v>8199</v>
      </c>
      <c r="H11" s="195">
        <v>23236</v>
      </c>
      <c r="I11" s="205">
        <v>639</v>
      </c>
      <c r="J11" s="202">
        <v>4754</v>
      </c>
      <c r="K11" s="205">
        <v>6729</v>
      </c>
      <c r="L11" s="202">
        <v>9871</v>
      </c>
      <c r="M11" s="199">
        <v>19505</v>
      </c>
      <c r="N11" s="195">
        <f t="shared" si="0"/>
        <v>124657</v>
      </c>
    </row>
    <row r="12" spans="1:14" x14ac:dyDescent="0.25">
      <c r="A12" s="3">
        <v>9</v>
      </c>
      <c r="B12" s="9" t="s">
        <v>20</v>
      </c>
      <c r="C12" s="205">
        <v>11710</v>
      </c>
      <c r="D12" s="71">
        <v>14902</v>
      </c>
      <c r="E12" s="205">
        <v>3126</v>
      </c>
      <c r="F12" s="202">
        <v>35226</v>
      </c>
      <c r="G12" s="205">
        <v>8702</v>
      </c>
      <c r="H12" s="195">
        <v>21128</v>
      </c>
      <c r="I12" s="205">
        <v>370</v>
      </c>
      <c r="J12" s="202">
        <v>2471</v>
      </c>
      <c r="K12" s="205">
        <v>3167</v>
      </c>
      <c r="L12" s="202">
        <v>3478</v>
      </c>
      <c r="M12" s="199">
        <v>11215</v>
      </c>
      <c r="N12" s="195">
        <f t="shared" si="0"/>
        <v>115495</v>
      </c>
    </row>
    <row r="13" spans="1:14" x14ac:dyDescent="0.25">
      <c r="A13" s="3">
        <v>10</v>
      </c>
      <c r="B13" s="9" t="s">
        <v>21</v>
      </c>
      <c r="C13" s="205">
        <v>47763</v>
      </c>
      <c r="D13" s="71">
        <v>92348</v>
      </c>
      <c r="E13" s="205">
        <v>76487</v>
      </c>
      <c r="F13" s="202">
        <v>76897</v>
      </c>
      <c r="G13" s="205">
        <v>108977</v>
      </c>
      <c r="H13" s="195">
        <v>72016</v>
      </c>
      <c r="I13" s="205">
        <v>53069</v>
      </c>
      <c r="J13" s="202">
        <v>116226</v>
      </c>
      <c r="K13" s="205">
        <v>83030</v>
      </c>
      <c r="L13" s="202">
        <v>78947</v>
      </c>
      <c r="M13" s="199">
        <v>66509</v>
      </c>
      <c r="N13" s="195">
        <f t="shared" si="0"/>
        <v>872269</v>
      </c>
    </row>
    <row r="14" spans="1:14" x14ac:dyDescent="0.25">
      <c r="A14" s="3">
        <v>11</v>
      </c>
      <c r="B14" s="9" t="s">
        <v>22</v>
      </c>
      <c r="C14" s="204">
        <v>0</v>
      </c>
      <c r="D14" s="71"/>
      <c r="E14" s="204">
        <v>0</v>
      </c>
      <c r="F14" s="202">
        <v>0</v>
      </c>
      <c r="G14" s="205">
        <v>27</v>
      </c>
      <c r="H14" s="9">
        <v>6</v>
      </c>
      <c r="I14" s="204">
        <v>0</v>
      </c>
      <c r="J14" s="21">
        <v>0</v>
      </c>
      <c r="K14" s="204">
        <v>26</v>
      </c>
      <c r="L14" s="21">
        <v>2</v>
      </c>
      <c r="M14" s="198">
        <v>0</v>
      </c>
      <c r="N14" s="195">
        <f t="shared" si="0"/>
        <v>61</v>
      </c>
    </row>
    <row r="15" spans="1:14" x14ac:dyDescent="0.25">
      <c r="A15" s="3">
        <v>12</v>
      </c>
      <c r="B15" s="9" t="s">
        <v>23</v>
      </c>
      <c r="C15" s="204">
        <v>58</v>
      </c>
      <c r="D15" s="38">
        <v>79</v>
      </c>
      <c r="E15" s="204">
        <v>37</v>
      </c>
      <c r="F15" s="21">
        <v>266</v>
      </c>
      <c r="G15" s="204">
        <v>71</v>
      </c>
      <c r="H15" s="9">
        <v>145</v>
      </c>
      <c r="I15" s="204">
        <v>0</v>
      </c>
      <c r="J15" s="21">
        <v>75</v>
      </c>
      <c r="K15" s="204">
        <v>168</v>
      </c>
      <c r="L15" s="21">
        <v>56</v>
      </c>
      <c r="M15" s="198">
        <v>2</v>
      </c>
      <c r="N15" s="195">
        <f t="shared" si="0"/>
        <v>957</v>
      </c>
    </row>
    <row r="16" spans="1:14" x14ac:dyDescent="0.25">
      <c r="A16" s="3">
        <v>13</v>
      </c>
      <c r="B16" s="9" t="s">
        <v>24</v>
      </c>
      <c r="C16" s="205">
        <v>3723</v>
      </c>
      <c r="D16" s="71">
        <v>5818</v>
      </c>
      <c r="E16" s="205">
        <v>1448</v>
      </c>
      <c r="F16" s="202">
        <v>11608</v>
      </c>
      <c r="G16" s="205">
        <v>4949</v>
      </c>
      <c r="H16" s="195">
        <v>14380</v>
      </c>
      <c r="I16" s="205">
        <v>230</v>
      </c>
      <c r="J16" s="202">
        <v>1842</v>
      </c>
      <c r="K16" s="205">
        <v>3706</v>
      </c>
      <c r="L16" s="202">
        <v>424</v>
      </c>
      <c r="M16" s="199">
        <v>8095</v>
      </c>
      <c r="N16" s="195">
        <f t="shared" si="0"/>
        <v>56223</v>
      </c>
    </row>
    <row r="17" spans="1:14" x14ac:dyDescent="0.25">
      <c r="A17" s="3">
        <v>14</v>
      </c>
      <c r="B17" s="9" t="s">
        <v>25</v>
      </c>
      <c r="C17" s="204">
        <v>1</v>
      </c>
      <c r="D17" s="71">
        <v>1831</v>
      </c>
      <c r="E17" s="204">
        <v>6</v>
      </c>
      <c r="F17" s="21">
        <v>1</v>
      </c>
      <c r="G17" s="204">
        <v>0</v>
      </c>
      <c r="H17" s="9">
        <v>0</v>
      </c>
      <c r="I17" s="204">
        <v>0</v>
      </c>
      <c r="J17" s="21">
        <v>0</v>
      </c>
      <c r="K17" s="204">
        <v>0</v>
      </c>
      <c r="L17" s="202">
        <v>1</v>
      </c>
      <c r="M17" s="198">
        <v>597</v>
      </c>
      <c r="N17" s="195">
        <f t="shared" si="0"/>
        <v>2437</v>
      </c>
    </row>
    <row r="18" spans="1:14" x14ac:dyDescent="0.25">
      <c r="A18" s="3">
        <v>15</v>
      </c>
      <c r="B18" s="9" t="s">
        <v>26</v>
      </c>
      <c r="C18" s="204">
        <v>1</v>
      </c>
      <c r="D18" s="38">
        <v>2</v>
      </c>
      <c r="E18" s="204">
        <v>1</v>
      </c>
      <c r="F18" s="202">
        <v>2</v>
      </c>
      <c r="G18" s="204">
        <v>1</v>
      </c>
      <c r="H18" s="9">
        <v>3</v>
      </c>
      <c r="I18" s="204">
        <v>0</v>
      </c>
      <c r="J18" s="21">
        <v>0</v>
      </c>
      <c r="K18" s="204">
        <v>10</v>
      </c>
      <c r="L18" s="21">
        <v>60</v>
      </c>
      <c r="M18" s="198">
        <v>0</v>
      </c>
      <c r="N18" s="195">
        <f>SUM(C18:M18)</f>
        <v>80</v>
      </c>
    </row>
    <row r="19" spans="1:14" x14ac:dyDescent="0.25">
      <c r="A19" s="3">
        <v>16</v>
      </c>
      <c r="B19" s="9" t="s">
        <v>27</v>
      </c>
      <c r="C19" s="205">
        <v>37</v>
      </c>
      <c r="D19" s="71">
        <v>54</v>
      </c>
      <c r="E19" s="205">
        <v>14</v>
      </c>
      <c r="F19" s="202">
        <v>161</v>
      </c>
      <c r="G19" s="204">
        <v>0</v>
      </c>
      <c r="H19" s="195">
        <v>1081</v>
      </c>
      <c r="I19" s="204">
        <v>0</v>
      </c>
      <c r="J19" s="202">
        <v>30</v>
      </c>
      <c r="K19" s="205">
        <v>0</v>
      </c>
      <c r="L19" s="21">
        <v>2</v>
      </c>
      <c r="M19" s="199">
        <v>3</v>
      </c>
      <c r="N19" s="195">
        <f>SUM(C19:M19)</f>
        <v>1382</v>
      </c>
    </row>
    <row r="20" spans="1:14" x14ac:dyDescent="0.25">
      <c r="A20" s="3">
        <v>17</v>
      </c>
      <c r="B20" s="9" t="s">
        <v>28</v>
      </c>
      <c r="C20" s="204">
        <v>0</v>
      </c>
      <c r="D20" s="38">
        <v>0</v>
      </c>
      <c r="E20" s="204">
        <v>1</v>
      </c>
      <c r="F20" s="21">
        <v>0</v>
      </c>
      <c r="G20" s="204">
        <v>0</v>
      </c>
      <c r="H20" s="9">
        <v>0</v>
      </c>
      <c r="I20" s="204">
        <v>0</v>
      </c>
      <c r="J20" s="21">
        <v>0</v>
      </c>
      <c r="K20" s="204">
        <v>0</v>
      </c>
      <c r="L20" s="21">
        <v>0</v>
      </c>
      <c r="M20" s="198">
        <v>4</v>
      </c>
      <c r="N20" s="9">
        <f>SUM(C20:M20)</f>
        <v>5</v>
      </c>
    </row>
    <row r="21" spans="1:14" ht="15.75" thickBot="1" x14ac:dyDescent="0.3">
      <c r="A21" s="5">
        <v>18</v>
      </c>
      <c r="B21" s="10" t="s">
        <v>29</v>
      </c>
      <c r="C21" s="206">
        <v>6300</v>
      </c>
      <c r="D21" s="158">
        <v>59051</v>
      </c>
      <c r="E21" s="206">
        <v>8598</v>
      </c>
      <c r="F21" s="203">
        <v>35872</v>
      </c>
      <c r="G21" s="206">
        <v>11591</v>
      </c>
      <c r="H21" s="196">
        <v>55300</v>
      </c>
      <c r="I21" s="206">
        <v>7615</v>
      </c>
      <c r="J21" s="203">
        <v>22470</v>
      </c>
      <c r="K21" s="206">
        <v>18066</v>
      </c>
      <c r="L21" s="203">
        <v>12957</v>
      </c>
      <c r="M21" s="200">
        <v>22835</v>
      </c>
      <c r="N21" s="196">
        <f t="shared" si="0"/>
        <v>260655</v>
      </c>
    </row>
    <row r="22" spans="1:14" ht="15.75" thickBot="1" x14ac:dyDescent="0.3">
      <c r="A22" s="6"/>
      <c r="B22" s="18" t="s">
        <v>30</v>
      </c>
      <c r="C22" s="272">
        <v>69936</v>
      </c>
      <c r="D22" s="280">
        <v>187341</v>
      </c>
      <c r="E22" s="272">
        <v>104874</v>
      </c>
      <c r="F22" s="268">
        <v>192736</v>
      </c>
      <c r="G22" s="269">
        <v>136759</v>
      </c>
      <c r="H22" s="281">
        <v>158314</v>
      </c>
      <c r="I22" s="269">
        <v>62184</v>
      </c>
      <c r="J22" s="268">
        <v>149594</v>
      </c>
      <c r="K22" s="269">
        <v>115488</v>
      </c>
      <c r="L22" s="268">
        <v>126920</v>
      </c>
      <c r="M22" s="276">
        <v>169240</v>
      </c>
      <c r="N22" s="270">
        <f>SUM(C22:M22)</f>
        <v>1473386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92" t="s">
        <v>31</v>
      </c>
      <c r="B24" s="293"/>
      <c r="C24" s="26">
        <f>C22/N22</f>
        <v>4.7466176548440125E-2</v>
      </c>
      <c r="D24" s="27">
        <f>D22/N22</f>
        <v>0.12714997970660777</v>
      </c>
      <c r="E24" s="28">
        <f>E22/N22</f>
        <v>7.1178903559556014E-2</v>
      </c>
      <c r="F24" s="27">
        <f>F22/N22</f>
        <v>0.13081161352150761</v>
      </c>
      <c r="G24" s="28">
        <f>G22/N22</f>
        <v>9.2819532695437579E-2</v>
      </c>
      <c r="H24" s="27">
        <f>H22/N22</f>
        <v>0.10744910023578343</v>
      </c>
      <c r="I24" s="28">
        <f>I22/N22</f>
        <v>4.2204826162322705E-2</v>
      </c>
      <c r="J24" s="27">
        <f>J22/N22</f>
        <v>0.10153075976017147</v>
      </c>
      <c r="K24" s="28">
        <f>K22/N22</f>
        <v>7.8382718445811211E-2</v>
      </c>
      <c r="L24" s="27">
        <f>L22/N22</f>
        <v>8.61417171060401E-2</v>
      </c>
      <c r="M24" s="29">
        <f>M22/N22</f>
        <v>0.11486467225832199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1473386</v>
      </c>
      <c r="N27" s="149">
        <f>M27/M29</f>
        <v>0.96067042836110705</v>
      </c>
    </row>
    <row r="28" spans="1:14" ht="15.75" thickBot="1" x14ac:dyDescent="0.3">
      <c r="A28" s="25">
        <v>19</v>
      </c>
      <c r="B28" s="170" t="s">
        <v>34</v>
      </c>
      <c r="C28" s="147">
        <v>4999</v>
      </c>
      <c r="D28" s="57">
        <v>1009</v>
      </c>
      <c r="E28" s="147">
        <v>5374</v>
      </c>
      <c r="F28" s="57">
        <v>11574</v>
      </c>
      <c r="G28" s="147">
        <v>37364</v>
      </c>
      <c r="H28" s="57">
        <f>SUM(C28:G28)</f>
        <v>60320</v>
      </c>
      <c r="I28" s="1"/>
      <c r="J28" s="107"/>
      <c r="K28" s="288" t="s">
        <v>34</v>
      </c>
      <c r="L28" s="289"/>
      <c r="M28" s="147">
        <f>H28</f>
        <v>60320</v>
      </c>
      <c r="N28" s="150">
        <f>M28/M29</f>
        <v>3.9329571638892981E-2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1533706</v>
      </c>
      <c r="N29" s="152">
        <f>M29/M29</f>
        <v>1</v>
      </c>
    </row>
    <row r="30" spans="1:14" ht="15.75" customHeight="1" thickBot="1" x14ac:dyDescent="0.3">
      <c r="A30" s="292" t="s">
        <v>35</v>
      </c>
      <c r="B30" s="293"/>
      <c r="C30" s="26">
        <f>C28/H28</f>
        <v>8.287466843501326E-2</v>
      </c>
      <c r="D30" s="108">
        <f>D28/H28</f>
        <v>1.6727453580901858E-2</v>
      </c>
      <c r="E30" s="26">
        <f>E28/H28</f>
        <v>8.9091511936339518E-2</v>
      </c>
      <c r="F30" s="108">
        <f>F28/H28</f>
        <v>0.19187665782493368</v>
      </c>
      <c r="G30" s="26">
        <f>G28/H28</f>
        <v>0.61942970822281163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D32" s="271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31.5" customHeight="1" thickBot="1" x14ac:dyDescent="0.3">
      <c r="A1" s="160"/>
      <c r="B1" s="160"/>
      <c r="C1" s="317" t="s">
        <v>98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222" t="s">
        <v>36</v>
      </c>
    </row>
    <row r="2" spans="1:14" ht="15.75" thickBot="1" x14ac:dyDescent="0.3">
      <c r="A2" s="320" t="s">
        <v>0</v>
      </c>
      <c r="B2" s="322" t="s">
        <v>1</v>
      </c>
      <c r="C2" s="324" t="s">
        <v>2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13" t="s">
        <v>3</v>
      </c>
    </row>
    <row r="3" spans="1:14" ht="15.75" thickBot="1" x14ac:dyDescent="0.3">
      <c r="A3" s="321"/>
      <c r="B3" s="323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82" t="s">
        <v>94</v>
      </c>
      <c r="J3" s="31" t="s">
        <v>9</v>
      </c>
      <c r="K3" s="87" t="s">
        <v>10</v>
      </c>
      <c r="L3" s="34" t="s">
        <v>93</v>
      </c>
      <c r="M3" s="33" t="s">
        <v>11</v>
      </c>
      <c r="N3" s="314"/>
    </row>
    <row r="4" spans="1:14" x14ac:dyDescent="0.25">
      <c r="A4" s="35">
        <v>1</v>
      </c>
      <c r="B4" s="36" t="s">
        <v>12</v>
      </c>
      <c r="C4" s="190">
        <v>51727</v>
      </c>
      <c r="D4" s="157">
        <v>82592</v>
      </c>
      <c r="E4" s="190">
        <v>20021</v>
      </c>
      <c r="F4" s="157">
        <v>35519</v>
      </c>
      <c r="G4" s="153">
        <v>22214</v>
      </c>
      <c r="H4" s="168">
        <v>67297</v>
      </c>
      <c r="I4" s="190">
        <v>6212</v>
      </c>
      <c r="J4" s="157">
        <v>42676</v>
      </c>
      <c r="K4" s="190">
        <v>16968</v>
      </c>
      <c r="L4" s="168">
        <v>50798</v>
      </c>
      <c r="M4" s="83">
        <v>38055</v>
      </c>
      <c r="N4" s="157">
        <f t="shared" ref="N4:N21" si="0">SUM(C4:M4)</f>
        <v>434079</v>
      </c>
    </row>
    <row r="5" spans="1:14" x14ac:dyDescent="0.25">
      <c r="A5" s="37">
        <v>2</v>
      </c>
      <c r="B5" s="38" t="s">
        <v>13</v>
      </c>
      <c r="C5" s="191">
        <v>1890</v>
      </c>
      <c r="D5" s="71">
        <v>41463</v>
      </c>
      <c r="E5" s="191">
        <v>10751</v>
      </c>
      <c r="F5" s="71">
        <v>14030</v>
      </c>
      <c r="G5" s="84">
        <v>1625</v>
      </c>
      <c r="H5" s="71">
        <v>62739</v>
      </c>
      <c r="I5" s="58">
        <v>0</v>
      </c>
      <c r="J5" s="71">
        <v>7770</v>
      </c>
      <c r="K5" s="58">
        <v>0</v>
      </c>
      <c r="L5" s="71">
        <v>43792</v>
      </c>
      <c r="M5" s="84">
        <v>27216</v>
      </c>
      <c r="N5" s="71">
        <f t="shared" si="0"/>
        <v>211276</v>
      </c>
    </row>
    <row r="6" spans="1:14" x14ac:dyDescent="0.25">
      <c r="A6" s="37">
        <v>3</v>
      </c>
      <c r="B6" s="38" t="s">
        <v>14</v>
      </c>
      <c r="C6" s="191">
        <v>32175</v>
      </c>
      <c r="D6" s="71">
        <v>86888</v>
      </c>
      <c r="E6" s="191">
        <v>28208</v>
      </c>
      <c r="F6" s="71">
        <v>89356</v>
      </c>
      <c r="G6" s="84">
        <v>35301</v>
      </c>
      <c r="H6" s="71">
        <v>38981</v>
      </c>
      <c r="I6" s="191">
        <v>4201</v>
      </c>
      <c r="J6" s="71">
        <v>57819</v>
      </c>
      <c r="K6" s="191">
        <v>65063</v>
      </c>
      <c r="L6" s="71">
        <v>43155</v>
      </c>
      <c r="M6" s="84">
        <v>26036</v>
      </c>
      <c r="N6" s="71">
        <f t="shared" si="0"/>
        <v>507183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6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6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84"/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68">
        <v>0</v>
      </c>
      <c r="N8" s="71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0</v>
      </c>
      <c r="E9" s="58">
        <v>0</v>
      </c>
      <c r="F9" s="38">
        <v>0</v>
      </c>
      <c r="G9" s="6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68">
        <v>0</v>
      </c>
      <c r="N9" s="38">
        <f t="shared" si="0"/>
        <v>0</v>
      </c>
    </row>
    <row r="10" spans="1:14" x14ac:dyDescent="0.25">
      <c r="A10" s="37">
        <v>7</v>
      </c>
      <c r="B10" s="38" t="s">
        <v>18</v>
      </c>
      <c r="C10" s="191">
        <v>2580</v>
      </c>
      <c r="D10" s="71">
        <v>7120</v>
      </c>
      <c r="E10" s="58">
        <v>220</v>
      </c>
      <c r="F10" s="71">
        <v>222</v>
      </c>
      <c r="G10" s="84">
        <v>148</v>
      </c>
      <c r="H10" s="38">
        <v>128</v>
      </c>
      <c r="I10" s="58">
        <v>0</v>
      </c>
      <c r="J10" s="38">
        <v>208</v>
      </c>
      <c r="K10" s="191">
        <v>0</v>
      </c>
      <c r="L10" s="38">
        <v>13</v>
      </c>
      <c r="M10" s="68">
        <v>39</v>
      </c>
      <c r="N10" s="71">
        <f t="shared" si="0"/>
        <v>10678</v>
      </c>
    </row>
    <row r="11" spans="1:14" x14ac:dyDescent="0.25">
      <c r="A11" s="37">
        <v>8</v>
      </c>
      <c r="B11" s="38" t="s">
        <v>19</v>
      </c>
      <c r="C11" s="191">
        <v>46262</v>
      </c>
      <c r="D11" s="71">
        <v>12420</v>
      </c>
      <c r="E11" s="191">
        <v>5043</v>
      </c>
      <c r="F11" s="71">
        <v>16010</v>
      </c>
      <c r="G11" s="84">
        <v>1496</v>
      </c>
      <c r="H11" s="71">
        <v>14310</v>
      </c>
      <c r="I11" s="191">
        <v>608</v>
      </c>
      <c r="J11" s="71">
        <v>1987</v>
      </c>
      <c r="K11" s="191">
        <v>2770</v>
      </c>
      <c r="L11" s="71">
        <v>18807</v>
      </c>
      <c r="M11" s="84">
        <v>3595</v>
      </c>
      <c r="N11" s="71">
        <f t="shared" si="0"/>
        <v>123308</v>
      </c>
    </row>
    <row r="12" spans="1:14" x14ac:dyDescent="0.25">
      <c r="A12" s="37">
        <v>9</v>
      </c>
      <c r="B12" s="38" t="s">
        <v>20</v>
      </c>
      <c r="C12" s="191">
        <v>106845</v>
      </c>
      <c r="D12" s="71">
        <v>62662</v>
      </c>
      <c r="E12" s="191">
        <v>158352</v>
      </c>
      <c r="F12" s="71">
        <v>59593</v>
      </c>
      <c r="G12" s="84">
        <v>14721</v>
      </c>
      <c r="H12" s="71">
        <v>10670</v>
      </c>
      <c r="I12" s="191">
        <v>1390</v>
      </c>
      <c r="J12" s="71">
        <v>5226</v>
      </c>
      <c r="K12" s="191">
        <v>5783</v>
      </c>
      <c r="L12" s="71">
        <v>156706</v>
      </c>
      <c r="M12" s="84">
        <v>4594</v>
      </c>
      <c r="N12" s="71">
        <f t="shared" si="0"/>
        <v>586542</v>
      </c>
    </row>
    <row r="13" spans="1:14" x14ac:dyDescent="0.25">
      <c r="A13" s="37">
        <v>10</v>
      </c>
      <c r="B13" s="38" t="s">
        <v>21</v>
      </c>
      <c r="C13" s="191">
        <v>114912</v>
      </c>
      <c r="D13" s="71">
        <v>241995</v>
      </c>
      <c r="E13" s="191">
        <v>171694</v>
      </c>
      <c r="F13" s="71">
        <v>229722</v>
      </c>
      <c r="G13" s="84">
        <v>262426</v>
      </c>
      <c r="H13" s="71">
        <v>156833</v>
      </c>
      <c r="I13" s="191">
        <v>128272</v>
      </c>
      <c r="J13" s="71">
        <v>286567</v>
      </c>
      <c r="K13" s="191">
        <v>168628</v>
      </c>
      <c r="L13" s="71">
        <v>193076</v>
      </c>
      <c r="M13" s="84">
        <v>148027</v>
      </c>
      <c r="N13" s="71">
        <f t="shared" si="0"/>
        <v>2102152</v>
      </c>
    </row>
    <row r="14" spans="1:14" x14ac:dyDescent="0.25">
      <c r="A14" s="37">
        <v>11</v>
      </c>
      <c r="B14" s="38" t="s">
        <v>22</v>
      </c>
      <c r="C14" s="58">
        <v>0</v>
      </c>
      <c r="D14" s="71">
        <v>14530</v>
      </c>
      <c r="E14" s="58">
        <v>0</v>
      </c>
      <c r="F14" s="38">
        <v>0</v>
      </c>
      <c r="G14" s="6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68">
        <v>0</v>
      </c>
      <c r="N14" s="71">
        <f t="shared" si="0"/>
        <v>14530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6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6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191">
        <v>4138</v>
      </c>
      <c r="D16" s="71">
        <v>1190</v>
      </c>
      <c r="E16" s="191">
        <v>272</v>
      </c>
      <c r="F16" s="71">
        <v>3055</v>
      </c>
      <c r="G16" s="84">
        <v>1563</v>
      </c>
      <c r="H16" s="71">
        <v>2786</v>
      </c>
      <c r="I16" s="58">
        <v>0</v>
      </c>
      <c r="J16" s="71">
        <v>4531</v>
      </c>
      <c r="K16" s="191">
        <v>652</v>
      </c>
      <c r="L16" s="38">
        <v>374</v>
      </c>
      <c r="M16" s="84">
        <v>270</v>
      </c>
      <c r="N16" s="71">
        <f t="shared" si="0"/>
        <v>18831</v>
      </c>
    </row>
    <row r="17" spans="1:14" x14ac:dyDescent="0.25">
      <c r="A17" s="37">
        <v>14</v>
      </c>
      <c r="B17" s="38" t="s">
        <v>25</v>
      </c>
      <c r="C17" s="191">
        <v>0</v>
      </c>
      <c r="D17" s="71">
        <v>0</v>
      </c>
      <c r="E17" s="58">
        <v>0</v>
      </c>
      <c r="F17" s="38">
        <v>0</v>
      </c>
      <c r="G17" s="68">
        <v>0</v>
      </c>
      <c r="H17" s="38">
        <v>0</v>
      </c>
      <c r="I17" s="58">
        <v>0</v>
      </c>
      <c r="J17" s="38">
        <v>0</v>
      </c>
      <c r="K17" s="58">
        <v>0</v>
      </c>
      <c r="L17" s="71">
        <v>3753</v>
      </c>
      <c r="M17" s="68">
        <v>0</v>
      </c>
      <c r="N17" s="71">
        <f t="shared" si="0"/>
        <v>3753</v>
      </c>
    </row>
    <row r="18" spans="1:14" x14ac:dyDescent="0.25">
      <c r="A18" s="37">
        <v>15</v>
      </c>
      <c r="B18" s="38" t="s">
        <v>26</v>
      </c>
      <c r="C18" s="58">
        <v>0</v>
      </c>
      <c r="D18" s="38">
        <v>0</v>
      </c>
      <c r="E18" s="58">
        <v>0</v>
      </c>
      <c r="F18" s="38">
        <v>0</v>
      </c>
      <c r="G18" s="6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68">
        <v>0</v>
      </c>
      <c r="N18" s="71">
        <f t="shared" si="0"/>
        <v>0</v>
      </c>
    </row>
    <row r="19" spans="1:14" x14ac:dyDescent="0.25">
      <c r="A19" s="37">
        <v>16</v>
      </c>
      <c r="B19" s="38" t="s">
        <v>27</v>
      </c>
      <c r="C19" s="58">
        <v>40</v>
      </c>
      <c r="D19" s="71">
        <v>8647</v>
      </c>
      <c r="E19" s="58"/>
      <c r="F19" s="71">
        <v>7698</v>
      </c>
      <c r="G19" s="68">
        <v>0</v>
      </c>
      <c r="H19" s="38">
        <v>196</v>
      </c>
      <c r="I19" s="58">
        <v>0</v>
      </c>
      <c r="J19" s="71">
        <v>0</v>
      </c>
      <c r="K19" s="58">
        <v>0</v>
      </c>
      <c r="L19" s="38">
        <v>0</v>
      </c>
      <c r="M19" s="68">
        <v>0</v>
      </c>
      <c r="N19" s="71">
        <f t="shared" si="0"/>
        <v>16581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6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6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212">
        <v>1791</v>
      </c>
      <c r="D21" s="158">
        <v>10812</v>
      </c>
      <c r="E21" s="212">
        <v>1700</v>
      </c>
      <c r="F21" s="158">
        <v>8083</v>
      </c>
      <c r="G21" s="113">
        <v>1729</v>
      </c>
      <c r="H21" s="158">
        <v>8108</v>
      </c>
      <c r="I21" s="212">
        <v>1461</v>
      </c>
      <c r="J21" s="158">
        <v>1702</v>
      </c>
      <c r="K21" s="212">
        <v>990</v>
      </c>
      <c r="L21" s="158">
        <v>1453</v>
      </c>
      <c r="M21" s="93">
        <v>2449</v>
      </c>
      <c r="N21" s="158">
        <f t="shared" si="0"/>
        <v>40278</v>
      </c>
    </row>
    <row r="22" spans="1:14" ht="15.75" thickBot="1" x14ac:dyDescent="0.3">
      <c r="A22" s="43"/>
      <c r="B22" s="44" t="s">
        <v>37</v>
      </c>
      <c r="C22" s="45">
        <f>SUM(C4:C21)</f>
        <v>362360</v>
      </c>
      <c r="D22" s="46">
        <f>SUM(D4:D21)</f>
        <v>570319</v>
      </c>
      <c r="E22" s="47">
        <f>SUM(E4:E21)</f>
        <v>396261</v>
      </c>
      <c r="F22" s="59">
        <f>SUM(F4:F21)</f>
        <v>463288</v>
      </c>
      <c r="G22" s="47">
        <f t="shared" ref="G22:M22" si="1">SUM(G4:G21)</f>
        <v>341223</v>
      </c>
      <c r="H22" s="46">
        <f t="shared" si="1"/>
        <v>362048</v>
      </c>
      <c r="I22" s="47">
        <f>SUM(I4:I21)</f>
        <v>142144</v>
      </c>
      <c r="J22" s="46">
        <f t="shared" si="1"/>
        <v>408486</v>
      </c>
      <c r="K22" s="136">
        <f t="shared" si="1"/>
        <v>260854</v>
      </c>
      <c r="L22" s="46">
        <f t="shared" si="1"/>
        <v>511927</v>
      </c>
      <c r="M22" s="48">
        <f t="shared" si="1"/>
        <v>250281</v>
      </c>
      <c r="N22" s="46">
        <f>SUM(N4:N21)</f>
        <v>4069191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15" t="s">
        <v>31</v>
      </c>
      <c r="B24" s="316"/>
      <c r="C24" s="55">
        <f>C22/N22</f>
        <v>8.9049641562659501E-2</v>
      </c>
      <c r="D24" s="54">
        <f>D22/N22</f>
        <v>0.14015537732192959</v>
      </c>
      <c r="E24" s="55">
        <f>E22/N22</f>
        <v>9.7380781585332324E-2</v>
      </c>
      <c r="F24" s="54">
        <f>F22/N22</f>
        <v>0.11385260608312561</v>
      </c>
      <c r="G24" s="55">
        <f>G22/N22</f>
        <v>8.3855242970900107E-2</v>
      </c>
      <c r="H24" s="54">
        <f>H22/N22</f>
        <v>8.8972967845451348E-2</v>
      </c>
      <c r="I24" s="55">
        <f>I22/N22</f>
        <v>3.4931759162939266E-2</v>
      </c>
      <c r="J24" s="54">
        <f>J22/N22</f>
        <v>0.10038506425478676</v>
      </c>
      <c r="K24" s="55">
        <f>K22/N22</f>
        <v>6.410463406608341E-2</v>
      </c>
      <c r="L24" s="54">
        <f>L22/N22</f>
        <v>0.12580559624750964</v>
      </c>
      <c r="M24" s="55">
        <f>M22/N22</f>
        <v>6.1506328899282439E-2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4069191</v>
      </c>
      <c r="N27" s="149">
        <f>M27/M29</f>
        <v>0.87241773576952786</v>
      </c>
    </row>
    <row r="28" spans="1:14" ht="15.75" thickBot="1" x14ac:dyDescent="0.3">
      <c r="A28" s="25">
        <v>19</v>
      </c>
      <c r="B28" s="170" t="s">
        <v>34</v>
      </c>
      <c r="C28" s="278">
        <v>293461</v>
      </c>
      <c r="D28" s="57">
        <v>165401</v>
      </c>
      <c r="E28" s="147">
        <f>76401+190</f>
        <v>76591</v>
      </c>
      <c r="F28" s="57">
        <f>36657+135</f>
        <v>36792</v>
      </c>
      <c r="G28" s="147">
        <v>22833</v>
      </c>
      <c r="H28" s="279">
        <f>SUM(C28:G28)</f>
        <v>595078</v>
      </c>
      <c r="I28" s="1"/>
      <c r="J28" s="107"/>
      <c r="K28" s="288" t="s">
        <v>34</v>
      </c>
      <c r="L28" s="289"/>
      <c r="M28" s="147">
        <f>H28</f>
        <v>595078</v>
      </c>
      <c r="N28" s="150">
        <f>M28/M29</f>
        <v>0.12758226423047211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4664269</v>
      </c>
      <c r="N29" s="152">
        <f>M29/M29</f>
        <v>1</v>
      </c>
    </row>
    <row r="30" spans="1:14" ht="15.75" thickBot="1" x14ac:dyDescent="0.3">
      <c r="A30" s="292" t="s">
        <v>35</v>
      </c>
      <c r="B30" s="293"/>
      <c r="C30" s="26">
        <f>C28/H28</f>
        <v>0.49314711684854756</v>
      </c>
      <c r="D30" s="108">
        <f>D28/H28</f>
        <v>0.27794843701161864</v>
      </c>
      <c r="E30" s="26">
        <f>E28/H28</f>
        <v>0.12870749716843843</v>
      </c>
      <c r="F30" s="108">
        <f>F28/H28</f>
        <v>6.1827189040764403E-2</v>
      </c>
      <c r="G30" s="26">
        <f>G28/H28</f>
        <v>3.8369759930630944E-2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G26"/>
    <mergeCell ref="H26:H27"/>
    <mergeCell ref="K27:L27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0"/>
      <c r="B1" s="160"/>
      <c r="C1" s="317" t="s">
        <v>99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30"/>
    </row>
    <row r="2" spans="1:14" ht="15.75" thickBot="1" x14ac:dyDescent="0.3">
      <c r="A2" s="320" t="s">
        <v>0</v>
      </c>
      <c r="B2" s="322" t="s">
        <v>1</v>
      </c>
      <c r="C2" s="326" t="s">
        <v>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13" t="s">
        <v>3</v>
      </c>
    </row>
    <row r="3" spans="1:14" ht="15.75" thickBot="1" x14ac:dyDescent="0.3">
      <c r="A3" s="321"/>
      <c r="B3" s="323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2" t="s">
        <v>94</v>
      </c>
      <c r="J3" s="31" t="s">
        <v>9</v>
      </c>
      <c r="K3" s="88" t="s">
        <v>10</v>
      </c>
      <c r="L3" s="31" t="s">
        <v>93</v>
      </c>
      <c r="M3" s="32" t="s">
        <v>11</v>
      </c>
      <c r="N3" s="314"/>
    </row>
    <row r="4" spans="1:14" x14ac:dyDescent="0.25">
      <c r="A4" s="35">
        <v>1</v>
      </c>
      <c r="B4" s="36" t="s">
        <v>12</v>
      </c>
      <c r="C4" s="190">
        <v>728</v>
      </c>
      <c r="D4" s="157">
        <v>1400</v>
      </c>
      <c r="E4" s="193">
        <v>261</v>
      </c>
      <c r="F4" s="213">
        <v>883</v>
      </c>
      <c r="G4" s="193">
        <v>481</v>
      </c>
      <c r="H4" s="157">
        <v>1283</v>
      </c>
      <c r="I4" s="193">
        <v>155</v>
      </c>
      <c r="J4" s="213">
        <v>635</v>
      </c>
      <c r="K4" s="193">
        <v>341</v>
      </c>
      <c r="L4" s="213">
        <v>553</v>
      </c>
      <c r="M4" s="193">
        <v>604</v>
      </c>
      <c r="N4" s="157">
        <f t="shared" ref="N4:N21" si="0">SUM(C4:M4)</f>
        <v>7324</v>
      </c>
    </row>
    <row r="5" spans="1:14" x14ac:dyDescent="0.25">
      <c r="A5" s="37">
        <v>2</v>
      </c>
      <c r="B5" s="38" t="s">
        <v>13</v>
      </c>
      <c r="C5" s="58">
        <v>90</v>
      </c>
      <c r="D5" s="71">
        <v>4072</v>
      </c>
      <c r="E5" s="191">
        <v>1000</v>
      </c>
      <c r="F5" s="38">
        <v>789</v>
      </c>
      <c r="G5" s="58">
        <v>140</v>
      </c>
      <c r="H5" s="71">
        <v>6649</v>
      </c>
      <c r="I5" s="58">
        <v>0</v>
      </c>
      <c r="J5" s="38">
        <v>568</v>
      </c>
      <c r="K5" s="58">
        <v>0</v>
      </c>
      <c r="L5" s="71">
        <v>5904</v>
      </c>
      <c r="M5" s="191">
        <v>3845</v>
      </c>
      <c r="N5" s="71">
        <f t="shared" si="0"/>
        <v>23057</v>
      </c>
    </row>
    <row r="6" spans="1:14" x14ac:dyDescent="0.25">
      <c r="A6" s="37">
        <v>3</v>
      </c>
      <c r="B6" s="38" t="s">
        <v>14</v>
      </c>
      <c r="C6" s="191">
        <v>512</v>
      </c>
      <c r="D6" s="71">
        <v>1370</v>
      </c>
      <c r="E6" s="58">
        <v>663</v>
      </c>
      <c r="F6" s="71">
        <v>1252</v>
      </c>
      <c r="G6" s="58">
        <v>759</v>
      </c>
      <c r="H6" s="71">
        <v>686</v>
      </c>
      <c r="I6" s="58">
        <v>80</v>
      </c>
      <c r="J6" s="38">
        <v>688</v>
      </c>
      <c r="K6" s="58">
        <v>760</v>
      </c>
      <c r="L6" s="38">
        <v>657</v>
      </c>
      <c r="M6" s="58">
        <v>416</v>
      </c>
      <c r="N6" s="71">
        <f t="shared" si="0"/>
        <v>7843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5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5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58">
        <v>0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58">
        <v>0</v>
      </c>
      <c r="N8" s="38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0</v>
      </c>
      <c r="E9" s="58">
        <v>0</v>
      </c>
      <c r="F9" s="38">
        <v>0</v>
      </c>
      <c r="G9" s="5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58">
        <v>0</v>
      </c>
      <c r="N9" s="38">
        <f t="shared" si="0"/>
        <v>0</v>
      </c>
    </row>
    <row r="10" spans="1:14" x14ac:dyDescent="0.25">
      <c r="A10" s="37">
        <v>7</v>
      </c>
      <c r="B10" s="38" t="s">
        <v>18</v>
      </c>
      <c r="C10" s="58">
        <v>3</v>
      </c>
      <c r="D10" s="38">
        <v>3</v>
      </c>
      <c r="E10" s="58">
        <v>10</v>
      </c>
      <c r="F10" s="38">
        <v>3</v>
      </c>
      <c r="G10" s="58">
        <v>2</v>
      </c>
      <c r="H10" s="38">
        <v>3</v>
      </c>
      <c r="I10" s="58">
        <v>0</v>
      </c>
      <c r="J10" s="38">
        <v>10</v>
      </c>
      <c r="K10" s="58">
        <v>0</v>
      </c>
      <c r="L10" s="38">
        <v>7</v>
      </c>
      <c r="M10" s="58">
        <v>1</v>
      </c>
      <c r="N10" s="38">
        <f t="shared" si="0"/>
        <v>42</v>
      </c>
    </row>
    <row r="11" spans="1:14" x14ac:dyDescent="0.25">
      <c r="A11" s="37">
        <v>8</v>
      </c>
      <c r="B11" s="38" t="s">
        <v>19</v>
      </c>
      <c r="C11" s="58">
        <v>75</v>
      </c>
      <c r="D11" s="38">
        <v>49</v>
      </c>
      <c r="E11" s="58">
        <v>17</v>
      </c>
      <c r="F11" s="38">
        <v>86</v>
      </c>
      <c r="G11" s="58">
        <v>34</v>
      </c>
      <c r="H11" s="38">
        <v>286</v>
      </c>
      <c r="I11" s="58">
        <v>9</v>
      </c>
      <c r="J11" s="38">
        <v>23</v>
      </c>
      <c r="K11" s="58">
        <v>38</v>
      </c>
      <c r="L11" s="38">
        <v>49</v>
      </c>
      <c r="M11" s="58">
        <v>49</v>
      </c>
      <c r="N11" s="71">
        <f t="shared" si="0"/>
        <v>715</v>
      </c>
    </row>
    <row r="12" spans="1:14" x14ac:dyDescent="0.25">
      <c r="A12" s="37">
        <v>9</v>
      </c>
      <c r="B12" s="38" t="s">
        <v>20</v>
      </c>
      <c r="C12" s="191">
        <v>1078</v>
      </c>
      <c r="D12" s="71">
        <v>1530</v>
      </c>
      <c r="E12" s="191">
        <v>1831</v>
      </c>
      <c r="F12" s="38">
        <v>943</v>
      </c>
      <c r="G12" s="58">
        <v>220</v>
      </c>
      <c r="H12" s="38">
        <v>930</v>
      </c>
      <c r="I12" s="58">
        <v>13</v>
      </c>
      <c r="J12" s="71">
        <v>166</v>
      </c>
      <c r="K12" s="58">
        <v>176</v>
      </c>
      <c r="L12" s="38">
        <v>1205</v>
      </c>
      <c r="M12" s="58">
        <v>169</v>
      </c>
      <c r="N12" s="71">
        <f t="shared" si="0"/>
        <v>8261</v>
      </c>
    </row>
    <row r="13" spans="1:14" x14ac:dyDescent="0.25">
      <c r="A13" s="37">
        <v>10</v>
      </c>
      <c r="B13" s="38" t="s">
        <v>21</v>
      </c>
      <c r="C13" s="191">
        <v>1670</v>
      </c>
      <c r="D13" s="71">
        <v>3318</v>
      </c>
      <c r="E13" s="191">
        <v>2390</v>
      </c>
      <c r="F13" s="71">
        <v>2862</v>
      </c>
      <c r="G13" s="191">
        <v>3976</v>
      </c>
      <c r="H13" s="71">
        <v>2322</v>
      </c>
      <c r="I13" s="191">
        <v>1842</v>
      </c>
      <c r="J13" s="71">
        <v>4208</v>
      </c>
      <c r="K13" s="191">
        <v>2417</v>
      </c>
      <c r="L13" s="71">
        <v>2943</v>
      </c>
      <c r="M13" s="191">
        <v>1904</v>
      </c>
      <c r="N13" s="71">
        <f t="shared" si="0"/>
        <v>29852</v>
      </c>
    </row>
    <row r="14" spans="1:14" x14ac:dyDescent="0.25">
      <c r="A14" s="37">
        <v>11</v>
      </c>
      <c r="B14" s="38" t="s">
        <v>22</v>
      </c>
      <c r="C14" s="58">
        <v>0</v>
      </c>
      <c r="D14" s="38">
        <v>0</v>
      </c>
      <c r="E14" s="5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58">
        <v>122</v>
      </c>
      <c r="D16" s="38">
        <v>7</v>
      </c>
      <c r="E16" s="58">
        <v>8</v>
      </c>
      <c r="F16" s="38">
        <v>55</v>
      </c>
      <c r="G16" s="58">
        <v>54</v>
      </c>
      <c r="H16" s="38">
        <v>40</v>
      </c>
      <c r="I16" s="58">
        <v>0</v>
      </c>
      <c r="J16" s="71">
        <v>18</v>
      </c>
      <c r="K16" s="58">
        <v>50</v>
      </c>
      <c r="L16" s="38">
        <v>7</v>
      </c>
      <c r="M16" s="58">
        <v>10</v>
      </c>
      <c r="N16" s="38">
        <f t="shared" si="0"/>
        <v>371</v>
      </c>
    </row>
    <row r="17" spans="1:14" x14ac:dyDescent="0.25">
      <c r="A17" s="37">
        <v>14</v>
      </c>
      <c r="B17" s="38" t="s">
        <v>25</v>
      </c>
      <c r="C17" s="58">
        <v>0</v>
      </c>
      <c r="D17" s="38">
        <v>0</v>
      </c>
      <c r="E17" s="5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6</v>
      </c>
      <c r="M17" s="58">
        <v>0</v>
      </c>
      <c r="N17" s="38">
        <f t="shared" si="0"/>
        <v>6</v>
      </c>
    </row>
    <row r="18" spans="1:14" x14ac:dyDescent="0.25">
      <c r="A18" s="37">
        <v>15</v>
      </c>
      <c r="B18" s="38" t="s">
        <v>26</v>
      </c>
      <c r="C18" s="58">
        <v>0</v>
      </c>
      <c r="D18" s="38">
        <v>0</v>
      </c>
      <c r="E18" s="58">
        <v>0</v>
      </c>
      <c r="F18" s="38">
        <v>0</v>
      </c>
      <c r="G18" s="5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38">
        <f t="shared" si="0"/>
        <v>0</v>
      </c>
    </row>
    <row r="19" spans="1:14" x14ac:dyDescent="0.25">
      <c r="A19" s="37">
        <v>16</v>
      </c>
      <c r="B19" s="38" t="s">
        <v>27</v>
      </c>
      <c r="C19" s="58">
        <v>34</v>
      </c>
      <c r="D19" s="38">
        <v>1</v>
      </c>
      <c r="E19" s="58">
        <v>0</v>
      </c>
      <c r="F19" s="38">
        <v>5</v>
      </c>
      <c r="G19" s="58">
        <v>0</v>
      </c>
      <c r="H19" s="38">
        <v>6</v>
      </c>
      <c r="I19" s="58">
        <v>0</v>
      </c>
      <c r="J19" s="38">
        <v>0</v>
      </c>
      <c r="K19" s="58">
        <v>0</v>
      </c>
      <c r="L19" s="38">
        <v>0</v>
      </c>
      <c r="M19" s="58">
        <v>0</v>
      </c>
      <c r="N19" s="38">
        <f t="shared" si="0"/>
        <v>46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5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5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92">
        <v>87</v>
      </c>
      <c r="D21" s="41">
        <v>513</v>
      </c>
      <c r="E21" s="192">
        <v>43</v>
      </c>
      <c r="F21" s="41">
        <v>455</v>
      </c>
      <c r="G21" s="192">
        <v>69</v>
      </c>
      <c r="H21" s="41">
        <v>272</v>
      </c>
      <c r="I21" s="192">
        <v>24</v>
      </c>
      <c r="J21" s="158">
        <v>89</v>
      </c>
      <c r="K21" s="192">
        <v>85</v>
      </c>
      <c r="L21" s="158">
        <v>51</v>
      </c>
      <c r="M21" s="192">
        <v>131</v>
      </c>
      <c r="N21" s="158">
        <f t="shared" si="0"/>
        <v>1819</v>
      </c>
    </row>
    <row r="22" spans="1:14" ht="15.75" thickBot="1" x14ac:dyDescent="0.3">
      <c r="A22" s="43"/>
      <c r="B22" s="44" t="s">
        <v>3</v>
      </c>
      <c r="C22" s="45">
        <f>SUM(C4:C21)</f>
        <v>4399</v>
      </c>
      <c r="D22" s="59">
        <f>SUM(D4:D21)</f>
        <v>12263</v>
      </c>
      <c r="E22" s="94">
        <f t="shared" ref="E22:N22" si="1">SUM(E4:E21)</f>
        <v>6223</v>
      </c>
      <c r="F22" s="46">
        <f t="shared" si="1"/>
        <v>7333</v>
      </c>
      <c r="G22" s="47">
        <f t="shared" si="1"/>
        <v>5735</v>
      </c>
      <c r="H22" s="46">
        <f t="shared" si="1"/>
        <v>12477</v>
      </c>
      <c r="I22" s="47">
        <f t="shared" si="1"/>
        <v>2123</v>
      </c>
      <c r="J22" s="46">
        <f t="shared" si="1"/>
        <v>6405</v>
      </c>
      <c r="K22" s="47">
        <f t="shared" si="1"/>
        <v>3867</v>
      </c>
      <c r="L22" s="46">
        <f t="shared" si="1"/>
        <v>11382</v>
      </c>
      <c r="M22" s="47">
        <f t="shared" si="1"/>
        <v>7129</v>
      </c>
      <c r="N22" s="46">
        <f t="shared" si="1"/>
        <v>79336</v>
      </c>
    </row>
    <row r="23" spans="1:14" ht="15.75" thickBot="1" x14ac:dyDescent="0.3">
      <c r="A23" s="50"/>
      <c r="B23" s="51"/>
      <c r="C23" s="53"/>
      <c r="D23" s="77"/>
      <c r="E23" s="77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15" t="s">
        <v>31</v>
      </c>
      <c r="B24" s="316"/>
      <c r="C24" s="55">
        <f>C22/N22</f>
        <v>5.5447716043158214E-2</v>
      </c>
      <c r="D24" s="54">
        <f>D22/N22</f>
        <v>0.1545704346072401</v>
      </c>
      <c r="E24" s="55">
        <f>E22/N22</f>
        <v>7.8438539881012403E-2</v>
      </c>
      <c r="F24" s="54">
        <f>F22/N22</f>
        <v>9.2429666229706567E-2</v>
      </c>
      <c r="G24" s="55">
        <f>G22/N22</f>
        <v>7.2287486134919837E-2</v>
      </c>
      <c r="H24" s="54">
        <f>H22/N22</f>
        <v>0.15726782293032168</v>
      </c>
      <c r="I24" s="55">
        <f>I22/N22</f>
        <v>2.6759604719169102E-2</v>
      </c>
      <c r="J24" s="54">
        <f>J22/N22</f>
        <v>8.0732580417464964E-2</v>
      </c>
      <c r="K24" s="55">
        <f>K22/N22</f>
        <v>4.8742059090450741E-2</v>
      </c>
      <c r="L24" s="54">
        <f>L22/N22</f>
        <v>0.14346576585660986</v>
      </c>
      <c r="M24" s="55">
        <f>M22/N22</f>
        <v>8.9858324089946554E-2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79336</v>
      </c>
      <c r="N27" s="149">
        <f>M27/M29</f>
        <v>0.95197868919340511</v>
      </c>
    </row>
    <row r="28" spans="1:14" ht="15.75" thickBot="1" x14ac:dyDescent="0.3">
      <c r="A28" s="25">
        <v>19</v>
      </c>
      <c r="B28" s="170" t="s">
        <v>34</v>
      </c>
      <c r="C28" s="147">
        <v>2241</v>
      </c>
      <c r="D28" s="57">
        <v>851</v>
      </c>
      <c r="E28" s="147">
        <v>461</v>
      </c>
      <c r="F28" s="57">
        <v>295</v>
      </c>
      <c r="G28" s="147">
        <v>154</v>
      </c>
      <c r="H28" s="57">
        <f>SUM(C28:G28)</f>
        <v>4002</v>
      </c>
      <c r="I28" s="1"/>
      <c r="J28" s="107"/>
      <c r="K28" s="288" t="s">
        <v>34</v>
      </c>
      <c r="L28" s="289"/>
      <c r="M28" s="147">
        <f>H28</f>
        <v>4002</v>
      </c>
      <c r="N28" s="150">
        <f>M28/M29</f>
        <v>4.802131080659483E-2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83338</v>
      </c>
      <c r="N29" s="152">
        <f>M29/M29</f>
        <v>1</v>
      </c>
    </row>
    <row r="30" spans="1:14" ht="15.75" thickBot="1" x14ac:dyDescent="0.3">
      <c r="A30" s="292" t="s">
        <v>35</v>
      </c>
      <c r="B30" s="293"/>
      <c r="C30" s="26">
        <f>C28/H28</f>
        <v>0.55997001499250376</v>
      </c>
      <c r="D30" s="108">
        <f>D28/H28</f>
        <v>0.21264367816091953</v>
      </c>
      <c r="E30" s="26">
        <f>E28/H28</f>
        <v>0.11519240379810095</v>
      </c>
      <c r="F30" s="108">
        <f>F28/H28</f>
        <v>7.371314342828586E-2</v>
      </c>
      <c r="G30" s="26">
        <f>G28/H28</f>
        <v>3.8480759620189903E-2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0"/>
      <c r="B1" s="160"/>
      <c r="C1" s="328" t="s">
        <v>100</v>
      </c>
      <c r="D1" s="329"/>
      <c r="E1" s="329"/>
      <c r="F1" s="329"/>
      <c r="G1" s="329"/>
      <c r="H1" s="329"/>
      <c r="I1" s="329"/>
      <c r="J1" s="30"/>
      <c r="K1" s="30"/>
      <c r="L1" s="30"/>
      <c r="M1" s="30"/>
      <c r="N1" s="30"/>
    </row>
    <row r="2" spans="1:14" ht="15.75" thickBot="1" x14ac:dyDescent="0.3">
      <c r="A2" s="320" t="s">
        <v>0</v>
      </c>
      <c r="B2" s="322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3" t="s">
        <v>3</v>
      </c>
    </row>
    <row r="3" spans="1:14" ht="15.75" thickBot="1" x14ac:dyDescent="0.3">
      <c r="A3" s="321"/>
      <c r="B3" s="323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22" t="s">
        <v>94</v>
      </c>
      <c r="J3" s="31" t="s">
        <v>9</v>
      </c>
      <c r="K3" s="86" t="s">
        <v>10</v>
      </c>
      <c r="L3" s="31" t="s">
        <v>93</v>
      </c>
      <c r="M3" s="61" t="s">
        <v>11</v>
      </c>
      <c r="N3" s="314"/>
    </row>
    <row r="4" spans="1:14" x14ac:dyDescent="0.25">
      <c r="A4" s="35">
        <v>1</v>
      </c>
      <c r="B4" s="36" t="s">
        <v>12</v>
      </c>
      <c r="C4" s="186">
        <v>69</v>
      </c>
      <c r="D4" s="188">
        <v>178</v>
      </c>
      <c r="E4" s="189">
        <v>32</v>
      </c>
      <c r="F4" s="188">
        <v>215</v>
      </c>
      <c r="G4" s="186">
        <v>17</v>
      </c>
      <c r="H4" s="188">
        <v>179</v>
      </c>
      <c r="I4" s="186">
        <v>25</v>
      </c>
      <c r="J4" s="36">
        <v>65</v>
      </c>
      <c r="K4" s="186">
        <v>44</v>
      </c>
      <c r="L4" s="188">
        <v>96</v>
      </c>
      <c r="M4" s="186">
        <v>109</v>
      </c>
      <c r="N4" s="157">
        <f t="shared" ref="N4:N20" si="0">SUM(C4:M4)</f>
        <v>1029</v>
      </c>
    </row>
    <row r="5" spans="1:14" x14ac:dyDescent="0.25">
      <c r="A5" s="37">
        <v>2</v>
      </c>
      <c r="B5" s="38" t="s">
        <v>13</v>
      </c>
      <c r="C5" s="62">
        <v>2</v>
      </c>
      <c r="D5" s="69">
        <v>151</v>
      </c>
      <c r="E5" s="62">
        <v>59</v>
      </c>
      <c r="F5" s="69">
        <v>160</v>
      </c>
      <c r="G5" s="62">
        <v>0</v>
      </c>
      <c r="H5" s="69">
        <v>643</v>
      </c>
      <c r="I5" s="62">
        <v>0</v>
      </c>
      <c r="J5" s="38">
        <v>40</v>
      </c>
      <c r="K5" s="62">
        <v>0</v>
      </c>
      <c r="L5" s="69">
        <v>144</v>
      </c>
      <c r="M5" s="62">
        <v>985</v>
      </c>
      <c r="N5" s="38">
        <f t="shared" si="0"/>
        <v>2184</v>
      </c>
    </row>
    <row r="6" spans="1:14" x14ac:dyDescent="0.25">
      <c r="A6" s="37">
        <v>3</v>
      </c>
      <c r="B6" s="38" t="s">
        <v>14</v>
      </c>
      <c r="C6" s="62">
        <v>83</v>
      </c>
      <c r="D6" s="69">
        <v>264</v>
      </c>
      <c r="E6" s="155">
        <v>191</v>
      </c>
      <c r="F6" s="69">
        <v>174</v>
      </c>
      <c r="G6" s="62">
        <v>33</v>
      </c>
      <c r="H6" s="69">
        <v>249</v>
      </c>
      <c r="I6" s="62">
        <v>45</v>
      </c>
      <c r="J6" s="38">
        <v>230</v>
      </c>
      <c r="K6" s="62">
        <v>176</v>
      </c>
      <c r="L6" s="69">
        <v>203</v>
      </c>
      <c r="M6" s="62">
        <v>238</v>
      </c>
      <c r="N6" s="71">
        <f>SUM(C6:M6)</f>
        <v>1886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38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9">
        <v>1</v>
      </c>
      <c r="E8" s="62">
        <v>0</v>
      </c>
      <c r="F8" s="69">
        <v>0</v>
      </c>
      <c r="G8" s="62">
        <v>0</v>
      </c>
      <c r="H8" s="69">
        <v>0</v>
      </c>
      <c r="I8" s="62">
        <v>0</v>
      </c>
      <c r="J8" s="38">
        <v>0</v>
      </c>
      <c r="K8" s="62">
        <v>0</v>
      </c>
      <c r="L8" s="69">
        <v>0</v>
      </c>
      <c r="M8" s="62">
        <v>0</v>
      </c>
      <c r="N8" s="38">
        <f t="shared" si="0"/>
        <v>1</v>
      </c>
    </row>
    <row r="9" spans="1:14" x14ac:dyDescent="0.25">
      <c r="A9" s="37">
        <v>6</v>
      </c>
      <c r="B9" s="38" t="s">
        <v>17</v>
      </c>
      <c r="C9" s="62">
        <v>0</v>
      </c>
      <c r="D9" s="69">
        <v>1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8">
        <v>0</v>
      </c>
      <c r="K9" s="62">
        <v>0</v>
      </c>
      <c r="L9" s="69">
        <v>0</v>
      </c>
      <c r="M9" s="62">
        <v>0</v>
      </c>
      <c r="N9" s="38">
        <f t="shared" si="0"/>
        <v>1</v>
      </c>
    </row>
    <row r="10" spans="1:14" x14ac:dyDescent="0.25">
      <c r="A10" s="37">
        <v>7</v>
      </c>
      <c r="B10" s="38" t="s">
        <v>18</v>
      </c>
      <c r="C10" s="62">
        <v>3</v>
      </c>
      <c r="D10" s="69">
        <v>2</v>
      </c>
      <c r="E10" s="155">
        <v>4</v>
      </c>
      <c r="F10" s="69">
        <v>1</v>
      </c>
      <c r="G10" s="62">
        <v>0</v>
      </c>
      <c r="H10" s="69">
        <v>2</v>
      </c>
      <c r="I10" s="62">
        <v>0</v>
      </c>
      <c r="J10" s="38">
        <v>1</v>
      </c>
      <c r="K10" s="62">
        <v>0</v>
      </c>
      <c r="L10" s="69">
        <v>0</v>
      </c>
      <c r="M10" s="62">
        <v>0</v>
      </c>
      <c r="N10" s="38">
        <f t="shared" si="0"/>
        <v>13</v>
      </c>
    </row>
    <row r="11" spans="1:14" x14ac:dyDescent="0.25">
      <c r="A11" s="37">
        <v>8</v>
      </c>
      <c r="B11" s="38" t="s">
        <v>19</v>
      </c>
      <c r="C11" s="62">
        <v>24</v>
      </c>
      <c r="D11" s="69">
        <v>9</v>
      </c>
      <c r="E11" s="155">
        <v>12</v>
      </c>
      <c r="F11" s="69">
        <v>28</v>
      </c>
      <c r="G11" s="62">
        <v>3</v>
      </c>
      <c r="H11" s="69">
        <v>54</v>
      </c>
      <c r="I11" s="62">
        <v>6</v>
      </c>
      <c r="J11" s="38">
        <v>20</v>
      </c>
      <c r="K11" s="62">
        <v>25</v>
      </c>
      <c r="L11" s="69">
        <v>15</v>
      </c>
      <c r="M11" s="62">
        <v>27</v>
      </c>
      <c r="N11" s="38">
        <f t="shared" si="0"/>
        <v>223</v>
      </c>
    </row>
    <row r="12" spans="1:14" x14ac:dyDescent="0.25">
      <c r="A12" s="37">
        <v>9</v>
      </c>
      <c r="B12" s="38" t="s">
        <v>20</v>
      </c>
      <c r="C12" s="62">
        <v>71</v>
      </c>
      <c r="D12" s="65">
        <v>162</v>
      </c>
      <c r="E12" s="62">
        <v>169</v>
      </c>
      <c r="F12" s="65">
        <v>168</v>
      </c>
      <c r="G12" s="62">
        <v>11</v>
      </c>
      <c r="H12" s="69">
        <v>199</v>
      </c>
      <c r="I12" s="62">
        <v>1</v>
      </c>
      <c r="J12" s="38">
        <v>47</v>
      </c>
      <c r="K12" s="62">
        <v>48</v>
      </c>
      <c r="L12" s="69">
        <v>148</v>
      </c>
      <c r="M12" s="62">
        <v>51</v>
      </c>
      <c r="N12" s="71">
        <f t="shared" si="0"/>
        <v>1075</v>
      </c>
    </row>
    <row r="13" spans="1:14" x14ac:dyDescent="0.25">
      <c r="A13" s="37">
        <v>10</v>
      </c>
      <c r="B13" s="38" t="s">
        <v>21</v>
      </c>
      <c r="C13" s="62">
        <v>491</v>
      </c>
      <c r="D13" s="65">
        <v>901</v>
      </c>
      <c r="E13" s="155">
        <v>927</v>
      </c>
      <c r="F13" s="65">
        <v>806</v>
      </c>
      <c r="G13" s="62">
        <v>502</v>
      </c>
      <c r="H13" s="65">
        <v>1307</v>
      </c>
      <c r="I13" s="155">
        <v>1166</v>
      </c>
      <c r="J13" s="71">
        <v>890</v>
      </c>
      <c r="K13" s="155">
        <v>862</v>
      </c>
      <c r="L13" s="65">
        <v>798</v>
      </c>
      <c r="M13" s="155">
        <v>801</v>
      </c>
      <c r="N13" s="71">
        <f t="shared" si="0"/>
        <v>9451</v>
      </c>
    </row>
    <row r="14" spans="1:14" x14ac:dyDescent="0.25">
      <c r="A14" s="37">
        <v>11</v>
      </c>
      <c r="B14" s="38" t="s">
        <v>22</v>
      </c>
      <c r="C14" s="62">
        <v>0</v>
      </c>
      <c r="D14" s="69">
        <v>6</v>
      </c>
      <c r="E14" s="62">
        <v>0</v>
      </c>
      <c r="F14" s="69">
        <v>0</v>
      </c>
      <c r="G14" s="62">
        <v>0</v>
      </c>
      <c r="H14" s="39">
        <v>0</v>
      </c>
      <c r="I14" s="62">
        <v>0</v>
      </c>
      <c r="J14" s="38">
        <v>0</v>
      </c>
      <c r="K14" s="62">
        <v>0</v>
      </c>
      <c r="L14" s="69">
        <v>0</v>
      </c>
      <c r="M14" s="62">
        <v>0</v>
      </c>
      <c r="N14" s="38">
        <f t="shared" si="0"/>
        <v>6</v>
      </c>
    </row>
    <row r="15" spans="1:14" x14ac:dyDescent="0.25">
      <c r="A15" s="37">
        <v>12</v>
      </c>
      <c r="B15" s="38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39">
        <v>0</v>
      </c>
      <c r="I15" s="62">
        <v>0</v>
      </c>
      <c r="J15" s="38">
        <v>0</v>
      </c>
      <c r="K15" s="62">
        <v>1</v>
      </c>
      <c r="L15" s="69">
        <v>0</v>
      </c>
      <c r="M15" s="62">
        <v>0</v>
      </c>
      <c r="N15" s="38">
        <f t="shared" si="0"/>
        <v>1</v>
      </c>
    </row>
    <row r="16" spans="1:14" x14ac:dyDescent="0.25">
      <c r="A16" s="37">
        <v>13</v>
      </c>
      <c r="B16" s="38" t="s">
        <v>24</v>
      </c>
      <c r="C16" s="62">
        <v>23</v>
      </c>
      <c r="D16" s="69">
        <v>8</v>
      </c>
      <c r="E16" s="62">
        <v>22</v>
      </c>
      <c r="F16" s="69">
        <v>15</v>
      </c>
      <c r="G16" s="62">
        <v>13</v>
      </c>
      <c r="H16" s="69">
        <v>16</v>
      </c>
      <c r="I16" s="62">
        <v>0</v>
      </c>
      <c r="J16" s="38">
        <v>19</v>
      </c>
      <c r="K16" s="62">
        <v>23</v>
      </c>
      <c r="L16" s="69">
        <v>8</v>
      </c>
      <c r="M16" s="62">
        <v>20</v>
      </c>
      <c r="N16" s="38">
        <f t="shared" si="0"/>
        <v>167</v>
      </c>
    </row>
    <row r="17" spans="1:14" x14ac:dyDescent="0.25">
      <c r="A17" s="37">
        <v>14</v>
      </c>
      <c r="B17" s="38" t="s">
        <v>25</v>
      </c>
      <c r="C17" s="62">
        <v>0</v>
      </c>
      <c r="D17" s="69">
        <v>0</v>
      </c>
      <c r="E17" s="62">
        <v>0</v>
      </c>
      <c r="F17" s="69">
        <v>0</v>
      </c>
      <c r="G17" s="62">
        <v>0</v>
      </c>
      <c r="H17" s="39">
        <v>0</v>
      </c>
      <c r="I17" s="62">
        <v>0</v>
      </c>
      <c r="J17" s="38">
        <v>0</v>
      </c>
      <c r="K17" s="62">
        <v>0</v>
      </c>
      <c r="L17" s="69">
        <v>1</v>
      </c>
      <c r="M17" s="62">
        <v>0</v>
      </c>
      <c r="N17" s="38">
        <f t="shared" si="0"/>
        <v>1</v>
      </c>
    </row>
    <row r="18" spans="1:14" x14ac:dyDescent="0.25">
      <c r="A18" s="37">
        <v>15</v>
      </c>
      <c r="B18" s="38" t="s">
        <v>26</v>
      </c>
      <c r="C18" s="62">
        <v>0</v>
      </c>
      <c r="D18" s="69">
        <v>0</v>
      </c>
      <c r="E18" s="62">
        <v>0</v>
      </c>
      <c r="F18" s="69">
        <v>0</v>
      </c>
      <c r="G18" s="62">
        <v>0</v>
      </c>
      <c r="H18" s="39">
        <v>0</v>
      </c>
      <c r="I18" s="62">
        <v>0</v>
      </c>
      <c r="J18" s="38">
        <v>0</v>
      </c>
      <c r="K18" s="62">
        <v>0</v>
      </c>
      <c r="L18" s="69">
        <v>0</v>
      </c>
      <c r="M18" s="62">
        <v>0</v>
      </c>
      <c r="N18" s="38">
        <f t="shared" si="0"/>
        <v>0</v>
      </c>
    </row>
    <row r="19" spans="1:14" x14ac:dyDescent="0.25">
      <c r="A19" s="37">
        <v>16</v>
      </c>
      <c r="B19" s="38" t="s">
        <v>27</v>
      </c>
      <c r="C19" s="62">
        <v>2</v>
      </c>
      <c r="D19" s="69">
        <v>0</v>
      </c>
      <c r="E19" s="62">
        <v>2</v>
      </c>
      <c r="F19" s="69">
        <v>0</v>
      </c>
      <c r="G19" s="62">
        <v>0</v>
      </c>
      <c r="H19" s="39">
        <v>1</v>
      </c>
      <c r="I19" s="62">
        <v>0</v>
      </c>
      <c r="J19" s="38">
        <v>0</v>
      </c>
      <c r="K19" s="62">
        <v>0</v>
      </c>
      <c r="L19" s="69">
        <v>0</v>
      </c>
      <c r="M19" s="62">
        <v>0</v>
      </c>
      <c r="N19" s="38">
        <f t="shared" si="0"/>
        <v>5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39">
        <v>0</v>
      </c>
      <c r="I20" s="62">
        <v>0</v>
      </c>
      <c r="J20" s="38">
        <v>0</v>
      </c>
      <c r="K20" s="62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87">
        <v>3</v>
      </c>
      <c r="D21" s="163">
        <v>310</v>
      </c>
      <c r="E21" s="187">
        <v>56</v>
      </c>
      <c r="F21" s="163">
        <v>141</v>
      </c>
      <c r="G21" s="244">
        <v>0</v>
      </c>
      <c r="H21" s="42">
        <v>118</v>
      </c>
      <c r="I21" s="187">
        <v>6</v>
      </c>
      <c r="J21" s="41">
        <v>8</v>
      </c>
      <c r="K21" s="187">
        <v>111</v>
      </c>
      <c r="L21" s="163">
        <v>17</v>
      </c>
      <c r="M21" s="187">
        <v>56</v>
      </c>
      <c r="N21" s="158">
        <f>SUM(C21:M21)</f>
        <v>826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771</v>
      </c>
      <c r="D22" s="49">
        <f t="shared" si="1"/>
        <v>1993</v>
      </c>
      <c r="E22" s="95">
        <f t="shared" si="1"/>
        <v>1474</v>
      </c>
      <c r="F22" s="49">
        <f t="shared" si="1"/>
        <v>1708</v>
      </c>
      <c r="G22" s="64">
        <f t="shared" si="1"/>
        <v>579</v>
      </c>
      <c r="H22" s="49">
        <f t="shared" si="1"/>
        <v>2768</v>
      </c>
      <c r="I22" s="63">
        <f t="shared" si="1"/>
        <v>1249</v>
      </c>
      <c r="J22" s="49">
        <f t="shared" si="1"/>
        <v>1320</v>
      </c>
      <c r="K22" s="95">
        <f>SUM(K4:K21)</f>
        <v>1290</v>
      </c>
      <c r="L22" s="49">
        <f t="shared" si="1"/>
        <v>1430</v>
      </c>
      <c r="M22" s="63">
        <f t="shared" si="1"/>
        <v>2287</v>
      </c>
      <c r="N22" s="46">
        <f>SUM(C22:M22)</f>
        <v>16869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5" t="s">
        <v>31</v>
      </c>
      <c r="B24" s="316"/>
      <c r="C24" s="55">
        <f>C22/N22</f>
        <v>4.5705139605192957E-2</v>
      </c>
      <c r="D24" s="54">
        <f>D22/N22</f>
        <v>0.11814571106763887</v>
      </c>
      <c r="E24" s="55">
        <f>E22/N22</f>
        <v>8.7379216313948668E-2</v>
      </c>
      <c r="F24" s="54">
        <f>F22/N22</f>
        <v>0.1012508151046298</v>
      </c>
      <c r="G24" s="55">
        <f>G22/N22</f>
        <v>3.4323314956428951E-2</v>
      </c>
      <c r="H24" s="54">
        <f>H22/N22</f>
        <v>0.16408797201968106</v>
      </c>
      <c r="I24" s="55">
        <f>I22/N22</f>
        <v>7.4041140553678345E-2</v>
      </c>
      <c r="J24" s="54">
        <f>J22/N22</f>
        <v>7.8250044460252535E-2</v>
      </c>
      <c r="K24" s="55">
        <f>K22/N22</f>
        <v>7.6471634358883156E-2</v>
      </c>
      <c r="L24" s="54">
        <f>L22/N22</f>
        <v>8.4770881498606912E-2</v>
      </c>
      <c r="M24" s="55">
        <f>M22/N22</f>
        <v>0.13557413006105876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16869</v>
      </c>
      <c r="N27" s="149">
        <f>M27/M29</f>
        <v>0.96759206148904442</v>
      </c>
    </row>
    <row r="28" spans="1:14" ht="15.75" thickBot="1" x14ac:dyDescent="0.3">
      <c r="A28" s="25">
        <v>19</v>
      </c>
      <c r="B28" s="170" t="s">
        <v>34</v>
      </c>
      <c r="C28" s="147">
        <f>115+119</f>
        <v>234</v>
      </c>
      <c r="D28" s="57">
        <f>208+53</f>
        <v>261</v>
      </c>
      <c r="E28" s="147">
        <f>40+3</f>
        <v>43</v>
      </c>
      <c r="F28" s="57">
        <f>15+10</f>
        <v>25</v>
      </c>
      <c r="G28" s="147">
        <v>2</v>
      </c>
      <c r="H28" s="57">
        <f>SUM(C28:G28)</f>
        <v>565</v>
      </c>
      <c r="I28" s="1"/>
      <c r="J28" s="107"/>
      <c r="K28" s="288" t="s">
        <v>34</v>
      </c>
      <c r="L28" s="289"/>
      <c r="M28" s="147">
        <f>H28</f>
        <v>565</v>
      </c>
      <c r="N28" s="150">
        <f>M28/M29</f>
        <v>3.2407938510955601E-2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17434</v>
      </c>
      <c r="N29" s="152">
        <f>M29/M29</f>
        <v>1</v>
      </c>
    </row>
    <row r="30" spans="1:14" ht="15.75" thickBot="1" x14ac:dyDescent="0.3">
      <c r="A30" s="292" t="s">
        <v>35</v>
      </c>
      <c r="B30" s="293"/>
      <c r="C30" s="26">
        <f>C28/H28</f>
        <v>0.41415929203539825</v>
      </c>
      <c r="D30" s="108">
        <f>D28/H28</f>
        <v>0.46194690265486726</v>
      </c>
      <c r="E30" s="26">
        <f>E28/H28</f>
        <v>7.6106194690265486E-2</v>
      </c>
      <c r="F30" s="108">
        <f>F28/H28</f>
        <v>4.4247787610619468E-2</v>
      </c>
      <c r="G30" s="26">
        <f>G28/H28</f>
        <v>3.5398230088495575E-3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C26:G26"/>
    <mergeCell ref="H26:H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0"/>
      <c r="B1" s="30"/>
      <c r="C1" s="317" t="s">
        <v>101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222" t="s">
        <v>36</v>
      </c>
    </row>
    <row r="2" spans="1:14" ht="15.75" thickBot="1" x14ac:dyDescent="0.3">
      <c r="A2" s="320" t="s">
        <v>0</v>
      </c>
      <c r="B2" s="322" t="s">
        <v>1</v>
      </c>
      <c r="C2" s="332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3" t="s">
        <v>3</v>
      </c>
    </row>
    <row r="3" spans="1:14" ht="15.75" thickBot="1" x14ac:dyDescent="0.3">
      <c r="A3" s="321"/>
      <c r="B3" s="323"/>
      <c r="C3" s="89" t="s">
        <v>69</v>
      </c>
      <c r="D3" s="34" t="s">
        <v>4</v>
      </c>
      <c r="E3" s="33" t="s">
        <v>5</v>
      </c>
      <c r="F3" s="34" t="s">
        <v>6</v>
      </c>
      <c r="G3" s="33" t="s">
        <v>7</v>
      </c>
      <c r="H3" s="34" t="s">
        <v>8</v>
      </c>
      <c r="I3" s="22" t="s">
        <v>94</v>
      </c>
      <c r="J3" s="34" t="s">
        <v>9</v>
      </c>
      <c r="K3" s="87" t="s">
        <v>38</v>
      </c>
      <c r="L3" s="34" t="s">
        <v>93</v>
      </c>
      <c r="M3" s="60" t="s">
        <v>11</v>
      </c>
      <c r="N3" s="314"/>
    </row>
    <row r="4" spans="1:14" x14ac:dyDescent="0.25">
      <c r="A4" s="35">
        <v>1</v>
      </c>
      <c r="B4" s="36" t="s">
        <v>12</v>
      </c>
      <c r="C4" s="153">
        <v>3131</v>
      </c>
      <c r="D4" s="91">
        <v>10043</v>
      </c>
      <c r="E4" s="153">
        <v>2721</v>
      </c>
      <c r="F4" s="91">
        <v>7626</v>
      </c>
      <c r="G4" s="153">
        <v>2929</v>
      </c>
      <c r="H4" s="91">
        <v>9950</v>
      </c>
      <c r="I4" s="153">
        <v>712</v>
      </c>
      <c r="J4" s="91">
        <v>6648</v>
      </c>
      <c r="K4" s="153">
        <v>1752</v>
      </c>
      <c r="L4" s="91">
        <v>8287</v>
      </c>
      <c r="M4" s="189">
        <v>5170</v>
      </c>
      <c r="N4" s="157">
        <f t="shared" ref="N4:N21" si="0">SUM(C4:M4)</f>
        <v>58969</v>
      </c>
    </row>
    <row r="5" spans="1:14" x14ac:dyDescent="0.25">
      <c r="A5" s="37">
        <v>2</v>
      </c>
      <c r="B5" s="38" t="s">
        <v>13</v>
      </c>
      <c r="C5" s="68">
        <v>47</v>
      </c>
      <c r="D5" s="65">
        <v>3292</v>
      </c>
      <c r="E5" s="84">
        <v>1191</v>
      </c>
      <c r="F5" s="65">
        <v>2562</v>
      </c>
      <c r="G5" s="68">
        <v>0</v>
      </c>
      <c r="H5" s="65">
        <v>5085</v>
      </c>
      <c r="I5" s="68">
        <v>0</v>
      </c>
      <c r="J5" s="69">
        <v>276</v>
      </c>
      <c r="K5" s="68">
        <v>0</v>
      </c>
      <c r="L5" s="65">
        <v>1045</v>
      </c>
      <c r="M5" s="155">
        <v>5074</v>
      </c>
      <c r="N5" s="71">
        <f t="shared" si="0"/>
        <v>18572</v>
      </c>
    </row>
    <row r="6" spans="1:14" x14ac:dyDescent="0.25">
      <c r="A6" s="37">
        <v>3</v>
      </c>
      <c r="B6" s="38" t="s">
        <v>14</v>
      </c>
      <c r="C6" s="84">
        <v>6220</v>
      </c>
      <c r="D6" s="65">
        <v>32390</v>
      </c>
      <c r="E6" s="84">
        <v>9866</v>
      </c>
      <c r="F6" s="65">
        <v>19242</v>
      </c>
      <c r="G6" s="84">
        <v>8436</v>
      </c>
      <c r="H6" s="65">
        <v>14781</v>
      </c>
      <c r="I6" s="84">
        <v>2317</v>
      </c>
      <c r="J6" s="65">
        <v>12537</v>
      </c>
      <c r="K6" s="84">
        <v>13827</v>
      </c>
      <c r="L6" s="65">
        <v>17427</v>
      </c>
      <c r="M6" s="155">
        <v>18964</v>
      </c>
      <c r="N6" s="71">
        <f t="shared" si="0"/>
        <v>156007</v>
      </c>
    </row>
    <row r="7" spans="1:14" x14ac:dyDescent="0.25">
      <c r="A7" s="37">
        <v>4</v>
      </c>
      <c r="B7" s="38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8">
        <v>0</v>
      </c>
      <c r="D8" s="65">
        <v>492041</v>
      </c>
      <c r="E8" s="68">
        <v>0</v>
      </c>
      <c r="F8" s="69">
        <v>0</v>
      </c>
      <c r="G8" s="84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492041</v>
      </c>
    </row>
    <row r="9" spans="1:14" x14ac:dyDescent="0.25">
      <c r="A9" s="37">
        <v>6</v>
      </c>
      <c r="B9" s="38" t="s">
        <v>17</v>
      </c>
      <c r="C9" s="68">
        <v>0</v>
      </c>
      <c r="D9" s="65">
        <v>350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350</v>
      </c>
    </row>
    <row r="10" spans="1:14" x14ac:dyDescent="0.25">
      <c r="A10" s="37">
        <v>7</v>
      </c>
      <c r="B10" s="38" t="s">
        <v>18</v>
      </c>
      <c r="C10" s="68">
        <v>6552</v>
      </c>
      <c r="D10" s="65">
        <v>137</v>
      </c>
      <c r="E10" s="68">
        <v>33</v>
      </c>
      <c r="F10" s="69">
        <v>100</v>
      </c>
      <c r="G10" s="84">
        <v>0</v>
      </c>
      <c r="H10" s="69">
        <v>661</v>
      </c>
      <c r="I10" s="68">
        <v>0</v>
      </c>
      <c r="J10" s="69">
        <v>6</v>
      </c>
      <c r="K10" s="68">
        <v>0</v>
      </c>
      <c r="L10" s="69">
        <v>0</v>
      </c>
      <c r="M10" s="62">
        <v>0</v>
      </c>
      <c r="N10" s="71">
        <f t="shared" si="0"/>
        <v>7489</v>
      </c>
    </row>
    <row r="11" spans="1:14" x14ac:dyDescent="0.25">
      <c r="A11" s="37">
        <v>8</v>
      </c>
      <c r="B11" s="38" t="s">
        <v>19</v>
      </c>
      <c r="C11" s="84">
        <v>123220</v>
      </c>
      <c r="D11" s="65">
        <v>18716</v>
      </c>
      <c r="E11" s="84">
        <v>1126</v>
      </c>
      <c r="F11" s="65">
        <v>6964</v>
      </c>
      <c r="G11" s="84">
        <v>15750</v>
      </c>
      <c r="H11" s="65">
        <v>8300</v>
      </c>
      <c r="I11" s="68">
        <v>170</v>
      </c>
      <c r="J11" s="65">
        <v>2307</v>
      </c>
      <c r="K11" s="84">
        <v>1242</v>
      </c>
      <c r="L11" s="65">
        <v>8091</v>
      </c>
      <c r="M11" s="155">
        <v>3306</v>
      </c>
      <c r="N11" s="71">
        <f t="shared" si="0"/>
        <v>189192</v>
      </c>
    </row>
    <row r="12" spans="1:14" x14ac:dyDescent="0.25">
      <c r="A12" s="37">
        <v>9</v>
      </c>
      <c r="B12" s="38" t="s">
        <v>20</v>
      </c>
      <c r="C12" s="84">
        <v>16371</v>
      </c>
      <c r="D12" s="65">
        <v>12625</v>
      </c>
      <c r="E12" s="84">
        <v>10299</v>
      </c>
      <c r="F12" s="65">
        <v>8294</v>
      </c>
      <c r="G12" s="84">
        <v>9850</v>
      </c>
      <c r="H12" s="65">
        <v>5619</v>
      </c>
      <c r="I12" s="84">
        <v>6</v>
      </c>
      <c r="J12" s="65">
        <v>1580</v>
      </c>
      <c r="K12" s="84">
        <v>2262</v>
      </c>
      <c r="L12" s="65">
        <v>14294</v>
      </c>
      <c r="M12" s="155">
        <v>1697</v>
      </c>
      <c r="N12" s="71">
        <f t="shared" si="0"/>
        <v>82897</v>
      </c>
    </row>
    <row r="13" spans="1:14" x14ac:dyDescent="0.25">
      <c r="A13" s="37">
        <v>10</v>
      </c>
      <c r="B13" s="38" t="s">
        <v>21</v>
      </c>
      <c r="C13" s="84">
        <v>64524</v>
      </c>
      <c r="D13" s="65">
        <v>280874</v>
      </c>
      <c r="E13" s="84">
        <v>136004</v>
      </c>
      <c r="F13" s="65">
        <v>193276</v>
      </c>
      <c r="G13" s="84">
        <v>192675</v>
      </c>
      <c r="H13" s="65">
        <v>247079</v>
      </c>
      <c r="I13" s="84">
        <v>132528</v>
      </c>
      <c r="J13" s="65">
        <v>117401</v>
      </c>
      <c r="K13" s="84">
        <v>208208</v>
      </c>
      <c r="L13" s="65">
        <v>195659</v>
      </c>
      <c r="M13" s="155">
        <v>140894</v>
      </c>
      <c r="N13" s="71">
        <f t="shared" si="0"/>
        <v>1909122</v>
      </c>
    </row>
    <row r="14" spans="1:14" x14ac:dyDescent="0.25">
      <c r="A14" s="37">
        <v>11</v>
      </c>
      <c r="B14" s="38" t="s">
        <v>22</v>
      </c>
      <c r="C14" s="68">
        <v>0</v>
      </c>
      <c r="D14" s="65">
        <v>9947</v>
      </c>
      <c r="E14" s="84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9947</v>
      </c>
    </row>
    <row r="15" spans="1:14" x14ac:dyDescent="0.25">
      <c r="A15" s="37">
        <v>12</v>
      </c>
      <c r="B15" s="38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10</v>
      </c>
      <c r="L15" s="69">
        <v>0</v>
      </c>
      <c r="M15" s="62">
        <v>0</v>
      </c>
      <c r="N15" s="38">
        <f t="shared" si="0"/>
        <v>10</v>
      </c>
    </row>
    <row r="16" spans="1:14" x14ac:dyDescent="0.25">
      <c r="A16" s="37">
        <v>13</v>
      </c>
      <c r="B16" s="38" t="s">
        <v>24</v>
      </c>
      <c r="C16" s="68">
        <v>750</v>
      </c>
      <c r="D16" s="65">
        <v>3855</v>
      </c>
      <c r="E16" s="84">
        <v>750</v>
      </c>
      <c r="F16" s="65">
        <v>5666</v>
      </c>
      <c r="G16" s="84">
        <v>8996</v>
      </c>
      <c r="H16" s="65">
        <v>1858</v>
      </c>
      <c r="I16" s="68">
        <v>0</v>
      </c>
      <c r="J16" s="65">
        <v>7488</v>
      </c>
      <c r="K16" s="84">
        <v>6427</v>
      </c>
      <c r="L16" s="69">
        <v>785</v>
      </c>
      <c r="M16" s="155">
        <v>639</v>
      </c>
      <c r="N16" s="71">
        <f t="shared" si="0"/>
        <v>37214</v>
      </c>
    </row>
    <row r="17" spans="1:14" x14ac:dyDescent="0.25">
      <c r="A17" s="37">
        <v>14</v>
      </c>
      <c r="B17" s="38" t="s">
        <v>25</v>
      </c>
      <c r="C17" s="68">
        <v>0</v>
      </c>
      <c r="D17" s="65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5">
        <v>1151</v>
      </c>
      <c r="M17" s="62">
        <v>0</v>
      </c>
      <c r="N17" s="71">
        <f t="shared" si="0"/>
        <v>1151</v>
      </c>
    </row>
    <row r="18" spans="1:14" x14ac:dyDescent="0.25">
      <c r="A18" s="37">
        <v>15</v>
      </c>
      <c r="B18" s="38" t="s">
        <v>26</v>
      </c>
      <c r="C18" s="84">
        <v>0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0</v>
      </c>
    </row>
    <row r="19" spans="1:14" x14ac:dyDescent="0.25">
      <c r="A19" s="37">
        <v>16</v>
      </c>
      <c r="B19" s="38" t="s">
        <v>27</v>
      </c>
      <c r="C19" s="84">
        <v>750</v>
      </c>
      <c r="D19" s="65">
        <v>0</v>
      </c>
      <c r="E19" s="68">
        <v>134</v>
      </c>
      <c r="F19" s="69">
        <v>0</v>
      </c>
      <c r="G19" s="68">
        <v>0</v>
      </c>
      <c r="H19" s="69">
        <v>100</v>
      </c>
      <c r="I19" s="68">
        <v>0</v>
      </c>
      <c r="J19" s="69">
        <v>0</v>
      </c>
      <c r="K19" s="68">
        <v>0</v>
      </c>
      <c r="L19" s="69">
        <v>0</v>
      </c>
      <c r="M19" s="62">
        <v>0</v>
      </c>
      <c r="N19" s="71">
        <f t="shared" si="0"/>
        <v>984</v>
      </c>
    </row>
    <row r="20" spans="1:14" x14ac:dyDescent="0.25">
      <c r="A20" s="37">
        <v>17</v>
      </c>
      <c r="B20" s="38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93">
        <v>14</v>
      </c>
      <c r="D21" s="154">
        <v>9400</v>
      </c>
      <c r="E21" s="93">
        <v>1447</v>
      </c>
      <c r="F21" s="154">
        <v>3602</v>
      </c>
      <c r="G21" s="93">
        <v>0</v>
      </c>
      <c r="H21" s="154">
        <v>3138</v>
      </c>
      <c r="I21" s="285">
        <v>1087</v>
      </c>
      <c r="J21" s="154">
        <v>225</v>
      </c>
      <c r="K21" s="93">
        <v>2526</v>
      </c>
      <c r="L21" s="154">
        <v>229</v>
      </c>
      <c r="M21" s="156">
        <v>924</v>
      </c>
      <c r="N21" s="158">
        <f t="shared" si="0"/>
        <v>22592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221579</v>
      </c>
      <c r="D22" s="49">
        <f>SUM(D4:D21)</f>
        <v>873670</v>
      </c>
      <c r="E22" s="48">
        <f>SUM(E4:E21)</f>
        <v>163571</v>
      </c>
      <c r="F22" s="49">
        <f t="shared" si="1"/>
        <v>247332</v>
      </c>
      <c r="G22" s="99">
        <f t="shared" si="1"/>
        <v>238636</v>
      </c>
      <c r="H22" s="49">
        <f t="shared" si="1"/>
        <v>296571</v>
      </c>
      <c r="I22" s="48">
        <f>SUM(I4:I21)</f>
        <v>136820</v>
      </c>
      <c r="J22" s="49">
        <f t="shared" si="1"/>
        <v>148468</v>
      </c>
      <c r="K22" s="99">
        <f t="shared" si="1"/>
        <v>236254</v>
      </c>
      <c r="L22" s="49">
        <f t="shared" si="1"/>
        <v>246968</v>
      </c>
      <c r="M22" s="63">
        <f t="shared" si="1"/>
        <v>176668</v>
      </c>
      <c r="N22" s="46">
        <f>SUM(C22:M22)</f>
        <v>2986537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9"/>
      <c r="J23" s="1"/>
      <c r="K23" s="1"/>
      <c r="L23" s="1"/>
      <c r="M23" s="1"/>
      <c r="N23" s="1"/>
    </row>
    <row r="24" spans="1:14" ht="15.75" thickBot="1" x14ac:dyDescent="0.3">
      <c r="A24" s="315" t="s">
        <v>31</v>
      </c>
      <c r="B24" s="316"/>
      <c r="C24" s="55">
        <f>C22/N22</f>
        <v>7.4192618407205396E-2</v>
      </c>
      <c r="D24" s="54">
        <f>D22/N22</f>
        <v>0.29253613800867023</v>
      </c>
      <c r="E24" s="55">
        <f>E22/N22</f>
        <v>5.4769453718470591E-2</v>
      </c>
      <c r="F24" s="54">
        <f>F22/N22</f>
        <v>8.281564902761962E-2</v>
      </c>
      <c r="G24" s="55">
        <f>G22/N22</f>
        <v>7.9903915471330175E-2</v>
      </c>
      <c r="H24" s="54">
        <f>H22/N22</f>
        <v>9.9302637134580957E-2</v>
      </c>
      <c r="I24" s="55">
        <f>I22/N22</f>
        <v>4.5812256804452785E-2</v>
      </c>
      <c r="J24" s="54">
        <f>J22/N22</f>
        <v>4.9712426131000555E-2</v>
      </c>
      <c r="K24" s="55">
        <f>K22/N22</f>
        <v>7.9106336201426597E-2</v>
      </c>
      <c r="L24" s="54">
        <f>L22/N22</f>
        <v>8.2693768736164991E-2</v>
      </c>
      <c r="M24" s="55">
        <f>M22/N22</f>
        <v>5.9154800359078087E-2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90</v>
      </c>
      <c r="D26" s="309"/>
      <c r="E26" s="309"/>
      <c r="F26" s="309"/>
      <c r="G26" s="310"/>
      <c r="H26" s="311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249" t="s">
        <v>11</v>
      </c>
      <c r="D27" s="169" t="s">
        <v>32</v>
      </c>
      <c r="E27" s="249" t="s">
        <v>7</v>
      </c>
      <c r="F27" s="169" t="s">
        <v>9</v>
      </c>
      <c r="G27" s="250" t="s">
        <v>4</v>
      </c>
      <c r="H27" s="312"/>
      <c r="I27" s="1"/>
      <c r="J27" s="107"/>
      <c r="K27" s="306" t="s">
        <v>33</v>
      </c>
      <c r="L27" s="307"/>
      <c r="M27" s="148">
        <f>N22</f>
        <v>2986537</v>
      </c>
      <c r="N27" s="149">
        <f>M27/M29</f>
        <v>0.97611720974804295</v>
      </c>
    </row>
    <row r="28" spans="1:14" ht="15.75" thickBot="1" x14ac:dyDescent="0.3">
      <c r="A28" s="25">
        <v>19</v>
      </c>
      <c r="B28" s="170" t="s">
        <v>34</v>
      </c>
      <c r="C28" s="147">
        <v>21305</v>
      </c>
      <c r="D28" s="57">
        <v>38525</v>
      </c>
      <c r="E28" s="147">
        <v>8790</v>
      </c>
      <c r="F28" s="57">
        <v>4349</v>
      </c>
      <c r="G28" s="147">
        <v>103</v>
      </c>
      <c r="H28" s="57">
        <f>SUM(C28:G28)</f>
        <v>73072</v>
      </c>
      <c r="I28" s="1"/>
      <c r="J28" s="107"/>
      <c r="K28" s="288" t="s">
        <v>34</v>
      </c>
      <c r="L28" s="289"/>
      <c r="M28" s="147">
        <f>H28</f>
        <v>73072</v>
      </c>
      <c r="N28" s="150">
        <f>M28/M29</f>
        <v>2.3882790251957033E-2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0" t="s">
        <v>3</v>
      </c>
      <c r="L29" s="291"/>
      <c r="M29" s="151">
        <f>M27+M28</f>
        <v>3059609</v>
      </c>
      <c r="N29" s="152">
        <f>M29/M29</f>
        <v>1</v>
      </c>
    </row>
    <row r="30" spans="1:14" ht="15.75" thickBot="1" x14ac:dyDescent="0.3">
      <c r="A30" s="292" t="s">
        <v>35</v>
      </c>
      <c r="B30" s="293"/>
      <c r="C30" s="26">
        <f>C28/H28</f>
        <v>0.29156174731771406</v>
      </c>
      <c r="D30" s="108">
        <f>D28/H28</f>
        <v>0.52721972848697174</v>
      </c>
      <c r="E30" s="26">
        <f>E28/H28</f>
        <v>0.12029231442960368</v>
      </c>
      <c r="F30" s="108">
        <f>F28/H28</f>
        <v>5.9516641121086053E-2</v>
      </c>
      <c r="G30" s="26">
        <f>G28/H28</f>
        <v>1.40956864462448E-3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K29:L29"/>
    <mergeCell ref="A30:B30"/>
    <mergeCell ref="A26:A27"/>
    <mergeCell ref="B26:B27"/>
    <mergeCell ref="C26:G26"/>
    <mergeCell ref="H26:H27"/>
    <mergeCell ref="K27:L2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0"/>
      <c r="B1" s="30"/>
      <c r="C1" s="317" t="s">
        <v>102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66"/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36" t="s">
        <v>69</v>
      </c>
      <c r="D3" s="338" t="s">
        <v>4</v>
      </c>
      <c r="E3" s="340" t="s">
        <v>5</v>
      </c>
      <c r="F3" s="338" t="s">
        <v>6</v>
      </c>
      <c r="G3" s="340" t="s">
        <v>7</v>
      </c>
      <c r="H3" s="338" t="s">
        <v>8</v>
      </c>
      <c r="I3" s="340" t="s">
        <v>94</v>
      </c>
      <c r="J3" s="322" t="s">
        <v>9</v>
      </c>
      <c r="K3" s="346" t="s">
        <v>38</v>
      </c>
      <c r="L3" s="322" t="s">
        <v>93</v>
      </c>
      <c r="M3" s="342" t="s">
        <v>11</v>
      </c>
      <c r="N3" s="334"/>
    </row>
    <row r="4" spans="1:14" ht="15.75" thickBot="1" x14ac:dyDescent="0.3">
      <c r="A4" s="341"/>
      <c r="B4" s="335"/>
      <c r="C4" s="337"/>
      <c r="D4" s="339"/>
      <c r="E4" s="341"/>
      <c r="F4" s="339"/>
      <c r="G4" s="341"/>
      <c r="H4" s="339"/>
      <c r="I4" s="341"/>
      <c r="J4" s="341"/>
      <c r="K4" s="347"/>
      <c r="L4" s="341"/>
      <c r="M4" s="343"/>
      <c r="N4" s="335"/>
    </row>
    <row r="5" spans="1:14" x14ac:dyDescent="0.25">
      <c r="A5" s="35">
        <v>1</v>
      </c>
      <c r="B5" s="36" t="s">
        <v>39</v>
      </c>
      <c r="C5" s="153">
        <v>30759</v>
      </c>
      <c r="D5" s="91">
        <v>54921</v>
      </c>
      <c r="E5" s="153">
        <v>39837</v>
      </c>
      <c r="F5" s="91">
        <v>43807</v>
      </c>
      <c r="G5" s="153">
        <v>73060</v>
      </c>
      <c r="H5" s="162">
        <v>46188</v>
      </c>
      <c r="I5" s="153">
        <v>35180</v>
      </c>
      <c r="J5" s="91">
        <v>72052</v>
      </c>
      <c r="K5" s="153">
        <v>53117</v>
      </c>
      <c r="L5" s="91">
        <v>48455</v>
      </c>
      <c r="M5" s="153">
        <v>43251</v>
      </c>
      <c r="N5" s="157">
        <f t="shared" ref="N5:N17" si="0">SUM(C5:M5)</f>
        <v>540627</v>
      </c>
    </row>
    <row r="6" spans="1:14" x14ac:dyDescent="0.25">
      <c r="A6" s="37">
        <v>2</v>
      </c>
      <c r="B6" s="38" t="s">
        <v>40</v>
      </c>
      <c r="C6" s="84">
        <v>3100</v>
      </c>
      <c r="D6" s="65">
        <v>6669</v>
      </c>
      <c r="E6" s="84">
        <v>4087</v>
      </c>
      <c r="F6" s="65">
        <v>6134</v>
      </c>
      <c r="G6" s="84">
        <v>6062</v>
      </c>
      <c r="H6" s="65">
        <v>3741</v>
      </c>
      <c r="I6" s="84">
        <v>2942</v>
      </c>
      <c r="J6" s="65">
        <v>8103</v>
      </c>
      <c r="K6" s="84">
        <v>5180</v>
      </c>
      <c r="L6" s="65">
        <v>5958</v>
      </c>
      <c r="M6" s="84">
        <v>4193</v>
      </c>
      <c r="N6" s="71">
        <f t="shared" si="0"/>
        <v>56169</v>
      </c>
    </row>
    <row r="7" spans="1:14" x14ac:dyDescent="0.25">
      <c r="A7" s="37">
        <v>3</v>
      </c>
      <c r="B7" s="38" t="s">
        <v>41</v>
      </c>
      <c r="C7" s="68">
        <v>160</v>
      </c>
      <c r="D7" s="69">
        <v>416</v>
      </c>
      <c r="E7" s="68">
        <v>234</v>
      </c>
      <c r="F7" s="69">
        <v>330</v>
      </c>
      <c r="G7" s="68">
        <v>451</v>
      </c>
      <c r="H7" s="69">
        <v>238</v>
      </c>
      <c r="I7" s="68">
        <v>198</v>
      </c>
      <c r="J7" s="69">
        <v>644</v>
      </c>
      <c r="K7" s="68">
        <v>216</v>
      </c>
      <c r="L7" s="69">
        <v>460</v>
      </c>
      <c r="M7" s="68">
        <v>154</v>
      </c>
      <c r="N7" s="71">
        <f t="shared" si="0"/>
        <v>3501</v>
      </c>
    </row>
    <row r="8" spans="1:14" x14ac:dyDescent="0.25">
      <c r="A8" s="37">
        <v>4</v>
      </c>
      <c r="B8" s="38" t="s">
        <v>42</v>
      </c>
      <c r="C8" s="68">
        <v>305</v>
      </c>
      <c r="D8" s="69">
        <v>503</v>
      </c>
      <c r="E8" s="68">
        <v>183</v>
      </c>
      <c r="F8" s="65">
        <v>372</v>
      </c>
      <c r="G8" s="84">
        <v>962</v>
      </c>
      <c r="H8" s="69">
        <v>285</v>
      </c>
      <c r="I8" s="68">
        <v>177</v>
      </c>
      <c r="J8" s="69">
        <v>442</v>
      </c>
      <c r="K8" s="84">
        <v>560</v>
      </c>
      <c r="L8" s="69">
        <v>318</v>
      </c>
      <c r="M8" s="68">
        <v>393</v>
      </c>
      <c r="N8" s="71">
        <f t="shared" si="0"/>
        <v>4500</v>
      </c>
    </row>
    <row r="9" spans="1:14" x14ac:dyDescent="0.25">
      <c r="A9" s="37">
        <v>5</v>
      </c>
      <c r="B9" s="38" t="s">
        <v>43</v>
      </c>
      <c r="C9" s="68">
        <v>38</v>
      </c>
      <c r="D9" s="69">
        <v>42</v>
      </c>
      <c r="E9" s="68">
        <v>117</v>
      </c>
      <c r="F9" s="69">
        <v>63</v>
      </c>
      <c r="G9" s="68">
        <v>107</v>
      </c>
      <c r="H9" s="69">
        <v>44</v>
      </c>
      <c r="I9" s="68">
        <v>19</v>
      </c>
      <c r="J9" s="69">
        <v>72</v>
      </c>
      <c r="K9" s="85">
        <v>183</v>
      </c>
      <c r="L9" s="69">
        <v>80</v>
      </c>
      <c r="M9" s="68">
        <v>33</v>
      </c>
      <c r="N9" s="38">
        <f t="shared" si="0"/>
        <v>798</v>
      </c>
    </row>
    <row r="10" spans="1:14" x14ac:dyDescent="0.25">
      <c r="A10" s="37">
        <v>6</v>
      </c>
      <c r="B10" s="38" t="s">
        <v>44</v>
      </c>
      <c r="C10" s="84">
        <v>1959</v>
      </c>
      <c r="D10" s="65">
        <v>3293</v>
      </c>
      <c r="E10" s="84">
        <v>1411</v>
      </c>
      <c r="F10" s="65">
        <v>3297</v>
      </c>
      <c r="G10" s="84">
        <v>3350</v>
      </c>
      <c r="H10" s="65">
        <v>2528</v>
      </c>
      <c r="I10" s="84">
        <v>1861</v>
      </c>
      <c r="J10" s="65">
        <v>4113</v>
      </c>
      <c r="K10" s="84">
        <v>3212</v>
      </c>
      <c r="L10" s="65">
        <v>2357</v>
      </c>
      <c r="M10" s="84">
        <v>3188</v>
      </c>
      <c r="N10" s="71">
        <f t="shared" si="0"/>
        <v>30569</v>
      </c>
    </row>
    <row r="11" spans="1:14" x14ac:dyDescent="0.25">
      <c r="A11" s="37">
        <v>7</v>
      </c>
      <c r="B11" s="38" t="s">
        <v>45</v>
      </c>
      <c r="C11" s="68">
        <v>681</v>
      </c>
      <c r="D11" s="65">
        <v>1849</v>
      </c>
      <c r="E11" s="68">
        <v>816</v>
      </c>
      <c r="F11" s="65">
        <v>1267</v>
      </c>
      <c r="G11" s="84">
        <v>1175</v>
      </c>
      <c r="H11" s="69">
        <v>686</v>
      </c>
      <c r="I11" s="68">
        <v>449</v>
      </c>
      <c r="J11" s="65">
        <v>1501</v>
      </c>
      <c r="K11" s="83">
        <v>1323</v>
      </c>
      <c r="L11" s="65">
        <v>1301</v>
      </c>
      <c r="M11" s="68">
        <v>881</v>
      </c>
      <c r="N11" s="71">
        <f t="shared" si="0"/>
        <v>11929</v>
      </c>
    </row>
    <row r="12" spans="1:14" x14ac:dyDescent="0.25">
      <c r="A12" s="37">
        <v>8</v>
      </c>
      <c r="B12" s="38" t="s">
        <v>46</v>
      </c>
      <c r="C12" s="68">
        <v>80</v>
      </c>
      <c r="D12" s="69">
        <v>144</v>
      </c>
      <c r="E12" s="68">
        <v>244</v>
      </c>
      <c r="F12" s="69">
        <v>145</v>
      </c>
      <c r="G12" s="68">
        <v>202</v>
      </c>
      <c r="H12" s="69">
        <v>113</v>
      </c>
      <c r="I12" s="84">
        <v>94</v>
      </c>
      <c r="J12" s="69">
        <v>265</v>
      </c>
      <c r="K12" s="68">
        <v>448</v>
      </c>
      <c r="L12" s="69">
        <v>189</v>
      </c>
      <c r="M12" s="68">
        <v>91</v>
      </c>
      <c r="N12" s="71">
        <f t="shared" si="0"/>
        <v>2015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2.5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5">
        <v>998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71">
        <f t="shared" si="0"/>
        <v>998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>SUM(C16:M16)</f>
        <v>0</v>
      </c>
    </row>
    <row r="17" spans="1:14" ht="34.5" thickBot="1" x14ac:dyDescent="0.3">
      <c r="A17" s="37">
        <v>13</v>
      </c>
      <c r="B17" s="67" t="s">
        <v>51</v>
      </c>
      <c r="C17" s="68">
        <v>101</v>
      </c>
      <c r="D17" s="69">
        <v>0</v>
      </c>
      <c r="E17" s="68">
        <v>0</v>
      </c>
      <c r="F17" s="69">
        <v>0</v>
      </c>
      <c r="G17" s="68">
        <v>0</v>
      </c>
      <c r="H17" s="69">
        <v>100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201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37183</v>
      </c>
      <c r="D18" s="49">
        <f t="shared" si="1"/>
        <v>67837</v>
      </c>
      <c r="E18" s="48">
        <f t="shared" si="1"/>
        <v>46929</v>
      </c>
      <c r="F18" s="49">
        <f t="shared" si="1"/>
        <v>55415</v>
      </c>
      <c r="G18" s="48">
        <f>SUM(G5:G17)</f>
        <v>85369</v>
      </c>
      <c r="H18" s="49">
        <f t="shared" si="1"/>
        <v>54921</v>
      </c>
      <c r="I18" s="48">
        <f t="shared" si="1"/>
        <v>40920</v>
      </c>
      <c r="J18" s="49">
        <f t="shared" si="1"/>
        <v>87192</v>
      </c>
      <c r="K18" s="48">
        <f t="shared" si="1"/>
        <v>64239</v>
      </c>
      <c r="L18" s="49">
        <f t="shared" si="1"/>
        <v>59118</v>
      </c>
      <c r="M18" s="48">
        <f t="shared" si="1"/>
        <v>52184</v>
      </c>
      <c r="N18" s="46">
        <f>SUM(N5:N17)</f>
        <v>651307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5" t="s">
        <v>53</v>
      </c>
      <c r="B20" s="316"/>
      <c r="C20" s="55">
        <f>C18/N18</f>
        <v>5.7089820929300622E-2</v>
      </c>
      <c r="D20" s="54">
        <f>D18/N18</f>
        <v>0.10415518334671668</v>
      </c>
      <c r="E20" s="55">
        <f>E18/N18</f>
        <v>7.2053578420007772E-2</v>
      </c>
      <c r="F20" s="54">
        <f>F18/N18</f>
        <v>8.5082764349223947E-2</v>
      </c>
      <c r="G20" s="55">
        <f>G18/N18</f>
        <v>0.13107336478803391</v>
      </c>
      <c r="H20" s="54">
        <f>H18/N18</f>
        <v>8.432428946717907E-2</v>
      </c>
      <c r="I20" s="55">
        <f>I18/N18</f>
        <v>6.2827514520802014E-2</v>
      </c>
      <c r="J20" s="54">
        <f>J18/N18</f>
        <v>0.1338723520551752</v>
      </c>
      <c r="K20" s="55">
        <f>K18/N18</f>
        <v>9.8630906776681349E-2</v>
      </c>
      <c r="L20" s="54">
        <f>L18/N18</f>
        <v>9.0768255216050184E-2</v>
      </c>
      <c r="M20" s="55">
        <f>M18/N18</f>
        <v>8.0121970130829237E-2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0"/>
      <c r="B1" s="30"/>
      <c r="C1" s="317" t="s">
        <v>103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222" t="s">
        <v>52</v>
      </c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49" t="s">
        <v>69</v>
      </c>
      <c r="D3" s="322" t="s">
        <v>4</v>
      </c>
      <c r="E3" s="340" t="s">
        <v>5</v>
      </c>
      <c r="F3" s="322" t="s">
        <v>6</v>
      </c>
      <c r="G3" s="340" t="s">
        <v>7</v>
      </c>
      <c r="H3" s="322" t="s">
        <v>8</v>
      </c>
      <c r="I3" s="340" t="s">
        <v>94</v>
      </c>
      <c r="J3" s="322" t="s">
        <v>9</v>
      </c>
      <c r="K3" s="355" t="s">
        <v>38</v>
      </c>
      <c r="L3" s="322" t="s">
        <v>93</v>
      </c>
      <c r="M3" s="340" t="s">
        <v>11</v>
      </c>
      <c r="N3" s="334"/>
    </row>
    <row r="4" spans="1:14" ht="9" customHeight="1" x14ac:dyDescent="0.25">
      <c r="A4" s="353"/>
      <c r="B4" s="348"/>
      <c r="C4" s="350"/>
      <c r="D4" s="348"/>
      <c r="E4" s="352"/>
      <c r="F4" s="348"/>
      <c r="G4" s="352"/>
      <c r="H4" s="348"/>
      <c r="I4" s="352"/>
      <c r="J4" s="348"/>
      <c r="K4" s="356"/>
      <c r="L4" s="348"/>
      <c r="M4" s="352"/>
      <c r="N4" s="348"/>
    </row>
    <row r="5" spans="1:14" ht="5.25" customHeight="1" thickBot="1" x14ac:dyDescent="0.3">
      <c r="A5" s="341"/>
      <c r="B5" s="335"/>
      <c r="C5" s="351"/>
      <c r="D5" s="341"/>
      <c r="E5" s="341"/>
      <c r="F5" s="341"/>
      <c r="G5" s="341"/>
      <c r="H5" s="341"/>
      <c r="I5" s="341"/>
      <c r="J5" s="341"/>
      <c r="K5" s="357"/>
      <c r="L5" s="341"/>
      <c r="M5" s="341"/>
      <c r="N5" s="335"/>
    </row>
    <row r="6" spans="1:14" x14ac:dyDescent="0.25">
      <c r="A6" s="35">
        <v>1</v>
      </c>
      <c r="B6" s="36" t="s">
        <v>39</v>
      </c>
      <c r="C6" s="83">
        <v>155667</v>
      </c>
      <c r="D6" s="91">
        <v>300526</v>
      </c>
      <c r="E6" s="153">
        <v>215932</v>
      </c>
      <c r="F6" s="168">
        <v>249068</v>
      </c>
      <c r="G6" s="190">
        <v>411845</v>
      </c>
      <c r="H6" s="168">
        <v>248765</v>
      </c>
      <c r="I6" s="190">
        <v>191945</v>
      </c>
      <c r="J6" s="168">
        <v>381866</v>
      </c>
      <c r="K6" s="190">
        <v>281884</v>
      </c>
      <c r="L6" s="168">
        <v>276791</v>
      </c>
      <c r="M6" s="190">
        <v>238633</v>
      </c>
      <c r="N6" s="157">
        <f t="shared" ref="N6:N16" si="0">SUM(C6:M6)</f>
        <v>2952922</v>
      </c>
    </row>
    <row r="7" spans="1:14" x14ac:dyDescent="0.25">
      <c r="A7" s="37">
        <v>2</v>
      </c>
      <c r="B7" s="38" t="s">
        <v>40</v>
      </c>
      <c r="C7" s="84">
        <v>35201</v>
      </c>
      <c r="D7" s="65">
        <v>79520</v>
      </c>
      <c r="E7" s="84">
        <v>45954</v>
      </c>
      <c r="F7" s="71">
        <v>68316</v>
      </c>
      <c r="G7" s="191">
        <v>66093</v>
      </c>
      <c r="H7" s="71">
        <v>40143</v>
      </c>
      <c r="I7" s="191">
        <v>29923</v>
      </c>
      <c r="J7" s="71">
        <v>81885</v>
      </c>
      <c r="K7" s="191">
        <v>58021</v>
      </c>
      <c r="L7" s="71">
        <v>69588</v>
      </c>
      <c r="M7" s="191">
        <v>46106</v>
      </c>
      <c r="N7" s="71">
        <f t="shared" si="0"/>
        <v>620750</v>
      </c>
    </row>
    <row r="8" spans="1:14" x14ac:dyDescent="0.25">
      <c r="A8" s="37">
        <v>3</v>
      </c>
      <c r="B8" s="38" t="s">
        <v>41</v>
      </c>
      <c r="C8" s="84">
        <v>3177</v>
      </c>
      <c r="D8" s="65">
        <v>8320</v>
      </c>
      <c r="E8" s="84">
        <v>4517</v>
      </c>
      <c r="F8" s="71">
        <v>8308</v>
      </c>
      <c r="G8" s="191">
        <v>9124</v>
      </c>
      <c r="H8" s="71">
        <v>3899</v>
      </c>
      <c r="I8" s="191">
        <v>4549</v>
      </c>
      <c r="J8" s="71">
        <v>15059</v>
      </c>
      <c r="K8" s="191">
        <v>3796</v>
      </c>
      <c r="L8" s="71">
        <v>10366</v>
      </c>
      <c r="M8" s="191">
        <v>3595</v>
      </c>
      <c r="N8" s="71">
        <f t="shared" si="0"/>
        <v>74710</v>
      </c>
    </row>
    <row r="9" spans="1:14" x14ac:dyDescent="0.25">
      <c r="A9" s="37">
        <v>4</v>
      </c>
      <c r="B9" s="38" t="s">
        <v>42</v>
      </c>
      <c r="C9" s="68">
        <v>228</v>
      </c>
      <c r="D9" s="69">
        <v>363</v>
      </c>
      <c r="E9" s="68">
        <v>136</v>
      </c>
      <c r="F9" s="38">
        <v>314</v>
      </c>
      <c r="G9" s="191">
        <v>636</v>
      </c>
      <c r="H9" s="38">
        <v>217</v>
      </c>
      <c r="I9" s="58">
        <v>128</v>
      </c>
      <c r="J9" s="38">
        <v>315</v>
      </c>
      <c r="K9" s="191">
        <v>439</v>
      </c>
      <c r="L9" s="38">
        <v>250</v>
      </c>
      <c r="M9" s="58">
        <v>333</v>
      </c>
      <c r="N9" s="71">
        <f t="shared" si="0"/>
        <v>3359</v>
      </c>
    </row>
    <row r="10" spans="1:14" x14ac:dyDescent="0.25">
      <c r="A10" s="37">
        <v>5</v>
      </c>
      <c r="B10" s="38" t="s">
        <v>43</v>
      </c>
      <c r="C10" s="68">
        <v>127</v>
      </c>
      <c r="D10" s="69">
        <v>122</v>
      </c>
      <c r="E10" s="68">
        <v>275</v>
      </c>
      <c r="F10" s="38">
        <v>187</v>
      </c>
      <c r="G10" s="58">
        <v>333</v>
      </c>
      <c r="H10" s="38">
        <v>140</v>
      </c>
      <c r="I10" s="58">
        <v>55</v>
      </c>
      <c r="J10" s="38">
        <v>218</v>
      </c>
      <c r="K10" s="192">
        <v>527</v>
      </c>
      <c r="L10" s="38">
        <v>245</v>
      </c>
      <c r="M10" s="58">
        <v>127</v>
      </c>
      <c r="N10" s="71">
        <f t="shared" si="0"/>
        <v>2356</v>
      </c>
    </row>
    <row r="11" spans="1:14" x14ac:dyDescent="0.25">
      <c r="A11" s="37">
        <v>6</v>
      </c>
      <c r="B11" s="38" t="s">
        <v>44</v>
      </c>
      <c r="C11" s="84">
        <v>2620</v>
      </c>
      <c r="D11" s="65">
        <v>5410</v>
      </c>
      <c r="E11" s="84">
        <v>2391</v>
      </c>
      <c r="F11" s="71">
        <v>5920</v>
      </c>
      <c r="G11" s="191">
        <v>4861</v>
      </c>
      <c r="H11" s="71">
        <v>3591</v>
      </c>
      <c r="I11" s="191">
        <v>3072</v>
      </c>
      <c r="J11" s="71">
        <v>6038</v>
      </c>
      <c r="K11" s="191">
        <v>4680</v>
      </c>
      <c r="L11" s="71">
        <v>3868</v>
      </c>
      <c r="M11" s="191">
        <v>5384</v>
      </c>
      <c r="N11" s="71">
        <f t="shared" si="0"/>
        <v>47835</v>
      </c>
    </row>
    <row r="12" spans="1:14" x14ac:dyDescent="0.25">
      <c r="A12" s="37">
        <v>7</v>
      </c>
      <c r="B12" s="38" t="s">
        <v>45</v>
      </c>
      <c r="C12" s="68">
        <v>227</v>
      </c>
      <c r="D12" s="69">
        <v>582</v>
      </c>
      <c r="E12" s="68">
        <v>259</v>
      </c>
      <c r="F12" s="38">
        <v>414</v>
      </c>
      <c r="G12" s="58">
        <v>375</v>
      </c>
      <c r="H12" s="38">
        <v>238</v>
      </c>
      <c r="I12" s="58">
        <v>141</v>
      </c>
      <c r="J12" s="38">
        <v>478</v>
      </c>
      <c r="K12" s="190">
        <v>493</v>
      </c>
      <c r="L12" s="38">
        <v>431</v>
      </c>
      <c r="M12" s="58">
        <v>298</v>
      </c>
      <c r="N12" s="71">
        <f t="shared" si="0"/>
        <v>3936</v>
      </c>
    </row>
    <row r="13" spans="1:14" x14ac:dyDescent="0.25">
      <c r="A13" s="37">
        <v>8</v>
      </c>
      <c r="B13" s="38" t="s">
        <v>46</v>
      </c>
      <c r="C13" s="68">
        <v>332</v>
      </c>
      <c r="D13" s="69">
        <v>544</v>
      </c>
      <c r="E13" s="68">
        <v>849</v>
      </c>
      <c r="F13" s="38">
        <v>499</v>
      </c>
      <c r="G13" s="58">
        <v>785</v>
      </c>
      <c r="H13" s="38">
        <v>509</v>
      </c>
      <c r="I13" s="58">
        <v>370</v>
      </c>
      <c r="J13" s="38">
        <v>942</v>
      </c>
      <c r="K13" s="191">
        <v>1741</v>
      </c>
      <c r="L13" s="38">
        <v>724</v>
      </c>
      <c r="M13" s="58">
        <v>544</v>
      </c>
      <c r="N13" s="71">
        <f t="shared" si="0"/>
        <v>7839</v>
      </c>
    </row>
    <row r="14" spans="1:14" ht="22.5" x14ac:dyDescent="0.25">
      <c r="A14" s="37">
        <v>9</v>
      </c>
      <c r="B14" s="67" t="s">
        <v>47</v>
      </c>
      <c r="C14" s="68">
        <v>0</v>
      </c>
      <c r="D14" s="69">
        <v>0</v>
      </c>
      <c r="E14" s="6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ht="22.5" x14ac:dyDescent="0.25">
      <c r="A15" s="37">
        <v>10</v>
      </c>
      <c r="B15" s="67" t="s">
        <v>48</v>
      </c>
      <c r="C15" s="68">
        <v>0</v>
      </c>
      <c r="D15" s="69">
        <v>0</v>
      </c>
      <c r="E15" s="6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11</v>
      </c>
      <c r="B16" s="38" t="s">
        <v>49</v>
      </c>
      <c r="C16" s="68">
        <v>0</v>
      </c>
      <c r="D16" s="69">
        <v>0</v>
      </c>
      <c r="E16" s="68">
        <v>0</v>
      </c>
      <c r="F16" s="38">
        <v>0</v>
      </c>
      <c r="G16" s="58">
        <v>0</v>
      </c>
      <c r="H16" s="38">
        <v>431</v>
      </c>
      <c r="I16" s="58">
        <v>0</v>
      </c>
      <c r="J16" s="38">
        <v>0</v>
      </c>
      <c r="K16" s="58">
        <v>0</v>
      </c>
      <c r="L16" s="38">
        <v>0</v>
      </c>
      <c r="M16" s="58">
        <v>0</v>
      </c>
      <c r="N16" s="38">
        <f t="shared" si="0"/>
        <v>431</v>
      </c>
    </row>
    <row r="17" spans="1:14" ht="45" x14ac:dyDescent="0.25">
      <c r="A17" s="37">
        <v>12</v>
      </c>
      <c r="B17" s="67" t="s">
        <v>50</v>
      </c>
      <c r="C17" s="68">
        <v>0</v>
      </c>
      <c r="D17" s="69">
        <v>0</v>
      </c>
      <c r="E17" s="6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>SUM(C17:M17)</f>
        <v>0</v>
      </c>
    </row>
    <row r="18" spans="1:14" ht="34.5" thickBot="1" x14ac:dyDescent="0.3">
      <c r="A18" s="37">
        <v>13</v>
      </c>
      <c r="B18" s="67" t="s">
        <v>51</v>
      </c>
      <c r="C18" s="68">
        <v>608</v>
      </c>
      <c r="D18" s="69">
        <v>0</v>
      </c>
      <c r="E18" s="68">
        <v>0</v>
      </c>
      <c r="F18" s="38">
        <v>0</v>
      </c>
      <c r="G18" s="58">
        <v>0</v>
      </c>
      <c r="H18" s="70">
        <v>848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71">
        <f>SUM(C18:M18)</f>
        <v>1456</v>
      </c>
    </row>
    <row r="19" spans="1:14" ht="15.75" thickBot="1" x14ac:dyDescent="0.3">
      <c r="A19" s="43"/>
      <c r="B19" s="44" t="s">
        <v>37</v>
      </c>
      <c r="C19" s="48">
        <f t="shared" ref="C19:M19" si="1">SUM(C6:C18)</f>
        <v>198187</v>
      </c>
      <c r="D19" s="49">
        <f>SUM(D6:D18)</f>
        <v>395387</v>
      </c>
      <c r="E19" s="48">
        <f t="shared" si="1"/>
        <v>270313</v>
      </c>
      <c r="F19" s="46">
        <f>SUM(F6:F18)</f>
        <v>333026</v>
      </c>
      <c r="G19" s="48">
        <f t="shared" si="1"/>
        <v>494052</v>
      </c>
      <c r="H19" s="46">
        <f t="shared" si="1"/>
        <v>298781</v>
      </c>
      <c r="I19" s="47">
        <f t="shared" si="1"/>
        <v>230183</v>
      </c>
      <c r="J19" s="46">
        <f t="shared" si="1"/>
        <v>486801</v>
      </c>
      <c r="K19" s="47">
        <f t="shared" si="1"/>
        <v>351581</v>
      </c>
      <c r="L19" s="46">
        <f t="shared" si="1"/>
        <v>362263</v>
      </c>
      <c r="M19" s="47">
        <f t="shared" si="1"/>
        <v>295020</v>
      </c>
      <c r="N19" s="46">
        <f>SUM(C19:M19)</f>
        <v>3715594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5" t="s">
        <v>53</v>
      </c>
      <c r="B21" s="354"/>
      <c r="C21" s="72">
        <f>C19/N19</f>
        <v>5.333925073622145E-2</v>
      </c>
      <c r="D21" s="73">
        <f>D19/N19</f>
        <v>0.10641286426880871</v>
      </c>
      <c r="E21" s="55">
        <f>E19/N19</f>
        <v>7.2750951799362362E-2</v>
      </c>
      <c r="F21" s="73">
        <f>F19/N19</f>
        <v>8.96292759650274E-2</v>
      </c>
      <c r="G21" s="55">
        <f>G19/N19</f>
        <v>0.13296716487323426</v>
      </c>
      <c r="H21" s="73">
        <f>H19/N19</f>
        <v>8.0412714629208681E-2</v>
      </c>
      <c r="I21" s="55">
        <f>I19/N19</f>
        <v>6.1950525272675111E-2</v>
      </c>
      <c r="J21" s="73">
        <f>J19/N19</f>
        <v>0.13101565994562378</v>
      </c>
      <c r="K21" s="55">
        <f>K19/N19</f>
        <v>9.4623093911767542E-2</v>
      </c>
      <c r="L21" s="73">
        <f>L19/N19</f>
        <v>9.7498004356773096E-2</v>
      </c>
      <c r="M21" s="74">
        <f>M19/N19</f>
        <v>7.9400494241297623E-2</v>
      </c>
      <c r="N21" s="223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RowHeight="15" x14ac:dyDescent="0.25"/>
  <cols>
    <col min="1" max="1" width="3.7109375" customWidth="1"/>
    <col min="2" max="2" width="21.28515625" customWidth="1"/>
    <col min="7" max="7" width="8.7109375" customWidth="1"/>
  </cols>
  <sheetData>
    <row r="1" spans="1:14" ht="24.75" customHeight="1" thickBot="1" x14ac:dyDescent="0.3">
      <c r="A1" s="30"/>
      <c r="B1" s="30"/>
      <c r="C1" s="317" t="s">
        <v>104</v>
      </c>
      <c r="D1" s="318"/>
      <c r="E1" s="318"/>
      <c r="F1" s="318"/>
      <c r="G1" s="318"/>
      <c r="H1" s="318"/>
      <c r="I1" s="318"/>
      <c r="J1" s="319"/>
      <c r="K1" s="319"/>
      <c r="L1" s="30"/>
      <c r="M1" s="30"/>
      <c r="N1" s="66"/>
    </row>
    <row r="2" spans="1:14" ht="15.75" thickBot="1" x14ac:dyDescent="0.3">
      <c r="A2" s="320" t="s">
        <v>0</v>
      </c>
      <c r="B2" s="322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3</v>
      </c>
    </row>
    <row r="3" spans="1:14" x14ac:dyDescent="0.25">
      <c r="A3" s="344"/>
      <c r="B3" s="345"/>
      <c r="C3" s="349" t="s">
        <v>69</v>
      </c>
      <c r="D3" s="322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94</v>
      </c>
      <c r="J3" s="338" t="s">
        <v>9</v>
      </c>
      <c r="K3" s="349" t="s">
        <v>10</v>
      </c>
      <c r="L3" s="322" t="s">
        <v>93</v>
      </c>
      <c r="M3" s="340" t="s">
        <v>11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5">
        <v>1</v>
      </c>
      <c r="B5" s="36" t="s">
        <v>39</v>
      </c>
      <c r="C5" s="84">
        <v>7844</v>
      </c>
      <c r="D5" s="157">
        <v>19881</v>
      </c>
      <c r="E5" s="83">
        <v>11403</v>
      </c>
      <c r="F5" s="91">
        <v>16331</v>
      </c>
      <c r="G5" s="83">
        <v>21538</v>
      </c>
      <c r="H5" s="91">
        <v>15307</v>
      </c>
      <c r="I5" s="83">
        <v>11009</v>
      </c>
      <c r="J5" s="91">
        <v>25477</v>
      </c>
      <c r="K5" s="84">
        <v>16089</v>
      </c>
      <c r="L5" s="91">
        <v>16306</v>
      </c>
      <c r="M5" s="84">
        <v>12474</v>
      </c>
      <c r="N5" s="157">
        <f t="shared" ref="N5:N12" si="0">SUM(C5:M5)</f>
        <v>173659</v>
      </c>
    </row>
    <row r="6" spans="1:14" x14ac:dyDescent="0.25">
      <c r="A6" s="37">
        <v>2</v>
      </c>
      <c r="B6" s="38" t="s">
        <v>40</v>
      </c>
      <c r="C6" s="84">
        <v>495</v>
      </c>
      <c r="D6" s="71">
        <v>1710</v>
      </c>
      <c r="E6" s="84">
        <v>651</v>
      </c>
      <c r="F6" s="65">
        <v>1189</v>
      </c>
      <c r="G6" s="84">
        <v>682</v>
      </c>
      <c r="H6" s="65">
        <v>530</v>
      </c>
      <c r="I6" s="84">
        <v>263</v>
      </c>
      <c r="J6" s="65">
        <v>1015</v>
      </c>
      <c r="K6" s="84">
        <v>1039</v>
      </c>
      <c r="L6" s="65">
        <v>1077</v>
      </c>
      <c r="M6" s="84">
        <v>716</v>
      </c>
      <c r="N6" s="71">
        <f t="shared" si="0"/>
        <v>9367</v>
      </c>
    </row>
    <row r="7" spans="1:14" x14ac:dyDescent="0.25">
      <c r="A7" s="37">
        <v>3</v>
      </c>
      <c r="B7" s="38" t="s">
        <v>41</v>
      </c>
      <c r="C7" s="68">
        <v>23</v>
      </c>
      <c r="D7" s="71">
        <v>105</v>
      </c>
      <c r="E7" s="84">
        <v>46</v>
      </c>
      <c r="F7" s="65">
        <v>102</v>
      </c>
      <c r="G7" s="84">
        <v>93</v>
      </c>
      <c r="H7" s="69">
        <v>100</v>
      </c>
      <c r="I7" s="68">
        <v>87</v>
      </c>
      <c r="J7" s="65">
        <v>101</v>
      </c>
      <c r="K7" s="68">
        <v>49</v>
      </c>
      <c r="L7" s="65">
        <v>148</v>
      </c>
      <c r="M7" s="68">
        <v>35</v>
      </c>
      <c r="N7" s="71">
        <f t="shared" si="0"/>
        <v>889</v>
      </c>
    </row>
    <row r="8" spans="1:14" x14ac:dyDescent="0.25">
      <c r="A8" s="37">
        <v>4</v>
      </c>
      <c r="B8" s="38" t="s">
        <v>42</v>
      </c>
      <c r="C8" s="68">
        <v>0</v>
      </c>
      <c r="D8" s="38">
        <v>1</v>
      </c>
      <c r="E8" s="68">
        <v>0</v>
      </c>
      <c r="F8" s="69">
        <v>10</v>
      </c>
      <c r="G8" s="68">
        <v>0</v>
      </c>
      <c r="H8" s="69">
        <v>0</v>
      </c>
      <c r="I8" s="68">
        <v>0</v>
      </c>
      <c r="J8" s="69">
        <v>0</v>
      </c>
      <c r="K8" s="85">
        <v>3</v>
      </c>
      <c r="L8" s="65">
        <v>0</v>
      </c>
      <c r="M8" s="68">
        <v>1</v>
      </c>
      <c r="N8" s="71">
        <f t="shared" si="0"/>
        <v>15</v>
      </c>
    </row>
    <row r="9" spans="1:14" x14ac:dyDescent="0.25">
      <c r="A9" s="37">
        <v>5</v>
      </c>
      <c r="B9" s="38" t="s">
        <v>43</v>
      </c>
      <c r="C9" s="68">
        <v>7</v>
      </c>
      <c r="D9" s="38">
        <v>10</v>
      </c>
      <c r="E9" s="68">
        <v>9</v>
      </c>
      <c r="F9" s="69">
        <v>15</v>
      </c>
      <c r="G9" s="68">
        <v>18</v>
      </c>
      <c r="H9" s="69">
        <v>2</v>
      </c>
      <c r="I9" s="68">
        <v>0</v>
      </c>
      <c r="J9" s="69">
        <v>9</v>
      </c>
      <c r="K9" s="68">
        <v>18</v>
      </c>
      <c r="L9" s="69">
        <v>0</v>
      </c>
      <c r="M9" s="68">
        <v>7</v>
      </c>
      <c r="N9" s="38">
        <f t="shared" si="0"/>
        <v>95</v>
      </c>
    </row>
    <row r="10" spans="1:14" x14ac:dyDescent="0.25">
      <c r="A10" s="37">
        <v>6</v>
      </c>
      <c r="B10" s="38" t="s">
        <v>44</v>
      </c>
      <c r="C10" s="68">
        <v>82</v>
      </c>
      <c r="D10" s="38">
        <v>214</v>
      </c>
      <c r="E10" s="68">
        <v>87</v>
      </c>
      <c r="F10" s="69">
        <v>274</v>
      </c>
      <c r="G10" s="68">
        <v>160</v>
      </c>
      <c r="H10" s="69">
        <v>138</v>
      </c>
      <c r="I10" s="68">
        <v>114</v>
      </c>
      <c r="J10" s="69">
        <v>225</v>
      </c>
      <c r="K10" s="83">
        <v>158</v>
      </c>
      <c r="L10" s="69">
        <v>141</v>
      </c>
      <c r="M10" s="68">
        <v>161</v>
      </c>
      <c r="N10" s="71">
        <f t="shared" si="0"/>
        <v>1754</v>
      </c>
    </row>
    <row r="11" spans="1:14" x14ac:dyDescent="0.25">
      <c r="A11" s="37">
        <v>7</v>
      </c>
      <c r="B11" s="38" t="s">
        <v>45</v>
      </c>
      <c r="C11" s="84">
        <v>400</v>
      </c>
      <c r="D11" s="71">
        <v>1481</v>
      </c>
      <c r="E11" s="84">
        <v>515</v>
      </c>
      <c r="F11" s="65">
        <v>1001</v>
      </c>
      <c r="G11" s="84">
        <v>581</v>
      </c>
      <c r="H11" s="65">
        <v>442</v>
      </c>
      <c r="I11" s="68">
        <v>269</v>
      </c>
      <c r="J11" s="65">
        <v>893</v>
      </c>
      <c r="K11" s="83">
        <v>906</v>
      </c>
      <c r="L11" s="69">
        <v>995</v>
      </c>
      <c r="M11" s="84">
        <v>621</v>
      </c>
      <c r="N11" s="71">
        <f t="shared" si="0"/>
        <v>8104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3</v>
      </c>
      <c r="E12" s="85">
        <v>1</v>
      </c>
      <c r="F12" s="163">
        <v>1</v>
      </c>
      <c r="G12" s="85">
        <v>5</v>
      </c>
      <c r="H12" s="163">
        <v>2</v>
      </c>
      <c r="I12" s="85">
        <v>0</v>
      </c>
      <c r="J12" s="163">
        <v>0</v>
      </c>
      <c r="K12" s="85">
        <v>2</v>
      </c>
      <c r="L12" s="163">
        <v>3</v>
      </c>
      <c r="M12" s="85">
        <v>1</v>
      </c>
      <c r="N12" s="41">
        <f t="shared" si="0"/>
        <v>18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8851</v>
      </c>
      <c r="D13" s="46">
        <f t="shared" si="1"/>
        <v>23405</v>
      </c>
      <c r="E13" s="48">
        <f t="shared" si="1"/>
        <v>12712</v>
      </c>
      <c r="F13" s="49">
        <f t="shared" si="1"/>
        <v>18923</v>
      </c>
      <c r="G13" s="48">
        <f t="shared" si="1"/>
        <v>23077</v>
      </c>
      <c r="H13" s="49">
        <f t="shared" si="1"/>
        <v>16521</v>
      </c>
      <c r="I13" s="48">
        <f t="shared" si="1"/>
        <v>11742</v>
      </c>
      <c r="J13" s="49">
        <f t="shared" si="1"/>
        <v>27720</v>
      </c>
      <c r="K13" s="48">
        <f t="shared" si="1"/>
        <v>18264</v>
      </c>
      <c r="L13" s="49">
        <f t="shared" si="1"/>
        <v>18670</v>
      </c>
      <c r="M13" s="48">
        <f t="shared" si="1"/>
        <v>14016</v>
      </c>
      <c r="N13" s="46">
        <f t="shared" si="1"/>
        <v>193901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5" t="s">
        <v>53</v>
      </c>
      <c r="B15" s="354"/>
      <c r="C15" s="55">
        <f>C13/N13</f>
        <v>4.564700543060634E-2</v>
      </c>
      <c r="D15" s="73">
        <f>D13/N13</f>
        <v>0.12070592725153557</v>
      </c>
      <c r="E15" s="55">
        <f>E13/N13</f>
        <v>6.5559228678552461E-2</v>
      </c>
      <c r="F15" s="73">
        <f>F13/N13</f>
        <v>9.7591038725947779E-2</v>
      </c>
      <c r="G15" s="55">
        <f>G13/N13</f>
        <v>0.11901434237059118</v>
      </c>
      <c r="H15" s="73">
        <f>H13/N13</f>
        <v>8.5203273835617141E-2</v>
      </c>
      <c r="I15" s="55">
        <f>I13/N13</f>
        <v>6.0556675829418108E-2</v>
      </c>
      <c r="J15" s="73">
        <f>J13/N13</f>
        <v>0.1429595515237157</v>
      </c>
      <c r="K15" s="55">
        <f>K13/N13</f>
        <v>9.4192397151123514E-2</v>
      </c>
      <c r="L15" s="73">
        <f>L13/N13</f>
        <v>9.6286249168390056E-2</v>
      </c>
      <c r="M15" s="74">
        <f>M13/N13</f>
        <v>7.2284310034502142E-2</v>
      </c>
      <c r="N15" s="22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0"/>
      <c r="B18" s="30"/>
      <c r="C18" s="317" t="s">
        <v>105</v>
      </c>
      <c r="D18" s="318"/>
      <c r="E18" s="318"/>
      <c r="F18" s="318"/>
      <c r="G18" s="318"/>
      <c r="H18" s="318"/>
      <c r="I18" s="318"/>
      <c r="J18" s="319"/>
      <c r="K18" s="319"/>
      <c r="L18" s="30"/>
      <c r="M18" s="30"/>
      <c r="N18" s="222" t="s">
        <v>36</v>
      </c>
    </row>
    <row r="19" spans="1:14" ht="15.75" thickBot="1" x14ac:dyDescent="0.3">
      <c r="A19" s="320" t="s">
        <v>0</v>
      </c>
      <c r="B19" s="322" t="s">
        <v>1</v>
      </c>
      <c r="C19" s="333" t="s">
        <v>2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22" t="s">
        <v>3</v>
      </c>
    </row>
    <row r="20" spans="1:14" x14ac:dyDescent="0.25">
      <c r="A20" s="344"/>
      <c r="B20" s="345"/>
      <c r="C20" s="349" t="s">
        <v>69</v>
      </c>
      <c r="D20" s="322" t="s">
        <v>4</v>
      </c>
      <c r="E20" s="340" t="s">
        <v>5</v>
      </c>
      <c r="F20" s="358" t="s">
        <v>6</v>
      </c>
      <c r="G20" s="340" t="s">
        <v>7</v>
      </c>
      <c r="H20" s="338" t="s">
        <v>8</v>
      </c>
      <c r="I20" s="340" t="s">
        <v>94</v>
      </c>
      <c r="J20" s="338" t="s">
        <v>9</v>
      </c>
      <c r="K20" s="349" t="s">
        <v>10</v>
      </c>
      <c r="L20" s="322" t="s">
        <v>93</v>
      </c>
      <c r="M20" s="340" t="s">
        <v>11</v>
      </c>
      <c r="N20" s="334"/>
    </row>
    <row r="21" spans="1:14" ht="15.75" thickBot="1" x14ac:dyDescent="0.3">
      <c r="A21" s="341"/>
      <c r="B21" s="335"/>
      <c r="C21" s="351"/>
      <c r="D21" s="341"/>
      <c r="E21" s="341"/>
      <c r="F21" s="359"/>
      <c r="G21" s="341"/>
      <c r="H21" s="339"/>
      <c r="I21" s="341"/>
      <c r="J21" s="339"/>
      <c r="K21" s="351"/>
      <c r="L21" s="341"/>
      <c r="M21" s="341"/>
      <c r="N21" s="335"/>
    </row>
    <row r="22" spans="1:14" x14ac:dyDescent="0.25">
      <c r="A22" s="35">
        <v>1</v>
      </c>
      <c r="B22" s="36" t="s">
        <v>39</v>
      </c>
      <c r="C22" s="84">
        <v>34198</v>
      </c>
      <c r="D22" s="157">
        <v>85554</v>
      </c>
      <c r="E22" s="83">
        <v>49290</v>
      </c>
      <c r="F22" s="91">
        <v>71008</v>
      </c>
      <c r="G22" s="83">
        <v>91370</v>
      </c>
      <c r="H22" s="91">
        <v>65730</v>
      </c>
      <c r="I22" s="83">
        <v>46746</v>
      </c>
      <c r="J22" s="91">
        <v>105172</v>
      </c>
      <c r="K22" s="84">
        <v>69020</v>
      </c>
      <c r="L22" s="91">
        <v>70465</v>
      </c>
      <c r="M22" s="83">
        <v>53550</v>
      </c>
      <c r="N22" s="157">
        <f t="shared" ref="N22:N29" si="2">SUM(C22:M22)</f>
        <v>742103</v>
      </c>
    </row>
    <row r="23" spans="1:14" x14ac:dyDescent="0.25">
      <c r="A23" s="37">
        <v>2</v>
      </c>
      <c r="B23" s="38" t="s">
        <v>40</v>
      </c>
      <c r="C23" s="84">
        <v>8243</v>
      </c>
      <c r="D23" s="71">
        <v>26347</v>
      </c>
      <c r="E23" s="84">
        <v>10922</v>
      </c>
      <c r="F23" s="65">
        <v>17962</v>
      </c>
      <c r="G23" s="84">
        <v>10154</v>
      </c>
      <c r="H23" s="65">
        <v>8380</v>
      </c>
      <c r="I23" s="84">
        <v>4128</v>
      </c>
      <c r="J23" s="65">
        <v>15214</v>
      </c>
      <c r="K23" s="84">
        <v>15853</v>
      </c>
      <c r="L23" s="65">
        <v>16854</v>
      </c>
      <c r="M23" s="84">
        <v>10846</v>
      </c>
      <c r="N23" s="71">
        <f t="shared" si="2"/>
        <v>144903</v>
      </c>
    </row>
    <row r="24" spans="1:14" x14ac:dyDescent="0.25">
      <c r="A24" s="37">
        <v>3</v>
      </c>
      <c r="B24" s="38" t="s">
        <v>41</v>
      </c>
      <c r="C24" s="68">
        <v>396</v>
      </c>
      <c r="D24" s="71">
        <v>1605</v>
      </c>
      <c r="E24" s="84">
        <v>775</v>
      </c>
      <c r="F24" s="65">
        <v>1655</v>
      </c>
      <c r="G24" s="84">
        <v>1517</v>
      </c>
      <c r="H24" s="65">
        <v>1335</v>
      </c>
      <c r="I24" s="84">
        <v>1396</v>
      </c>
      <c r="J24" s="65">
        <v>1449</v>
      </c>
      <c r="K24" s="84">
        <v>766</v>
      </c>
      <c r="L24" s="65">
        <v>2380</v>
      </c>
      <c r="M24" s="84">
        <v>603</v>
      </c>
      <c r="N24" s="71">
        <f t="shared" si="2"/>
        <v>13877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6</v>
      </c>
      <c r="E25" s="68">
        <v>0</v>
      </c>
      <c r="F25" s="69">
        <v>137</v>
      </c>
      <c r="G25" s="68">
        <v>0</v>
      </c>
      <c r="H25" s="69">
        <v>0</v>
      </c>
      <c r="I25" s="68">
        <v>0</v>
      </c>
      <c r="J25" s="69">
        <v>0</v>
      </c>
      <c r="K25" s="85">
        <v>23</v>
      </c>
      <c r="L25" s="65">
        <v>0</v>
      </c>
      <c r="M25" s="68">
        <v>6</v>
      </c>
      <c r="N25" s="71">
        <f t="shared" si="2"/>
        <v>172</v>
      </c>
    </row>
    <row r="26" spans="1:14" x14ac:dyDescent="0.25">
      <c r="A26" s="37">
        <v>5</v>
      </c>
      <c r="B26" s="38" t="s">
        <v>43</v>
      </c>
      <c r="C26" s="68">
        <v>39</v>
      </c>
      <c r="D26" s="38">
        <v>50</v>
      </c>
      <c r="E26" s="68">
        <v>50</v>
      </c>
      <c r="F26" s="69">
        <v>83</v>
      </c>
      <c r="G26" s="68">
        <v>100</v>
      </c>
      <c r="H26" s="69">
        <v>11</v>
      </c>
      <c r="I26" s="68">
        <v>0</v>
      </c>
      <c r="J26" s="69">
        <v>44</v>
      </c>
      <c r="K26" s="68">
        <v>99</v>
      </c>
      <c r="L26" s="69">
        <v>0</v>
      </c>
      <c r="M26" s="68">
        <v>39</v>
      </c>
      <c r="N26" s="38">
        <f t="shared" si="2"/>
        <v>515</v>
      </c>
    </row>
    <row r="27" spans="1:14" x14ac:dyDescent="0.25">
      <c r="A27" s="37">
        <v>6</v>
      </c>
      <c r="B27" s="38" t="s">
        <v>44</v>
      </c>
      <c r="C27" s="68">
        <v>153</v>
      </c>
      <c r="D27" s="38">
        <v>370</v>
      </c>
      <c r="E27" s="68">
        <v>160</v>
      </c>
      <c r="F27" s="69">
        <v>490</v>
      </c>
      <c r="G27" s="68">
        <v>277</v>
      </c>
      <c r="H27" s="69">
        <v>253</v>
      </c>
      <c r="I27" s="68">
        <v>200</v>
      </c>
      <c r="J27" s="69">
        <v>395</v>
      </c>
      <c r="K27" s="83">
        <v>281</v>
      </c>
      <c r="L27" s="69">
        <v>245</v>
      </c>
      <c r="M27" s="68">
        <v>289</v>
      </c>
      <c r="N27" s="71">
        <f t="shared" si="2"/>
        <v>3113</v>
      </c>
    </row>
    <row r="28" spans="1:14" x14ac:dyDescent="0.25">
      <c r="A28" s="37">
        <v>7</v>
      </c>
      <c r="B28" s="38" t="s">
        <v>45</v>
      </c>
      <c r="C28" s="84">
        <v>2211</v>
      </c>
      <c r="D28" s="71">
        <v>7623</v>
      </c>
      <c r="E28" s="84">
        <v>2840</v>
      </c>
      <c r="F28" s="65">
        <v>5107</v>
      </c>
      <c r="G28" s="84">
        <v>2918</v>
      </c>
      <c r="H28" s="65">
        <v>2358</v>
      </c>
      <c r="I28" s="84">
        <v>1352</v>
      </c>
      <c r="J28" s="65">
        <v>4642</v>
      </c>
      <c r="K28" s="83">
        <v>4718</v>
      </c>
      <c r="L28" s="65">
        <v>5099</v>
      </c>
      <c r="M28" s="84">
        <v>3092</v>
      </c>
      <c r="N28" s="71">
        <f t="shared" si="2"/>
        <v>41960</v>
      </c>
    </row>
    <row r="29" spans="1:14" ht="15.75" thickBot="1" x14ac:dyDescent="0.3">
      <c r="A29" s="40">
        <v>8</v>
      </c>
      <c r="B29" s="41" t="s">
        <v>46</v>
      </c>
      <c r="C29" s="85">
        <v>0</v>
      </c>
      <c r="D29" s="38">
        <v>17</v>
      </c>
      <c r="E29" s="85">
        <v>6</v>
      </c>
      <c r="F29" s="163">
        <v>6</v>
      </c>
      <c r="G29" s="85">
        <v>17</v>
      </c>
      <c r="H29" s="163">
        <v>11</v>
      </c>
      <c r="I29" s="85">
        <v>0</v>
      </c>
      <c r="J29" s="163">
        <v>0</v>
      </c>
      <c r="K29" s="85">
        <v>11</v>
      </c>
      <c r="L29" s="163">
        <v>17</v>
      </c>
      <c r="M29" s="85">
        <v>6</v>
      </c>
      <c r="N29" s="41">
        <f t="shared" si="2"/>
        <v>91</v>
      </c>
    </row>
    <row r="30" spans="1:14" ht="15.75" thickBot="1" x14ac:dyDescent="0.3">
      <c r="A30" s="75"/>
      <c r="B30" s="44" t="s">
        <v>3</v>
      </c>
      <c r="C30" s="48">
        <f t="shared" ref="C30:N30" si="3">SUM(C22:C29)</f>
        <v>45240</v>
      </c>
      <c r="D30" s="46">
        <f t="shared" si="3"/>
        <v>121572</v>
      </c>
      <c r="E30" s="48">
        <f t="shared" si="3"/>
        <v>64043</v>
      </c>
      <c r="F30" s="49">
        <f>SUM(F22:F29)</f>
        <v>96448</v>
      </c>
      <c r="G30" s="48">
        <f t="shared" si="3"/>
        <v>106353</v>
      </c>
      <c r="H30" s="49">
        <f t="shared" si="3"/>
        <v>78078</v>
      </c>
      <c r="I30" s="48">
        <f t="shared" si="3"/>
        <v>53822</v>
      </c>
      <c r="J30" s="49">
        <f t="shared" si="3"/>
        <v>126916</v>
      </c>
      <c r="K30" s="48">
        <f t="shared" si="3"/>
        <v>90771</v>
      </c>
      <c r="L30" s="49">
        <f t="shared" si="3"/>
        <v>95060</v>
      </c>
      <c r="M30" s="48">
        <f t="shared" si="3"/>
        <v>68431</v>
      </c>
      <c r="N30" s="46">
        <f t="shared" si="3"/>
        <v>946734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5" t="s">
        <v>53</v>
      </c>
      <c r="B32" s="354"/>
      <c r="C32" s="55">
        <f>C30/N30</f>
        <v>4.7785333578386324E-2</v>
      </c>
      <c r="D32" s="73">
        <f>D30/N30</f>
        <v>0.12841199323146735</v>
      </c>
      <c r="E32" s="55">
        <f>E30/N30</f>
        <v>6.7646244879765588E-2</v>
      </c>
      <c r="F32" s="73">
        <f>F30/N30</f>
        <v>0.10187444414164908</v>
      </c>
      <c r="G32" s="55">
        <f>G30/N30</f>
        <v>0.11233672816229268</v>
      </c>
      <c r="H32" s="73">
        <f>H30/N30</f>
        <v>8.2470894675801223E-2</v>
      </c>
      <c r="I32" s="55">
        <f>I30/N30</f>
        <v>5.6850181782845025E-2</v>
      </c>
      <c r="J32" s="73">
        <f>J30/N30</f>
        <v>0.13405666216698672</v>
      </c>
      <c r="K32" s="55">
        <f>K30/N30</f>
        <v>9.5878039660559355E-2</v>
      </c>
      <c r="L32" s="73">
        <f>L30/N30</f>
        <v>0.10040835123698948</v>
      </c>
      <c r="M32" s="55">
        <f>M30/N30</f>
        <v>7.2281126483257171E-2</v>
      </c>
      <c r="N32" s="223">
        <f>N30/N30</f>
        <v>1</v>
      </c>
    </row>
    <row r="35" spans="7:12" x14ac:dyDescent="0.25">
      <c r="L35" t="s">
        <v>95</v>
      </c>
    </row>
    <row r="36" spans="7:12" x14ac:dyDescent="0.25">
      <c r="G36" s="267"/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2022-03-08T09:46:23Z</cp:lastPrinted>
  <dcterms:created xsi:type="dcterms:W3CDTF">2013-08-27T07:05:34Z</dcterms:created>
  <dcterms:modified xsi:type="dcterms:W3CDTF">2022-03-09T07:49:58Z</dcterms:modified>
</cp:coreProperties>
</file>