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175" windowWidth="20115" windowHeight="1170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ЗАО договори" sheetId="8" r:id="rId7"/>
    <sheet name="ЗАО Премија" sheetId="9" r:id="rId8"/>
    <sheet name="ЗК Број Премија" sheetId="12" r:id="rId9"/>
    <sheet name="ГР Број и Премија " sheetId="53" r:id="rId10"/>
    <sheet name="ЗАО број Лик штети" sheetId="32" r:id="rId11"/>
    <sheet name="ЗАО Ликвидирани штети" sheetId="31" r:id="rId12"/>
    <sheet name="ЗК број и штети" sheetId="30" r:id="rId13"/>
    <sheet name="ГР Број Штети" sheetId="29" r:id="rId14"/>
    <sheet name="Техничка премија" sheetId="10" r:id="rId15"/>
    <sheet name="Рез за настанати при штети" sheetId="17" r:id="rId16"/>
    <sheet name="Продажба по канали" sheetId="34" r:id="rId17"/>
    <sheet name="Бруто тех" sheetId="47" r:id="rId18"/>
    <sheet name="Вкупно" sheetId="57" r:id="rId19"/>
  </sheets>
  <calcPr calcId="145621"/>
</workbook>
</file>

<file path=xl/calcChain.xml><?xml version="1.0" encoding="utf-8"?>
<calcChain xmlns="http://schemas.openxmlformats.org/spreadsheetml/2006/main">
  <c r="C15" i="47" l="1"/>
  <c r="C17" i="47" l="1"/>
  <c r="G17" i="47"/>
  <c r="I22" i="47" l="1"/>
  <c r="G22" i="47"/>
  <c r="F28" i="5"/>
  <c r="C13" i="47" l="1"/>
  <c r="G13" i="47"/>
  <c r="C14" i="47"/>
  <c r="G14" i="47"/>
  <c r="C9" i="47"/>
  <c r="G9" i="47"/>
  <c r="C16" i="47" l="1"/>
  <c r="G16" i="47"/>
  <c r="M30" i="30"/>
  <c r="L30" i="30"/>
  <c r="I19" i="47" l="1"/>
  <c r="G19" i="47"/>
  <c r="C12" i="47" l="1"/>
  <c r="G12" i="47"/>
  <c r="I21" i="47" l="1"/>
  <c r="G21" i="47"/>
  <c r="E28" i="5"/>
  <c r="C28" i="5"/>
  <c r="E28" i="3" l="1"/>
  <c r="I23" i="47" l="1"/>
  <c r="G23" i="47"/>
  <c r="C30" i="30" l="1"/>
  <c r="C7" i="47"/>
  <c r="G7" i="47"/>
  <c r="G11" i="47" l="1"/>
  <c r="C11" i="47"/>
  <c r="C8" i="47" l="1"/>
  <c r="G8" i="47"/>
  <c r="G15" i="47" l="1"/>
  <c r="I20" i="47" l="1"/>
  <c r="G20" i="47"/>
  <c r="D28" i="5"/>
  <c r="C10" i="47" l="1"/>
  <c r="G10" i="47"/>
  <c r="F30" i="30"/>
  <c r="G30" i="30" l="1"/>
  <c r="H22" i="1" l="1"/>
  <c r="E22" i="6" l="1"/>
  <c r="C22" i="1" l="1"/>
  <c r="H28" i="6" l="1"/>
  <c r="H30" i="6" l="1"/>
  <c r="F30" i="6"/>
  <c r="G30" i="6"/>
  <c r="E30" i="6"/>
  <c r="C30" i="6"/>
  <c r="M28" i="6"/>
  <c r="D30" i="6"/>
  <c r="J18" i="47" l="1"/>
  <c r="I18" i="47"/>
  <c r="H18" i="47"/>
  <c r="F18" i="47"/>
  <c r="E18" i="47"/>
  <c r="D18" i="47"/>
  <c r="C18" i="47"/>
  <c r="K23" i="47"/>
  <c r="H13" i="17" l="1"/>
  <c r="M13" i="17" s="1"/>
  <c r="H12" i="17"/>
  <c r="M12" i="17" s="1"/>
  <c r="H28" i="10" l="1"/>
  <c r="H30" i="10" s="1"/>
  <c r="L13" i="29"/>
  <c r="H28" i="5"/>
  <c r="H30" i="5" s="1"/>
  <c r="H28" i="4"/>
  <c r="H30" i="4" s="1"/>
  <c r="M28" i="10" l="1"/>
  <c r="C30" i="10"/>
  <c r="E30" i="10"/>
  <c r="G30" i="10"/>
  <c r="D30" i="10"/>
  <c r="F30" i="10"/>
  <c r="M28" i="5"/>
  <c r="C30" i="5"/>
  <c r="E30" i="5"/>
  <c r="G30" i="5"/>
  <c r="D30" i="5"/>
  <c r="F30" i="5"/>
  <c r="M28" i="4"/>
  <c r="C30" i="4"/>
  <c r="E30" i="4"/>
  <c r="G30" i="4"/>
  <c r="D30" i="4"/>
  <c r="F30" i="4"/>
  <c r="H28" i="3"/>
  <c r="H30" i="3" s="1"/>
  <c r="H28" i="2"/>
  <c r="H30" i="2" s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H28" i="1"/>
  <c r="H30" i="1" s="1"/>
  <c r="M22" i="1"/>
  <c r="L22" i="1"/>
  <c r="K22" i="1"/>
  <c r="J22" i="1"/>
  <c r="I22" i="1"/>
  <c r="G22" i="1"/>
  <c r="F22" i="1"/>
  <c r="E22" i="1"/>
  <c r="D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28" i="3" l="1"/>
  <c r="C30" i="3"/>
  <c r="E30" i="3"/>
  <c r="G30" i="3"/>
  <c r="D30" i="3"/>
  <c r="F30" i="3"/>
  <c r="N22" i="2"/>
  <c r="M28" i="2"/>
  <c r="C30" i="2"/>
  <c r="E30" i="2"/>
  <c r="G30" i="2"/>
  <c r="D30" i="2"/>
  <c r="F30" i="2"/>
  <c r="N22" i="1"/>
  <c r="K24" i="1" s="1"/>
  <c r="M28" i="1"/>
  <c r="C30" i="1"/>
  <c r="E30" i="1"/>
  <c r="G30" i="1"/>
  <c r="D30" i="1"/>
  <c r="F30" i="1"/>
  <c r="M27" i="2" l="1"/>
  <c r="N24" i="2"/>
  <c r="J24" i="2"/>
  <c r="F24" i="2"/>
  <c r="M24" i="2"/>
  <c r="I24" i="2"/>
  <c r="E24" i="2"/>
  <c r="L24" i="2"/>
  <c r="H24" i="2"/>
  <c r="D24" i="2"/>
  <c r="K24" i="2"/>
  <c r="G24" i="2"/>
  <c r="C24" i="2"/>
  <c r="L24" i="1"/>
  <c r="D24" i="1"/>
  <c r="H24" i="1"/>
  <c r="M27" i="1"/>
  <c r="N24" i="1"/>
  <c r="G24" i="1"/>
  <c r="J24" i="1"/>
  <c r="F24" i="1"/>
  <c r="M24" i="1"/>
  <c r="I24" i="1"/>
  <c r="E24" i="1"/>
  <c r="C24" i="1"/>
  <c r="M29" i="2" l="1"/>
  <c r="N27" i="2" s="1"/>
  <c r="M29" i="1"/>
  <c r="N27" i="1" s="1"/>
  <c r="N29" i="2" l="1"/>
  <c r="N28" i="2"/>
  <c r="N29" i="1"/>
  <c r="N28" i="1"/>
  <c r="K22" i="47" l="1"/>
  <c r="K21" i="47" l="1"/>
  <c r="K20" i="47" l="1"/>
  <c r="K19" i="47" l="1"/>
  <c r="K18" i="47" s="1"/>
  <c r="G18" i="47"/>
  <c r="L22" i="10" l="1"/>
  <c r="M22" i="10" l="1"/>
  <c r="D11" i="57" l="1"/>
  <c r="K17" i="47" l="1"/>
  <c r="K16" i="47"/>
  <c r="K15" i="47"/>
  <c r="K14" i="47"/>
  <c r="K13" i="47"/>
  <c r="K12" i="47"/>
  <c r="K11" i="47"/>
  <c r="K10" i="47"/>
  <c r="K9" i="47"/>
  <c r="K8" i="47"/>
  <c r="K7" i="47"/>
  <c r="J6" i="47"/>
  <c r="J24" i="47" s="1"/>
  <c r="I6" i="47"/>
  <c r="I24" i="47" s="1"/>
  <c r="H6" i="47"/>
  <c r="H24" i="47" s="1"/>
  <c r="F6" i="47"/>
  <c r="F24" i="47" s="1"/>
  <c r="E6" i="47"/>
  <c r="E24" i="47" s="1"/>
  <c r="D6" i="47"/>
  <c r="D24" i="47" s="1"/>
  <c r="C6" i="47"/>
  <c r="C24" i="47" s="1"/>
  <c r="M34" i="34"/>
  <c r="M33" i="34"/>
  <c r="M32" i="34"/>
  <c r="M30" i="34"/>
  <c r="M29" i="34"/>
  <c r="M28" i="34"/>
  <c r="M26" i="34"/>
  <c r="M25" i="34"/>
  <c r="M24" i="34"/>
  <c r="M22" i="34"/>
  <c r="M21" i="34"/>
  <c r="M20" i="34"/>
  <c r="M18" i="34"/>
  <c r="M17" i="34"/>
  <c r="M16" i="34"/>
  <c r="M14" i="34"/>
  <c r="M13" i="34"/>
  <c r="M12" i="34"/>
  <c r="M10" i="34"/>
  <c r="M9" i="34"/>
  <c r="M8" i="34"/>
  <c r="M6" i="34"/>
  <c r="M5" i="34"/>
  <c r="M4" i="34"/>
  <c r="N7" i="17"/>
  <c r="L13" i="17" s="1"/>
  <c r="N13" i="17" s="1"/>
  <c r="N6" i="17"/>
  <c r="L12" i="17" s="1"/>
  <c r="N12" i="17" s="1"/>
  <c r="K22" i="10"/>
  <c r="J22" i="10"/>
  <c r="I22" i="10"/>
  <c r="H22" i="10"/>
  <c r="G22" i="10"/>
  <c r="F22" i="10"/>
  <c r="E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L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N29" i="29" s="1"/>
  <c r="N31" i="29" s="1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N13" i="29" s="1"/>
  <c r="N15" i="29" s="1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L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L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M18" i="32"/>
  <c r="L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L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L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L30" i="12"/>
  <c r="K30" i="12"/>
  <c r="J30" i="12"/>
  <c r="I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L19" i="9"/>
  <c r="K19" i="9"/>
  <c r="J19" i="9"/>
  <c r="I19" i="9"/>
  <c r="H19" i="9"/>
  <c r="G19" i="9"/>
  <c r="F19" i="9"/>
  <c r="E19" i="9"/>
  <c r="D19" i="9"/>
  <c r="C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M18" i="8"/>
  <c r="L18" i="8"/>
  <c r="K18" i="8"/>
  <c r="J18" i="8"/>
  <c r="I18" i="8"/>
  <c r="H18" i="8"/>
  <c r="G18" i="8"/>
  <c r="F18" i="8"/>
  <c r="E18" i="8"/>
  <c r="D18" i="8"/>
  <c r="C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M22" i="6"/>
  <c r="L22" i="6"/>
  <c r="K22" i="6"/>
  <c r="J22" i="6"/>
  <c r="I22" i="6"/>
  <c r="H22" i="6"/>
  <c r="G22" i="6"/>
  <c r="F22" i="6"/>
  <c r="D22" i="6"/>
  <c r="C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M22" i="5"/>
  <c r="L22" i="5"/>
  <c r="K22" i="5"/>
  <c r="J22" i="5"/>
  <c r="I22" i="5"/>
  <c r="H22" i="5"/>
  <c r="G22" i="5"/>
  <c r="F22" i="5"/>
  <c r="E22" i="5"/>
  <c r="D22" i="5"/>
  <c r="C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M22" i="4"/>
  <c r="L22" i="4"/>
  <c r="K22" i="4"/>
  <c r="J22" i="4"/>
  <c r="I22" i="4"/>
  <c r="H22" i="4"/>
  <c r="G22" i="4"/>
  <c r="F22" i="4"/>
  <c r="E22" i="4"/>
  <c r="D22" i="4"/>
  <c r="C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M22" i="3"/>
  <c r="L22" i="3"/>
  <c r="K22" i="3"/>
  <c r="J22" i="3"/>
  <c r="I22" i="3"/>
  <c r="H22" i="3"/>
  <c r="G22" i="3"/>
  <c r="F22" i="3"/>
  <c r="E22" i="3"/>
  <c r="D22" i="3"/>
  <c r="C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2" i="3" l="1"/>
  <c r="N19" i="9"/>
  <c r="N21" i="9" s="1"/>
  <c r="M27" i="3"/>
  <c r="M29" i="3" s="1"/>
  <c r="N27" i="3" s="1"/>
  <c r="N30" i="30"/>
  <c r="H32" i="30" s="1"/>
  <c r="N29" i="53"/>
  <c r="N31" i="53" s="1"/>
  <c r="N22" i="6"/>
  <c r="M27" i="6" s="1"/>
  <c r="N22" i="5"/>
  <c r="M27" i="5" s="1"/>
  <c r="N18" i="32"/>
  <c r="N20" i="32" s="1"/>
  <c r="G6" i="47"/>
  <c r="K6" i="47"/>
  <c r="N22" i="10"/>
  <c r="M27" i="10" s="1"/>
  <c r="N13" i="30"/>
  <c r="N16" i="30" s="1"/>
  <c r="N18" i="31"/>
  <c r="N20" i="31" s="1"/>
  <c r="N13" i="53"/>
  <c r="N15" i="53" s="1"/>
  <c r="N30" i="12"/>
  <c r="N32" i="12" s="1"/>
  <c r="N13" i="12"/>
  <c r="N15" i="12" s="1"/>
  <c r="N18" i="8"/>
  <c r="N20" i="8" s="1"/>
  <c r="N22" i="4"/>
  <c r="C15" i="29"/>
  <c r="E15" i="29"/>
  <c r="G15" i="29"/>
  <c r="I15" i="29"/>
  <c r="K15" i="29"/>
  <c r="M15" i="29"/>
  <c r="D31" i="29"/>
  <c r="F31" i="29"/>
  <c r="H31" i="29"/>
  <c r="J31" i="29"/>
  <c r="L31" i="29"/>
  <c r="D15" i="29"/>
  <c r="F15" i="29"/>
  <c r="H15" i="29"/>
  <c r="J15" i="29"/>
  <c r="L15" i="29"/>
  <c r="C31" i="29"/>
  <c r="E31" i="29"/>
  <c r="G31" i="29"/>
  <c r="I31" i="29"/>
  <c r="K31" i="29"/>
  <c r="M31" i="29"/>
  <c r="M29" i="6" l="1"/>
  <c r="N27" i="6" s="1"/>
  <c r="M29" i="10"/>
  <c r="N27" i="10" s="1"/>
  <c r="M29" i="5"/>
  <c r="N27" i="5" s="1"/>
  <c r="D24" i="10"/>
  <c r="N24" i="6"/>
  <c r="D24" i="4"/>
  <c r="M27" i="4"/>
  <c r="D24" i="3"/>
  <c r="N29" i="3"/>
  <c r="N28" i="3"/>
  <c r="G24" i="47"/>
  <c r="K24" i="47"/>
  <c r="H24" i="6"/>
  <c r="K24" i="6"/>
  <c r="L24" i="6"/>
  <c r="D24" i="6"/>
  <c r="G24" i="6"/>
  <c r="C15" i="12"/>
  <c r="L24" i="10"/>
  <c r="G24" i="10"/>
  <c r="K24" i="10"/>
  <c r="C24" i="10"/>
  <c r="D20" i="32"/>
  <c r="M20" i="8"/>
  <c r="I20" i="8"/>
  <c r="L20" i="8"/>
  <c r="E20" i="8"/>
  <c r="H20" i="8"/>
  <c r="C24" i="6"/>
  <c r="J24" i="6"/>
  <c r="F24" i="6"/>
  <c r="M24" i="6"/>
  <c r="I24" i="6"/>
  <c r="E24" i="6"/>
  <c r="C16" i="30"/>
  <c r="K20" i="8"/>
  <c r="G20" i="8"/>
  <c r="C20" i="8"/>
  <c r="J20" i="8"/>
  <c r="E24" i="4"/>
  <c r="I24" i="10"/>
  <c r="E24" i="10"/>
  <c r="M24" i="3"/>
  <c r="I24" i="3"/>
  <c r="D31" i="53"/>
  <c r="C15" i="53"/>
  <c r="K24" i="3"/>
  <c r="G24" i="3"/>
  <c r="E24" i="3"/>
  <c r="C24" i="3"/>
  <c r="N24" i="3"/>
  <c r="L24" i="3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D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E21" i="9"/>
  <c r="C21" i="9"/>
  <c r="L21" i="9"/>
  <c r="J21" i="9"/>
  <c r="D21" i="9"/>
  <c r="D24" i="5"/>
  <c r="C24" i="4"/>
  <c r="N24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E32" i="12"/>
  <c r="C32" i="12"/>
  <c r="L32" i="12"/>
  <c r="J32" i="12"/>
  <c r="H32" i="12"/>
  <c r="F32" i="12"/>
  <c r="J15" i="12"/>
  <c r="H21" i="9"/>
  <c r="N24" i="5"/>
  <c r="L24" i="4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L24" i="5"/>
  <c r="G24" i="5"/>
  <c r="H24" i="5"/>
  <c r="K24" i="5"/>
  <c r="C24" i="5"/>
  <c r="J24" i="5"/>
  <c r="F24" i="5"/>
  <c r="M24" i="5"/>
  <c r="I24" i="5"/>
  <c r="E24" i="5"/>
  <c r="H24" i="4"/>
  <c r="F24" i="4"/>
  <c r="N29" i="6" l="1"/>
  <c r="N28" i="6"/>
  <c r="N29" i="10"/>
  <c r="N28" i="10"/>
  <c r="N29" i="5"/>
  <c r="N28" i="5"/>
  <c r="M29" i="4"/>
  <c r="N27" i="4" s="1"/>
  <c r="G11" i="57"/>
  <c r="F11" i="57"/>
  <c r="E11" i="57"/>
  <c r="N29" i="4" l="1"/>
  <c r="N28" i="4"/>
</calcChain>
</file>

<file path=xl/sharedStrings.xml><?xml version="1.0" encoding="utf-8"?>
<sst xmlns="http://schemas.openxmlformats.org/spreadsheetml/2006/main" count="818" uniqueCount="119">
  <si>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</si>
  <si>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</si>
  <si>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</si>
  <si>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</si>
  <si>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</si>
  <si>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</si>
  <si>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</si>
  <si>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</si>
  <si>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</si>
  <si>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</si>
  <si>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</si>
  <si>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</si>
  <si>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</si>
  <si>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</si>
  <si>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</si>
  <si>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</si>
  <si>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</si>
  <si>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</si>
  <si>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</si>
  <si>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</si>
  <si>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</si>
  <si>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</si>
  <si>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</si>
  <si>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</si>
  <si>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</si>
  <si>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</si>
  <si>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</si>
  <si>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</si>
  <si>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</si>
  <si>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</si>
  <si>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</si>
  <si>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</si>
  <si>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</si>
  <si>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</si>
  <si>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</si>
  <si>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</si>
  <si>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</si>
  <si>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</si>
  <si>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</si>
  <si>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</si>
  <si>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</si>
  <si>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</si>
  <si>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</si>
  <si>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</si>
  <si>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</si>
  <si>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</si>
  <si>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</si>
  <si>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</si>
  <si>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</si>
  <si>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</si>
  <si>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</si>
  <si>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</si>
  <si>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</si>
  <si>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</si>
  <si>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</si>
  <si>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</si>
  <si>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</si>
  <si>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</si>
  <si>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</si>
  <si>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</si>
  <si>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</si>
  <si>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</si>
  <si>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</si>
  <si>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</si>
  <si>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</si>
  <si>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</si>
  <si>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</si>
  <si>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</si>
  <si>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</si>
  <si>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</si>
  <si>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</si>
  <si>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</si>
  <si>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</si>
  <si>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</si>
  <si>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</si>
  <si>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</si>
  <si>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</si>
  <si>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</si>
  <si>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</si>
  <si>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</si>
  <si>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</si>
  <si>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</si>
  <si>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</si>
  <si>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</si>
  <si>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</si>
  <si>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</si>
  <si>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</si>
  <si>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</si>
  <si>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</si>
  <si>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</si>
  <si>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</si>
  <si>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</si>
  <si>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</si>
  <si>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</si>
  <si>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</si>
  <si>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 xml:space="preserve"> </t>
  </si>
  <si>
    <t>Бруто полисирана премија за период од 01.01.2020 до 31.12.2020</t>
  </si>
  <si>
    <t>Број на договори за период од 01.01.2020 до 31.12.2020</t>
  </si>
  <si>
    <t>Бруто исплатени (ликвидирани) штети за период од 01.01.2020 до 31.12.2020</t>
  </si>
  <si>
    <t>Број исплатени (ликвидирани) штети за период од 01.01.2020 до 31.12.2020</t>
  </si>
  <si>
    <t>Број на резервирани штети за период од 01.01.2020 до 31.12.2020</t>
  </si>
  <si>
    <t>Бруто резерви за настанати и пријавени штети за период од 01.01.2020 до 31.12.2020</t>
  </si>
  <si>
    <t>Договори за ЗАО за период од 01.01.2020  до 31.12.2020</t>
  </si>
  <si>
    <t>Премија за ЗАО за период од 01.01.2020  до 31.12.2020</t>
  </si>
  <si>
    <t>Број на Зелена карта за период од 01.01.2020 до 31.12.2020</t>
  </si>
  <si>
    <t>Премија за Зелена карта за период од 01.01.2020 до 31.12.2020</t>
  </si>
  <si>
    <t>Број на Гранично осигурување за период од 01.01.2020  до 31.12.2020</t>
  </si>
  <si>
    <t>Премија за Гранично осигурување за период од 01.01.2020 до 31.12.2020</t>
  </si>
  <si>
    <t>Број на штети од ЗАО за период од 01.01.2020  до 31.12.2020</t>
  </si>
  <si>
    <t>Ликвидирани штети на ЗАО за период од 01.01.2020  до 31.12.2020</t>
  </si>
  <si>
    <t>Број на штети на Зелена карта за период од 01.01.2020 до 31.12.2020</t>
  </si>
  <si>
    <t>Ликвидирани штети за ЗК за период од 01.01.2020 до 31.12.2020</t>
  </si>
  <si>
    <t>Број на Гранично осигурување за период од 01.01.2020 до 31.12.2020</t>
  </si>
  <si>
    <t>Штети на Гранично осигурување за период од 01.01.2020  до 31.12.2020</t>
  </si>
  <si>
    <t>Техничка премија за период од 01.01.2020  до 31.12.2020</t>
  </si>
  <si>
    <t>Продажба по канали за период од 01.01.2020  до 31.12.2020 година</t>
  </si>
  <si>
    <t>Бруто технички резерви за периодот од  01.01.2020  до 31.12.2020</t>
  </si>
  <si>
    <t>Неосигурени возила, непознати возила и услужни штети за период од 01.01 до 31.12.2020 година ( Вкупно )</t>
  </si>
  <si>
    <t xml:space="preserve">          Резерви за настанати и пријавени, непријавени штети за период од 01.01.2020 до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</si>
</sst>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color theme="1"/>
      <name val="Calibri"/>
      <family val="2"/>
      <charset val="204"/>
      <scheme val="minor"/>
    </font>
    <font>
      <b/>
      <i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/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5" fillId="3" borderId="7" xfId="1" applyFont="1" applyFill="1" applyBorder="1"/>
    <xf numFmtId="0" fontId="5" fillId="2" borderId="17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7" xfId="0" applyFont="1" applyFill="1" applyBorder="1"/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8" xfId="0" applyFont="1" applyFill="1" applyBorder="1"/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9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2" borderId="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2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2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2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3" fontId="5" fillId="4" borderId="7" xfId="1" applyNumberFormat="1" applyFont="1" applyFill="1" applyBorder="1" applyAlignment="1">
      <alignment vertical="center"/>
    </xf>
    <xf numFmtId="3" fontId="5" fillId="4" borderId="9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3" fontId="5" fillId="2" borderId="17" xfId="0" applyNumberFormat="1" applyFont="1" applyFill="1" applyBorder="1" applyAlignment="1">
      <alignment vertical="center" wrapText="1"/>
    </xf>
    <xf numFmtId="3" fontId="12" fillId="4" borderId="7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19" fillId="3" borderId="41" xfId="0" applyNumberFormat="1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3" fontId="19" fillId="3" borderId="44" xfId="0" applyNumberFormat="1" applyFont="1" applyFill="1" applyBorder="1" applyAlignment="1">
      <alignment vertical="center"/>
    </xf>
    <xf numFmtId="3" fontId="19" fillId="3" borderId="45" xfId="0" applyNumberFormat="1" applyFont="1" applyFill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1" fontId="4" fillId="0" borderId="41" xfId="0" applyNumberFormat="1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14" fillId="0" borderId="27" xfId="0" applyNumberFormat="1" applyFont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25" fillId="3" borderId="1" xfId="0" applyNumberFormat="1" applyFont="1" applyFill="1" applyBorder="1" applyAlignment="1">
      <alignment vertical="center"/>
    </xf>
    <xf numFmtId="3" fontId="34" fillId="3" borderId="1" xfId="0" applyNumberFormat="1" applyFont="1" applyFill="1" applyBorder="1" applyAlignment="1">
      <alignment vertical="center"/>
    </xf>
    <xf numFmtId="3" fontId="23" fillId="3" borderId="3" xfId="0" applyNumberFormat="1" applyFont="1" applyFill="1" applyBorder="1" applyAlignment="1">
      <alignment vertical="center"/>
    </xf>
    <xf numFmtId="3" fontId="14" fillId="3" borderId="6" xfId="0" applyNumberFormat="1" applyFont="1" applyFill="1" applyBorder="1" applyAlignment="1">
      <alignment vertical="center"/>
    </xf>
    <xf numFmtId="3" fontId="23" fillId="3" borderId="4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10" fontId="0" fillId="0" borderId="0" xfId="0" applyNumberFormat="1"/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18" fillId="0" borderId="0" xfId="0" applyFont="1"/>
    <xf numFmtId="3" fontId="11" fillId="3" borderId="1" xfId="1" applyNumberFormat="1" applyFont="1" applyFill="1" applyBorder="1" applyAlignment="1">
      <alignment vertical="center"/>
    </xf>
    <xf numFmtId="3" fontId="35" fillId="3" borderId="11" xfId="0" applyNumberFormat="1" applyFont="1" applyFill="1" applyBorder="1" applyAlignment="1">
      <alignment vertical="center"/>
    </xf>
    <xf numFmtId="0" fontId="4" fillId="2" borderId="9" xfId="1" applyFont="1" applyFill="1" applyBorder="1" applyAlignment="1">
      <alignment horizontal="left" vertical="center"/>
    </xf>
    <xf numFmtId="0" fontId="29" fillId="3" borderId="1" xfId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1" fillId="2" borderId="13" xfId="1" applyNumberFormat="1" applyFont="1" applyFill="1" applyBorder="1" applyAlignment="1">
      <alignment vertical="center"/>
    </xf>
    <xf numFmtId="1" fontId="0" fillId="0" borderId="0" xfId="0" applyNumberFormat="1"/>
    <xf numFmtId="3" fontId="11" fillId="2" borderId="1" xfId="1" applyNumberFormat="1" applyFont="1" applyFill="1" applyBorder="1" applyAlignment="1">
      <alignment vertical="center"/>
    </xf>
    <xf numFmtId="0" fontId="4" fillId="3" borderId="14" xfId="1" applyFont="1" applyFill="1" applyBorder="1" applyAlignment="1">
      <alignment horizontal="center" vertical="center"/>
    </xf>
    <xf numFmtId="3" fontId="5" fillId="0" borderId="32" xfId="0" applyNumberFormat="1" applyFont="1" applyBorder="1" applyAlignment="1">
      <alignment vertical="center"/>
    </xf>
    <xf numFmtId="0" fontId="5" fillId="6" borderId="32" xfId="0" applyFont="1" applyFill="1" applyBorder="1"/>
    <xf numFmtId="3" fontId="5" fillId="3" borderId="9" xfId="0" applyNumberFormat="1" applyFont="1" applyFill="1" applyBorder="1" applyAlignment="1">
      <alignment vertical="center" wrapText="1"/>
    </xf>
    <xf numFmtId="3" fontId="23" fillId="3" borderId="9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5" fillId="2" borderId="33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right" vertical="center" wrapText="1"/>
    </xf>
    <xf numFmtId="0" fontId="1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vertical="center" wrapText="1"/>
    </xf>
    <xf numFmtId="0" fontId="22" fillId="3" borderId="40" xfId="0" applyFont="1" applyFill="1" applyBorder="1" applyAlignment="1">
      <alignment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vertical="center" wrapText="1"/>
    </xf>
    <xf numFmtId="0" fontId="22" fillId="3" borderId="43" xfId="0" applyFont="1" applyFill="1" applyBorder="1" applyAlignment="1">
      <alignment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</cellXfs>
  <cellStyles count="10">
    <cellStyle name="Comma 2" xfId="8"/>
    <cellStyle name="Currency 2" xfId="9"/>
    <cellStyle name="Normal" xfId="0" builtinId="0"/>
    <cellStyle name="Normal 2" xfId="3"/>
    <cellStyle name="Normal 3" xfId="7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1" sqref="B1"/>
    </sheetView>
  </sheetViews>
  <sheetFormatPr defaultRowHeight="15" x14ac:dyDescent="0.25"/>
  <cols>
    <col min="1" max="1" width="4.85546875" customWidth="1"/>
    <col min="2" max="2" width="28" customWidth="1"/>
  </cols>
  <sheetData>
    <row r="1" spans="1:14" ht="24.75" customHeight="1" thickBot="1" x14ac:dyDescent="0.3">
      <c r="A1" s="215"/>
      <c r="B1" s="216"/>
      <c r="C1" s="295" t="s">
        <v>96</v>
      </c>
      <c r="D1" s="296"/>
      <c r="E1" s="296"/>
      <c r="F1" s="296"/>
      <c r="G1" s="296"/>
      <c r="H1" s="296"/>
      <c r="I1" s="296"/>
      <c r="J1" s="2"/>
      <c r="K1" s="2"/>
      <c r="L1" s="2"/>
      <c r="M1" s="2"/>
      <c r="N1" s="215" t="s">
        <v>36</v>
      </c>
    </row>
    <row r="2" spans="1:14" ht="15.75" customHeight="1" thickBot="1" x14ac:dyDescent="0.3">
      <c r="A2" s="299" t="s">
        <v>0</v>
      </c>
      <c r="B2" s="301" t="s">
        <v>1</v>
      </c>
      <c r="C2" s="303" t="s">
        <v>2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97" t="s">
        <v>3</v>
      </c>
    </row>
    <row r="3" spans="1:14" ht="15.75" thickBot="1" x14ac:dyDescent="0.3">
      <c r="A3" s="300"/>
      <c r="B3" s="302"/>
      <c r="C3" s="89" t="s">
        <v>69</v>
      </c>
      <c r="D3" s="23" t="s">
        <v>4</v>
      </c>
      <c r="E3" s="22" t="s">
        <v>5</v>
      </c>
      <c r="F3" s="23" t="s">
        <v>6</v>
      </c>
      <c r="G3" s="22" t="s">
        <v>7</v>
      </c>
      <c r="H3" s="23" t="s">
        <v>8</v>
      </c>
      <c r="I3" s="22" t="s">
        <v>94</v>
      </c>
      <c r="J3" s="23" t="s">
        <v>9</v>
      </c>
      <c r="K3" s="89" t="s">
        <v>10</v>
      </c>
      <c r="L3" s="23" t="s">
        <v>93</v>
      </c>
      <c r="M3" s="24" t="s">
        <v>11</v>
      </c>
      <c r="N3" s="298"/>
    </row>
    <row r="4" spans="1:14" x14ac:dyDescent="0.25">
      <c r="A4" s="4">
        <v>1</v>
      </c>
      <c r="B4" s="8" t="s">
        <v>12</v>
      </c>
      <c r="C4" s="186">
        <v>84864</v>
      </c>
      <c r="D4" s="157">
        <v>121866</v>
      </c>
      <c r="E4" s="208">
        <v>30226</v>
      </c>
      <c r="F4" s="202">
        <v>85721</v>
      </c>
      <c r="G4" s="208">
        <v>37523</v>
      </c>
      <c r="H4" s="202">
        <v>133116</v>
      </c>
      <c r="I4" s="208">
        <v>13325</v>
      </c>
      <c r="J4" s="202">
        <v>60224</v>
      </c>
      <c r="K4" s="186">
        <v>36611</v>
      </c>
      <c r="L4" s="202">
        <v>65946</v>
      </c>
      <c r="M4" s="198">
        <v>78973</v>
      </c>
      <c r="N4" s="195">
        <f t="shared" ref="N4:N21" si="0">SUM(C4:M4)</f>
        <v>748395</v>
      </c>
    </row>
    <row r="5" spans="1:14" x14ac:dyDescent="0.25">
      <c r="A5" s="3">
        <v>2</v>
      </c>
      <c r="B5" s="9" t="s">
        <v>13</v>
      </c>
      <c r="C5" s="206">
        <v>2251</v>
      </c>
      <c r="D5" s="71">
        <v>70296</v>
      </c>
      <c r="E5" s="206">
        <v>15883</v>
      </c>
      <c r="F5" s="203">
        <v>10531</v>
      </c>
      <c r="G5" s="206">
        <v>2385</v>
      </c>
      <c r="H5" s="203">
        <v>112795</v>
      </c>
      <c r="I5" s="205">
        <v>0</v>
      </c>
      <c r="J5" s="203">
        <v>14969</v>
      </c>
      <c r="K5" s="205">
        <v>136</v>
      </c>
      <c r="L5" s="203">
        <v>31489</v>
      </c>
      <c r="M5" s="200">
        <v>12914</v>
      </c>
      <c r="N5" s="196">
        <f t="shared" si="0"/>
        <v>273649</v>
      </c>
    </row>
    <row r="6" spans="1:14" x14ac:dyDescent="0.25">
      <c r="A6" s="3">
        <v>3</v>
      </c>
      <c r="B6" s="9" t="s">
        <v>14</v>
      </c>
      <c r="C6" s="206">
        <v>66047</v>
      </c>
      <c r="D6" s="71">
        <v>147837</v>
      </c>
      <c r="E6" s="206">
        <v>55365</v>
      </c>
      <c r="F6" s="203">
        <v>143997</v>
      </c>
      <c r="G6" s="206">
        <v>49273</v>
      </c>
      <c r="H6" s="203">
        <v>83717</v>
      </c>
      <c r="I6" s="206">
        <v>8283</v>
      </c>
      <c r="J6" s="203">
        <v>67247</v>
      </c>
      <c r="K6" s="206">
        <v>90384</v>
      </c>
      <c r="L6" s="203">
        <v>58718</v>
      </c>
      <c r="M6" s="200">
        <v>52867</v>
      </c>
      <c r="N6" s="196">
        <f t="shared" si="0"/>
        <v>823735</v>
      </c>
    </row>
    <row r="7" spans="1:14" x14ac:dyDescent="0.25">
      <c r="A7" s="3">
        <v>4</v>
      </c>
      <c r="B7" s="9" t="s">
        <v>15</v>
      </c>
      <c r="C7" s="205">
        <v>0</v>
      </c>
      <c r="D7" s="38">
        <v>0</v>
      </c>
      <c r="E7" s="205">
        <v>0</v>
      </c>
      <c r="F7" s="21">
        <v>0</v>
      </c>
      <c r="G7" s="205">
        <v>0</v>
      </c>
      <c r="H7" s="21">
        <v>0</v>
      </c>
      <c r="I7" s="205">
        <v>0</v>
      </c>
      <c r="J7" s="21">
        <v>0</v>
      </c>
      <c r="K7" s="205">
        <v>0</v>
      </c>
      <c r="L7" s="21">
        <v>0</v>
      </c>
      <c r="M7" s="199">
        <v>0</v>
      </c>
      <c r="N7" s="9">
        <f t="shared" si="0"/>
        <v>0</v>
      </c>
    </row>
    <row r="8" spans="1:14" x14ac:dyDescent="0.25">
      <c r="A8" s="3">
        <v>5</v>
      </c>
      <c r="B8" s="9" t="s">
        <v>16</v>
      </c>
      <c r="C8" s="205">
        <v>0</v>
      </c>
      <c r="D8" s="71">
        <v>0</v>
      </c>
      <c r="E8" s="20">
        <v>0</v>
      </c>
      <c r="F8" s="21">
        <v>0</v>
      </c>
      <c r="G8" s="206">
        <v>6601</v>
      </c>
      <c r="H8" s="203">
        <v>2483</v>
      </c>
      <c r="I8" s="205">
        <v>0</v>
      </c>
      <c r="J8" s="21">
        <v>0</v>
      </c>
      <c r="K8" s="205">
        <v>0</v>
      </c>
      <c r="L8" s="21">
        <v>0</v>
      </c>
      <c r="M8" s="199">
        <v>0</v>
      </c>
      <c r="N8" s="196">
        <f t="shared" si="0"/>
        <v>9084</v>
      </c>
    </row>
    <row r="9" spans="1:14" x14ac:dyDescent="0.25">
      <c r="A9" s="3">
        <v>6</v>
      </c>
      <c r="B9" s="9" t="s">
        <v>17</v>
      </c>
      <c r="C9" s="205">
        <v>6</v>
      </c>
      <c r="D9" s="38">
        <v>309</v>
      </c>
      <c r="E9" s="205">
        <v>21</v>
      </c>
      <c r="F9" s="21">
        <v>121</v>
      </c>
      <c r="G9" s="205">
        <v>347</v>
      </c>
      <c r="H9" s="21">
        <v>74</v>
      </c>
      <c r="I9" s="205">
        <v>0</v>
      </c>
      <c r="J9" s="21">
        <v>49</v>
      </c>
      <c r="K9" s="205">
        <v>124</v>
      </c>
      <c r="L9" s="21">
        <v>53</v>
      </c>
      <c r="M9" s="199">
        <v>0</v>
      </c>
      <c r="N9" s="196">
        <f t="shared" si="0"/>
        <v>1104</v>
      </c>
    </row>
    <row r="10" spans="1:14" x14ac:dyDescent="0.25">
      <c r="A10" s="3">
        <v>7</v>
      </c>
      <c r="B10" s="9" t="s">
        <v>18</v>
      </c>
      <c r="C10" s="206">
        <v>22012</v>
      </c>
      <c r="D10" s="71">
        <v>25625</v>
      </c>
      <c r="E10" s="206">
        <v>8694</v>
      </c>
      <c r="F10" s="203">
        <v>2672</v>
      </c>
      <c r="G10" s="206">
        <v>3755</v>
      </c>
      <c r="H10" s="203">
        <v>4983</v>
      </c>
      <c r="I10" s="205">
        <v>0</v>
      </c>
      <c r="J10" s="203">
        <v>11402</v>
      </c>
      <c r="K10" s="206">
        <v>693</v>
      </c>
      <c r="L10" s="21">
        <v>3601</v>
      </c>
      <c r="M10" s="200">
        <v>1259</v>
      </c>
      <c r="N10" s="196">
        <f t="shared" si="0"/>
        <v>84696</v>
      </c>
    </row>
    <row r="11" spans="1:14" x14ac:dyDescent="0.25">
      <c r="A11" s="3">
        <v>8</v>
      </c>
      <c r="B11" s="9" t="s">
        <v>19</v>
      </c>
      <c r="C11" s="206">
        <v>125571</v>
      </c>
      <c r="D11" s="71">
        <v>73170</v>
      </c>
      <c r="E11" s="206">
        <v>185320</v>
      </c>
      <c r="F11" s="203">
        <v>59910</v>
      </c>
      <c r="G11" s="206">
        <v>15659</v>
      </c>
      <c r="H11" s="203">
        <v>124865</v>
      </c>
      <c r="I11" s="206">
        <v>3638</v>
      </c>
      <c r="J11" s="203">
        <v>51929</v>
      </c>
      <c r="K11" s="206">
        <v>42052</v>
      </c>
      <c r="L11" s="203">
        <v>44462</v>
      </c>
      <c r="M11" s="200">
        <v>41631</v>
      </c>
      <c r="N11" s="196">
        <f t="shared" si="0"/>
        <v>768207</v>
      </c>
    </row>
    <row r="12" spans="1:14" x14ac:dyDescent="0.25">
      <c r="A12" s="3">
        <v>9</v>
      </c>
      <c r="B12" s="9" t="s">
        <v>20</v>
      </c>
      <c r="C12" s="206">
        <v>268828</v>
      </c>
      <c r="D12" s="71">
        <v>206762</v>
      </c>
      <c r="E12" s="206">
        <v>72795</v>
      </c>
      <c r="F12" s="203">
        <v>114244</v>
      </c>
      <c r="G12" s="206">
        <v>91469</v>
      </c>
      <c r="H12" s="203">
        <v>76911</v>
      </c>
      <c r="I12" s="206">
        <v>1656</v>
      </c>
      <c r="J12" s="203">
        <v>51324</v>
      </c>
      <c r="K12" s="206">
        <v>12315</v>
      </c>
      <c r="L12" s="203">
        <v>183101</v>
      </c>
      <c r="M12" s="200">
        <v>12858</v>
      </c>
      <c r="N12" s="196">
        <f t="shared" si="0"/>
        <v>1092263</v>
      </c>
    </row>
    <row r="13" spans="1:14" x14ac:dyDescent="0.25">
      <c r="A13" s="3">
        <v>10</v>
      </c>
      <c r="B13" s="9" t="s">
        <v>21</v>
      </c>
      <c r="C13" s="206">
        <v>242389</v>
      </c>
      <c r="D13" s="71">
        <v>478537</v>
      </c>
      <c r="E13" s="206">
        <v>349762</v>
      </c>
      <c r="F13" s="203">
        <v>394166</v>
      </c>
      <c r="G13" s="206">
        <v>487092</v>
      </c>
      <c r="H13" s="203">
        <v>357363</v>
      </c>
      <c r="I13" s="206">
        <v>236641</v>
      </c>
      <c r="J13" s="203">
        <v>528436</v>
      </c>
      <c r="K13" s="206">
        <v>400386</v>
      </c>
      <c r="L13" s="203">
        <v>408606</v>
      </c>
      <c r="M13" s="200">
        <v>252921</v>
      </c>
      <c r="N13" s="196">
        <f t="shared" si="0"/>
        <v>4136299</v>
      </c>
    </row>
    <row r="14" spans="1:14" x14ac:dyDescent="0.25">
      <c r="A14" s="3">
        <v>11</v>
      </c>
      <c r="B14" s="9" t="s">
        <v>22</v>
      </c>
      <c r="C14" s="205">
        <v>0</v>
      </c>
      <c r="D14" s="71">
        <v>152</v>
      </c>
      <c r="E14" s="205">
        <v>0</v>
      </c>
      <c r="F14" s="203">
        <v>0</v>
      </c>
      <c r="G14" s="206">
        <v>4733</v>
      </c>
      <c r="H14" s="203">
        <v>1617</v>
      </c>
      <c r="I14" s="205">
        <v>0</v>
      </c>
      <c r="J14" s="21">
        <v>0</v>
      </c>
      <c r="K14" s="205">
        <v>285</v>
      </c>
      <c r="L14" s="21">
        <v>0</v>
      </c>
      <c r="M14" s="199">
        <v>0</v>
      </c>
      <c r="N14" s="196">
        <f t="shared" si="0"/>
        <v>6787</v>
      </c>
    </row>
    <row r="15" spans="1:14" x14ac:dyDescent="0.25">
      <c r="A15" s="3">
        <v>12</v>
      </c>
      <c r="B15" s="9" t="s">
        <v>23</v>
      </c>
      <c r="C15" s="205">
        <v>156</v>
      </c>
      <c r="D15" s="38">
        <v>477</v>
      </c>
      <c r="E15" s="205">
        <v>90</v>
      </c>
      <c r="F15" s="21">
        <v>729</v>
      </c>
      <c r="G15" s="205">
        <v>106</v>
      </c>
      <c r="H15" s="21">
        <v>415</v>
      </c>
      <c r="I15" s="205">
        <v>0</v>
      </c>
      <c r="J15" s="21">
        <v>189</v>
      </c>
      <c r="K15" s="205">
        <v>445</v>
      </c>
      <c r="L15" s="21">
        <v>99</v>
      </c>
      <c r="M15" s="199">
        <v>3</v>
      </c>
      <c r="N15" s="196">
        <f t="shared" si="0"/>
        <v>2709</v>
      </c>
    </row>
    <row r="16" spans="1:14" x14ac:dyDescent="0.25">
      <c r="A16" s="3">
        <v>13</v>
      </c>
      <c r="B16" s="9" t="s">
        <v>24</v>
      </c>
      <c r="C16" s="206">
        <v>38155</v>
      </c>
      <c r="D16" s="71">
        <v>38954</v>
      </c>
      <c r="E16" s="206">
        <v>5574</v>
      </c>
      <c r="F16" s="203">
        <v>10651</v>
      </c>
      <c r="G16" s="206">
        <v>9849</v>
      </c>
      <c r="H16" s="203">
        <v>53025</v>
      </c>
      <c r="I16" s="206">
        <v>615</v>
      </c>
      <c r="J16" s="203">
        <v>27417</v>
      </c>
      <c r="K16" s="206">
        <v>13153</v>
      </c>
      <c r="L16" s="203">
        <v>12138</v>
      </c>
      <c r="M16" s="200">
        <v>2440</v>
      </c>
      <c r="N16" s="196">
        <f t="shared" si="0"/>
        <v>211971</v>
      </c>
    </row>
    <row r="17" spans="1:14" x14ac:dyDescent="0.25">
      <c r="A17" s="3">
        <v>14</v>
      </c>
      <c r="B17" s="9" t="s">
        <v>25</v>
      </c>
      <c r="C17" s="205">
        <v>680</v>
      </c>
      <c r="D17" s="71">
        <v>5618</v>
      </c>
      <c r="E17" s="205">
        <v>0</v>
      </c>
      <c r="F17" s="203">
        <v>9762</v>
      </c>
      <c r="G17" s="205">
        <v>0</v>
      </c>
      <c r="H17" s="21">
        <v>0</v>
      </c>
      <c r="I17" s="205">
        <v>0</v>
      </c>
      <c r="J17" s="21">
        <v>0</v>
      </c>
      <c r="K17" s="205">
        <v>0</v>
      </c>
      <c r="L17" s="203">
        <v>9098</v>
      </c>
      <c r="M17" s="199">
        <v>0</v>
      </c>
      <c r="N17" s="196">
        <f t="shared" si="0"/>
        <v>25158</v>
      </c>
    </row>
    <row r="18" spans="1:14" x14ac:dyDescent="0.25">
      <c r="A18" s="3">
        <v>15</v>
      </c>
      <c r="B18" s="9" t="s">
        <v>26</v>
      </c>
      <c r="C18" s="205">
        <v>3</v>
      </c>
      <c r="D18" s="38">
        <v>196</v>
      </c>
      <c r="E18" s="205">
        <v>62</v>
      </c>
      <c r="F18" s="203">
        <v>12</v>
      </c>
      <c r="G18" s="205">
        <v>0</v>
      </c>
      <c r="H18" s="21">
        <v>72</v>
      </c>
      <c r="I18" s="205">
        <v>0</v>
      </c>
      <c r="J18" s="21">
        <v>0</v>
      </c>
      <c r="K18" s="205">
        <v>63</v>
      </c>
      <c r="L18" s="21">
        <v>128</v>
      </c>
      <c r="M18" s="199">
        <v>0</v>
      </c>
      <c r="N18" s="196">
        <f>SUM(C18:M18)</f>
        <v>536</v>
      </c>
    </row>
    <row r="19" spans="1:14" x14ac:dyDescent="0.25">
      <c r="A19" s="3">
        <v>16</v>
      </c>
      <c r="B19" s="9" t="s">
        <v>27</v>
      </c>
      <c r="C19" s="206">
        <v>7777</v>
      </c>
      <c r="D19" s="71">
        <v>44357</v>
      </c>
      <c r="E19" s="206">
        <v>328</v>
      </c>
      <c r="F19" s="203">
        <v>3630</v>
      </c>
      <c r="G19" s="205">
        <v>0</v>
      </c>
      <c r="H19" s="21">
        <v>274</v>
      </c>
      <c r="I19" s="205">
        <v>0</v>
      </c>
      <c r="J19" s="203">
        <v>7816</v>
      </c>
      <c r="K19" s="206">
        <v>0</v>
      </c>
      <c r="L19" s="21">
        <v>106</v>
      </c>
      <c r="M19" s="200">
        <v>190</v>
      </c>
      <c r="N19" s="196">
        <f>SUM(C19:M19)</f>
        <v>64478</v>
      </c>
    </row>
    <row r="20" spans="1:14" x14ac:dyDescent="0.25">
      <c r="A20" s="3">
        <v>17</v>
      </c>
      <c r="B20" s="9" t="s">
        <v>28</v>
      </c>
      <c r="C20" s="205">
        <v>0</v>
      </c>
      <c r="D20" s="38">
        <v>0</v>
      </c>
      <c r="E20" s="205">
        <v>0</v>
      </c>
      <c r="F20" s="21">
        <v>0</v>
      </c>
      <c r="G20" s="205">
        <v>0</v>
      </c>
      <c r="H20" s="21">
        <v>0</v>
      </c>
      <c r="I20" s="205">
        <v>0</v>
      </c>
      <c r="J20" s="21">
        <v>0</v>
      </c>
      <c r="K20" s="205">
        <v>0</v>
      </c>
      <c r="L20" s="21">
        <v>3</v>
      </c>
      <c r="M20" s="199">
        <v>5</v>
      </c>
      <c r="N20" s="9">
        <f>SUM(C20:M20)</f>
        <v>8</v>
      </c>
    </row>
    <row r="21" spans="1:14" ht="15.75" thickBot="1" x14ac:dyDescent="0.3">
      <c r="A21" s="5">
        <v>18</v>
      </c>
      <c r="B21" s="10" t="s">
        <v>29</v>
      </c>
      <c r="C21" s="207">
        <v>4121</v>
      </c>
      <c r="D21" s="158">
        <v>17461</v>
      </c>
      <c r="E21" s="207">
        <v>2876</v>
      </c>
      <c r="F21" s="204">
        <v>12252</v>
      </c>
      <c r="G21" s="207">
        <v>3337</v>
      </c>
      <c r="H21" s="204">
        <v>11869</v>
      </c>
      <c r="I21" s="207">
        <v>2658</v>
      </c>
      <c r="J21" s="204">
        <v>6542</v>
      </c>
      <c r="K21" s="207">
        <v>6332</v>
      </c>
      <c r="L21" s="204">
        <v>4182</v>
      </c>
      <c r="M21" s="201">
        <v>4695</v>
      </c>
      <c r="N21" s="197">
        <f t="shared" si="0"/>
        <v>76325</v>
      </c>
    </row>
    <row r="22" spans="1:14" ht="15.75" thickBot="1" x14ac:dyDescent="0.3">
      <c r="A22" s="6"/>
      <c r="B22" s="18" t="s">
        <v>30</v>
      </c>
      <c r="C22" s="217">
        <f>SUM(C4:C21)</f>
        <v>862860</v>
      </c>
      <c r="D22" s="218">
        <f>SUM(D4:D21)</f>
        <v>1231617</v>
      </c>
      <c r="E22" s="217">
        <f>SUM(E4:E21)</f>
        <v>726996</v>
      </c>
      <c r="F22" s="219">
        <f>SUM(F4:F21)</f>
        <v>848398</v>
      </c>
      <c r="G22" s="220">
        <f t="shared" ref="G22:M22" si="1">SUM(G4:G21)</f>
        <v>712129</v>
      </c>
      <c r="H22" s="219">
        <f t="shared" si="1"/>
        <v>963579</v>
      </c>
      <c r="I22" s="220">
        <f t="shared" si="1"/>
        <v>266816</v>
      </c>
      <c r="J22" s="219">
        <f t="shared" si="1"/>
        <v>827544</v>
      </c>
      <c r="K22" s="220">
        <f t="shared" si="1"/>
        <v>602979</v>
      </c>
      <c r="L22" s="219">
        <f t="shared" si="1"/>
        <v>821730</v>
      </c>
      <c r="M22" s="221">
        <f t="shared" si="1"/>
        <v>460756</v>
      </c>
      <c r="N22" s="222">
        <f>SUM(C22:M22)</f>
        <v>8325404</v>
      </c>
    </row>
    <row r="23" spans="1:14" ht="15.75" thickBot="1" x14ac:dyDescent="0.3">
      <c r="A23" s="12"/>
      <c r="B23" s="17"/>
      <c r="C23" s="13"/>
      <c r="D23" s="15"/>
      <c r="E23" s="14"/>
      <c r="F23" s="15"/>
      <c r="G23" s="15"/>
      <c r="H23" s="15"/>
      <c r="I23" s="15"/>
      <c r="J23" s="15"/>
      <c r="K23" s="15"/>
      <c r="L23" s="15"/>
      <c r="M23" s="16"/>
      <c r="N23" s="15"/>
    </row>
    <row r="24" spans="1:14" ht="15.75" customHeight="1" thickBot="1" x14ac:dyDescent="0.3">
      <c r="A24" s="293" t="s">
        <v>31</v>
      </c>
      <c r="B24" s="294"/>
      <c r="C24" s="26">
        <f>C22/N22</f>
        <v>0.1036418172619611</v>
      </c>
      <c r="D24" s="27">
        <f>D22/N22</f>
        <v>0.14793480292367794</v>
      </c>
      <c r="E24" s="28">
        <f>E22/N22</f>
        <v>8.7322609209114652E-2</v>
      </c>
      <c r="F24" s="27">
        <f>F22/N22</f>
        <v>0.10190472438334525</v>
      </c>
      <c r="G24" s="28">
        <f>G22/N22</f>
        <v>8.5536870042582924E-2</v>
      </c>
      <c r="H24" s="27">
        <f>H22/N22</f>
        <v>0.11573960855232972</v>
      </c>
      <c r="I24" s="28">
        <f>I22/N22</f>
        <v>3.2048414707562541E-2</v>
      </c>
      <c r="J24" s="27">
        <f>J22/N22</f>
        <v>9.939986095569657E-2</v>
      </c>
      <c r="K24" s="28">
        <f>K22/N22</f>
        <v>7.2426395163526003E-2</v>
      </c>
      <c r="L24" s="27">
        <f>L22/N22</f>
        <v>9.8701516466948636E-2</v>
      </c>
      <c r="M24" s="29">
        <f>M22/N22</f>
        <v>5.5343380333254699E-2</v>
      </c>
      <c r="N24" s="10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8325404</v>
      </c>
      <c r="N27" s="149">
        <f>M27/M29</f>
        <v>0.82708913819904395</v>
      </c>
    </row>
    <row r="28" spans="1:14" ht="15.75" thickBot="1" x14ac:dyDescent="0.3">
      <c r="A28" s="25">
        <v>19</v>
      </c>
      <c r="B28" s="171" t="s">
        <v>34</v>
      </c>
      <c r="C28" s="147">
        <v>654533</v>
      </c>
      <c r="D28" s="57">
        <v>534483</v>
      </c>
      <c r="E28" s="147">
        <v>305663</v>
      </c>
      <c r="F28" s="57">
        <v>182689</v>
      </c>
      <c r="G28" s="147">
        <v>63137</v>
      </c>
      <c r="H28" s="57">
        <f>SUM(C28:G28)</f>
        <v>1740505</v>
      </c>
      <c r="I28" s="1"/>
      <c r="J28" s="107"/>
      <c r="K28" s="289" t="s">
        <v>34</v>
      </c>
      <c r="L28" s="290"/>
      <c r="M28" s="147">
        <f>H28</f>
        <v>1740505</v>
      </c>
      <c r="N28" s="150">
        <f>M28/M29</f>
        <v>0.17291086180095608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10065909</v>
      </c>
      <c r="N29" s="152">
        <f>M29/M29</f>
        <v>1</v>
      </c>
    </row>
    <row r="30" spans="1:14" ht="15.75" customHeight="1" thickBot="1" x14ac:dyDescent="0.3">
      <c r="A30" s="293" t="s">
        <v>35</v>
      </c>
      <c r="B30" s="294"/>
      <c r="C30" s="26">
        <f>C28/H28</f>
        <v>0.37605924717251604</v>
      </c>
      <c r="D30" s="108">
        <f>D28/H28</f>
        <v>0.30708501268310057</v>
      </c>
      <c r="E30" s="26">
        <f>E28/H28</f>
        <v>0.17561742138057632</v>
      </c>
      <c r="F30" s="108">
        <f>F28/H28</f>
        <v>0.10496321469918213</v>
      </c>
      <c r="G30" s="26">
        <f>G28/H28</f>
        <v>3.6275104064624919E-2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C26:G26"/>
    <mergeCell ref="H26:H27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30"/>
      <c r="B1" s="30"/>
      <c r="C1" s="318" t="s">
        <v>106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66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50" t="s">
        <v>69</v>
      </c>
      <c r="D3" s="323" t="s">
        <v>4</v>
      </c>
      <c r="E3" s="341" t="s">
        <v>5</v>
      </c>
      <c r="F3" s="359" t="s">
        <v>6</v>
      </c>
      <c r="G3" s="341" t="s">
        <v>7</v>
      </c>
      <c r="H3" s="339" t="s">
        <v>8</v>
      </c>
      <c r="I3" s="341" t="s">
        <v>94</v>
      </c>
      <c r="J3" s="339" t="s">
        <v>9</v>
      </c>
      <c r="K3" s="350" t="s">
        <v>10</v>
      </c>
      <c r="L3" s="323" t="s">
        <v>93</v>
      </c>
      <c r="M3" s="341" t="s">
        <v>11</v>
      </c>
      <c r="N3" s="335"/>
    </row>
    <row r="4" spans="1:14" ht="15.75" thickBot="1" x14ac:dyDescent="0.3">
      <c r="A4" s="342"/>
      <c r="B4" s="336"/>
      <c r="C4" s="352"/>
      <c r="D4" s="342"/>
      <c r="E4" s="342"/>
      <c r="F4" s="360"/>
      <c r="G4" s="342"/>
      <c r="H4" s="340"/>
      <c r="I4" s="342"/>
      <c r="J4" s="340"/>
      <c r="K4" s="352"/>
      <c r="L4" s="342"/>
      <c r="M4" s="342"/>
      <c r="N4" s="336"/>
    </row>
    <row r="5" spans="1:14" x14ac:dyDescent="0.25">
      <c r="A5" s="35">
        <v>1</v>
      </c>
      <c r="B5" s="36" t="s">
        <v>39</v>
      </c>
      <c r="C5" s="84">
        <v>802</v>
      </c>
      <c r="D5" s="157">
        <v>215</v>
      </c>
      <c r="E5" s="84">
        <v>5628</v>
      </c>
      <c r="F5" s="157">
        <v>669</v>
      </c>
      <c r="G5" s="84">
        <v>146</v>
      </c>
      <c r="H5" s="157">
        <v>130</v>
      </c>
      <c r="I5" s="84">
        <v>168</v>
      </c>
      <c r="J5" s="157">
        <v>307</v>
      </c>
      <c r="K5" s="84">
        <v>60</v>
      </c>
      <c r="L5" s="157">
        <v>310</v>
      </c>
      <c r="M5" s="84">
        <v>62</v>
      </c>
      <c r="N5" s="157">
        <f t="shared" ref="N5:N13" si="0">SUM(C5:M5)</f>
        <v>8497</v>
      </c>
    </row>
    <row r="6" spans="1:14" x14ac:dyDescent="0.25">
      <c r="A6" s="37">
        <v>2</v>
      </c>
      <c r="B6" s="38" t="s">
        <v>40</v>
      </c>
      <c r="C6" s="84">
        <v>45</v>
      </c>
      <c r="D6" s="71">
        <v>2</v>
      </c>
      <c r="E6" s="84">
        <v>223</v>
      </c>
      <c r="F6" s="71">
        <v>5</v>
      </c>
      <c r="G6" s="84">
        <v>0</v>
      </c>
      <c r="H6" s="71">
        <v>0</v>
      </c>
      <c r="I6" s="84">
        <v>0</v>
      </c>
      <c r="J6" s="71">
        <v>0</v>
      </c>
      <c r="K6" s="84">
        <v>0</v>
      </c>
      <c r="L6" s="71">
        <v>7</v>
      </c>
      <c r="M6" s="84">
        <v>1</v>
      </c>
      <c r="N6" s="71">
        <f t="shared" si="0"/>
        <v>283</v>
      </c>
    </row>
    <row r="7" spans="1:14" x14ac:dyDescent="0.25">
      <c r="A7" s="37">
        <v>3</v>
      </c>
      <c r="B7" s="38" t="s">
        <v>41</v>
      </c>
      <c r="C7" s="68">
        <v>0</v>
      </c>
      <c r="D7" s="38">
        <v>1</v>
      </c>
      <c r="E7" s="68">
        <v>8</v>
      </c>
      <c r="F7" s="38">
        <v>0</v>
      </c>
      <c r="G7" s="68">
        <v>0</v>
      </c>
      <c r="H7" s="38">
        <v>0</v>
      </c>
      <c r="I7" s="68">
        <v>0</v>
      </c>
      <c r="J7" s="38">
        <v>0</v>
      </c>
      <c r="K7" s="68">
        <v>0</v>
      </c>
      <c r="L7" s="38">
        <v>0</v>
      </c>
      <c r="M7" s="68">
        <v>0</v>
      </c>
      <c r="N7" s="38">
        <f t="shared" si="0"/>
        <v>9</v>
      </c>
    </row>
    <row r="8" spans="1:14" x14ac:dyDescent="0.25">
      <c r="A8" s="37">
        <v>4</v>
      </c>
      <c r="B8" s="38" t="s">
        <v>42</v>
      </c>
      <c r="C8" s="68">
        <v>23</v>
      </c>
      <c r="D8" s="38">
        <v>0</v>
      </c>
      <c r="E8" s="68">
        <v>97</v>
      </c>
      <c r="F8" s="38">
        <v>0</v>
      </c>
      <c r="G8" s="68">
        <v>0</v>
      </c>
      <c r="H8" s="38">
        <v>0</v>
      </c>
      <c r="I8" s="68">
        <v>2</v>
      </c>
      <c r="J8" s="38">
        <v>0</v>
      </c>
      <c r="K8" s="68">
        <v>0</v>
      </c>
      <c r="L8" s="38">
        <v>14</v>
      </c>
      <c r="M8" s="68">
        <v>0</v>
      </c>
      <c r="N8" s="38">
        <f t="shared" si="0"/>
        <v>136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3</v>
      </c>
      <c r="F9" s="38">
        <v>3</v>
      </c>
      <c r="G9" s="68">
        <v>0</v>
      </c>
      <c r="H9" s="38">
        <v>0</v>
      </c>
      <c r="I9" s="68">
        <v>0</v>
      </c>
      <c r="J9" s="38">
        <v>0</v>
      </c>
      <c r="K9" s="68">
        <v>0</v>
      </c>
      <c r="L9" s="38">
        <v>6</v>
      </c>
      <c r="M9" s="68">
        <v>0</v>
      </c>
      <c r="N9" s="38">
        <f t="shared" si="0"/>
        <v>12</v>
      </c>
    </row>
    <row r="10" spans="1:14" x14ac:dyDescent="0.25">
      <c r="A10" s="37">
        <v>6</v>
      </c>
      <c r="B10" s="38" t="s">
        <v>44</v>
      </c>
      <c r="C10" s="68">
        <v>4</v>
      </c>
      <c r="D10" s="38">
        <v>5</v>
      </c>
      <c r="E10" s="68">
        <v>34</v>
      </c>
      <c r="F10" s="38">
        <v>13</v>
      </c>
      <c r="G10" s="68">
        <v>7</v>
      </c>
      <c r="H10" s="38">
        <v>0</v>
      </c>
      <c r="I10" s="68">
        <v>7</v>
      </c>
      <c r="J10" s="38">
        <v>0</v>
      </c>
      <c r="K10" s="68">
        <v>1</v>
      </c>
      <c r="L10" s="38">
        <v>6</v>
      </c>
      <c r="M10" s="68">
        <v>3</v>
      </c>
      <c r="N10" s="38">
        <f t="shared" si="0"/>
        <v>80</v>
      </c>
    </row>
    <row r="11" spans="1:14" x14ac:dyDescent="0.25">
      <c r="A11" s="37">
        <v>7</v>
      </c>
      <c r="B11" s="38" t="s">
        <v>45</v>
      </c>
      <c r="C11" s="68">
        <v>66</v>
      </c>
      <c r="D11" s="71">
        <v>3</v>
      </c>
      <c r="E11" s="68">
        <v>214</v>
      </c>
      <c r="F11" s="71">
        <v>163</v>
      </c>
      <c r="G11" s="68">
        <v>4</v>
      </c>
      <c r="H11" s="71">
        <v>0</v>
      </c>
      <c r="I11" s="68">
        <v>3</v>
      </c>
      <c r="J11" s="71">
        <v>0</v>
      </c>
      <c r="K11" s="68">
        <v>5</v>
      </c>
      <c r="L11" s="71">
        <v>18</v>
      </c>
      <c r="M11" s="68">
        <v>3</v>
      </c>
      <c r="N11" s="71">
        <f t="shared" si="0"/>
        <v>479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38">
        <v>0</v>
      </c>
      <c r="G12" s="85">
        <v>1</v>
      </c>
      <c r="H12" s="38">
        <v>0</v>
      </c>
      <c r="I12" s="85">
        <v>0</v>
      </c>
      <c r="J12" s="38">
        <v>0</v>
      </c>
      <c r="K12" s="85">
        <v>0</v>
      </c>
      <c r="L12" s="38">
        <v>0</v>
      </c>
      <c r="M12" s="85">
        <v>0</v>
      </c>
      <c r="N12" s="38">
        <f t="shared" si="0"/>
        <v>1</v>
      </c>
    </row>
    <row r="13" spans="1:14" ht="15.75" thickBot="1" x14ac:dyDescent="0.3">
      <c r="A13" s="43"/>
      <c r="B13" s="44" t="s">
        <v>37</v>
      </c>
      <c r="C13" s="48">
        <f t="shared" ref="C13:M13" si="1">SUM(C5:C12)</f>
        <v>940</v>
      </c>
      <c r="D13" s="46">
        <f t="shared" si="1"/>
        <v>226</v>
      </c>
      <c r="E13" s="48">
        <f t="shared" si="1"/>
        <v>6207</v>
      </c>
      <c r="F13" s="46">
        <f t="shared" si="1"/>
        <v>853</v>
      </c>
      <c r="G13" s="48">
        <f t="shared" si="1"/>
        <v>158</v>
      </c>
      <c r="H13" s="46">
        <f t="shared" si="1"/>
        <v>130</v>
      </c>
      <c r="I13" s="48">
        <f t="shared" si="1"/>
        <v>180</v>
      </c>
      <c r="J13" s="46">
        <f t="shared" si="1"/>
        <v>307</v>
      </c>
      <c r="K13" s="48">
        <f t="shared" si="1"/>
        <v>66</v>
      </c>
      <c r="L13" s="46">
        <f t="shared" si="1"/>
        <v>361</v>
      </c>
      <c r="M13" s="48">
        <f t="shared" si="1"/>
        <v>69</v>
      </c>
      <c r="N13" s="46">
        <f t="shared" si="0"/>
        <v>9497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6" t="s">
        <v>53</v>
      </c>
      <c r="B15" s="355"/>
      <c r="C15" s="72">
        <f>C13/N13</f>
        <v>9.897862482889333E-2</v>
      </c>
      <c r="D15" s="73">
        <f>D13/N13</f>
        <v>2.3796988522691378E-2</v>
      </c>
      <c r="E15" s="55">
        <f>E13/N13</f>
        <v>0.65357481309887333</v>
      </c>
      <c r="F15" s="73">
        <f>F13/N13</f>
        <v>8.9817837211751073E-2</v>
      </c>
      <c r="G15" s="55">
        <f>G13/N13</f>
        <v>1.6636832684005474E-2</v>
      </c>
      <c r="H15" s="73">
        <f>H13/N13</f>
        <v>1.3688533221017164E-2</v>
      </c>
      <c r="I15" s="55">
        <f>I13/N13</f>
        <v>1.8953353690639149E-2</v>
      </c>
      <c r="J15" s="73">
        <f>J13/N13</f>
        <v>3.2325997683478991E-2</v>
      </c>
      <c r="K15" s="55">
        <f>K13/N13</f>
        <v>6.9495630199010216E-3</v>
      </c>
      <c r="L15" s="73">
        <f>L13/N13</f>
        <v>3.801200379067074E-2</v>
      </c>
      <c r="M15" s="74">
        <f>M13/N13</f>
        <v>7.2654522480783404E-3</v>
      </c>
      <c r="N15" s="224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30"/>
      <c r="B17" s="30"/>
      <c r="C17" s="318" t="s">
        <v>107</v>
      </c>
      <c r="D17" s="319"/>
      <c r="E17" s="319"/>
      <c r="F17" s="319"/>
      <c r="G17" s="319"/>
      <c r="H17" s="319"/>
      <c r="I17" s="319"/>
      <c r="J17" s="320"/>
      <c r="K17" s="320"/>
      <c r="L17" s="30"/>
      <c r="M17" s="30"/>
      <c r="N17" s="223" t="s">
        <v>36</v>
      </c>
    </row>
    <row r="18" spans="1:14" ht="15.75" thickBot="1" x14ac:dyDescent="0.3">
      <c r="A18" s="321" t="s">
        <v>0</v>
      </c>
      <c r="B18" s="323" t="s">
        <v>1</v>
      </c>
      <c r="C18" s="334" t="s">
        <v>2</v>
      </c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23" t="s">
        <v>3</v>
      </c>
    </row>
    <row r="19" spans="1:14" x14ac:dyDescent="0.25">
      <c r="A19" s="345"/>
      <c r="B19" s="346"/>
      <c r="C19" s="350" t="s">
        <v>69</v>
      </c>
      <c r="D19" s="323" t="s">
        <v>4</v>
      </c>
      <c r="E19" s="341" t="s">
        <v>5</v>
      </c>
      <c r="F19" s="359" t="s">
        <v>6</v>
      </c>
      <c r="G19" s="341" t="s">
        <v>7</v>
      </c>
      <c r="H19" s="339" t="s">
        <v>8</v>
      </c>
      <c r="I19" s="341" t="s">
        <v>94</v>
      </c>
      <c r="J19" s="339" t="s">
        <v>9</v>
      </c>
      <c r="K19" s="350" t="s">
        <v>10</v>
      </c>
      <c r="L19" s="323" t="s">
        <v>93</v>
      </c>
      <c r="M19" s="341" t="s">
        <v>11</v>
      </c>
      <c r="N19" s="335"/>
    </row>
    <row r="20" spans="1:14" ht="15.75" thickBot="1" x14ac:dyDescent="0.3">
      <c r="A20" s="342"/>
      <c r="B20" s="336"/>
      <c r="C20" s="352"/>
      <c r="D20" s="342"/>
      <c r="E20" s="342"/>
      <c r="F20" s="360"/>
      <c r="G20" s="342"/>
      <c r="H20" s="340"/>
      <c r="I20" s="342"/>
      <c r="J20" s="340"/>
      <c r="K20" s="352"/>
      <c r="L20" s="342"/>
      <c r="M20" s="342"/>
      <c r="N20" s="336"/>
    </row>
    <row r="21" spans="1:14" x14ac:dyDescent="0.25">
      <c r="A21" s="35">
        <v>1</v>
      </c>
      <c r="B21" s="36" t="s">
        <v>39</v>
      </c>
      <c r="C21" s="84">
        <v>2816</v>
      </c>
      <c r="D21" s="157">
        <v>1647</v>
      </c>
      <c r="E21" s="84">
        <v>18036</v>
      </c>
      <c r="F21" s="157">
        <v>2693</v>
      </c>
      <c r="G21" s="84">
        <v>1043</v>
      </c>
      <c r="H21" s="157">
        <v>930</v>
      </c>
      <c r="I21" s="84">
        <v>920</v>
      </c>
      <c r="J21" s="157">
        <v>1818</v>
      </c>
      <c r="K21" s="84">
        <v>487</v>
      </c>
      <c r="L21" s="157">
        <v>1720</v>
      </c>
      <c r="M21" s="84">
        <v>381</v>
      </c>
      <c r="N21" s="157">
        <f t="shared" ref="N21:N28" si="2">SUM(C21:M21)</f>
        <v>32491</v>
      </c>
    </row>
    <row r="22" spans="1:14" x14ac:dyDescent="0.25">
      <c r="A22" s="37">
        <v>2</v>
      </c>
      <c r="B22" s="38" t="s">
        <v>40</v>
      </c>
      <c r="C22" s="84">
        <v>503</v>
      </c>
      <c r="D22" s="71">
        <v>125</v>
      </c>
      <c r="E22" s="84">
        <v>2622</v>
      </c>
      <c r="F22" s="71">
        <v>77</v>
      </c>
      <c r="G22" s="84">
        <v>0</v>
      </c>
      <c r="H22" s="71">
        <v>0</v>
      </c>
      <c r="I22" s="84">
        <v>0</v>
      </c>
      <c r="J22" s="71">
        <v>0</v>
      </c>
      <c r="K22" s="84">
        <v>0</v>
      </c>
      <c r="L22" s="71">
        <v>79</v>
      </c>
      <c r="M22" s="84">
        <v>7</v>
      </c>
      <c r="N22" s="71">
        <f t="shared" si="2"/>
        <v>3413</v>
      </c>
    </row>
    <row r="23" spans="1:14" x14ac:dyDescent="0.25">
      <c r="A23" s="37">
        <v>3</v>
      </c>
      <c r="B23" s="38" t="s">
        <v>41</v>
      </c>
      <c r="C23" s="68">
        <v>0</v>
      </c>
      <c r="D23" s="38">
        <v>79</v>
      </c>
      <c r="E23" s="84">
        <v>137</v>
      </c>
      <c r="F23" s="38">
        <v>0</v>
      </c>
      <c r="G23" s="68">
        <v>0</v>
      </c>
      <c r="H23" s="38">
        <v>0</v>
      </c>
      <c r="I23" s="68">
        <v>0</v>
      </c>
      <c r="J23" s="38">
        <v>0</v>
      </c>
      <c r="K23" s="68">
        <v>0</v>
      </c>
      <c r="L23" s="38">
        <v>0</v>
      </c>
      <c r="M23" s="68">
        <v>0</v>
      </c>
      <c r="N23" s="71">
        <f t="shared" si="2"/>
        <v>216</v>
      </c>
    </row>
    <row r="24" spans="1:14" x14ac:dyDescent="0.25">
      <c r="A24" s="37">
        <v>4</v>
      </c>
      <c r="B24" s="38" t="s">
        <v>42</v>
      </c>
      <c r="C24" s="68">
        <v>14</v>
      </c>
      <c r="D24" s="38">
        <v>0</v>
      </c>
      <c r="E24" s="68">
        <v>60</v>
      </c>
      <c r="F24" s="38">
        <v>0</v>
      </c>
      <c r="G24" s="68">
        <v>0</v>
      </c>
      <c r="H24" s="38">
        <v>0</v>
      </c>
      <c r="I24" s="68">
        <v>9</v>
      </c>
      <c r="J24" s="38">
        <v>0</v>
      </c>
      <c r="K24" s="68">
        <v>0</v>
      </c>
      <c r="L24" s="38">
        <v>10</v>
      </c>
      <c r="M24" s="68">
        <v>0</v>
      </c>
      <c r="N24" s="38">
        <f t="shared" si="2"/>
        <v>93</v>
      </c>
    </row>
    <row r="25" spans="1:14" x14ac:dyDescent="0.25">
      <c r="A25" s="37">
        <v>5</v>
      </c>
      <c r="B25" s="38" t="s">
        <v>43</v>
      </c>
      <c r="C25" s="68">
        <v>0</v>
      </c>
      <c r="D25" s="267">
        <v>0</v>
      </c>
      <c r="E25" s="68">
        <v>7</v>
      </c>
      <c r="F25" s="38">
        <v>7</v>
      </c>
      <c r="G25" s="68">
        <v>0</v>
      </c>
      <c r="H25" s="38">
        <v>0</v>
      </c>
      <c r="I25" s="68">
        <v>0</v>
      </c>
      <c r="J25" s="38">
        <v>0</v>
      </c>
      <c r="K25" s="68">
        <v>0</v>
      </c>
      <c r="L25" s="38">
        <v>15</v>
      </c>
      <c r="M25" s="68">
        <v>0</v>
      </c>
      <c r="N25" s="38">
        <f t="shared" si="2"/>
        <v>29</v>
      </c>
    </row>
    <row r="26" spans="1:14" x14ac:dyDescent="0.25">
      <c r="A26" s="37">
        <v>6</v>
      </c>
      <c r="B26" s="38" t="s">
        <v>44</v>
      </c>
      <c r="C26" s="68">
        <v>23</v>
      </c>
      <c r="D26" s="38">
        <v>35</v>
      </c>
      <c r="E26" s="68">
        <v>116</v>
      </c>
      <c r="F26" s="38">
        <v>60</v>
      </c>
      <c r="G26" s="68">
        <v>26</v>
      </c>
      <c r="H26" s="38">
        <v>0</v>
      </c>
      <c r="I26" s="68">
        <v>28</v>
      </c>
      <c r="J26" s="38">
        <v>0</v>
      </c>
      <c r="K26" s="68">
        <v>4</v>
      </c>
      <c r="L26" s="38">
        <v>32</v>
      </c>
      <c r="M26" s="68">
        <v>10</v>
      </c>
      <c r="N26" s="38">
        <f t="shared" si="2"/>
        <v>334</v>
      </c>
    </row>
    <row r="27" spans="1:14" x14ac:dyDescent="0.25">
      <c r="A27" s="37">
        <v>7</v>
      </c>
      <c r="B27" s="38" t="s">
        <v>45</v>
      </c>
      <c r="C27" s="68">
        <v>41</v>
      </c>
      <c r="D27" s="71">
        <v>5</v>
      </c>
      <c r="E27" s="68">
        <v>135</v>
      </c>
      <c r="F27" s="71">
        <v>321</v>
      </c>
      <c r="G27" s="68">
        <v>5</v>
      </c>
      <c r="H27" s="71">
        <v>0</v>
      </c>
      <c r="I27" s="68">
        <v>2</v>
      </c>
      <c r="J27" s="71">
        <v>0</v>
      </c>
      <c r="K27" s="68">
        <v>3</v>
      </c>
      <c r="L27" s="71">
        <v>16</v>
      </c>
      <c r="M27" s="68">
        <v>2</v>
      </c>
      <c r="N27" s="71">
        <f t="shared" si="2"/>
        <v>530</v>
      </c>
    </row>
    <row r="28" spans="1:14" ht="15.75" thickBot="1" x14ac:dyDescent="0.3">
      <c r="A28" s="40">
        <v>8</v>
      </c>
      <c r="B28" s="41" t="s">
        <v>46</v>
      </c>
      <c r="C28" s="85">
        <v>0</v>
      </c>
      <c r="D28" s="38">
        <v>0</v>
      </c>
      <c r="E28" s="85">
        <v>0</v>
      </c>
      <c r="F28" s="38">
        <v>0</v>
      </c>
      <c r="G28" s="85">
        <v>20</v>
      </c>
      <c r="H28" s="38">
        <v>0</v>
      </c>
      <c r="I28" s="85">
        <v>0</v>
      </c>
      <c r="J28" s="38">
        <v>0</v>
      </c>
      <c r="K28" s="85">
        <v>0</v>
      </c>
      <c r="L28" s="38">
        <v>0</v>
      </c>
      <c r="M28" s="85">
        <v>0</v>
      </c>
      <c r="N28" s="38">
        <f t="shared" si="2"/>
        <v>20</v>
      </c>
    </row>
    <row r="29" spans="1:14" ht="15.75" thickBot="1" x14ac:dyDescent="0.3">
      <c r="A29" s="43"/>
      <c r="B29" s="44" t="s">
        <v>37</v>
      </c>
      <c r="C29" s="48">
        <f t="shared" ref="C29:M29" si="3">SUM(C21:C28)</f>
        <v>3397</v>
      </c>
      <c r="D29" s="46">
        <f>SUM(D21:D28)</f>
        <v>1891</v>
      </c>
      <c r="E29" s="48">
        <f t="shared" si="3"/>
        <v>21113</v>
      </c>
      <c r="F29" s="46">
        <f t="shared" si="3"/>
        <v>3158</v>
      </c>
      <c r="G29" s="99">
        <f t="shared" si="3"/>
        <v>1094</v>
      </c>
      <c r="H29" s="46">
        <f t="shared" si="3"/>
        <v>930</v>
      </c>
      <c r="I29" s="48">
        <f>SUM(I21:I28)</f>
        <v>959</v>
      </c>
      <c r="J29" s="46">
        <f t="shared" si="3"/>
        <v>1818</v>
      </c>
      <c r="K29" s="48">
        <f t="shared" si="3"/>
        <v>494</v>
      </c>
      <c r="L29" s="46">
        <f t="shared" si="3"/>
        <v>1872</v>
      </c>
      <c r="M29" s="48">
        <f t="shared" si="3"/>
        <v>400</v>
      </c>
      <c r="N29" s="46">
        <f>SUM(C29:M29)</f>
        <v>37126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16" t="s">
        <v>53</v>
      </c>
      <c r="B31" s="355"/>
      <c r="C31" s="72">
        <f>C29/N29</f>
        <v>9.1499218876259225E-2</v>
      </c>
      <c r="D31" s="73">
        <f>D29/N29</f>
        <v>5.0934654958788989E-2</v>
      </c>
      <c r="E31" s="55">
        <f>E29/N29</f>
        <v>0.56868501858535792</v>
      </c>
      <c r="F31" s="73">
        <f>F29/N29</f>
        <v>8.5061681840219797E-2</v>
      </c>
      <c r="G31" s="55">
        <f>G29/N29</f>
        <v>2.946721973818887E-2</v>
      </c>
      <c r="H31" s="73">
        <f>H29/N29</f>
        <v>2.5049830307601141E-2</v>
      </c>
      <c r="I31" s="55">
        <f>I29/N29</f>
        <v>2.58309540483758E-2</v>
      </c>
      <c r="J31" s="73">
        <f>J29/N29</f>
        <v>4.8968377956149327E-2</v>
      </c>
      <c r="K31" s="55">
        <f>K29/N29</f>
        <v>1.3306038894575231E-2</v>
      </c>
      <c r="L31" s="73">
        <f>L29/N29</f>
        <v>5.0422884232074555E-2</v>
      </c>
      <c r="M31" s="74">
        <f>M29/N29</f>
        <v>1.0774120562409093E-2</v>
      </c>
      <c r="N31" s="224">
        <f>N29/N29</f>
        <v>1</v>
      </c>
    </row>
  </sheetData>
  <mergeCells count="34">
    <mergeCell ref="A31:B31"/>
    <mergeCell ref="G19:G20"/>
    <mergeCell ref="H19:H20"/>
    <mergeCell ref="I19:I20"/>
    <mergeCell ref="J19:J20"/>
    <mergeCell ref="A15:B15"/>
    <mergeCell ref="C17:K17"/>
    <mergeCell ref="A18:A20"/>
    <mergeCell ref="B18:B20"/>
    <mergeCell ref="C18:M18"/>
    <mergeCell ref="M19:M20"/>
    <mergeCell ref="K19:K20"/>
    <mergeCell ref="L19:L20"/>
    <mergeCell ref="N18:N20"/>
    <mergeCell ref="C19:C20"/>
    <mergeCell ref="D19:D20"/>
    <mergeCell ref="E19:E20"/>
    <mergeCell ref="F19:F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60"/>
      <c r="B1" s="160"/>
      <c r="C1" s="363" t="s">
        <v>108</v>
      </c>
      <c r="D1" s="364"/>
      <c r="E1" s="364"/>
      <c r="F1" s="364"/>
      <c r="G1" s="364"/>
      <c r="H1" s="364"/>
      <c r="I1" s="364"/>
      <c r="J1" s="365"/>
      <c r="K1" s="365"/>
      <c r="L1" s="160"/>
      <c r="M1" s="160"/>
      <c r="N1" s="161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37" t="s">
        <v>69</v>
      </c>
      <c r="D3" s="339" t="s">
        <v>4</v>
      </c>
      <c r="E3" s="341" t="s">
        <v>5</v>
      </c>
      <c r="F3" s="339" t="s">
        <v>6</v>
      </c>
      <c r="G3" s="341" t="s">
        <v>7</v>
      </c>
      <c r="H3" s="339" t="s">
        <v>8</v>
      </c>
      <c r="I3" s="341" t="s">
        <v>94</v>
      </c>
      <c r="J3" s="323" t="s">
        <v>9</v>
      </c>
      <c r="K3" s="366" t="s">
        <v>38</v>
      </c>
      <c r="L3" s="323" t="s">
        <v>93</v>
      </c>
      <c r="M3" s="343" t="s">
        <v>11</v>
      </c>
      <c r="N3" s="335"/>
    </row>
    <row r="4" spans="1:14" ht="15.75" thickBot="1" x14ac:dyDescent="0.3">
      <c r="A4" s="342"/>
      <c r="B4" s="336"/>
      <c r="C4" s="338"/>
      <c r="D4" s="340"/>
      <c r="E4" s="342"/>
      <c r="F4" s="340"/>
      <c r="G4" s="342"/>
      <c r="H4" s="340"/>
      <c r="I4" s="342"/>
      <c r="J4" s="342"/>
      <c r="K4" s="367"/>
      <c r="L4" s="342"/>
      <c r="M4" s="344"/>
      <c r="N4" s="336"/>
    </row>
    <row r="5" spans="1:14" x14ac:dyDescent="0.25">
      <c r="A5" s="35">
        <v>1</v>
      </c>
      <c r="B5" s="36" t="s">
        <v>39</v>
      </c>
      <c r="C5" s="153">
        <v>1203</v>
      </c>
      <c r="D5" s="91">
        <v>2454</v>
      </c>
      <c r="E5" s="153">
        <v>1752</v>
      </c>
      <c r="F5" s="91">
        <v>1651</v>
      </c>
      <c r="G5" s="153">
        <v>2680</v>
      </c>
      <c r="H5" s="162">
        <v>1870</v>
      </c>
      <c r="I5" s="153">
        <v>1624</v>
      </c>
      <c r="J5" s="91">
        <v>2468</v>
      </c>
      <c r="K5" s="153">
        <v>1907</v>
      </c>
      <c r="L5" s="91">
        <v>1706</v>
      </c>
      <c r="M5" s="153">
        <v>1222</v>
      </c>
      <c r="N5" s="157">
        <f t="shared" ref="N5:N17" si="0">SUM(C5:M5)</f>
        <v>20537</v>
      </c>
    </row>
    <row r="6" spans="1:14" x14ac:dyDescent="0.25">
      <c r="A6" s="37">
        <v>2</v>
      </c>
      <c r="B6" s="38" t="s">
        <v>40</v>
      </c>
      <c r="C6" s="84">
        <v>206</v>
      </c>
      <c r="D6" s="65">
        <v>350</v>
      </c>
      <c r="E6" s="84">
        <v>264</v>
      </c>
      <c r="F6" s="65">
        <v>365</v>
      </c>
      <c r="G6" s="84">
        <v>252</v>
      </c>
      <c r="H6" s="65">
        <v>289</v>
      </c>
      <c r="I6" s="84">
        <v>35</v>
      </c>
      <c r="J6" s="65">
        <v>349</v>
      </c>
      <c r="K6" s="84">
        <v>291</v>
      </c>
      <c r="L6" s="65">
        <v>203</v>
      </c>
      <c r="M6" s="84">
        <v>171</v>
      </c>
      <c r="N6" s="71">
        <f t="shared" si="0"/>
        <v>2775</v>
      </c>
    </row>
    <row r="7" spans="1:14" x14ac:dyDescent="0.25">
      <c r="A7" s="37">
        <v>3</v>
      </c>
      <c r="B7" s="38" t="s">
        <v>41</v>
      </c>
      <c r="C7" s="84">
        <v>7</v>
      </c>
      <c r="D7" s="65">
        <v>23</v>
      </c>
      <c r="E7" s="84">
        <v>18</v>
      </c>
      <c r="F7" s="65">
        <v>24</v>
      </c>
      <c r="G7" s="84">
        <v>13</v>
      </c>
      <c r="H7" s="69">
        <v>6</v>
      </c>
      <c r="I7" s="68">
        <v>11</v>
      </c>
      <c r="J7" s="65">
        <v>71</v>
      </c>
      <c r="K7" s="84">
        <v>31</v>
      </c>
      <c r="L7" s="65">
        <v>26</v>
      </c>
      <c r="M7" s="68">
        <v>6</v>
      </c>
      <c r="N7" s="71">
        <f t="shared" si="0"/>
        <v>236</v>
      </c>
    </row>
    <row r="8" spans="1:14" x14ac:dyDescent="0.25">
      <c r="A8" s="37">
        <v>4</v>
      </c>
      <c r="B8" s="38" t="s">
        <v>42</v>
      </c>
      <c r="C8" s="68">
        <v>2</v>
      </c>
      <c r="D8" s="69">
        <v>7</v>
      </c>
      <c r="E8" s="68">
        <v>11</v>
      </c>
      <c r="F8" s="69">
        <v>1</v>
      </c>
      <c r="G8" s="68">
        <v>9</v>
      </c>
      <c r="H8" s="69">
        <v>1</v>
      </c>
      <c r="I8" s="68">
        <v>1</v>
      </c>
      <c r="J8" s="69">
        <v>3</v>
      </c>
      <c r="K8" s="84">
        <v>10</v>
      </c>
      <c r="L8" s="65">
        <v>2</v>
      </c>
      <c r="M8" s="68">
        <v>1</v>
      </c>
      <c r="N8" s="71">
        <f t="shared" si="0"/>
        <v>48</v>
      </c>
    </row>
    <row r="9" spans="1:14" x14ac:dyDescent="0.25">
      <c r="A9" s="37">
        <v>5</v>
      </c>
      <c r="B9" s="38" t="s">
        <v>43</v>
      </c>
      <c r="C9" s="68">
        <v>4</v>
      </c>
      <c r="D9" s="69">
        <v>1</v>
      </c>
      <c r="E9" s="68">
        <v>9</v>
      </c>
      <c r="F9" s="69">
        <v>0</v>
      </c>
      <c r="G9" s="68">
        <v>7</v>
      </c>
      <c r="H9" s="69">
        <v>3</v>
      </c>
      <c r="I9" s="68">
        <v>0</v>
      </c>
      <c r="J9" s="69">
        <v>0</v>
      </c>
      <c r="K9" s="85">
        <v>13</v>
      </c>
      <c r="L9" s="69">
        <v>8</v>
      </c>
      <c r="M9" s="68">
        <v>0</v>
      </c>
      <c r="N9" s="38">
        <f t="shared" si="0"/>
        <v>45</v>
      </c>
    </row>
    <row r="10" spans="1:14" x14ac:dyDescent="0.25">
      <c r="A10" s="37">
        <v>6</v>
      </c>
      <c r="B10" s="38" t="s">
        <v>44</v>
      </c>
      <c r="C10" s="84">
        <v>14</v>
      </c>
      <c r="D10" s="65">
        <v>21</v>
      </c>
      <c r="E10" s="84">
        <v>7</v>
      </c>
      <c r="F10" s="65">
        <v>20</v>
      </c>
      <c r="G10" s="84">
        <v>14</v>
      </c>
      <c r="H10" s="65">
        <v>13</v>
      </c>
      <c r="I10" s="84">
        <v>29</v>
      </c>
      <c r="J10" s="65">
        <v>15</v>
      </c>
      <c r="K10" s="84">
        <v>16</v>
      </c>
      <c r="L10" s="65">
        <v>12</v>
      </c>
      <c r="M10" s="84">
        <v>18</v>
      </c>
      <c r="N10" s="71">
        <f t="shared" si="0"/>
        <v>179</v>
      </c>
    </row>
    <row r="11" spans="1:14" x14ac:dyDescent="0.25">
      <c r="A11" s="37">
        <v>7</v>
      </c>
      <c r="B11" s="38" t="s">
        <v>45</v>
      </c>
      <c r="C11" s="68">
        <v>0</v>
      </c>
      <c r="D11" s="65">
        <v>6</v>
      </c>
      <c r="E11" s="68">
        <v>0</v>
      </c>
      <c r="F11" s="69">
        <v>0</v>
      </c>
      <c r="G11" s="68">
        <v>2</v>
      </c>
      <c r="H11" s="69">
        <v>0</v>
      </c>
      <c r="I11" s="68">
        <v>1</v>
      </c>
      <c r="J11" s="69">
        <v>1</v>
      </c>
      <c r="K11" s="83">
        <v>0</v>
      </c>
      <c r="L11" s="69">
        <v>1</v>
      </c>
      <c r="M11" s="68">
        <v>2</v>
      </c>
      <c r="N11" s="71">
        <f t="shared" si="0"/>
        <v>13</v>
      </c>
    </row>
    <row r="12" spans="1:14" x14ac:dyDescent="0.25">
      <c r="A12" s="37">
        <v>8</v>
      </c>
      <c r="B12" s="38" t="s">
        <v>46</v>
      </c>
      <c r="C12" s="68">
        <v>2</v>
      </c>
      <c r="D12" s="69">
        <v>3</v>
      </c>
      <c r="E12" s="68">
        <v>13</v>
      </c>
      <c r="F12" s="69">
        <v>7</v>
      </c>
      <c r="G12" s="68">
        <v>5</v>
      </c>
      <c r="H12" s="69">
        <v>6</v>
      </c>
      <c r="I12" s="68">
        <v>0</v>
      </c>
      <c r="J12" s="69">
        <v>30</v>
      </c>
      <c r="K12" s="84">
        <v>34</v>
      </c>
      <c r="L12" s="69">
        <v>7</v>
      </c>
      <c r="M12" s="68">
        <v>2</v>
      </c>
      <c r="N12" s="71">
        <f t="shared" si="0"/>
        <v>109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29.25" customHeight="1" x14ac:dyDescent="0.25">
      <c r="A14" s="37">
        <v>10</v>
      </c>
      <c r="B14" s="67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9">
        <v>3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38">
        <f t="shared" si="0"/>
        <v>3</v>
      </c>
    </row>
    <row r="16" spans="1:14" ht="56.25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 t="shared" si="0"/>
        <v>0</v>
      </c>
    </row>
    <row r="17" spans="1:14" ht="34.5" thickBot="1" x14ac:dyDescent="0.3">
      <c r="A17" s="37">
        <v>13</v>
      </c>
      <c r="B17" s="67" t="s">
        <v>51</v>
      </c>
      <c r="C17" s="84">
        <v>3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3</v>
      </c>
    </row>
    <row r="18" spans="1:14" ht="15.75" thickBot="1" x14ac:dyDescent="0.3">
      <c r="A18" s="43"/>
      <c r="B18" s="44" t="s">
        <v>37</v>
      </c>
      <c r="C18" s="48">
        <f t="shared" ref="C18:M18" si="1">SUM(C5:C17)</f>
        <v>1441</v>
      </c>
      <c r="D18" s="49">
        <f t="shared" si="1"/>
        <v>2865</v>
      </c>
      <c r="E18" s="48">
        <f t="shared" si="1"/>
        <v>2074</v>
      </c>
      <c r="F18" s="49">
        <f t="shared" si="1"/>
        <v>2068</v>
      </c>
      <c r="G18" s="48">
        <f t="shared" si="1"/>
        <v>2982</v>
      </c>
      <c r="H18" s="49">
        <f t="shared" si="1"/>
        <v>2191</v>
      </c>
      <c r="I18" s="48">
        <f t="shared" si="1"/>
        <v>1701</v>
      </c>
      <c r="J18" s="49">
        <f t="shared" si="1"/>
        <v>2937</v>
      </c>
      <c r="K18" s="48">
        <f t="shared" si="1"/>
        <v>2302</v>
      </c>
      <c r="L18" s="49">
        <f>SUM(L5:L17)</f>
        <v>1965</v>
      </c>
      <c r="M18" s="48">
        <f t="shared" si="1"/>
        <v>1422</v>
      </c>
      <c r="N18" s="46">
        <f>SUM(C18:M18)</f>
        <v>23948</v>
      </c>
    </row>
    <row r="19" spans="1:14" ht="15.75" thickBot="1" x14ac:dyDescent="0.3">
      <c r="A19" s="133"/>
      <c r="B19" s="134"/>
      <c r="C19" s="53"/>
      <c r="D19" s="47"/>
      <c r="E19" s="53"/>
      <c r="F19" s="47"/>
      <c r="G19" s="53"/>
      <c r="H19" s="47"/>
      <c r="I19" s="53"/>
      <c r="J19" s="47"/>
      <c r="K19" s="53"/>
      <c r="L19" s="47"/>
      <c r="M19" s="53"/>
      <c r="N19" s="53"/>
    </row>
    <row r="20" spans="1:14" ht="15.75" thickBot="1" x14ac:dyDescent="0.3">
      <c r="A20" s="361" t="s">
        <v>53</v>
      </c>
      <c r="B20" s="362"/>
      <c r="C20" s="72">
        <f>C18/N18</f>
        <v>6.0172039418740601E-2</v>
      </c>
      <c r="D20" s="73">
        <f>D18/N18</f>
        <v>0.11963420744947385</v>
      </c>
      <c r="E20" s="55">
        <f>E18/N18</f>
        <v>8.6604309336896612E-2</v>
      </c>
      <c r="F20" s="73">
        <f>F18/N18</f>
        <v>8.6353766494070491E-2</v>
      </c>
      <c r="G20" s="55">
        <f>G18/N18</f>
        <v>0.12451979288458326</v>
      </c>
      <c r="H20" s="73">
        <f>H18/N18</f>
        <v>9.1489894772006017E-2</v>
      </c>
      <c r="I20" s="55">
        <f>I18/N18</f>
        <v>7.1028895941205941E-2</v>
      </c>
      <c r="J20" s="73">
        <f>J18/N18</f>
        <v>0.12264072156338734</v>
      </c>
      <c r="K20" s="55">
        <f>K18/N18</f>
        <v>9.6124937364289287E-2</v>
      </c>
      <c r="L20" s="73">
        <f>L18/N18</f>
        <v>8.2052781025555369E-2</v>
      </c>
      <c r="M20" s="74">
        <f>M18/N18</f>
        <v>5.9378653749791212E-2</v>
      </c>
      <c r="N20" s="5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85546875" customWidth="1"/>
    <col min="2" max="2" width="27.42578125" customWidth="1"/>
    <col min="11" max="11" width="9.5703125" bestFit="1" customWidth="1"/>
  </cols>
  <sheetData>
    <row r="1" spans="1:14" ht="32.25" customHeight="1" thickBot="1" x14ac:dyDescent="0.3">
      <c r="A1" s="160" t="s">
        <v>67</v>
      </c>
      <c r="B1" s="30"/>
      <c r="C1" s="318" t="s">
        <v>109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223" t="s">
        <v>36</v>
      </c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37" t="s">
        <v>69</v>
      </c>
      <c r="D3" s="339" t="s">
        <v>4</v>
      </c>
      <c r="E3" s="341" t="s">
        <v>5</v>
      </c>
      <c r="F3" s="339" t="s">
        <v>6</v>
      </c>
      <c r="G3" s="341" t="s">
        <v>7</v>
      </c>
      <c r="H3" s="339" t="s">
        <v>8</v>
      </c>
      <c r="I3" s="341" t="s">
        <v>94</v>
      </c>
      <c r="J3" s="323" t="s">
        <v>9</v>
      </c>
      <c r="K3" s="366" t="s">
        <v>38</v>
      </c>
      <c r="L3" s="323" t="s">
        <v>93</v>
      </c>
      <c r="M3" s="343" t="s">
        <v>11</v>
      </c>
      <c r="N3" s="335"/>
    </row>
    <row r="4" spans="1:14" ht="15.75" thickBot="1" x14ac:dyDescent="0.3">
      <c r="A4" s="342"/>
      <c r="B4" s="336"/>
      <c r="C4" s="338"/>
      <c r="D4" s="340"/>
      <c r="E4" s="342"/>
      <c r="F4" s="340"/>
      <c r="G4" s="342"/>
      <c r="H4" s="340"/>
      <c r="I4" s="342"/>
      <c r="J4" s="342"/>
      <c r="K4" s="367"/>
      <c r="L4" s="342"/>
      <c r="M4" s="344"/>
      <c r="N4" s="336"/>
    </row>
    <row r="5" spans="1:14" x14ac:dyDescent="0.25">
      <c r="A5" s="35">
        <v>1</v>
      </c>
      <c r="B5" s="36" t="s">
        <v>39</v>
      </c>
      <c r="C5" s="84">
        <v>83374</v>
      </c>
      <c r="D5" s="91">
        <v>146618</v>
      </c>
      <c r="E5" s="153">
        <v>106826</v>
      </c>
      <c r="F5" s="91">
        <v>119575</v>
      </c>
      <c r="G5" s="153">
        <v>174860</v>
      </c>
      <c r="H5" s="162">
        <v>111057</v>
      </c>
      <c r="I5" s="153">
        <v>117563</v>
      </c>
      <c r="J5" s="91">
        <v>144258</v>
      </c>
      <c r="K5" s="153">
        <v>120271</v>
      </c>
      <c r="L5" s="91">
        <v>106332</v>
      </c>
      <c r="M5" s="153">
        <v>96196</v>
      </c>
      <c r="N5" s="157">
        <f t="shared" ref="N5:N17" si="0">SUM(C5:M5)</f>
        <v>1326930</v>
      </c>
    </row>
    <row r="6" spans="1:14" x14ac:dyDescent="0.25">
      <c r="A6" s="37">
        <v>2</v>
      </c>
      <c r="B6" s="38" t="s">
        <v>40</v>
      </c>
      <c r="C6" s="84">
        <v>15520</v>
      </c>
      <c r="D6" s="65">
        <v>16223</v>
      </c>
      <c r="E6" s="84">
        <v>12669</v>
      </c>
      <c r="F6" s="65">
        <v>19237</v>
      </c>
      <c r="G6" s="84">
        <v>16397</v>
      </c>
      <c r="H6" s="65">
        <v>17062</v>
      </c>
      <c r="I6" s="84">
        <v>1978</v>
      </c>
      <c r="J6" s="65">
        <v>14862</v>
      </c>
      <c r="K6" s="84">
        <v>15892</v>
      </c>
      <c r="L6" s="65">
        <v>14405</v>
      </c>
      <c r="M6" s="84">
        <v>9171</v>
      </c>
      <c r="N6" s="71">
        <f t="shared" si="0"/>
        <v>153416</v>
      </c>
    </row>
    <row r="7" spans="1:14" x14ac:dyDescent="0.25">
      <c r="A7" s="37">
        <v>3</v>
      </c>
      <c r="B7" s="38" t="s">
        <v>41</v>
      </c>
      <c r="C7" s="68">
        <v>810</v>
      </c>
      <c r="D7" s="65">
        <v>1027</v>
      </c>
      <c r="E7" s="84">
        <v>11563</v>
      </c>
      <c r="F7" s="65">
        <v>1384</v>
      </c>
      <c r="G7" s="84">
        <v>603</v>
      </c>
      <c r="H7" s="65">
        <v>378</v>
      </c>
      <c r="I7" s="84">
        <v>1474</v>
      </c>
      <c r="J7" s="65">
        <v>3365</v>
      </c>
      <c r="K7" s="84">
        <v>5187</v>
      </c>
      <c r="L7" s="65">
        <v>3914</v>
      </c>
      <c r="M7" s="84">
        <v>2969</v>
      </c>
      <c r="N7" s="71">
        <f t="shared" si="0"/>
        <v>32674</v>
      </c>
    </row>
    <row r="8" spans="1:14" x14ac:dyDescent="0.25">
      <c r="A8" s="37">
        <v>4</v>
      </c>
      <c r="B8" s="38" t="s">
        <v>42</v>
      </c>
      <c r="C8" s="68">
        <v>76</v>
      </c>
      <c r="D8" s="69">
        <v>416</v>
      </c>
      <c r="E8" s="68">
        <v>902</v>
      </c>
      <c r="F8" s="69">
        <v>124</v>
      </c>
      <c r="G8" s="68">
        <v>330</v>
      </c>
      <c r="H8" s="69">
        <v>454</v>
      </c>
      <c r="I8" s="68">
        <v>25</v>
      </c>
      <c r="J8" s="69">
        <v>45</v>
      </c>
      <c r="K8" s="68">
        <v>484</v>
      </c>
      <c r="L8" s="65">
        <v>54</v>
      </c>
      <c r="M8" s="84">
        <v>12</v>
      </c>
      <c r="N8" s="71">
        <f t="shared" si="0"/>
        <v>2922</v>
      </c>
    </row>
    <row r="9" spans="1:14" x14ac:dyDescent="0.25">
      <c r="A9" s="37">
        <v>5</v>
      </c>
      <c r="B9" s="38" t="s">
        <v>43</v>
      </c>
      <c r="C9" s="84">
        <v>353</v>
      </c>
      <c r="D9" s="69">
        <v>3</v>
      </c>
      <c r="E9" s="84">
        <v>361</v>
      </c>
      <c r="F9" s="69">
        <v>0</v>
      </c>
      <c r="G9" s="84">
        <v>1429</v>
      </c>
      <c r="H9" s="69">
        <v>126</v>
      </c>
      <c r="I9" s="68">
        <v>0</v>
      </c>
      <c r="J9" s="69">
        <v>5</v>
      </c>
      <c r="K9" s="93">
        <v>1383</v>
      </c>
      <c r="L9" s="69">
        <v>462</v>
      </c>
      <c r="M9" s="68">
        <v>0</v>
      </c>
      <c r="N9" s="71">
        <f t="shared" si="0"/>
        <v>4122</v>
      </c>
    </row>
    <row r="10" spans="1:14" x14ac:dyDescent="0.25">
      <c r="A10" s="37">
        <v>6</v>
      </c>
      <c r="B10" s="38" t="s">
        <v>44</v>
      </c>
      <c r="C10" s="84">
        <v>1174</v>
      </c>
      <c r="D10" s="65">
        <v>810</v>
      </c>
      <c r="E10" s="84">
        <v>107</v>
      </c>
      <c r="F10" s="65">
        <v>674</v>
      </c>
      <c r="G10" s="84">
        <v>956</v>
      </c>
      <c r="H10" s="65">
        <v>538</v>
      </c>
      <c r="I10" s="84">
        <v>1525</v>
      </c>
      <c r="J10" s="65">
        <v>632</v>
      </c>
      <c r="K10" s="84">
        <v>651</v>
      </c>
      <c r="L10" s="65">
        <v>207</v>
      </c>
      <c r="M10" s="84">
        <v>728</v>
      </c>
      <c r="N10" s="71">
        <f t="shared" si="0"/>
        <v>8002</v>
      </c>
    </row>
    <row r="11" spans="1:14" x14ac:dyDescent="0.25">
      <c r="A11" s="37">
        <v>7</v>
      </c>
      <c r="B11" s="38" t="s">
        <v>45</v>
      </c>
      <c r="C11" s="84">
        <v>0</v>
      </c>
      <c r="D11" s="65">
        <v>196</v>
      </c>
      <c r="E11" s="68">
        <v>0</v>
      </c>
      <c r="F11" s="69">
        <v>0</v>
      </c>
      <c r="G11" s="68">
        <v>41</v>
      </c>
      <c r="H11" s="69">
        <v>0</v>
      </c>
      <c r="I11" s="68">
        <v>71</v>
      </c>
      <c r="J11" s="69">
        <v>6</v>
      </c>
      <c r="K11" s="83">
        <v>77</v>
      </c>
      <c r="L11" s="69">
        <v>105</v>
      </c>
      <c r="M11" s="68">
        <v>78</v>
      </c>
      <c r="N11" s="71">
        <f t="shared" si="0"/>
        <v>574</v>
      </c>
    </row>
    <row r="12" spans="1:14" x14ac:dyDescent="0.25">
      <c r="A12" s="37">
        <v>8</v>
      </c>
      <c r="B12" s="38" t="s">
        <v>46</v>
      </c>
      <c r="C12" s="68">
        <v>65</v>
      </c>
      <c r="D12" s="65">
        <v>38</v>
      </c>
      <c r="E12" s="68">
        <v>512</v>
      </c>
      <c r="F12" s="69">
        <v>200</v>
      </c>
      <c r="G12" s="68">
        <v>162</v>
      </c>
      <c r="H12" s="69">
        <v>216</v>
      </c>
      <c r="I12" s="68">
        <v>0</v>
      </c>
      <c r="J12" s="69">
        <v>695</v>
      </c>
      <c r="K12" s="84">
        <v>1295</v>
      </c>
      <c r="L12" s="69">
        <v>262</v>
      </c>
      <c r="M12" s="68">
        <v>50</v>
      </c>
      <c r="N12" s="71">
        <f t="shared" si="0"/>
        <v>3495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30" customHeight="1" x14ac:dyDescent="0.25">
      <c r="A14" s="37">
        <v>10</v>
      </c>
      <c r="B14" s="225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9">
        <v>115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38">
        <f t="shared" si="0"/>
        <v>115</v>
      </c>
    </row>
    <row r="16" spans="1:14" ht="52.5" customHeight="1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 t="shared" si="0"/>
        <v>0</v>
      </c>
    </row>
    <row r="17" spans="1:14" ht="34.5" thickBot="1" x14ac:dyDescent="0.3">
      <c r="A17" s="37">
        <v>13</v>
      </c>
      <c r="B17" s="67" t="s">
        <v>51</v>
      </c>
      <c r="C17" s="68">
        <v>23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23</v>
      </c>
    </row>
    <row r="18" spans="1:14" ht="15.75" thickBot="1" x14ac:dyDescent="0.3">
      <c r="A18" s="43"/>
      <c r="B18" s="44" t="s">
        <v>37</v>
      </c>
      <c r="C18" s="99">
        <f t="shared" ref="C18:M18" si="1">SUM(C5:C17)</f>
        <v>101395</v>
      </c>
      <c r="D18" s="49">
        <f>SUM(D5:D17)</f>
        <v>165331</v>
      </c>
      <c r="E18" s="48">
        <f t="shared" si="1"/>
        <v>132940</v>
      </c>
      <c r="F18" s="49">
        <f>SUM(F5:F17)</f>
        <v>141194</v>
      </c>
      <c r="G18" s="48">
        <f t="shared" si="1"/>
        <v>194778</v>
      </c>
      <c r="H18" s="49">
        <f t="shared" si="1"/>
        <v>129946</v>
      </c>
      <c r="I18" s="48">
        <f>SUM(I5:I17)</f>
        <v>122636</v>
      </c>
      <c r="J18" s="49">
        <f t="shared" si="1"/>
        <v>163868</v>
      </c>
      <c r="K18" s="99">
        <f t="shared" si="1"/>
        <v>145240</v>
      </c>
      <c r="L18" s="49">
        <f t="shared" si="1"/>
        <v>125741</v>
      </c>
      <c r="M18" s="48">
        <f t="shared" si="1"/>
        <v>109204</v>
      </c>
      <c r="N18" s="46">
        <f>SUM(N5:N17)</f>
        <v>1532273</v>
      </c>
    </row>
    <row r="19" spans="1:14" ht="15.75" thickBot="1" x14ac:dyDescent="0.3"/>
    <row r="20" spans="1:14" ht="15.75" thickBot="1" x14ac:dyDescent="0.3">
      <c r="A20" s="361" t="s">
        <v>53</v>
      </c>
      <c r="B20" s="362"/>
      <c r="C20" s="72">
        <f>C18/N18</f>
        <v>6.6172933935401856E-2</v>
      </c>
      <c r="D20" s="73">
        <f>D18/N18</f>
        <v>0.10789917984588908</v>
      </c>
      <c r="E20" s="55">
        <f>E18/N18</f>
        <v>8.6759996423613803E-2</v>
      </c>
      <c r="F20" s="73">
        <f>F18/N18</f>
        <v>9.2146764969427766E-2</v>
      </c>
      <c r="G20" s="55">
        <f>G18/N18</f>
        <v>0.12711703462764143</v>
      </c>
      <c r="H20" s="73">
        <f>H18/N18</f>
        <v>8.4806036522212427E-2</v>
      </c>
      <c r="I20" s="55">
        <f>I18/N18</f>
        <v>8.003534618178354E-2</v>
      </c>
      <c r="J20" s="73">
        <f>J18/N18</f>
        <v>0.10694438915258574</v>
      </c>
      <c r="K20" s="55">
        <f>K18/N18</f>
        <v>9.4787286599711668E-2</v>
      </c>
      <c r="L20" s="73">
        <f>L18/N18</f>
        <v>8.2061747482335065E-2</v>
      </c>
      <c r="M20" s="74">
        <f>M18/N18</f>
        <v>7.1269284259397644E-2</v>
      </c>
      <c r="N20" s="22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60"/>
      <c r="B1" s="30"/>
      <c r="C1" s="318" t="s">
        <v>110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66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50" t="s">
        <v>69</v>
      </c>
      <c r="D3" s="323" t="s">
        <v>4</v>
      </c>
      <c r="E3" s="341" t="s">
        <v>5</v>
      </c>
      <c r="F3" s="359" t="s">
        <v>6</v>
      </c>
      <c r="G3" s="341" t="s">
        <v>7</v>
      </c>
      <c r="H3" s="339" t="s">
        <v>8</v>
      </c>
      <c r="I3" s="341" t="s">
        <v>94</v>
      </c>
      <c r="J3" s="339" t="s">
        <v>9</v>
      </c>
      <c r="K3" s="350" t="s">
        <v>10</v>
      </c>
      <c r="L3" s="323" t="s">
        <v>93</v>
      </c>
      <c r="M3" s="341" t="s">
        <v>11</v>
      </c>
      <c r="N3" s="335"/>
    </row>
    <row r="4" spans="1:14" ht="15.75" thickBot="1" x14ac:dyDescent="0.3">
      <c r="A4" s="342"/>
      <c r="B4" s="336"/>
      <c r="C4" s="352"/>
      <c r="D4" s="342"/>
      <c r="E4" s="342"/>
      <c r="F4" s="360"/>
      <c r="G4" s="342"/>
      <c r="H4" s="340"/>
      <c r="I4" s="342"/>
      <c r="J4" s="340"/>
      <c r="K4" s="352"/>
      <c r="L4" s="342"/>
      <c r="M4" s="342"/>
      <c r="N4" s="336"/>
    </row>
    <row r="5" spans="1:14" x14ac:dyDescent="0.25">
      <c r="A5" s="35">
        <v>1</v>
      </c>
      <c r="B5" s="36" t="s">
        <v>39</v>
      </c>
      <c r="C5" s="84">
        <v>17</v>
      </c>
      <c r="D5" s="157">
        <v>49</v>
      </c>
      <c r="E5" s="83">
        <v>34</v>
      </c>
      <c r="F5" s="91">
        <v>49</v>
      </c>
      <c r="G5" s="83">
        <v>45</v>
      </c>
      <c r="H5" s="91">
        <v>49</v>
      </c>
      <c r="I5" s="83">
        <v>65</v>
      </c>
      <c r="J5" s="91">
        <v>64</v>
      </c>
      <c r="K5" s="83">
        <v>33</v>
      </c>
      <c r="L5" s="91">
        <v>44</v>
      </c>
      <c r="M5" s="83">
        <v>22</v>
      </c>
      <c r="N5" s="248">
        <f t="shared" ref="N5:N12" si="0">SUM(C5:M5)</f>
        <v>471</v>
      </c>
    </row>
    <row r="6" spans="1:14" x14ac:dyDescent="0.25">
      <c r="A6" s="37">
        <v>2</v>
      </c>
      <c r="B6" s="38" t="s">
        <v>40</v>
      </c>
      <c r="C6" s="84">
        <v>52</v>
      </c>
      <c r="D6" s="71">
        <v>195</v>
      </c>
      <c r="E6" s="84">
        <v>51</v>
      </c>
      <c r="F6" s="65">
        <v>105</v>
      </c>
      <c r="G6" s="84">
        <v>31</v>
      </c>
      <c r="H6" s="65">
        <v>50</v>
      </c>
      <c r="I6" s="68">
        <v>2</v>
      </c>
      <c r="J6" s="65">
        <v>72</v>
      </c>
      <c r="K6" s="84">
        <v>86</v>
      </c>
      <c r="L6" s="69">
        <v>23</v>
      </c>
      <c r="M6" s="68">
        <v>44</v>
      </c>
      <c r="N6" s="71">
        <f t="shared" si="0"/>
        <v>711</v>
      </c>
    </row>
    <row r="7" spans="1:14" x14ac:dyDescent="0.25">
      <c r="A7" s="37">
        <v>3</v>
      </c>
      <c r="B7" s="38" t="s">
        <v>41</v>
      </c>
      <c r="C7" s="68">
        <v>0</v>
      </c>
      <c r="D7" s="38">
        <v>7</v>
      </c>
      <c r="E7" s="68">
        <v>5</v>
      </c>
      <c r="F7" s="65">
        <v>4</v>
      </c>
      <c r="G7" s="68">
        <v>2</v>
      </c>
      <c r="H7" s="69">
        <v>4</v>
      </c>
      <c r="I7" s="68">
        <v>5</v>
      </c>
      <c r="J7" s="69">
        <v>7</v>
      </c>
      <c r="K7" s="68">
        <v>5</v>
      </c>
      <c r="L7" s="69">
        <v>6</v>
      </c>
      <c r="M7" s="68">
        <v>3</v>
      </c>
      <c r="N7" s="38">
        <f t="shared" si="0"/>
        <v>48</v>
      </c>
    </row>
    <row r="8" spans="1:14" x14ac:dyDescent="0.25">
      <c r="A8" s="37">
        <v>4</v>
      </c>
      <c r="B8" s="38" t="s">
        <v>42</v>
      </c>
      <c r="C8" s="68">
        <v>0</v>
      </c>
      <c r="D8" s="38">
        <v>0</v>
      </c>
      <c r="E8" s="68">
        <v>0</v>
      </c>
      <c r="F8" s="69">
        <v>0</v>
      </c>
      <c r="G8" s="68">
        <v>0</v>
      </c>
      <c r="H8" s="69">
        <v>0</v>
      </c>
      <c r="I8" s="68">
        <v>0</v>
      </c>
      <c r="J8" s="69">
        <v>0</v>
      </c>
      <c r="K8" s="68">
        <v>1</v>
      </c>
      <c r="L8" s="69">
        <v>0</v>
      </c>
      <c r="M8" s="68">
        <v>0</v>
      </c>
      <c r="N8" s="38">
        <f t="shared" si="0"/>
        <v>1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0</v>
      </c>
      <c r="F9" s="69">
        <v>0</v>
      </c>
      <c r="G9" s="68">
        <v>1</v>
      </c>
      <c r="H9" s="69">
        <v>0</v>
      </c>
      <c r="I9" s="68">
        <v>0</v>
      </c>
      <c r="J9" s="69">
        <v>0</v>
      </c>
      <c r="K9" s="85">
        <v>0</v>
      </c>
      <c r="L9" s="69">
        <v>0</v>
      </c>
      <c r="M9" s="68">
        <v>0</v>
      </c>
      <c r="N9" s="38">
        <f t="shared" si="0"/>
        <v>1</v>
      </c>
    </row>
    <row r="10" spans="1:14" x14ac:dyDescent="0.25">
      <c r="A10" s="37">
        <v>6</v>
      </c>
      <c r="B10" s="38" t="s">
        <v>44</v>
      </c>
      <c r="C10" s="68">
        <v>0</v>
      </c>
      <c r="D10" s="38">
        <v>0</v>
      </c>
      <c r="E10" s="68">
        <v>0</v>
      </c>
      <c r="F10" s="69">
        <v>0</v>
      </c>
      <c r="G10" s="68">
        <v>0</v>
      </c>
      <c r="H10" s="69">
        <v>0</v>
      </c>
      <c r="I10" s="68">
        <v>2</v>
      </c>
      <c r="J10" s="69">
        <v>1</v>
      </c>
      <c r="K10" s="68">
        <v>1</v>
      </c>
      <c r="L10" s="69">
        <v>0</v>
      </c>
      <c r="M10" s="68">
        <v>2</v>
      </c>
      <c r="N10" s="38">
        <f t="shared" si="0"/>
        <v>6</v>
      </c>
    </row>
    <row r="11" spans="1:14" x14ac:dyDescent="0.25">
      <c r="A11" s="37">
        <v>7</v>
      </c>
      <c r="B11" s="38" t="s">
        <v>45</v>
      </c>
      <c r="C11" s="68">
        <v>1</v>
      </c>
      <c r="D11" s="71">
        <v>10</v>
      </c>
      <c r="E11" s="68">
        <v>2</v>
      </c>
      <c r="F11" s="69">
        <v>3</v>
      </c>
      <c r="G11" s="68">
        <v>0</v>
      </c>
      <c r="H11" s="69">
        <v>0</v>
      </c>
      <c r="I11" s="68">
        <v>0</v>
      </c>
      <c r="J11" s="69">
        <v>6</v>
      </c>
      <c r="K11" s="165">
        <v>3</v>
      </c>
      <c r="L11" s="69">
        <v>2</v>
      </c>
      <c r="M11" s="68">
        <v>1</v>
      </c>
      <c r="N11" s="247">
        <f t="shared" si="0"/>
        <v>28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164">
        <v>0</v>
      </c>
      <c r="G12" s="85">
        <v>0</v>
      </c>
      <c r="H12" s="164">
        <v>0</v>
      </c>
      <c r="I12" s="85">
        <v>0</v>
      </c>
      <c r="J12" s="164">
        <v>0</v>
      </c>
      <c r="K12" s="85">
        <v>0</v>
      </c>
      <c r="L12" s="164">
        <v>0</v>
      </c>
      <c r="M12" s="85">
        <v>0</v>
      </c>
      <c r="N12" s="246">
        <f t="shared" si="0"/>
        <v>0</v>
      </c>
    </row>
    <row r="13" spans="1:14" ht="15.75" thickBot="1" x14ac:dyDescent="0.3">
      <c r="A13" s="43"/>
      <c r="B13" s="44" t="s">
        <v>54</v>
      </c>
      <c r="C13" s="48">
        <f t="shared" ref="C13:N13" si="1">SUM(C5:C12)</f>
        <v>70</v>
      </c>
      <c r="D13" s="46">
        <f t="shared" si="1"/>
        <v>261</v>
      </c>
      <c r="E13" s="48">
        <f t="shared" si="1"/>
        <v>92</v>
      </c>
      <c r="F13" s="49">
        <f t="shared" si="1"/>
        <v>161</v>
      </c>
      <c r="G13" s="48">
        <f t="shared" si="1"/>
        <v>79</v>
      </c>
      <c r="H13" s="49">
        <f t="shared" si="1"/>
        <v>103</v>
      </c>
      <c r="I13" s="48">
        <f t="shared" si="1"/>
        <v>74</v>
      </c>
      <c r="J13" s="49">
        <f t="shared" si="1"/>
        <v>150</v>
      </c>
      <c r="K13" s="48">
        <f t="shared" si="1"/>
        <v>129</v>
      </c>
      <c r="L13" s="49">
        <f t="shared" si="1"/>
        <v>75</v>
      </c>
      <c r="M13" s="48">
        <f t="shared" si="1"/>
        <v>72</v>
      </c>
      <c r="N13" s="46">
        <f t="shared" si="1"/>
        <v>1266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68" t="s">
        <v>53</v>
      </c>
      <c r="B16" s="369"/>
      <c r="C16" s="72">
        <f>C13/N13</f>
        <v>5.5292259083728278E-2</v>
      </c>
      <c r="D16" s="73">
        <f>D13/N13</f>
        <v>0.20616113744075829</v>
      </c>
      <c r="E16" s="55">
        <f>E13/N13</f>
        <v>7.266982622432859E-2</v>
      </c>
      <c r="F16" s="73">
        <f>F13/N13</f>
        <v>0.12717219589257503</v>
      </c>
      <c r="G16" s="55">
        <f>G13/N13</f>
        <v>6.2401263823064768E-2</v>
      </c>
      <c r="H16" s="73">
        <f>H13/N13</f>
        <v>8.135860979462875E-2</v>
      </c>
      <c r="I16" s="55">
        <f>I13/N13</f>
        <v>5.845181674565561E-2</v>
      </c>
      <c r="J16" s="73">
        <f>J13/N13</f>
        <v>0.11848341232227488</v>
      </c>
      <c r="K16" s="55">
        <f>K13/N13</f>
        <v>0.1018957345971564</v>
      </c>
      <c r="L16" s="73">
        <f>L13/N13</f>
        <v>5.9241706161137442E-2</v>
      </c>
      <c r="M16" s="74">
        <f>M13/N13</f>
        <v>5.6872037914691941E-2</v>
      </c>
      <c r="N16" s="224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30"/>
      <c r="C18" s="318" t="s">
        <v>111</v>
      </c>
      <c r="D18" s="319"/>
      <c r="E18" s="319"/>
      <c r="F18" s="319"/>
      <c r="G18" s="319"/>
      <c r="H18" s="319"/>
      <c r="I18" s="319"/>
      <c r="J18" s="320"/>
      <c r="K18" s="320"/>
      <c r="L18" s="30"/>
      <c r="M18" s="30"/>
      <c r="N18" s="223" t="s">
        <v>36</v>
      </c>
    </row>
    <row r="19" spans="1:14" ht="15.75" thickBot="1" x14ac:dyDescent="0.3">
      <c r="A19" s="321" t="s">
        <v>0</v>
      </c>
      <c r="B19" s="323" t="s">
        <v>1</v>
      </c>
      <c r="C19" s="334" t="s">
        <v>2</v>
      </c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23" t="s">
        <v>3</v>
      </c>
    </row>
    <row r="20" spans="1:14" x14ac:dyDescent="0.25">
      <c r="A20" s="345"/>
      <c r="B20" s="346"/>
      <c r="C20" s="350" t="s">
        <v>69</v>
      </c>
      <c r="D20" s="323" t="s">
        <v>4</v>
      </c>
      <c r="E20" s="341" t="s">
        <v>5</v>
      </c>
      <c r="F20" s="359" t="s">
        <v>6</v>
      </c>
      <c r="G20" s="341" t="s">
        <v>7</v>
      </c>
      <c r="H20" s="339" t="s">
        <v>8</v>
      </c>
      <c r="I20" s="341" t="s">
        <v>94</v>
      </c>
      <c r="J20" s="339" t="s">
        <v>9</v>
      </c>
      <c r="K20" s="350" t="s">
        <v>10</v>
      </c>
      <c r="L20" s="323" t="s">
        <v>93</v>
      </c>
      <c r="M20" s="341" t="s">
        <v>11</v>
      </c>
      <c r="N20" s="335"/>
    </row>
    <row r="21" spans="1:14" ht="15.75" thickBot="1" x14ac:dyDescent="0.3">
      <c r="A21" s="342"/>
      <c r="B21" s="336"/>
      <c r="C21" s="352"/>
      <c r="D21" s="342"/>
      <c r="E21" s="342"/>
      <c r="F21" s="360"/>
      <c r="G21" s="342"/>
      <c r="H21" s="340"/>
      <c r="I21" s="342"/>
      <c r="J21" s="340"/>
      <c r="K21" s="352"/>
      <c r="L21" s="342"/>
      <c r="M21" s="342"/>
      <c r="N21" s="336"/>
    </row>
    <row r="22" spans="1:14" x14ac:dyDescent="0.25">
      <c r="A22" s="35">
        <v>1</v>
      </c>
      <c r="B22" s="36" t="s">
        <v>39</v>
      </c>
      <c r="C22" s="84">
        <v>9363</v>
      </c>
      <c r="D22" s="157">
        <v>22853</v>
      </c>
      <c r="E22" s="83">
        <v>4351</v>
      </c>
      <c r="F22" s="91">
        <v>25030</v>
      </c>
      <c r="G22" s="83">
        <v>6177</v>
      </c>
      <c r="H22" s="91">
        <v>7302</v>
      </c>
      <c r="I22" s="83">
        <v>14179</v>
      </c>
      <c r="J22" s="91">
        <v>15864</v>
      </c>
      <c r="K22" s="83">
        <v>5655</v>
      </c>
      <c r="L22" s="91">
        <v>9253</v>
      </c>
      <c r="M22" s="83">
        <v>2728</v>
      </c>
      <c r="N22" s="157">
        <f t="shared" ref="N22:N28" si="2">SUM(C22:M22)</f>
        <v>122755</v>
      </c>
    </row>
    <row r="23" spans="1:14" x14ac:dyDescent="0.25">
      <c r="A23" s="37">
        <v>2</v>
      </c>
      <c r="B23" s="38" t="s">
        <v>40</v>
      </c>
      <c r="C23" s="84">
        <v>15273</v>
      </c>
      <c r="D23" s="71">
        <v>57255</v>
      </c>
      <c r="E23" s="84">
        <v>10727</v>
      </c>
      <c r="F23" s="65">
        <v>27657</v>
      </c>
      <c r="G23" s="84">
        <v>4946</v>
      </c>
      <c r="H23" s="65">
        <v>10227</v>
      </c>
      <c r="I23" s="68">
        <v>540</v>
      </c>
      <c r="J23" s="65">
        <v>17524</v>
      </c>
      <c r="K23" s="84">
        <v>18680</v>
      </c>
      <c r="L23" s="65">
        <v>5471</v>
      </c>
      <c r="M23" s="84">
        <v>3922</v>
      </c>
      <c r="N23" s="71">
        <f t="shared" si="2"/>
        <v>172222</v>
      </c>
    </row>
    <row r="24" spans="1:14" x14ac:dyDescent="0.25">
      <c r="A24" s="37">
        <v>3</v>
      </c>
      <c r="B24" s="38" t="s">
        <v>41</v>
      </c>
      <c r="C24" s="84">
        <v>3465</v>
      </c>
      <c r="D24" s="71">
        <v>1903</v>
      </c>
      <c r="E24" s="84">
        <v>510</v>
      </c>
      <c r="F24" s="65">
        <v>2579</v>
      </c>
      <c r="G24" s="84">
        <v>784</v>
      </c>
      <c r="H24" s="65">
        <v>176</v>
      </c>
      <c r="I24" s="68">
        <v>164</v>
      </c>
      <c r="J24" s="65">
        <v>898</v>
      </c>
      <c r="K24" s="68">
        <v>383</v>
      </c>
      <c r="L24" s="227">
        <v>833</v>
      </c>
      <c r="M24" s="84">
        <v>1121</v>
      </c>
      <c r="N24" s="247">
        <f t="shared" si="2"/>
        <v>12816</v>
      </c>
    </row>
    <row r="25" spans="1:14" x14ac:dyDescent="0.25">
      <c r="A25" s="37">
        <v>4</v>
      </c>
      <c r="B25" s="38" t="s">
        <v>42</v>
      </c>
      <c r="C25" s="68">
        <v>0</v>
      </c>
      <c r="D25" s="38">
        <v>0</v>
      </c>
      <c r="E25" s="68">
        <v>0</v>
      </c>
      <c r="F25" s="69">
        <v>0</v>
      </c>
      <c r="G25" s="68">
        <v>0</v>
      </c>
      <c r="H25" s="69">
        <v>0</v>
      </c>
      <c r="I25" s="68">
        <v>0</v>
      </c>
      <c r="J25" s="69">
        <v>0</v>
      </c>
      <c r="K25" s="84">
        <v>0</v>
      </c>
      <c r="L25" s="69">
        <v>0</v>
      </c>
      <c r="M25" s="68">
        <v>0</v>
      </c>
      <c r="N25" s="247">
        <f t="shared" si="2"/>
        <v>0</v>
      </c>
    </row>
    <row r="26" spans="1:14" x14ac:dyDescent="0.25">
      <c r="A26" s="37">
        <v>5</v>
      </c>
      <c r="B26" s="38" t="s">
        <v>43</v>
      </c>
      <c r="C26" s="68">
        <v>0</v>
      </c>
      <c r="D26" s="38">
        <v>0</v>
      </c>
      <c r="E26" s="68">
        <v>0</v>
      </c>
      <c r="F26" s="69">
        <v>0</v>
      </c>
      <c r="G26" s="68">
        <v>13</v>
      </c>
      <c r="H26" s="69">
        <v>0</v>
      </c>
      <c r="I26" s="68">
        <v>0</v>
      </c>
      <c r="J26" s="69">
        <v>0</v>
      </c>
      <c r="K26" s="85">
        <v>0</v>
      </c>
      <c r="L26" s="69">
        <v>0</v>
      </c>
      <c r="M26" s="68">
        <v>0</v>
      </c>
      <c r="N26" s="38">
        <f t="shared" si="2"/>
        <v>13</v>
      </c>
    </row>
    <row r="27" spans="1:14" x14ac:dyDescent="0.25">
      <c r="A27" s="37">
        <v>6</v>
      </c>
      <c r="B27" s="38" t="s">
        <v>44</v>
      </c>
      <c r="C27" s="68">
        <v>0</v>
      </c>
      <c r="D27" s="38">
        <v>0</v>
      </c>
      <c r="E27" s="68">
        <v>0</v>
      </c>
      <c r="F27" s="69">
        <v>0</v>
      </c>
      <c r="G27" s="68">
        <v>0</v>
      </c>
      <c r="H27" s="69">
        <v>0</v>
      </c>
      <c r="I27" s="84">
        <v>1167</v>
      </c>
      <c r="J27" s="69">
        <v>28</v>
      </c>
      <c r="K27" s="68">
        <v>82</v>
      </c>
      <c r="L27" s="69">
        <v>0</v>
      </c>
      <c r="M27" s="68">
        <v>622</v>
      </c>
      <c r="N27" s="71">
        <f t="shared" si="2"/>
        <v>1899</v>
      </c>
    </row>
    <row r="28" spans="1:14" x14ac:dyDescent="0.25">
      <c r="A28" s="37">
        <v>7</v>
      </c>
      <c r="B28" s="38" t="s">
        <v>45</v>
      </c>
      <c r="C28" s="68">
        <v>2</v>
      </c>
      <c r="D28" s="71">
        <v>2730</v>
      </c>
      <c r="E28" s="68">
        <v>132</v>
      </c>
      <c r="F28" s="69">
        <v>501</v>
      </c>
      <c r="G28" s="68">
        <v>0</v>
      </c>
      <c r="H28" s="69">
        <v>0</v>
      </c>
      <c r="I28" s="68">
        <v>0</v>
      </c>
      <c r="J28" s="65">
        <v>390</v>
      </c>
      <c r="K28" s="83">
        <v>365</v>
      </c>
      <c r="L28" s="65">
        <v>104</v>
      </c>
      <c r="M28" s="84">
        <v>1612</v>
      </c>
      <c r="N28" s="71">
        <f t="shared" si="2"/>
        <v>5836</v>
      </c>
    </row>
    <row r="29" spans="1:14" ht="15.75" thickBot="1" x14ac:dyDescent="0.3">
      <c r="A29" s="40">
        <v>8</v>
      </c>
      <c r="B29" s="41" t="s">
        <v>46</v>
      </c>
      <c r="C29" s="85">
        <v>2</v>
      </c>
      <c r="D29" s="38">
        <v>0</v>
      </c>
      <c r="E29" s="85">
        <v>0</v>
      </c>
      <c r="F29" s="164">
        <v>501</v>
      </c>
      <c r="G29" s="85">
        <v>0</v>
      </c>
      <c r="H29" s="164">
        <v>0</v>
      </c>
      <c r="I29" s="85">
        <v>0</v>
      </c>
      <c r="J29" s="164">
        <v>0</v>
      </c>
      <c r="K29" s="85">
        <v>0</v>
      </c>
      <c r="L29" s="164">
        <v>104</v>
      </c>
      <c r="M29" s="93">
        <v>0</v>
      </c>
      <c r="N29" s="158">
        <v>0</v>
      </c>
    </row>
    <row r="30" spans="1:14" ht="15.75" thickBot="1" x14ac:dyDescent="0.3">
      <c r="A30" s="75"/>
      <c r="B30" s="44" t="s">
        <v>3</v>
      </c>
      <c r="C30" s="163">
        <f>SUM(C22:C28)</f>
        <v>28103</v>
      </c>
      <c r="D30" s="59">
        <f t="shared" ref="D30:K30" si="3">SUM(D22:D29)</f>
        <v>84741</v>
      </c>
      <c r="E30" s="48">
        <f t="shared" si="3"/>
        <v>15720</v>
      </c>
      <c r="F30" s="135">
        <f>SUM(F22:F28)</f>
        <v>55767</v>
      </c>
      <c r="G30" s="48">
        <f>SUM(G22:G29)</f>
        <v>11920</v>
      </c>
      <c r="H30" s="49">
        <f t="shared" si="3"/>
        <v>17705</v>
      </c>
      <c r="I30" s="48">
        <f>SUM(I22:I29)</f>
        <v>16050</v>
      </c>
      <c r="J30" s="49">
        <f t="shared" si="3"/>
        <v>34704</v>
      </c>
      <c r="K30" s="48">
        <f t="shared" si="3"/>
        <v>25165</v>
      </c>
      <c r="L30" s="49">
        <f>SUM(L22:L28)</f>
        <v>15661</v>
      </c>
      <c r="M30" s="99">
        <f>SUM(M22:M29)</f>
        <v>10005</v>
      </c>
      <c r="N30" s="59">
        <f>SUM(N22:N28)</f>
        <v>315541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70" t="s">
        <v>53</v>
      </c>
      <c r="B32" s="371"/>
      <c r="C32" s="98">
        <f>C30/N30</f>
        <v>8.90629110004722E-2</v>
      </c>
      <c r="D32" s="97">
        <f>D30/N30</f>
        <v>0.26855781023702152</v>
      </c>
      <c r="E32" s="98">
        <f>E30/N30</f>
        <v>4.9819199406733197E-2</v>
      </c>
      <c r="F32" s="54">
        <f>F30/N30</f>
        <v>0.17673456064346629</v>
      </c>
      <c r="G32" s="98">
        <f>G30/N30</f>
        <v>3.7776390389838405E-2</v>
      </c>
      <c r="H32" s="54">
        <f>H30/N30</f>
        <v>5.6109982537926928E-2</v>
      </c>
      <c r="I32" s="98">
        <f>I30/N30</f>
        <v>5.0865022295042479E-2</v>
      </c>
      <c r="J32" s="54">
        <f>J30/N30</f>
        <v>0.1099825379269255</v>
      </c>
      <c r="K32" s="98">
        <f>K30/N30</f>
        <v>7.9751918134251962E-2</v>
      </c>
      <c r="L32" s="54">
        <f>L30/N30</f>
        <v>4.9632218950944565E-2</v>
      </c>
      <c r="M32" s="98">
        <f>M30/N30</f>
        <v>3.170744847737695E-2</v>
      </c>
      <c r="N32" s="54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30"/>
      <c r="C1" s="318" t="s">
        <v>112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66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50" t="s">
        <v>69</v>
      </c>
      <c r="D3" s="323" t="s">
        <v>4</v>
      </c>
      <c r="E3" s="341" t="s">
        <v>5</v>
      </c>
      <c r="F3" s="359" t="s">
        <v>6</v>
      </c>
      <c r="G3" s="341" t="s">
        <v>7</v>
      </c>
      <c r="H3" s="339" t="s">
        <v>8</v>
      </c>
      <c r="I3" s="341" t="s">
        <v>94</v>
      </c>
      <c r="J3" s="339" t="s">
        <v>9</v>
      </c>
      <c r="K3" s="350" t="s">
        <v>10</v>
      </c>
      <c r="L3" s="323" t="s">
        <v>93</v>
      </c>
      <c r="M3" s="341" t="s">
        <v>11</v>
      </c>
      <c r="N3" s="335"/>
    </row>
    <row r="4" spans="1:14" ht="15.75" thickBot="1" x14ac:dyDescent="0.3">
      <c r="A4" s="342"/>
      <c r="B4" s="336"/>
      <c r="C4" s="352"/>
      <c r="D4" s="342"/>
      <c r="E4" s="342"/>
      <c r="F4" s="360"/>
      <c r="G4" s="342"/>
      <c r="H4" s="340"/>
      <c r="I4" s="342"/>
      <c r="J4" s="340"/>
      <c r="K4" s="352"/>
      <c r="L4" s="342"/>
      <c r="M4" s="342"/>
      <c r="N4" s="336"/>
    </row>
    <row r="5" spans="1:14" x14ac:dyDescent="0.25">
      <c r="A5" s="35">
        <v>1</v>
      </c>
      <c r="B5" s="36" t="s">
        <v>39</v>
      </c>
      <c r="C5" s="84">
        <v>0</v>
      </c>
      <c r="D5" s="157">
        <v>2</v>
      </c>
      <c r="E5" s="83">
        <v>5</v>
      </c>
      <c r="F5" s="91">
        <v>0</v>
      </c>
      <c r="G5" s="83">
        <v>2</v>
      </c>
      <c r="H5" s="91">
        <v>0</v>
      </c>
      <c r="I5" s="83">
        <v>1</v>
      </c>
      <c r="J5" s="91">
        <v>1</v>
      </c>
      <c r="K5" s="83">
        <v>0</v>
      </c>
      <c r="L5" s="91">
        <v>0</v>
      </c>
      <c r="M5" s="83">
        <v>0</v>
      </c>
      <c r="N5" s="157">
        <f t="shared" ref="N5:N12" si="0">SUM(C5:M5)</f>
        <v>11</v>
      </c>
    </row>
    <row r="6" spans="1:14" x14ac:dyDescent="0.25">
      <c r="A6" s="37">
        <v>2</v>
      </c>
      <c r="B6" s="38" t="s">
        <v>40</v>
      </c>
      <c r="C6" s="84">
        <v>0</v>
      </c>
      <c r="D6" s="71">
        <v>0</v>
      </c>
      <c r="E6" s="84">
        <v>0</v>
      </c>
      <c r="F6" s="65">
        <v>0</v>
      </c>
      <c r="G6" s="84">
        <v>0</v>
      </c>
      <c r="H6" s="65">
        <v>0</v>
      </c>
      <c r="I6" s="68">
        <v>0</v>
      </c>
      <c r="J6" s="65">
        <v>0</v>
      </c>
      <c r="K6" s="84">
        <v>0</v>
      </c>
      <c r="L6" s="65">
        <v>0</v>
      </c>
      <c r="M6" s="84">
        <v>0</v>
      </c>
      <c r="N6" s="71">
        <f t="shared" si="0"/>
        <v>0</v>
      </c>
    </row>
    <row r="7" spans="1:14" x14ac:dyDescent="0.25">
      <c r="A7" s="37">
        <v>3</v>
      </c>
      <c r="B7" s="38" t="s">
        <v>41</v>
      </c>
      <c r="C7" s="68">
        <v>0</v>
      </c>
      <c r="D7" s="71">
        <v>0</v>
      </c>
      <c r="E7" s="84">
        <v>0</v>
      </c>
      <c r="F7" s="65">
        <v>0</v>
      </c>
      <c r="G7" s="68">
        <v>0</v>
      </c>
      <c r="H7" s="69">
        <v>0</v>
      </c>
      <c r="I7" s="68">
        <v>0</v>
      </c>
      <c r="J7" s="69">
        <v>0</v>
      </c>
      <c r="K7" s="68">
        <v>0</v>
      </c>
      <c r="L7" s="69">
        <v>0</v>
      </c>
      <c r="M7" s="68">
        <v>0</v>
      </c>
      <c r="N7" s="71">
        <f t="shared" si="0"/>
        <v>0</v>
      </c>
    </row>
    <row r="8" spans="1:14" x14ac:dyDescent="0.25">
      <c r="A8" s="37">
        <v>4</v>
      </c>
      <c r="B8" s="38" t="s">
        <v>42</v>
      </c>
      <c r="C8" s="68">
        <v>0</v>
      </c>
      <c r="D8" s="38">
        <v>0</v>
      </c>
      <c r="E8" s="68">
        <v>0</v>
      </c>
      <c r="F8" s="69">
        <v>0</v>
      </c>
      <c r="G8" s="68">
        <v>0</v>
      </c>
      <c r="H8" s="69">
        <v>0</v>
      </c>
      <c r="I8" s="68">
        <v>0</v>
      </c>
      <c r="J8" s="69">
        <v>0</v>
      </c>
      <c r="K8" s="68">
        <v>0</v>
      </c>
      <c r="L8" s="69">
        <v>0</v>
      </c>
      <c r="M8" s="68">
        <v>0</v>
      </c>
      <c r="N8" s="71">
        <f t="shared" si="0"/>
        <v>0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0</v>
      </c>
      <c r="F9" s="69">
        <v>0</v>
      </c>
      <c r="G9" s="68">
        <v>0</v>
      </c>
      <c r="H9" s="69">
        <v>0</v>
      </c>
      <c r="I9" s="68">
        <v>0</v>
      </c>
      <c r="J9" s="69">
        <v>0</v>
      </c>
      <c r="K9" s="85">
        <v>0</v>
      </c>
      <c r="L9" s="69">
        <v>0</v>
      </c>
      <c r="M9" s="68">
        <v>0</v>
      </c>
      <c r="N9" s="38">
        <f t="shared" si="0"/>
        <v>0</v>
      </c>
    </row>
    <row r="10" spans="1:14" x14ac:dyDescent="0.25">
      <c r="A10" s="37">
        <v>6</v>
      </c>
      <c r="B10" s="38" t="s">
        <v>44</v>
      </c>
      <c r="C10" s="68">
        <v>0</v>
      </c>
      <c r="D10" s="38">
        <v>0</v>
      </c>
      <c r="E10" s="68">
        <v>0</v>
      </c>
      <c r="F10" s="69">
        <v>0</v>
      </c>
      <c r="G10" s="68">
        <v>0</v>
      </c>
      <c r="H10" s="69">
        <v>0</v>
      </c>
      <c r="I10" s="68">
        <v>0</v>
      </c>
      <c r="J10" s="69">
        <v>0</v>
      </c>
      <c r="K10" s="68">
        <v>0</v>
      </c>
      <c r="L10" s="69">
        <v>0</v>
      </c>
      <c r="M10" s="68">
        <v>0</v>
      </c>
      <c r="N10" s="38">
        <f t="shared" si="0"/>
        <v>0</v>
      </c>
    </row>
    <row r="11" spans="1:14" x14ac:dyDescent="0.25">
      <c r="A11" s="37">
        <v>7</v>
      </c>
      <c r="B11" s="38" t="s">
        <v>45</v>
      </c>
      <c r="C11" s="68">
        <v>0</v>
      </c>
      <c r="D11" s="71">
        <v>0</v>
      </c>
      <c r="E11" s="68">
        <v>0</v>
      </c>
      <c r="F11" s="69">
        <v>0</v>
      </c>
      <c r="G11" s="68">
        <v>0</v>
      </c>
      <c r="H11" s="69">
        <v>0</v>
      </c>
      <c r="I11" s="68">
        <v>0</v>
      </c>
      <c r="J11" s="65">
        <v>0</v>
      </c>
      <c r="K11" s="165">
        <v>0</v>
      </c>
      <c r="L11" s="69">
        <v>0</v>
      </c>
      <c r="M11" s="84">
        <v>0</v>
      </c>
      <c r="N11" s="71">
        <f t="shared" si="0"/>
        <v>0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164">
        <v>0</v>
      </c>
      <c r="G12" s="85">
        <v>0</v>
      </c>
      <c r="H12" s="164">
        <v>0</v>
      </c>
      <c r="I12" s="85">
        <v>0</v>
      </c>
      <c r="J12" s="164">
        <v>0</v>
      </c>
      <c r="K12" s="85">
        <v>0</v>
      </c>
      <c r="L12" s="164">
        <v>0</v>
      </c>
      <c r="M12" s="85">
        <v>0</v>
      </c>
      <c r="N12" s="41">
        <f t="shared" si="0"/>
        <v>0</v>
      </c>
    </row>
    <row r="13" spans="1:14" ht="15.75" thickBot="1" x14ac:dyDescent="0.3">
      <c r="A13" s="75"/>
      <c r="B13" s="44" t="s">
        <v>30</v>
      </c>
      <c r="C13" s="163">
        <f t="shared" ref="C13:N13" si="1">SUM(C5:C12)</f>
        <v>0</v>
      </c>
      <c r="D13" s="46">
        <f t="shared" si="1"/>
        <v>2</v>
      </c>
      <c r="E13" s="48">
        <f t="shared" si="1"/>
        <v>5</v>
      </c>
      <c r="F13" s="49">
        <f t="shared" si="1"/>
        <v>0</v>
      </c>
      <c r="G13" s="48">
        <f t="shared" si="1"/>
        <v>2</v>
      </c>
      <c r="H13" s="49">
        <f t="shared" si="1"/>
        <v>0</v>
      </c>
      <c r="I13" s="48">
        <f t="shared" si="1"/>
        <v>1</v>
      </c>
      <c r="J13" s="49">
        <f t="shared" si="1"/>
        <v>1</v>
      </c>
      <c r="K13" s="48">
        <f t="shared" si="1"/>
        <v>0</v>
      </c>
      <c r="L13" s="49">
        <f t="shared" si="1"/>
        <v>0</v>
      </c>
      <c r="M13" s="48">
        <f t="shared" si="1"/>
        <v>0</v>
      </c>
      <c r="N13" s="46">
        <f t="shared" si="1"/>
        <v>11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72" t="s">
        <v>53</v>
      </c>
      <c r="B15" s="373"/>
      <c r="C15" s="98">
        <f>C13/N13</f>
        <v>0</v>
      </c>
      <c r="D15" s="97">
        <f>D13/N13</f>
        <v>0.18181818181818182</v>
      </c>
      <c r="E15" s="96">
        <f>E13/N13</f>
        <v>0.45454545454545453</v>
      </c>
      <c r="F15" s="54">
        <f>F13/N13</f>
        <v>0</v>
      </c>
      <c r="G15" s="96">
        <f>G13/N13</f>
        <v>0.18181818181818182</v>
      </c>
      <c r="H15" s="54">
        <f>H13/N13</f>
        <v>0</v>
      </c>
      <c r="I15" s="96">
        <f>I13/N13</f>
        <v>9.0909090909090912E-2</v>
      </c>
      <c r="J15" s="54">
        <f>J13/N13</f>
        <v>9.0909090909090912E-2</v>
      </c>
      <c r="K15" s="96">
        <f>K13/N13</f>
        <v>0</v>
      </c>
      <c r="L15" s="54">
        <f>L13/N13</f>
        <v>0</v>
      </c>
      <c r="M15" s="96">
        <f>M13/N13</f>
        <v>0</v>
      </c>
      <c r="N15" s="54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30"/>
      <c r="C17" s="318" t="s">
        <v>113</v>
      </c>
      <c r="D17" s="319"/>
      <c r="E17" s="319"/>
      <c r="F17" s="319"/>
      <c r="G17" s="319"/>
      <c r="H17" s="319"/>
      <c r="I17" s="319"/>
      <c r="J17" s="320"/>
      <c r="K17" s="320"/>
      <c r="L17" s="30"/>
      <c r="M17" s="30"/>
      <c r="N17" s="223" t="s">
        <v>36</v>
      </c>
    </row>
    <row r="18" spans="1:14" ht="15.75" thickBot="1" x14ac:dyDescent="0.3">
      <c r="A18" s="321" t="s">
        <v>0</v>
      </c>
      <c r="B18" s="323" t="s">
        <v>1</v>
      </c>
      <c r="C18" s="334" t="s">
        <v>2</v>
      </c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23" t="s">
        <v>3</v>
      </c>
    </row>
    <row r="19" spans="1:14" x14ac:dyDescent="0.25">
      <c r="A19" s="345"/>
      <c r="B19" s="346"/>
      <c r="C19" s="350" t="s">
        <v>69</v>
      </c>
      <c r="D19" s="323" t="s">
        <v>4</v>
      </c>
      <c r="E19" s="341" t="s">
        <v>5</v>
      </c>
      <c r="F19" s="359" t="s">
        <v>6</v>
      </c>
      <c r="G19" s="341" t="s">
        <v>7</v>
      </c>
      <c r="H19" s="339" t="s">
        <v>8</v>
      </c>
      <c r="I19" s="341" t="s">
        <v>94</v>
      </c>
      <c r="J19" s="339" t="s">
        <v>9</v>
      </c>
      <c r="K19" s="350" t="s">
        <v>10</v>
      </c>
      <c r="L19" s="323" t="s">
        <v>93</v>
      </c>
      <c r="M19" s="341" t="s">
        <v>11</v>
      </c>
      <c r="N19" s="335"/>
    </row>
    <row r="20" spans="1:14" ht="15.75" thickBot="1" x14ac:dyDescent="0.3">
      <c r="A20" s="342"/>
      <c r="B20" s="336"/>
      <c r="C20" s="352"/>
      <c r="D20" s="342"/>
      <c r="E20" s="342"/>
      <c r="F20" s="360"/>
      <c r="G20" s="342"/>
      <c r="H20" s="340"/>
      <c r="I20" s="342"/>
      <c r="J20" s="340"/>
      <c r="K20" s="352"/>
      <c r="L20" s="342"/>
      <c r="M20" s="342"/>
      <c r="N20" s="336"/>
    </row>
    <row r="21" spans="1:14" x14ac:dyDescent="0.25">
      <c r="A21" s="35">
        <v>1</v>
      </c>
      <c r="B21" s="36" t="s">
        <v>39</v>
      </c>
      <c r="C21" s="84">
        <v>0</v>
      </c>
      <c r="D21" s="157">
        <v>41</v>
      </c>
      <c r="E21" s="83">
        <v>577</v>
      </c>
      <c r="F21" s="91">
        <v>0</v>
      </c>
      <c r="G21" s="83">
        <v>33</v>
      </c>
      <c r="H21" s="91">
        <v>0</v>
      </c>
      <c r="I21" s="83">
        <v>21</v>
      </c>
      <c r="J21" s="91">
        <v>54</v>
      </c>
      <c r="K21" s="83">
        <v>0</v>
      </c>
      <c r="L21" s="91">
        <v>0</v>
      </c>
      <c r="M21" s="83">
        <v>0</v>
      </c>
      <c r="N21" s="157">
        <f t="shared" ref="N21:N28" si="2">SUM(C21:M21)</f>
        <v>726</v>
      </c>
    </row>
    <row r="22" spans="1:14" x14ac:dyDescent="0.25">
      <c r="A22" s="37">
        <v>2</v>
      </c>
      <c r="B22" s="38" t="s">
        <v>40</v>
      </c>
      <c r="C22" s="84">
        <v>0</v>
      </c>
      <c r="D22" s="71">
        <v>0</v>
      </c>
      <c r="E22" s="84">
        <v>0</v>
      </c>
      <c r="F22" s="65">
        <v>0</v>
      </c>
      <c r="G22" s="84">
        <v>0</v>
      </c>
      <c r="H22" s="65">
        <v>0</v>
      </c>
      <c r="I22" s="68">
        <v>0</v>
      </c>
      <c r="J22" s="65">
        <v>0</v>
      </c>
      <c r="K22" s="84">
        <v>0</v>
      </c>
      <c r="L22" s="65">
        <v>0</v>
      </c>
      <c r="M22" s="84">
        <v>0</v>
      </c>
      <c r="N22" s="71">
        <f t="shared" si="2"/>
        <v>0</v>
      </c>
    </row>
    <row r="23" spans="1:14" x14ac:dyDescent="0.25">
      <c r="A23" s="37">
        <v>3</v>
      </c>
      <c r="B23" s="38" t="s">
        <v>41</v>
      </c>
      <c r="C23" s="68">
        <v>0</v>
      </c>
      <c r="D23" s="71">
        <v>0</v>
      </c>
      <c r="E23" s="84">
        <v>0</v>
      </c>
      <c r="F23" s="65">
        <v>0</v>
      </c>
      <c r="G23" s="68">
        <v>0</v>
      </c>
      <c r="H23" s="69">
        <v>0</v>
      </c>
      <c r="I23" s="68">
        <v>0</v>
      </c>
      <c r="J23" s="69">
        <v>0</v>
      </c>
      <c r="K23" s="68">
        <v>0</v>
      </c>
      <c r="L23" s="69">
        <v>0</v>
      </c>
      <c r="M23" s="68">
        <v>0</v>
      </c>
      <c r="N23" s="71">
        <f t="shared" si="2"/>
        <v>0</v>
      </c>
    </row>
    <row r="24" spans="1:14" x14ac:dyDescent="0.25">
      <c r="A24" s="37">
        <v>4</v>
      </c>
      <c r="B24" s="38" t="s">
        <v>42</v>
      </c>
      <c r="C24" s="68">
        <v>0</v>
      </c>
      <c r="D24" s="38">
        <v>0</v>
      </c>
      <c r="E24" s="68">
        <v>0</v>
      </c>
      <c r="F24" s="69">
        <v>0</v>
      </c>
      <c r="G24" s="68">
        <v>0</v>
      </c>
      <c r="H24" s="69">
        <v>0</v>
      </c>
      <c r="I24" s="68">
        <v>0</v>
      </c>
      <c r="J24" s="69">
        <v>0</v>
      </c>
      <c r="K24" s="68">
        <v>0</v>
      </c>
      <c r="L24" s="69">
        <v>0</v>
      </c>
      <c r="M24" s="68">
        <v>0</v>
      </c>
      <c r="N24" s="71">
        <f t="shared" si="2"/>
        <v>0</v>
      </c>
    </row>
    <row r="25" spans="1:14" x14ac:dyDescent="0.25">
      <c r="A25" s="37">
        <v>5</v>
      </c>
      <c r="B25" s="38" t="s">
        <v>43</v>
      </c>
      <c r="C25" s="68">
        <v>0</v>
      </c>
      <c r="D25" s="38">
        <v>0</v>
      </c>
      <c r="E25" s="68">
        <v>0</v>
      </c>
      <c r="F25" s="69">
        <v>0</v>
      </c>
      <c r="G25" s="68">
        <v>0</v>
      </c>
      <c r="H25" s="69">
        <v>0</v>
      </c>
      <c r="I25" s="68">
        <v>0</v>
      </c>
      <c r="J25" s="69">
        <v>0</v>
      </c>
      <c r="K25" s="85">
        <v>0</v>
      </c>
      <c r="L25" s="69">
        <v>0</v>
      </c>
      <c r="M25" s="68">
        <v>0</v>
      </c>
      <c r="N25" s="38">
        <f t="shared" si="2"/>
        <v>0</v>
      </c>
    </row>
    <row r="26" spans="1:14" x14ac:dyDescent="0.25">
      <c r="A26" s="37">
        <v>6</v>
      </c>
      <c r="B26" s="38" t="s">
        <v>44</v>
      </c>
      <c r="C26" s="68">
        <v>0</v>
      </c>
      <c r="D26" s="38">
        <v>0</v>
      </c>
      <c r="E26" s="68">
        <v>0</v>
      </c>
      <c r="F26" s="69">
        <v>0</v>
      </c>
      <c r="G26" s="68">
        <v>0</v>
      </c>
      <c r="H26" s="69">
        <v>0</v>
      </c>
      <c r="I26" s="68">
        <v>0</v>
      </c>
      <c r="J26" s="69">
        <v>0</v>
      </c>
      <c r="K26" s="68">
        <v>0</v>
      </c>
      <c r="L26" s="69">
        <v>0</v>
      </c>
      <c r="M26" s="68">
        <v>0</v>
      </c>
      <c r="N26" s="38">
        <f t="shared" si="2"/>
        <v>0</v>
      </c>
    </row>
    <row r="27" spans="1:14" x14ac:dyDescent="0.25">
      <c r="A27" s="37">
        <v>7</v>
      </c>
      <c r="B27" s="38" t="s">
        <v>45</v>
      </c>
      <c r="C27" s="68">
        <v>0</v>
      </c>
      <c r="D27" s="71">
        <v>0</v>
      </c>
      <c r="E27" s="68">
        <v>0</v>
      </c>
      <c r="F27" s="69">
        <v>0</v>
      </c>
      <c r="G27" s="68">
        <v>0</v>
      </c>
      <c r="H27" s="69">
        <v>0</v>
      </c>
      <c r="I27" s="68">
        <v>0</v>
      </c>
      <c r="J27" s="65">
        <v>0</v>
      </c>
      <c r="K27" s="165">
        <v>0</v>
      </c>
      <c r="L27" s="69">
        <v>0</v>
      </c>
      <c r="M27" s="84">
        <v>0</v>
      </c>
      <c r="N27" s="71">
        <f t="shared" si="2"/>
        <v>0</v>
      </c>
    </row>
    <row r="28" spans="1:14" ht="15.75" thickBot="1" x14ac:dyDescent="0.3">
      <c r="A28" s="40">
        <v>8</v>
      </c>
      <c r="B28" s="41" t="s">
        <v>46</v>
      </c>
      <c r="C28" s="85">
        <v>0</v>
      </c>
      <c r="D28" s="38">
        <v>0</v>
      </c>
      <c r="E28" s="85">
        <v>0</v>
      </c>
      <c r="F28" s="164">
        <v>0</v>
      </c>
      <c r="G28" s="85">
        <v>0</v>
      </c>
      <c r="H28" s="164">
        <v>0</v>
      </c>
      <c r="I28" s="85">
        <v>0</v>
      </c>
      <c r="J28" s="164">
        <v>0</v>
      </c>
      <c r="K28" s="85">
        <v>0</v>
      </c>
      <c r="L28" s="164">
        <v>0</v>
      </c>
      <c r="M28" s="85">
        <v>0</v>
      </c>
      <c r="N28" s="41">
        <f t="shared" si="2"/>
        <v>0</v>
      </c>
    </row>
    <row r="29" spans="1:14" ht="15.75" thickBot="1" x14ac:dyDescent="0.3">
      <c r="A29" s="43"/>
      <c r="B29" s="44" t="s">
        <v>37</v>
      </c>
      <c r="C29" s="99">
        <f t="shared" ref="C29:N29" si="3">SUM(C21:C28)</f>
        <v>0</v>
      </c>
      <c r="D29" s="46">
        <f t="shared" si="3"/>
        <v>41</v>
      </c>
      <c r="E29" s="99">
        <f t="shared" si="3"/>
        <v>577</v>
      </c>
      <c r="F29" s="46">
        <f t="shared" si="3"/>
        <v>0</v>
      </c>
      <c r="G29" s="99">
        <f t="shared" si="3"/>
        <v>33</v>
      </c>
      <c r="H29" s="46">
        <f t="shared" si="3"/>
        <v>0</v>
      </c>
      <c r="I29" s="99">
        <f t="shared" si="3"/>
        <v>21</v>
      </c>
      <c r="J29" s="46">
        <f t="shared" si="3"/>
        <v>54</v>
      </c>
      <c r="K29" s="99">
        <f t="shared" si="3"/>
        <v>0</v>
      </c>
      <c r="L29" s="46">
        <f t="shared" si="3"/>
        <v>0</v>
      </c>
      <c r="M29" s="99">
        <f t="shared" si="3"/>
        <v>0</v>
      </c>
      <c r="N29" s="46">
        <f t="shared" si="3"/>
        <v>726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72" t="s">
        <v>53</v>
      </c>
      <c r="B31" s="373"/>
      <c r="C31" s="96">
        <f>C29/N29</f>
        <v>0</v>
      </c>
      <c r="D31" s="97">
        <f>D29/N29</f>
        <v>5.647382920110193E-2</v>
      </c>
      <c r="E31" s="96">
        <f>E29/N29</f>
        <v>0.79476584022038566</v>
      </c>
      <c r="F31" s="97">
        <f>F29/N29</f>
        <v>0</v>
      </c>
      <c r="G31" s="96">
        <f>G29/N29</f>
        <v>4.5454545454545456E-2</v>
      </c>
      <c r="H31" s="97">
        <f>H29/N29</f>
        <v>0</v>
      </c>
      <c r="I31" s="96">
        <f>I29/N29</f>
        <v>2.8925619834710745E-2</v>
      </c>
      <c r="J31" s="97">
        <f>J29/N29</f>
        <v>7.43801652892562E-2</v>
      </c>
      <c r="K31" s="96">
        <f>K29/N29</f>
        <v>0</v>
      </c>
      <c r="L31" s="97">
        <f>L29/N29</f>
        <v>0</v>
      </c>
      <c r="M31" s="96">
        <f>M29/N29</f>
        <v>0</v>
      </c>
      <c r="N31" s="97">
        <f>N29/N29</f>
        <v>1</v>
      </c>
    </row>
  </sheetData>
  <mergeCells count="34">
    <mergeCell ref="A31:B31"/>
    <mergeCell ref="C17:K17"/>
    <mergeCell ref="A18:A20"/>
    <mergeCell ref="B18:B20"/>
    <mergeCell ref="C18:M18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A15:B15"/>
    <mergeCell ref="C1:K1"/>
    <mergeCell ref="B2:B4"/>
    <mergeCell ref="C2:M2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5" x14ac:dyDescent="0.25"/>
  <cols>
    <col min="1" max="1" width="4.42578125" customWidth="1"/>
    <col min="2" max="2" width="27.85546875" customWidth="1"/>
    <col min="3" max="3" width="9.140625" customWidth="1"/>
  </cols>
  <sheetData>
    <row r="1" spans="1:15" ht="33.75" customHeight="1" thickBot="1" x14ac:dyDescent="0.3">
      <c r="A1" s="30"/>
      <c r="B1" s="30"/>
      <c r="C1" s="329" t="s">
        <v>114</v>
      </c>
      <c r="D1" s="330"/>
      <c r="E1" s="330"/>
      <c r="F1" s="330"/>
      <c r="G1" s="330"/>
      <c r="H1" s="330"/>
      <c r="I1" s="330"/>
      <c r="J1" s="30"/>
      <c r="K1" s="30"/>
      <c r="L1" s="30"/>
      <c r="M1" s="30"/>
      <c r="N1" s="226" t="s">
        <v>36</v>
      </c>
    </row>
    <row r="2" spans="1:15" ht="15.75" thickBot="1" x14ac:dyDescent="0.3">
      <c r="A2" s="321" t="s">
        <v>0</v>
      </c>
      <c r="B2" s="323" t="s">
        <v>1</v>
      </c>
      <c r="C2" s="331" t="s">
        <v>2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14" t="s">
        <v>3</v>
      </c>
    </row>
    <row r="3" spans="1:15" ht="15.75" thickBot="1" x14ac:dyDescent="0.3">
      <c r="A3" s="322"/>
      <c r="B3" s="324"/>
      <c r="C3" s="89" t="s">
        <v>69</v>
      </c>
      <c r="D3" s="34" t="s">
        <v>4</v>
      </c>
      <c r="E3" s="60" t="s">
        <v>5</v>
      </c>
      <c r="F3" s="31" t="s">
        <v>6</v>
      </c>
      <c r="G3" s="61" t="s">
        <v>7</v>
      </c>
      <c r="H3" s="31" t="s">
        <v>8</v>
      </c>
      <c r="I3" s="22" t="s">
        <v>94</v>
      </c>
      <c r="J3" s="31" t="s">
        <v>9</v>
      </c>
      <c r="K3" s="86" t="s">
        <v>10</v>
      </c>
      <c r="L3" s="31" t="s">
        <v>93</v>
      </c>
      <c r="M3" s="237" t="s">
        <v>11</v>
      </c>
      <c r="N3" s="315"/>
    </row>
    <row r="4" spans="1:15" x14ac:dyDescent="0.25">
      <c r="A4" s="35">
        <v>1</v>
      </c>
      <c r="B4" s="36" t="s">
        <v>12</v>
      </c>
      <c r="C4" s="190">
        <v>59408</v>
      </c>
      <c r="D4" s="91">
        <v>87183</v>
      </c>
      <c r="E4" s="190">
        <v>21158</v>
      </c>
      <c r="F4" s="91">
        <v>71440</v>
      </c>
      <c r="G4" s="190">
        <v>28142</v>
      </c>
      <c r="H4" s="91">
        <v>97158</v>
      </c>
      <c r="I4" s="190">
        <v>10660</v>
      </c>
      <c r="J4" s="91">
        <v>42157</v>
      </c>
      <c r="K4" s="190">
        <v>26260</v>
      </c>
      <c r="L4" s="91">
        <v>49460</v>
      </c>
      <c r="M4" s="190">
        <v>27640</v>
      </c>
      <c r="N4" s="157">
        <f t="shared" ref="N4:N20" si="0">SUM(C4:M4)</f>
        <v>520666</v>
      </c>
      <c r="O4" s="282"/>
    </row>
    <row r="5" spans="1:15" x14ac:dyDescent="0.25">
      <c r="A5" s="37">
        <v>2</v>
      </c>
      <c r="B5" s="38" t="s">
        <v>13</v>
      </c>
      <c r="C5" s="155">
        <v>1576</v>
      </c>
      <c r="D5" s="65">
        <v>50290</v>
      </c>
      <c r="E5" s="155">
        <v>11118</v>
      </c>
      <c r="F5" s="227">
        <v>8776</v>
      </c>
      <c r="G5" s="155">
        <v>1789</v>
      </c>
      <c r="H5" s="65">
        <v>94748</v>
      </c>
      <c r="I5" s="62">
        <v>0</v>
      </c>
      <c r="J5" s="65">
        <v>10478</v>
      </c>
      <c r="K5" s="62">
        <v>89</v>
      </c>
      <c r="L5" s="69">
        <v>0</v>
      </c>
      <c r="M5" s="155">
        <v>10332</v>
      </c>
      <c r="N5" s="71">
        <f t="shared" si="0"/>
        <v>189196</v>
      </c>
      <c r="O5" s="282"/>
    </row>
    <row r="6" spans="1:15" x14ac:dyDescent="0.25">
      <c r="A6" s="37">
        <v>3</v>
      </c>
      <c r="B6" s="38" t="s">
        <v>14</v>
      </c>
      <c r="C6" s="155">
        <v>46236</v>
      </c>
      <c r="D6" s="65">
        <v>101830</v>
      </c>
      <c r="E6" s="155">
        <v>35987</v>
      </c>
      <c r="F6" s="65">
        <v>115198</v>
      </c>
      <c r="G6" s="155">
        <v>36955</v>
      </c>
      <c r="H6" s="65">
        <v>71159</v>
      </c>
      <c r="I6" s="155">
        <v>6627</v>
      </c>
      <c r="J6" s="65">
        <v>47073</v>
      </c>
      <c r="K6" s="155">
        <v>61581</v>
      </c>
      <c r="L6" s="65">
        <v>44039</v>
      </c>
      <c r="M6" s="155">
        <v>18504</v>
      </c>
      <c r="N6" s="71">
        <f>SUM(C6:M6)</f>
        <v>585189</v>
      </c>
      <c r="O6" s="282"/>
    </row>
    <row r="7" spans="1:15" x14ac:dyDescent="0.25">
      <c r="A7" s="37">
        <v>4</v>
      </c>
      <c r="B7" s="38" t="s">
        <v>15</v>
      </c>
      <c r="C7" s="62">
        <v>0</v>
      </c>
      <c r="D7" s="69">
        <v>0</v>
      </c>
      <c r="E7" s="62">
        <v>0</v>
      </c>
      <c r="F7" s="69">
        <v>0</v>
      </c>
      <c r="G7" s="62">
        <v>0</v>
      </c>
      <c r="H7" s="69">
        <v>0</v>
      </c>
      <c r="I7" s="62">
        <v>0</v>
      </c>
      <c r="J7" s="69">
        <v>0</v>
      </c>
      <c r="K7" s="62">
        <v>0</v>
      </c>
      <c r="L7" s="69">
        <v>0</v>
      </c>
      <c r="M7" s="62">
        <v>0</v>
      </c>
      <c r="N7" s="38">
        <f t="shared" si="0"/>
        <v>0</v>
      </c>
      <c r="O7" s="282"/>
    </row>
    <row r="8" spans="1:15" x14ac:dyDescent="0.25">
      <c r="A8" s="37">
        <v>5</v>
      </c>
      <c r="B8" s="38" t="s">
        <v>16</v>
      </c>
      <c r="C8" s="62">
        <v>0</v>
      </c>
      <c r="D8" s="65">
        <v>0</v>
      </c>
      <c r="E8" s="62">
        <v>0</v>
      </c>
      <c r="F8" s="69">
        <v>0</v>
      </c>
      <c r="G8" s="155">
        <v>4951</v>
      </c>
      <c r="H8" s="65">
        <v>1862</v>
      </c>
      <c r="I8" s="62">
        <v>0</v>
      </c>
      <c r="J8" s="69">
        <v>0</v>
      </c>
      <c r="K8" s="62">
        <v>0</v>
      </c>
      <c r="L8" s="69">
        <v>0</v>
      </c>
      <c r="M8" s="62">
        <v>0</v>
      </c>
      <c r="N8" s="71">
        <f t="shared" si="0"/>
        <v>6813</v>
      </c>
      <c r="O8" s="282"/>
    </row>
    <row r="9" spans="1:15" x14ac:dyDescent="0.25">
      <c r="A9" s="37">
        <v>6</v>
      </c>
      <c r="B9" s="38" t="s">
        <v>17</v>
      </c>
      <c r="C9" s="62">
        <v>4</v>
      </c>
      <c r="D9" s="69">
        <v>257</v>
      </c>
      <c r="E9" s="62">
        <v>14</v>
      </c>
      <c r="F9" s="69">
        <v>97</v>
      </c>
      <c r="G9" s="62">
        <v>260</v>
      </c>
      <c r="H9" s="69">
        <v>63</v>
      </c>
      <c r="I9" s="62">
        <v>0</v>
      </c>
      <c r="J9" s="69">
        <v>34</v>
      </c>
      <c r="K9" s="62">
        <v>87</v>
      </c>
      <c r="L9" s="69">
        <v>0</v>
      </c>
      <c r="M9" s="62">
        <v>0</v>
      </c>
      <c r="N9" s="38">
        <f t="shared" si="0"/>
        <v>816</v>
      </c>
      <c r="O9" s="282"/>
    </row>
    <row r="10" spans="1:15" x14ac:dyDescent="0.25">
      <c r="A10" s="37">
        <v>7</v>
      </c>
      <c r="B10" s="38" t="s">
        <v>18</v>
      </c>
      <c r="C10" s="155">
        <v>13207</v>
      </c>
      <c r="D10" s="65">
        <v>21374</v>
      </c>
      <c r="E10" s="155">
        <v>6086</v>
      </c>
      <c r="F10" s="65">
        <v>2137</v>
      </c>
      <c r="G10" s="155">
        <v>2816</v>
      </c>
      <c r="H10" s="65">
        <v>3737</v>
      </c>
      <c r="I10" s="62">
        <v>0</v>
      </c>
      <c r="J10" s="65">
        <v>7981</v>
      </c>
      <c r="K10" s="62">
        <v>416</v>
      </c>
      <c r="L10" s="65">
        <v>2701</v>
      </c>
      <c r="M10" s="62">
        <v>503</v>
      </c>
      <c r="N10" s="71">
        <f t="shared" si="0"/>
        <v>60958</v>
      </c>
      <c r="O10" s="282"/>
    </row>
    <row r="11" spans="1:15" x14ac:dyDescent="0.25">
      <c r="A11" s="37">
        <v>8</v>
      </c>
      <c r="B11" s="38" t="s">
        <v>19</v>
      </c>
      <c r="C11" s="228">
        <v>81621</v>
      </c>
      <c r="D11" s="65">
        <v>41458</v>
      </c>
      <c r="E11" s="155">
        <v>111192</v>
      </c>
      <c r="F11" s="65">
        <v>48038</v>
      </c>
      <c r="G11" s="155">
        <v>11744</v>
      </c>
      <c r="H11" s="65">
        <v>106115</v>
      </c>
      <c r="I11" s="155">
        <v>2910</v>
      </c>
      <c r="J11" s="65">
        <v>36351</v>
      </c>
      <c r="K11" s="155">
        <v>27334</v>
      </c>
      <c r="L11" s="65">
        <v>33347</v>
      </c>
      <c r="M11" s="155">
        <v>16650</v>
      </c>
      <c r="N11" s="71">
        <f t="shared" si="0"/>
        <v>516760</v>
      </c>
      <c r="O11" s="282"/>
    </row>
    <row r="12" spans="1:15" x14ac:dyDescent="0.25">
      <c r="A12" s="37">
        <v>9</v>
      </c>
      <c r="B12" s="38" t="s">
        <v>20</v>
      </c>
      <c r="C12" s="228">
        <v>174737</v>
      </c>
      <c r="D12" s="65">
        <v>139565</v>
      </c>
      <c r="E12" s="155">
        <v>43677</v>
      </c>
      <c r="F12" s="65">
        <v>91979</v>
      </c>
      <c r="G12" s="155">
        <v>68602</v>
      </c>
      <c r="H12" s="65">
        <v>65361</v>
      </c>
      <c r="I12" s="155">
        <v>1325</v>
      </c>
      <c r="J12" s="65">
        <v>35927</v>
      </c>
      <c r="K12" s="155">
        <v>8711</v>
      </c>
      <c r="L12" s="65">
        <v>137326</v>
      </c>
      <c r="M12" s="155">
        <v>6429</v>
      </c>
      <c r="N12" s="71">
        <f t="shared" si="0"/>
        <v>773639</v>
      </c>
      <c r="O12" s="282"/>
    </row>
    <row r="13" spans="1:15" x14ac:dyDescent="0.25">
      <c r="A13" s="37">
        <v>10</v>
      </c>
      <c r="B13" s="38" t="s">
        <v>21</v>
      </c>
      <c r="C13" s="155">
        <v>184647</v>
      </c>
      <c r="D13" s="65">
        <v>367837</v>
      </c>
      <c r="E13" s="155">
        <v>269314</v>
      </c>
      <c r="F13" s="65">
        <v>303205</v>
      </c>
      <c r="G13" s="155">
        <v>340964</v>
      </c>
      <c r="H13" s="65">
        <v>277495</v>
      </c>
      <c r="I13" s="155">
        <v>165572</v>
      </c>
      <c r="J13" s="65">
        <v>406897</v>
      </c>
      <c r="K13" s="155">
        <v>300098</v>
      </c>
      <c r="L13" s="65">
        <v>306455</v>
      </c>
      <c r="M13" s="155">
        <v>191292</v>
      </c>
      <c r="N13" s="71">
        <f t="shared" si="0"/>
        <v>3113776</v>
      </c>
      <c r="O13" s="282"/>
    </row>
    <row r="14" spans="1:15" x14ac:dyDescent="0.25">
      <c r="A14" s="37">
        <v>11</v>
      </c>
      <c r="B14" s="38" t="s">
        <v>22</v>
      </c>
      <c r="C14" s="62">
        <v>0</v>
      </c>
      <c r="D14" s="65">
        <v>127</v>
      </c>
      <c r="E14" s="62">
        <v>0</v>
      </c>
      <c r="F14" s="65">
        <v>0</v>
      </c>
      <c r="G14" s="155">
        <v>3550</v>
      </c>
      <c r="H14" s="65">
        <v>1213</v>
      </c>
      <c r="I14" s="62">
        <v>0</v>
      </c>
      <c r="J14" s="69">
        <v>0</v>
      </c>
      <c r="K14" s="62">
        <v>214</v>
      </c>
      <c r="L14" s="69">
        <v>0</v>
      </c>
      <c r="M14" s="62">
        <v>0</v>
      </c>
      <c r="N14" s="71">
        <f t="shared" si="0"/>
        <v>5104</v>
      </c>
      <c r="O14" s="282"/>
    </row>
    <row r="15" spans="1:15" x14ac:dyDescent="0.25">
      <c r="A15" s="37">
        <v>12</v>
      </c>
      <c r="B15" s="38" t="s">
        <v>23</v>
      </c>
      <c r="C15" s="62">
        <v>102</v>
      </c>
      <c r="D15" s="69">
        <v>398</v>
      </c>
      <c r="E15" s="62">
        <v>69</v>
      </c>
      <c r="F15" s="69">
        <v>608</v>
      </c>
      <c r="G15" s="62">
        <v>80</v>
      </c>
      <c r="H15" s="69">
        <v>317</v>
      </c>
      <c r="I15" s="62">
        <v>0</v>
      </c>
      <c r="J15" s="69">
        <v>132</v>
      </c>
      <c r="K15" s="62">
        <v>289</v>
      </c>
      <c r="L15" s="69">
        <v>0</v>
      </c>
      <c r="M15" s="62">
        <v>2</v>
      </c>
      <c r="N15" s="71">
        <f t="shared" si="0"/>
        <v>1997</v>
      </c>
      <c r="O15" s="282"/>
    </row>
    <row r="16" spans="1:15" x14ac:dyDescent="0.25">
      <c r="A16" s="37">
        <v>13</v>
      </c>
      <c r="B16" s="38" t="s">
        <v>68</v>
      </c>
      <c r="C16" s="155">
        <v>24801</v>
      </c>
      <c r="D16" s="65">
        <v>30723</v>
      </c>
      <c r="E16" s="155">
        <v>4292</v>
      </c>
      <c r="F16" s="65">
        <v>8876</v>
      </c>
      <c r="G16" s="155">
        <v>7387</v>
      </c>
      <c r="H16" s="65">
        <v>44011</v>
      </c>
      <c r="I16" s="155">
        <v>492</v>
      </c>
      <c r="J16" s="65">
        <v>19192</v>
      </c>
      <c r="K16" s="155">
        <v>9208</v>
      </c>
      <c r="L16" s="65">
        <v>9104</v>
      </c>
      <c r="M16" s="155">
        <v>1879</v>
      </c>
      <c r="N16" s="71">
        <f t="shared" si="0"/>
        <v>159965</v>
      </c>
      <c r="O16" s="282"/>
    </row>
    <row r="17" spans="1:15" x14ac:dyDescent="0.25">
      <c r="A17" s="37">
        <v>14</v>
      </c>
      <c r="B17" s="38" t="s">
        <v>25</v>
      </c>
      <c r="C17" s="62">
        <v>442</v>
      </c>
      <c r="D17" s="65">
        <v>3371</v>
      </c>
      <c r="E17" s="62">
        <v>0</v>
      </c>
      <c r="F17" s="65">
        <v>6833</v>
      </c>
      <c r="G17" s="62">
        <v>0</v>
      </c>
      <c r="H17" s="69">
        <v>0</v>
      </c>
      <c r="I17" s="62">
        <v>0</v>
      </c>
      <c r="J17" s="69">
        <v>0</v>
      </c>
      <c r="K17" s="62">
        <v>0</v>
      </c>
      <c r="L17" s="69">
        <v>0</v>
      </c>
      <c r="M17" s="62">
        <v>0</v>
      </c>
      <c r="N17" s="71">
        <f t="shared" si="0"/>
        <v>10646</v>
      </c>
      <c r="O17" s="282"/>
    </row>
    <row r="18" spans="1:15" x14ac:dyDescent="0.25">
      <c r="A18" s="37">
        <v>15</v>
      </c>
      <c r="B18" s="38" t="s">
        <v>26</v>
      </c>
      <c r="C18" s="62">
        <v>2</v>
      </c>
      <c r="D18" s="69">
        <v>155</v>
      </c>
      <c r="E18" s="62">
        <v>50</v>
      </c>
      <c r="F18" s="65">
        <v>10</v>
      </c>
      <c r="G18" s="62">
        <v>0</v>
      </c>
      <c r="H18" s="69">
        <v>61</v>
      </c>
      <c r="I18" s="62">
        <v>0</v>
      </c>
      <c r="J18" s="69">
        <v>0</v>
      </c>
      <c r="K18" s="62">
        <v>41</v>
      </c>
      <c r="L18" s="69">
        <v>0</v>
      </c>
      <c r="M18" s="62">
        <v>0</v>
      </c>
      <c r="N18" s="71">
        <f t="shared" si="0"/>
        <v>319</v>
      </c>
      <c r="O18" s="282"/>
    </row>
    <row r="19" spans="1:15" x14ac:dyDescent="0.25">
      <c r="A19" s="37">
        <v>16</v>
      </c>
      <c r="B19" s="38" t="s">
        <v>27</v>
      </c>
      <c r="C19" s="155">
        <v>5055</v>
      </c>
      <c r="D19" s="65">
        <v>34984</v>
      </c>
      <c r="E19" s="62">
        <v>230</v>
      </c>
      <c r="F19" s="65">
        <v>3025</v>
      </c>
      <c r="G19" s="62">
        <v>0</v>
      </c>
      <c r="H19" s="69">
        <v>233</v>
      </c>
      <c r="I19" s="62">
        <v>0</v>
      </c>
      <c r="J19" s="65">
        <v>5471</v>
      </c>
      <c r="K19" s="62">
        <v>0</v>
      </c>
      <c r="L19" s="69">
        <v>0</v>
      </c>
      <c r="M19" s="155">
        <v>123</v>
      </c>
      <c r="N19" s="71">
        <f t="shared" si="0"/>
        <v>49121</v>
      </c>
      <c r="O19" s="282"/>
    </row>
    <row r="20" spans="1:15" x14ac:dyDescent="0.25">
      <c r="A20" s="37">
        <v>17</v>
      </c>
      <c r="B20" s="38" t="s">
        <v>28</v>
      </c>
      <c r="C20" s="62">
        <v>0</v>
      </c>
      <c r="D20" s="69">
        <v>0</v>
      </c>
      <c r="E20" s="62">
        <v>0</v>
      </c>
      <c r="F20" s="69">
        <v>0</v>
      </c>
      <c r="G20" s="62">
        <v>0</v>
      </c>
      <c r="H20" s="69">
        <v>0</v>
      </c>
      <c r="I20" s="62">
        <v>0</v>
      </c>
      <c r="J20" s="69">
        <v>0</v>
      </c>
      <c r="K20" s="62">
        <v>0</v>
      </c>
      <c r="L20" s="69">
        <v>0</v>
      </c>
      <c r="M20" s="62">
        <v>3</v>
      </c>
      <c r="N20" s="38">
        <f t="shared" si="0"/>
        <v>3</v>
      </c>
      <c r="O20" s="282"/>
    </row>
    <row r="21" spans="1:15" ht="15.75" thickBot="1" x14ac:dyDescent="0.3">
      <c r="A21" s="40">
        <v>18</v>
      </c>
      <c r="B21" s="41" t="s">
        <v>29</v>
      </c>
      <c r="C21" s="156">
        <v>2266</v>
      </c>
      <c r="D21" s="154">
        <v>10476</v>
      </c>
      <c r="E21" s="156">
        <v>1726</v>
      </c>
      <c r="F21" s="154">
        <v>8168</v>
      </c>
      <c r="G21" s="156">
        <v>2503</v>
      </c>
      <c r="H21" s="154">
        <v>6528</v>
      </c>
      <c r="I21" s="156">
        <v>1728</v>
      </c>
      <c r="J21" s="154">
        <v>4579</v>
      </c>
      <c r="K21" s="156">
        <v>3385</v>
      </c>
      <c r="L21" s="154">
        <v>3137</v>
      </c>
      <c r="M21" s="156">
        <v>1408</v>
      </c>
      <c r="N21" s="158">
        <f>SUM(C21:M21)</f>
        <v>45904</v>
      </c>
      <c r="O21" s="282"/>
    </row>
    <row r="22" spans="1:15" ht="15.75" thickBot="1" x14ac:dyDescent="0.3">
      <c r="A22" s="43"/>
      <c r="B22" s="44" t="s">
        <v>37</v>
      </c>
      <c r="C22" s="95">
        <f t="shared" ref="C22:N22" si="1">SUM(C4:C21)</f>
        <v>594104</v>
      </c>
      <c r="D22" s="135">
        <f t="shared" si="1"/>
        <v>890028</v>
      </c>
      <c r="E22" s="63">
        <f t="shared" si="1"/>
        <v>504913</v>
      </c>
      <c r="F22" s="135">
        <f>SUM(F4:F21)</f>
        <v>668390</v>
      </c>
      <c r="G22" s="63">
        <f>SUM(G4:G21)</f>
        <v>509743</v>
      </c>
      <c r="H22" s="49">
        <f t="shared" si="1"/>
        <v>770061</v>
      </c>
      <c r="I22" s="63">
        <f t="shared" si="1"/>
        <v>189314</v>
      </c>
      <c r="J22" s="49">
        <f t="shared" si="1"/>
        <v>616272</v>
      </c>
      <c r="K22" s="63">
        <f>SUM(K4:K21)</f>
        <v>437713</v>
      </c>
      <c r="L22" s="49">
        <f t="shared" si="1"/>
        <v>585569</v>
      </c>
      <c r="M22" s="95">
        <f>SUM(M4:M21)</f>
        <v>274765</v>
      </c>
      <c r="N22" s="46">
        <f t="shared" si="1"/>
        <v>6040872</v>
      </c>
      <c r="O22" s="282"/>
    </row>
    <row r="23" spans="1:15" ht="15.75" thickBot="1" x14ac:dyDescent="0.3">
      <c r="A23" s="50"/>
      <c r="B23" s="51"/>
      <c r="C23" s="78"/>
      <c r="D23" s="53"/>
      <c r="E23" s="78"/>
      <c r="F23" s="53"/>
      <c r="G23" s="78"/>
      <c r="H23" s="53"/>
      <c r="I23" s="78"/>
      <c r="J23" s="53"/>
      <c r="K23" s="78"/>
      <c r="L23" s="53"/>
      <c r="M23" s="78"/>
      <c r="N23" s="53"/>
      <c r="O23" s="282"/>
    </row>
    <row r="24" spans="1:15" ht="15.75" thickBot="1" x14ac:dyDescent="0.3">
      <c r="A24" s="316" t="s">
        <v>53</v>
      </c>
      <c r="B24" s="317"/>
      <c r="C24" s="72">
        <f>C22/N22</f>
        <v>9.8347390906478399E-2</v>
      </c>
      <c r="D24" s="79">
        <f>D22/N22</f>
        <v>0.14733435835091357</v>
      </c>
      <c r="E24" s="55">
        <f>E22/N22</f>
        <v>8.3582800628783399E-2</v>
      </c>
      <c r="F24" s="73">
        <f>F22/N22</f>
        <v>0.11064462216713083</v>
      </c>
      <c r="G24" s="55">
        <f>G22/N22</f>
        <v>8.4382354070736812E-2</v>
      </c>
      <c r="H24" s="79">
        <f>H22/N22</f>
        <v>0.12747513935074273</v>
      </c>
      <c r="I24" s="80">
        <f>I22/N22</f>
        <v>3.1338853066246064E-2</v>
      </c>
      <c r="J24" s="79">
        <f>J22/N22</f>
        <v>0.10201705978871925</v>
      </c>
      <c r="K24" s="55">
        <f>K22/N22</f>
        <v>7.2458578827692424E-2</v>
      </c>
      <c r="L24" s="79">
        <f>L22/N22</f>
        <v>9.6934515414330916E-2</v>
      </c>
      <c r="M24" s="81">
        <f>M22/N22</f>
        <v>4.5484327428225592E-2</v>
      </c>
      <c r="N24" s="224">
        <f>N22/N22</f>
        <v>1</v>
      </c>
      <c r="O24" s="282"/>
    </row>
    <row r="25" spans="1:15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"/>
      <c r="O25" s="282"/>
    </row>
    <row r="26" spans="1:15" ht="15.75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  <c r="O26" s="282"/>
    </row>
    <row r="27" spans="1:15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6040872</v>
      </c>
      <c r="N27" s="149">
        <f>M27/M29</f>
        <v>0.82740348272887043</v>
      </c>
      <c r="O27" s="282"/>
    </row>
    <row r="28" spans="1:15" ht="15.75" thickBot="1" x14ac:dyDescent="0.3">
      <c r="A28" s="25">
        <v>19</v>
      </c>
      <c r="B28" s="171" t="s">
        <v>34</v>
      </c>
      <c r="C28" s="147">
        <v>432006</v>
      </c>
      <c r="D28" s="57">
        <v>420607</v>
      </c>
      <c r="E28" s="147">
        <v>257624</v>
      </c>
      <c r="F28" s="57">
        <v>93559</v>
      </c>
      <c r="G28" s="147">
        <v>56331</v>
      </c>
      <c r="H28" s="57">
        <f>SUM(C28:G28)</f>
        <v>1260127</v>
      </c>
      <c r="I28" s="1"/>
      <c r="J28" s="107"/>
      <c r="K28" s="289" t="s">
        <v>34</v>
      </c>
      <c r="L28" s="290"/>
      <c r="M28" s="147">
        <f>H28</f>
        <v>1260127</v>
      </c>
      <c r="N28" s="150">
        <f>M28/M29</f>
        <v>0.1725965172711296</v>
      </c>
      <c r="O28" s="282"/>
    </row>
    <row r="29" spans="1:15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7300999</v>
      </c>
      <c r="N29" s="152">
        <f>M29/M29</f>
        <v>1</v>
      </c>
      <c r="O29" s="282"/>
    </row>
    <row r="30" spans="1:15" ht="15.75" thickBot="1" x14ac:dyDescent="0.3">
      <c r="A30" s="293" t="s">
        <v>35</v>
      </c>
      <c r="B30" s="294"/>
      <c r="C30" s="26">
        <f>C28/H28</f>
        <v>0.34282734994171221</v>
      </c>
      <c r="D30" s="108">
        <f>D28/H28</f>
        <v>0.33378143631554597</v>
      </c>
      <c r="E30" s="26">
        <f>E28/H28</f>
        <v>0.20444288551868184</v>
      </c>
      <c r="F30" s="108">
        <f>F28/H28</f>
        <v>7.4245691108912035E-2</v>
      </c>
      <c r="G30" s="26">
        <f>G28/H28</f>
        <v>4.4702637115147915E-2</v>
      </c>
      <c r="H30" s="108">
        <f>H28/H28</f>
        <v>1</v>
      </c>
      <c r="I30" s="1"/>
      <c r="J30" s="1"/>
      <c r="K30" s="1"/>
      <c r="L30" s="1"/>
      <c r="M30" s="1"/>
      <c r="N30" s="1"/>
      <c r="O30" s="282"/>
    </row>
    <row r="31" spans="1:15" x14ac:dyDescent="0.25">
      <c r="O31" s="282"/>
    </row>
    <row r="32" spans="1:15" x14ac:dyDescent="0.25">
      <c r="O32" s="282"/>
    </row>
    <row r="33" spans="15:15" x14ac:dyDescent="0.25">
      <c r="O33" s="282"/>
    </row>
    <row r="34" spans="15:15" x14ac:dyDescent="0.25">
      <c r="O34" s="282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A24:B24"/>
    <mergeCell ref="N2:N3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/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5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74" t="s">
        <v>118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6"/>
      <c r="M2" s="1"/>
      <c r="N2" s="1"/>
    </row>
    <row r="3" spans="1:14" ht="15.75" thickBot="1" x14ac:dyDescent="0.3">
      <c r="A3" s="30"/>
      <c r="B3" s="318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0"/>
      <c r="N3" s="223" t="s">
        <v>91</v>
      </c>
    </row>
    <row r="4" spans="1:14" ht="15.75" thickBot="1" x14ac:dyDescent="0.3">
      <c r="A4" s="321" t="s">
        <v>0</v>
      </c>
      <c r="B4" s="377" t="s">
        <v>89</v>
      </c>
      <c r="C4" s="379" t="s">
        <v>2</v>
      </c>
      <c r="D4" s="379"/>
      <c r="E4" s="379"/>
      <c r="F4" s="379"/>
      <c r="G4" s="379"/>
      <c r="H4" s="379"/>
      <c r="I4" s="379"/>
      <c r="J4" s="379"/>
      <c r="K4" s="379"/>
      <c r="L4" s="379"/>
      <c r="M4" s="380"/>
      <c r="N4" s="389" t="s">
        <v>3</v>
      </c>
    </row>
    <row r="5" spans="1:14" ht="15.75" thickBot="1" x14ac:dyDescent="0.3">
      <c r="A5" s="322"/>
      <c r="B5" s="378"/>
      <c r="C5" s="145" t="s">
        <v>69</v>
      </c>
      <c r="D5" s="144" t="s">
        <v>4</v>
      </c>
      <c r="E5" s="143" t="s">
        <v>5</v>
      </c>
      <c r="F5" s="144" t="s">
        <v>6</v>
      </c>
      <c r="G5" s="143" t="s">
        <v>7</v>
      </c>
      <c r="H5" s="144" t="s">
        <v>8</v>
      </c>
      <c r="I5" s="276" t="s">
        <v>94</v>
      </c>
      <c r="J5" s="144" t="s">
        <v>9</v>
      </c>
      <c r="K5" s="146" t="s">
        <v>10</v>
      </c>
      <c r="L5" s="144" t="s">
        <v>93</v>
      </c>
      <c r="M5" s="142" t="s">
        <v>11</v>
      </c>
      <c r="N5" s="390"/>
    </row>
    <row r="6" spans="1:14" ht="37.5" customHeight="1" x14ac:dyDescent="0.25">
      <c r="A6" s="35">
        <v>1</v>
      </c>
      <c r="B6" s="82" t="s">
        <v>59</v>
      </c>
      <c r="C6" s="90">
        <v>215639</v>
      </c>
      <c r="D6" s="91">
        <v>856406</v>
      </c>
      <c r="E6" s="83">
        <v>175580</v>
      </c>
      <c r="F6" s="91">
        <v>288452</v>
      </c>
      <c r="G6" s="83">
        <v>191659</v>
      </c>
      <c r="H6" s="91">
        <v>263183</v>
      </c>
      <c r="I6" s="83">
        <v>112518</v>
      </c>
      <c r="J6" s="91">
        <v>183392</v>
      </c>
      <c r="K6" s="100">
        <v>247776</v>
      </c>
      <c r="L6" s="91">
        <v>193162</v>
      </c>
      <c r="M6" s="92">
        <v>161886</v>
      </c>
      <c r="N6" s="125">
        <f>SUM(C6:M6)</f>
        <v>2889653</v>
      </c>
    </row>
    <row r="7" spans="1:14" ht="37.5" customHeight="1" thickBot="1" x14ac:dyDescent="0.3">
      <c r="A7" s="109">
        <v>2</v>
      </c>
      <c r="B7" s="110" t="s">
        <v>60</v>
      </c>
      <c r="C7" s="111">
        <v>135943</v>
      </c>
      <c r="D7" s="112">
        <v>278821</v>
      </c>
      <c r="E7" s="113">
        <v>182904</v>
      </c>
      <c r="F7" s="112">
        <v>136800</v>
      </c>
      <c r="G7" s="113">
        <v>200572</v>
      </c>
      <c r="H7" s="112">
        <v>198334</v>
      </c>
      <c r="I7" s="113">
        <v>78513</v>
      </c>
      <c r="J7" s="112">
        <v>139331</v>
      </c>
      <c r="K7" s="113">
        <v>201951</v>
      </c>
      <c r="L7" s="112">
        <v>128233</v>
      </c>
      <c r="M7" s="114">
        <v>143983</v>
      </c>
      <c r="N7" s="126">
        <f>SUM(C7:M7)</f>
        <v>1825385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21" t="s">
        <v>0</v>
      </c>
      <c r="B10" s="377" t="s">
        <v>89</v>
      </c>
      <c r="C10" s="395" t="s">
        <v>90</v>
      </c>
      <c r="D10" s="396"/>
      <c r="E10" s="396"/>
      <c r="F10" s="396"/>
      <c r="G10" s="397"/>
      <c r="H10" s="398" t="s">
        <v>3</v>
      </c>
      <c r="I10" s="1"/>
      <c r="J10" s="383" t="s">
        <v>81</v>
      </c>
      <c r="K10" s="384"/>
      <c r="L10" s="381" t="s">
        <v>2</v>
      </c>
      <c r="M10" s="387" t="s">
        <v>90</v>
      </c>
      <c r="N10" s="381" t="s">
        <v>3</v>
      </c>
    </row>
    <row r="11" spans="1:14" ht="15.75" thickBot="1" x14ac:dyDescent="0.3">
      <c r="A11" s="322"/>
      <c r="B11" s="378"/>
      <c r="C11" s="252" t="s">
        <v>11</v>
      </c>
      <c r="D11" s="253" t="s">
        <v>32</v>
      </c>
      <c r="E11" s="254" t="s">
        <v>7</v>
      </c>
      <c r="F11" s="255" t="s">
        <v>9</v>
      </c>
      <c r="G11" s="143" t="s">
        <v>4</v>
      </c>
      <c r="H11" s="399"/>
      <c r="I11" s="1"/>
      <c r="J11" s="385"/>
      <c r="K11" s="386"/>
      <c r="L11" s="382"/>
      <c r="M11" s="388"/>
      <c r="N11" s="382"/>
    </row>
    <row r="12" spans="1:14" ht="37.5" customHeight="1" thickBot="1" x14ac:dyDescent="0.3">
      <c r="A12" s="127">
        <v>1</v>
      </c>
      <c r="B12" s="82" t="s">
        <v>59</v>
      </c>
      <c r="C12" s="256">
        <v>11874</v>
      </c>
      <c r="D12" s="128">
        <v>37558</v>
      </c>
      <c r="E12" s="257">
        <v>5337</v>
      </c>
      <c r="F12" s="128">
        <v>943</v>
      </c>
      <c r="G12" s="264">
        <v>168</v>
      </c>
      <c r="H12" s="258">
        <f>SUM(C12:G12)</f>
        <v>55880</v>
      </c>
      <c r="I12" s="1"/>
      <c r="J12" s="393" t="s">
        <v>59</v>
      </c>
      <c r="K12" s="394"/>
      <c r="L12" s="130">
        <f>N6</f>
        <v>2889653</v>
      </c>
      <c r="M12" s="139">
        <f>H12</f>
        <v>55880</v>
      </c>
      <c r="N12" s="140">
        <f>SUM(L12:M12)</f>
        <v>2945533</v>
      </c>
    </row>
    <row r="13" spans="1:14" ht="37.5" customHeight="1" thickBot="1" x14ac:dyDescent="0.3">
      <c r="A13" s="109">
        <v>2</v>
      </c>
      <c r="B13" s="110" t="s">
        <v>60</v>
      </c>
      <c r="C13" s="259">
        <v>2169</v>
      </c>
      <c r="D13" s="129">
        <v>21833</v>
      </c>
      <c r="E13" s="260">
        <v>8484</v>
      </c>
      <c r="F13" s="129">
        <v>143</v>
      </c>
      <c r="G13" s="265">
        <v>123</v>
      </c>
      <c r="H13" s="126">
        <f>SUM(C13:G13)</f>
        <v>32752</v>
      </c>
      <c r="I13" s="1"/>
      <c r="J13" s="391" t="s">
        <v>60</v>
      </c>
      <c r="K13" s="392"/>
      <c r="L13" s="131">
        <f>N7</f>
        <v>1825385</v>
      </c>
      <c r="M13" s="139">
        <f>H13</f>
        <v>32752</v>
      </c>
      <c r="N13" s="141">
        <f>SUM(L13:M13)</f>
        <v>1858137</v>
      </c>
    </row>
  </sheetData>
  <mergeCells count="16">
    <mergeCell ref="J13:K13"/>
    <mergeCell ref="A10:A11"/>
    <mergeCell ref="B10:B11"/>
    <mergeCell ref="J12:K12"/>
    <mergeCell ref="C10:G10"/>
    <mergeCell ref="H10:H11"/>
    <mergeCell ref="N10:N11"/>
    <mergeCell ref="J10:K11"/>
    <mergeCell ref="L10:L11"/>
    <mergeCell ref="M10:M11"/>
    <mergeCell ref="N4:N5"/>
    <mergeCell ref="A2:L2"/>
    <mergeCell ref="B3:L3"/>
    <mergeCell ref="A4:A5"/>
    <mergeCell ref="B4:B5"/>
    <mergeCell ref="C4:M4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5" x14ac:dyDescent="0.25"/>
  <cols>
    <col min="1" max="1" width="25.7109375" customWidth="1"/>
    <col min="13" max="13" width="9.5703125" bestFit="1" customWidth="1"/>
  </cols>
  <sheetData>
    <row r="1" spans="1:13" ht="17.25" customHeight="1" thickBot="1" x14ac:dyDescent="0.3">
      <c r="A1" s="159"/>
      <c r="B1" s="159"/>
      <c r="C1" s="229" t="s">
        <v>115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5.75" thickBot="1" x14ac:dyDescent="0.3">
      <c r="A2" s="103"/>
      <c r="B2" s="104" t="s">
        <v>69</v>
      </c>
      <c r="C2" s="87" t="s">
        <v>4</v>
      </c>
      <c r="D2" s="88" t="s">
        <v>5</v>
      </c>
      <c r="E2" s="87" t="s">
        <v>6</v>
      </c>
      <c r="F2" s="88" t="s">
        <v>7</v>
      </c>
      <c r="G2" s="87" t="s">
        <v>8</v>
      </c>
      <c r="H2" s="89" t="s">
        <v>94</v>
      </c>
      <c r="I2" s="87" t="s">
        <v>9</v>
      </c>
      <c r="J2" s="88" t="s">
        <v>10</v>
      </c>
      <c r="K2" s="87" t="s">
        <v>93</v>
      </c>
      <c r="L2" s="86" t="s">
        <v>11</v>
      </c>
      <c r="M2" s="87" t="s">
        <v>3</v>
      </c>
    </row>
    <row r="3" spans="1:13" x14ac:dyDescent="0.25">
      <c r="A3" s="166" t="s">
        <v>70</v>
      </c>
      <c r="B3" s="101"/>
      <c r="C3" s="101"/>
      <c r="D3" s="102"/>
      <c r="E3" s="101"/>
      <c r="F3" s="102"/>
      <c r="G3" s="101"/>
      <c r="H3" s="101"/>
      <c r="I3" s="101"/>
      <c r="J3" s="102"/>
      <c r="K3" s="101"/>
      <c r="L3" s="102"/>
      <c r="M3" s="101"/>
    </row>
    <row r="4" spans="1:13" x14ac:dyDescent="0.25">
      <c r="A4" s="167" t="s">
        <v>76</v>
      </c>
      <c r="B4" s="209">
        <v>7645</v>
      </c>
      <c r="C4" s="209">
        <v>82667</v>
      </c>
      <c r="D4" s="210">
        <v>51473</v>
      </c>
      <c r="E4" s="209">
        <v>61979</v>
      </c>
      <c r="F4" s="210">
        <v>41317</v>
      </c>
      <c r="G4" s="209">
        <v>79298</v>
      </c>
      <c r="H4" s="167">
        <v>297</v>
      </c>
      <c r="I4" s="209">
        <v>13325</v>
      </c>
      <c r="J4" s="209">
        <v>62529</v>
      </c>
      <c r="K4" s="285">
        <v>56582</v>
      </c>
      <c r="L4" s="210">
        <v>30669</v>
      </c>
      <c r="M4" s="209">
        <f>SUM(B4:L4)</f>
        <v>487781</v>
      </c>
    </row>
    <row r="5" spans="1:13" x14ac:dyDescent="0.25">
      <c r="A5" s="167" t="s">
        <v>77</v>
      </c>
      <c r="B5" s="209">
        <v>91338</v>
      </c>
      <c r="C5" s="209">
        <v>883171</v>
      </c>
      <c r="D5" s="210">
        <v>314070</v>
      </c>
      <c r="E5" s="209">
        <v>534647</v>
      </c>
      <c r="F5" s="210">
        <v>253816</v>
      </c>
      <c r="G5" s="209">
        <v>737082</v>
      </c>
      <c r="H5" s="209">
        <v>3808</v>
      </c>
      <c r="I5" s="209">
        <v>105142</v>
      </c>
      <c r="J5" s="209">
        <v>409017</v>
      </c>
      <c r="K5" s="285">
        <v>460783</v>
      </c>
      <c r="L5" s="210">
        <v>228631</v>
      </c>
      <c r="M5" s="236">
        <f>SUM(B5:L5)</f>
        <v>4021505</v>
      </c>
    </row>
    <row r="6" spans="1:13" x14ac:dyDescent="0.25">
      <c r="A6" s="167" t="s">
        <v>58</v>
      </c>
      <c r="B6" s="167">
        <v>0</v>
      </c>
      <c r="C6" s="167">
        <v>0</v>
      </c>
      <c r="D6" s="211">
        <v>0</v>
      </c>
      <c r="E6" s="167">
        <v>0</v>
      </c>
      <c r="F6" s="211">
        <v>0</v>
      </c>
      <c r="G6" s="167">
        <v>0</v>
      </c>
      <c r="H6" s="167">
        <v>0</v>
      </c>
      <c r="I6" s="167">
        <v>0</v>
      </c>
      <c r="J6" s="211">
        <v>0</v>
      </c>
      <c r="K6" s="167">
        <v>0</v>
      </c>
      <c r="L6" s="211">
        <v>0</v>
      </c>
      <c r="M6" s="167">
        <f>SUM(B6:L6)</f>
        <v>0</v>
      </c>
    </row>
    <row r="7" spans="1:13" x14ac:dyDescent="0.25">
      <c r="A7" s="166" t="s">
        <v>71</v>
      </c>
      <c r="B7" s="101"/>
      <c r="C7" s="101"/>
      <c r="D7" s="102"/>
      <c r="E7" s="101"/>
      <c r="F7" s="102"/>
      <c r="G7" s="101"/>
      <c r="H7" s="101"/>
      <c r="I7" s="101"/>
      <c r="J7" s="102"/>
      <c r="K7" s="101"/>
      <c r="L7" s="102"/>
      <c r="M7" s="101"/>
    </row>
    <row r="8" spans="1:13" x14ac:dyDescent="0.25">
      <c r="A8" s="167" t="s">
        <v>76</v>
      </c>
      <c r="B8" s="209">
        <v>15639</v>
      </c>
      <c r="C8" s="209">
        <v>40692</v>
      </c>
      <c r="D8" s="210">
        <v>31188</v>
      </c>
      <c r="E8" s="209">
        <v>16368</v>
      </c>
      <c r="F8" s="210">
        <v>31831</v>
      </c>
      <c r="G8" s="209">
        <v>22369</v>
      </c>
      <c r="H8" s="209">
        <v>16398</v>
      </c>
      <c r="I8" s="209">
        <v>32620</v>
      </c>
      <c r="J8" s="209">
        <v>19308</v>
      </c>
      <c r="K8" s="285">
        <v>24641</v>
      </c>
      <c r="L8" s="210">
        <v>24292</v>
      </c>
      <c r="M8" s="209">
        <f>SUM(B8:L8)</f>
        <v>275346</v>
      </c>
    </row>
    <row r="9" spans="1:13" x14ac:dyDescent="0.25">
      <c r="A9" s="167" t="s">
        <v>77</v>
      </c>
      <c r="B9" s="209">
        <v>238214</v>
      </c>
      <c r="C9" s="209">
        <v>292782</v>
      </c>
      <c r="D9" s="210">
        <v>386562</v>
      </c>
      <c r="E9" s="209">
        <v>123226</v>
      </c>
      <c r="F9" s="210">
        <v>223714</v>
      </c>
      <c r="G9" s="209">
        <v>177685</v>
      </c>
      <c r="H9" s="209">
        <v>83199</v>
      </c>
      <c r="I9" s="209">
        <v>288012</v>
      </c>
      <c r="J9" s="209">
        <v>131770</v>
      </c>
      <c r="K9" s="285">
        <v>323980</v>
      </c>
      <c r="L9" s="210">
        <v>162174</v>
      </c>
      <c r="M9" s="236">
        <f>SUM(B9:L9)</f>
        <v>2431318</v>
      </c>
    </row>
    <row r="10" spans="1:13" x14ac:dyDescent="0.25">
      <c r="A10" s="167" t="s">
        <v>58</v>
      </c>
      <c r="B10" s="209">
        <v>65620</v>
      </c>
      <c r="C10" s="209">
        <v>65587</v>
      </c>
      <c r="D10" s="210">
        <v>103347</v>
      </c>
      <c r="E10" s="209">
        <v>26146</v>
      </c>
      <c r="F10" s="210">
        <v>74613</v>
      </c>
      <c r="G10" s="209">
        <v>40718</v>
      </c>
      <c r="H10" s="209">
        <v>27898</v>
      </c>
      <c r="I10" s="209">
        <v>89021</v>
      </c>
      <c r="J10" s="209">
        <v>34339</v>
      </c>
      <c r="K10" s="285">
        <v>85626</v>
      </c>
      <c r="L10" s="210">
        <v>40510</v>
      </c>
      <c r="M10" s="209">
        <f>SUM(B10:L10)</f>
        <v>653425</v>
      </c>
    </row>
    <row r="11" spans="1:13" x14ac:dyDescent="0.25">
      <c r="A11" s="166" t="s">
        <v>72</v>
      </c>
      <c r="B11" s="101"/>
      <c r="C11" s="101"/>
      <c r="D11" s="102"/>
      <c r="E11" s="101"/>
      <c r="F11" s="102"/>
      <c r="G11" s="101"/>
      <c r="H11" s="101"/>
      <c r="I11" s="101"/>
      <c r="J11" s="101"/>
      <c r="K11" s="286"/>
      <c r="L11" s="102"/>
      <c r="M11" s="101"/>
    </row>
    <row r="12" spans="1:13" x14ac:dyDescent="0.25">
      <c r="A12" s="167" t="s">
        <v>76</v>
      </c>
      <c r="B12" s="209">
        <v>38531</v>
      </c>
      <c r="C12" s="209">
        <v>0</v>
      </c>
      <c r="D12" s="211">
        <v>0</v>
      </c>
      <c r="E12" s="209">
        <v>1996</v>
      </c>
      <c r="F12" s="211">
        <v>0</v>
      </c>
      <c r="G12" s="209">
        <v>0</v>
      </c>
      <c r="H12" s="167">
        <v>0</v>
      </c>
      <c r="I12" s="209">
        <v>21605</v>
      </c>
      <c r="J12" s="244">
        <v>1728</v>
      </c>
      <c r="K12" s="167">
        <v>0</v>
      </c>
      <c r="L12" s="211">
        <v>0</v>
      </c>
      <c r="M12" s="209">
        <f>SUM(B12:L12)</f>
        <v>63860</v>
      </c>
    </row>
    <row r="13" spans="1:13" x14ac:dyDescent="0.25">
      <c r="A13" s="167" t="s">
        <v>77</v>
      </c>
      <c r="B13" s="209">
        <v>486417</v>
      </c>
      <c r="C13" s="209">
        <v>0</v>
      </c>
      <c r="D13" s="210">
        <v>0</v>
      </c>
      <c r="E13" s="209">
        <v>13032</v>
      </c>
      <c r="F13" s="210">
        <v>0</v>
      </c>
      <c r="G13" s="209">
        <v>0</v>
      </c>
      <c r="H13" s="167">
        <v>0</v>
      </c>
      <c r="I13" s="209">
        <v>124459</v>
      </c>
      <c r="J13" s="210">
        <v>10694</v>
      </c>
      <c r="K13" s="167">
        <v>0</v>
      </c>
      <c r="L13" s="211">
        <v>0</v>
      </c>
      <c r="M13" s="236">
        <f>SUM(B13:L13)</f>
        <v>634602</v>
      </c>
    </row>
    <row r="14" spans="1:13" x14ac:dyDescent="0.25">
      <c r="A14" s="167" t="s">
        <v>58</v>
      </c>
      <c r="B14" s="209">
        <v>143910</v>
      </c>
      <c r="C14" s="209">
        <v>0</v>
      </c>
      <c r="D14" s="210">
        <v>0</v>
      </c>
      <c r="E14" s="209">
        <v>2680</v>
      </c>
      <c r="F14" s="211">
        <v>0</v>
      </c>
      <c r="G14" s="209">
        <v>0</v>
      </c>
      <c r="H14" s="167">
        <v>0</v>
      </c>
      <c r="I14" s="209">
        <v>42054</v>
      </c>
      <c r="J14" s="210">
        <v>3183</v>
      </c>
      <c r="K14" s="167">
        <v>0</v>
      </c>
      <c r="L14" s="211">
        <v>0</v>
      </c>
      <c r="M14" s="209">
        <f>SUM(B14:L14)</f>
        <v>191827</v>
      </c>
    </row>
    <row r="15" spans="1:13" x14ac:dyDescent="0.25">
      <c r="A15" s="166" t="s">
        <v>73</v>
      </c>
      <c r="B15" s="101"/>
      <c r="C15" s="101"/>
      <c r="D15" s="102"/>
      <c r="E15" s="101"/>
      <c r="F15" s="102"/>
      <c r="G15" s="101"/>
      <c r="H15" s="101"/>
      <c r="I15" s="101"/>
      <c r="J15" s="102"/>
      <c r="K15" s="101"/>
      <c r="L15" s="102"/>
      <c r="M15" s="101"/>
    </row>
    <row r="16" spans="1:13" x14ac:dyDescent="0.25">
      <c r="A16" s="167" t="s">
        <v>76</v>
      </c>
      <c r="B16" s="209">
        <v>868</v>
      </c>
      <c r="C16" s="209">
        <v>2733</v>
      </c>
      <c r="D16" s="210">
        <v>73</v>
      </c>
      <c r="E16" s="209">
        <v>2364</v>
      </c>
      <c r="F16" s="210">
        <v>191</v>
      </c>
      <c r="G16" s="209">
        <v>6557</v>
      </c>
      <c r="H16" s="209">
        <v>3508</v>
      </c>
      <c r="I16" s="209">
        <v>3094</v>
      </c>
      <c r="J16" s="210">
        <v>355</v>
      </c>
      <c r="K16" s="209">
        <v>2392</v>
      </c>
      <c r="L16" s="210">
        <v>430</v>
      </c>
      <c r="M16" s="209">
        <f>SUM(B16:L16)</f>
        <v>22565</v>
      </c>
    </row>
    <row r="17" spans="1:13" x14ac:dyDescent="0.25">
      <c r="A17" s="167" t="s">
        <v>77</v>
      </c>
      <c r="B17" s="209">
        <v>268</v>
      </c>
      <c r="C17" s="209">
        <v>1059</v>
      </c>
      <c r="D17" s="210">
        <v>32</v>
      </c>
      <c r="E17" s="209">
        <v>1227</v>
      </c>
      <c r="F17" s="210">
        <v>107</v>
      </c>
      <c r="G17" s="209">
        <v>2816</v>
      </c>
      <c r="H17" s="209">
        <v>995</v>
      </c>
      <c r="I17" s="209">
        <v>1095</v>
      </c>
      <c r="J17" s="210">
        <v>256</v>
      </c>
      <c r="K17" s="209">
        <v>926</v>
      </c>
      <c r="L17" s="210">
        <v>234</v>
      </c>
      <c r="M17" s="236">
        <f>SUM(B17:L17)</f>
        <v>9015</v>
      </c>
    </row>
    <row r="18" spans="1:13" x14ac:dyDescent="0.25">
      <c r="A18" s="167" t="s">
        <v>58</v>
      </c>
      <c r="B18" s="209">
        <v>397</v>
      </c>
      <c r="C18" s="167">
        <v>445</v>
      </c>
      <c r="D18" s="211">
        <v>9</v>
      </c>
      <c r="E18" s="209">
        <v>699</v>
      </c>
      <c r="F18" s="211">
        <v>42</v>
      </c>
      <c r="G18" s="209">
        <v>975</v>
      </c>
      <c r="H18" s="167">
        <v>444</v>
      </c>
      <c r="I18" s="167">
        <v>0</v>
      </c>
      <c r="J18" s="211">
        <v>61</v>
      </c>
      <c r="K18" s="167">
        <v>283</v>
      </c>
      <c r="L18" s="211">
        <v>123</v>
      </c>
      <c r="M18" s="209">
        <f>SUM(B18:L18)</f>
        <v>3478</v>
      </c>
    </row>
    <row r="19" spans="1:13" x14ac:dyDescent="0.25">
      <c r="A19" s="166" t="s">
        <v>74</v>
      </c>
      <c r="B19" s="101"/>
      <c r="C19" s="101"/>
      <c r="D19" s="102"/>
      <c r="E19" s="101"/>
      <c r="F19" s="102"/>
      <c r="G19" s="101"/>
      <c r="H19" s="101"/>
      <c r="I19" s="101"/>
      <c r="J19" s="102"/>
      <c r="K19" s="101"/>
      <c r="L19" s="102"/>
      <c r="M19" s="101"/>
    </row>
    <row r="20" spans="1:13" x14ac:dyDescent="0.25">
      <c r="A20" s="167" t="s">
        <v>76</v>
      </c>
      <c r="B20" s="167">
        <v>0</v>
      </c>
      <c r="C20" s="167">
        <v>0</v>
      </c>
      <c r="D20" s="210">
        <v>1062</v>
      </c>
      <c r="E20" s="167">
        <v>0</v>
      </c>
      <c r="F20" s="211">
        <v>0</v>
      </c>
      <c r="G20" s="167">
        <v>0</v>
      </c>
      <c r="H20" s="167">
        <v>0</v>
      </c>
      <c r="I20" s="167">
        <v>0</v>
      </c>
      <c r="J20" s="211">
        <v>0</v>
      </c>
      <c r="K20" s="209">
        <v>0</v>
      </c>
      <c r="L20" s="211">
        <v>0</v>
      </c>
      <c r="M20" s="209">
        <f>SUM(B20:L20)</f>
        <v>1062</v>
      </c>
    </row>
    <row r="21" spans="1:13" x14ac:dyDescent="0.25">
      <c r="A21" s="167" t="s">
        <v>77</v>
      </c>
      <c r="B21" s="167">
        <v>0</v>
      </c>
      <c r="C21" s="167">
        <v>0</v>
      </c>
      <c r="D21" s="210">
        <v>12425</v>
      </c>
      <c r="E21" s="167">
        <v>0</v>
      </c>
      <c r="F21" s="211">
        <v>0</v>
      </c>
      <c r="G21" s="167">
        <v>0</v>
      </c>
      <c r="H21" s="167">
        <v>0</v>
      </c>
      <c r="I21" s="167">
        <v>0</v>
      </c>
      <c r="J21" s="211">
        <v>0</v>
      </c>
      <c r="K21" s="167">
        <v>0</v>
      </c>
      <c r="L21" s="211">
        <v>0</v>
      </c>
      <c r="M21" s="236">
        <f>SUM(B21:L21)</f>
        <v>12425</v>
      </c>
    </row>
    <row r="22" spans="1:13" ht="12.75" customHeight="1" x14ac:dyDescent="0.25">
      <c r="A22" s="167" t="s">
        <v>58</v>
      </c>
      <c r="B22" s="167">
        <v>0</v>
      </c>
      <c r="C22" s="167">
        <v>0</v>
      </c>
      <c r="D22" s="210">
        <v>1863</v>
      </c>
      <c r="E22" s="167">
        <v>0</v>
      </c>
      <c r="F22" s="211">
        <v>0</v>
      </c>
      <c r="G22" s="167">
        <v>0</v>
      </c>
      <c r="H22" s="167">
        <v>0</v>
      </c>
      <c r="I22" s="167">
        <v>0</v>
      </c>
      <c r="J22" s="211">
        <v>0</v>
      </c>
      <c r="K22" s="167">
        <v>0</v>
      </c>
      <c r="L22" s="211">
        <v>0</v>
      </c>
      <c r="M22" s="209">
        <f>SUM(B22:L22)</f>
        <v>1863</v>
      </c>
    </row>
    <row r="23" spans="1:13" x14ac:dyDescent="0.25">
      <c r="A23" s="166" t="s">
        <v>75</v>
      </c>
      <c r="B23" s="101"/>
      <c r="C23" s="101"/>
      <c r="D23" s="102"/>
      <c r="E23" s="101"/>
      <c r="F23" s="102"/>
      <c r="G23" s="101"/>
      <c r="H23" s="101"/>
      <c r="I23" s="101"/>
      <c r="J23" s="102"/>
      <c r="K23" s="101"/>
      <c r="L23" s="102"/>
      <c r="M23" s="101"/>
    </row>
    <row r="24" spans="1:13" x14ac:dyDescent="0.25">
      <c r="A24" s="167" t="s">
        <v>76</v>
      </c>
      <c r="B24" s="209">
        <v>317</v>
      </c>
      <c r="C24" s="209">
        <v>947</v>
      </c>
      <c r="D24" s="211">
        <v>0</v>
      </c>
      <c r="E24" s="209">
        <v>49913</v>
      </c>
      <c r="F24" s="210">
        <v>2286</v>
      </c>
      <c r="G24" s="167">
        <v>0</v>
      </c>
      <c r="H24" s="167">
        <v>0</v>
      </c>
      <c r="I24" s="209">
        <v>783</v>
      </c>
      <c r="J24" s="211">
        <v>660</v>
      </c>
      <c r="K24" s="209">
        <v>17225</v>
      </c>
      <c r="L24" s="210">
        <v>54338</v>
      </c>
      <c r="M24" s="209">
        <f>SUM(B24:L24)</f>
        <v>126469</v>
      </c>
    </row>
    <row r="25" spans="1:13" x14ac:dyDescent="0.25">
      <c r="A25" s="167" t="s">
        <v>77</v>
      </c>
      <c r="B25" s="209">
        <v>46621</v>
      </c>
      <c r="C25" s="209">
        <v>688</v>
      </c>
      <c r="D25" s="211">
        <v>0</v>
      </c>
      <c r="E25" s="209">
        <v>42156</v>
      </c>
      <c r="F25" s="210">
        <v>2543</v>
      </c>
      <c r="G25" s="167">
        <v>0</v>
      </c>
      <c r="H25" s="167">
        <v>0</v>
      </c>
      <c r="I25" s="209">
        <v>1333</v>
      </c>
      <c r="J25" s="210">
        <v>3892</v>
      </c>
      <c r="K25" s="209">
        <v>25833</v>
      </c>
      <c r="L25" s="210">
        <v>46828</v>
      </c>
      <c r="M25" s="236">
        <f>SUM(B25:L25)</f>
        <v>169894</v>
      </c>
    </row>
    <row r="26" spans="1:13" x14ac:dyDescent="0.25">
      <c r="A26" s="167" t="s">
        <v>58</v>
      </c>
      <c r="B26" s="209">
        <v>9732</v>
      </c>
      <c r="C26" s="167">
        <v>194</v>
      </c>
      <c r="D26" s="211">
        <v>0</v>
      </c>
      <c r="E26" s="209">
        <v>10354</v>
      </c>
      <c r="F26" s="210">
        <v>1235</v>
      </c>
      <c r="G26" s="167">
        <v>0</v>
      </c>
      <c r="H26" s="167">
        <v>0</v>
      </c>
      <c r="I26" s="209">
        <v>320</v>
      </c>
      <c r="J26" s="211">
        <v>0</v>
      </c>
      <c r="K26" s="209">
        <v>2008</v>
      </c>
      <c r="L26" s="210">
        <v>18693</v>
      </c>
      <c r="M26" s="209">
        <f>SUM(B26:L26)</f>
        <v>42536</v>
      </c>
    </row>
    <row r="27" spans="1:13" x14ac:dyDescent="0.25">
      <c r="A27" s="166" t="s">
        <v>78</v>
      </c>
      <c r="B27" s="101"/>
      <c r="C27" s="101"/>
      <c r="D27" s="102"/>
      <c r="E27" s="101"/>
      <c r="F27" s="102"/>
      <c r="G27" s="101"/>
      <c r="H27" s="101"/>
      <c r="I27" s="101"/>
      <c r="J27" s="102"/>
      <c r="K27" s="101"/>
      <c r="L27" s="102"/>
      <c r="M27" s="101"/>
    </row>
    <row r="28" spans="1:13" x14ac:dyDescent="0.25">
      <c r="A28" s="167" t="s">
        <v>76</v>
      </c>
      <c r="B28" s="167">
        <v>0</v>
      </c>
      <c r="C28" s="209">
        <v>8229</v>
      </c>
      <c r="D28" s="210">
        <v>3079</v>
      </c>
      <c r="E28" s="209">
        <v>17192</v>
      </c>
      <c r="F28" s="210">
        <v>30924</v>
      </c>
      <c r="G28" s="209">
        <v>4021</v>
      </c>
      <c r="H28" s="209">
        <v>30109</v>
      </c>
      <c r="I28" s="209">
        <v>47765</v>
      </c>
      <c r="J28" s="210">
        <v>7228</v>
      </c>
      <c r="K28" s="209">
        <v>1363</v>
      </c>
      <c r="L28" s="210">
        <v>2893</v>
      </c>
      <c r="M28" s="209">
        <f>SUM(B28:L28)</f>
        <v>152803</v>
      </c>
    </row>
    <row r="29" spans="1:13" x14ac:dyDescent="0.25">
      <c r="A29" s="167" t="s">
        <v>77</v>
      </c>
      <c r="B29" s="167">
        <v>0</v>
      </c>
      <c r="C29" s="209">
        <v>53917</v>
      </c>
      <c r="D29" s="210">
        <v>13907</v>
      </c>
      <c r="E29" s="209">
        <v>129556</v>
      </c>
      <c r="F29" s="210">
        <v>231949</v>
      </c>
      <c r="G29" s="209">
        <v>34347</v>
      </c>
      <c r="H29" s="209">
        <v>178815</v>
      </c>
      <c r="I29" s="209">
        <v>307503</v>
      </c>
      <c r="J29" s="210">
        <v>47351</v>
      </c>
      <c r="K29" s="209">
        <v>10208</v>
      </c>
      <c r="L29" s="210">
        <v>18393</v>
      </c>
      <c r="M29" s="236">
        <f>SUM(B29:L29)</f>
        <v>1025946</v>
      </c>
    </row>
    <row r="30" spans="1:13" x14ac:dyDescent="0.25">
      <c r="A30" s="167" t="s">
        <v>58</v>
      </c>
      <c r="B30" s="167">
        <v>0</v>
      </c>
      <c r="C30" s="209">
        <v>11186</v>
      </c>
      <c r="D30" s="210">
        <v>5378</v>
      </c>
      <c r="E30" s="209">
        <v>27338</v>
      </c>
      <c r="F30" s="210">
        <v>79949</v>
      </c>
      <c r="G30" s="209">
        <v>7379</v>
      </c>
      <c r="H30" s="209">
        <v>12470</v>
      </c>
      <c r="I30" s="209">
        <v>62481</v>
      </c>
      <c r="J30" s="210">
        <v>6685</v>
      </c>
      <c r="K30" s="209">
        <v>1371</v>
      </c>
      <c r="L30" s="210">
        <v>3647</v>
      </c>
      <c r="M30" s="209">
        <f>SUM(B30:L30)</f>
        <v>217884</v>
      </c>
    </row>
    <row r="31" spans="1:13" ht="12" customHeight="1" x14ac:dyDescent="0.25">
      <c r="A31" s="166" t="s">
        <v>79</v>
      </c>
      <c r="B31" s="166"/>
      <c r="C31" s="101"/>
      <c r="D31" s="102"/>
      <c r="E31" s="101"/>
      <c r="F31" s="102"/>
      <c r="G31" s="101"/>
      <c r="H31" s="101"/>
      <c r="I31" s="101"/>
      <c r="J31" s="102"/>
      <c r="K31" s="101"/>
      <c r="L31" s="102"/>
      <c r="M31" s="101"/>
    </row>
    <row r="32" spans="1:13" x14ac:dyDescent="0.25">
      <c r="A32" s="167" t="s">
        <v>76</v>
      </c>
      <c r="B32" s="167">
        <v>0</v>
      </c>
      <c r="C32" s="167">
        <v>0</v>
      </c>
      <c r="D32" s="211">
        <v>0</v>
      </c>
      <c r="E32" s="209">
        <v>4858</v>
      </c>
      <c r="F32" s="211">
        <v>0</v>
      </c>
      <c r="G32" s="209">
        <v>8658</v>
      </c>
      <c r="H32" s="167">
        <v>0</v>
      </c>
      <c r="I32" s="167">
        <v>0</v>
      </c>
      <c r="J32" s="210">
        <v>0</v>
      </c>
      <c r="K32" s="167">
        <v>0</v>
      </c>
      <c r="L32" s="211">
        <v>364</v>
      </c>
      <c r="M32" s="209">
        <f>SUM(B32:L32)</f>
        <v>13880</v>
      </c>
    </row>
    <row r="33" spans="1:13" ht="12.75" customHeight="1" x14ac:dyDescent="0.25">
      <c r="A33" s="167" t="s">
        <v>77</v>
      </c>
      <c r="B33" s="167">
        <v>0</v>
      </c>
      <c r="C33" s="167">
        <v>0</v>
      </c>
      <c r="D33" s="211">
        <v>0</v>
      </c>
      <c r="E33" s="209">
        <v>4555</v>
      </c>
      <c r="F33" s="211">
        <v>0</v>
      </c>
      <c r="G33" s="209">
        <v>11649</v>
      </c>
      <c r="H33" s="167">
        <v>0</v>
      </c>
      <c r="I33" s="209">
        <v>0</v>
      </c>
      <c r="J33" s="210">
        <v>0</v>
      </c>
      <c r="K33" s="167">
        <v>0</v>
      </c>
      <c r="L33" s="210">
        <v>4496</v>
      </c>
      <c r="M33" s="236">
        <f>SUM(B33:L33)</f>
        <v>20700</v>
      </c>
    </row>
    <row r="34" spans="1:13" ht="15.75" thickBot="1" x14ac:dyDescent="0.3">
      <c r="A34" s="168" t="s">
        <v>58</v>
      </c>
      <c r="B34" s="168">
        <v>0</v>
      </c>
      <c r="C34" s="168">
        <v>0</v>
      </c>
      <c r="D34" s="212">
        <v>0</v>
      </c>
      <c r="E34" s="238">
        <v>934</v>
      </c>
      <c r="F34" s="212">
        <v>0</v>
      </c>
      <c r="G34" s="151">
        <v>1492</v>
      </c>
      <c r="H34" s="168">
        <v>0</v>
      </c>
      <c r="I34" s="168">
        <v>0</v>
      </c>
      <c r="J34" s="212">
        <v>0</v>
      </c>
      <c r="K34" s="168">
        <v>229</v>
      </c>
      <c r="L34" s="278">
        <v>1254</v>
      </c>
      <c r="M34" s="151">
        <f>SUM(B34:L34)</f>
        <v>3909</v>
      </c>
    </row>
  </sheetData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x14ac:dyDescent="0.25">
      <c r="A2" s="243"/>
      <c r="B2" s="403" t="s">
        <v>116</v>
      </c>
      <c r="C2" s="403"/>
      <c r="D2" s="403"/>
      <c r="E2" s="403"/>
      <c r="F2" s="403"/>
      <c r="G2" s="404"/>
      <c r="H2" s="404"/>
      <c r="I2" s="123"/>
      <c r="J2" s="123"/>
      <c r="K2" s="123"/>
    </row>
    <row r="3" spans="1:11" ht="15.75" thickBot="1" x14ac:dyDescent="0.3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23" t="s">
        <v>92</v>
      </c>
    </row>
    <row r="4" spans="1:11" ht="15.75" thickBot="1" x14ac:dyDescent="0.3">
      <c r="A4" s="312" t="s">
        <v>82</v>
      </c>
      <c r="B4" s="312" t="s">
        <v>57</v>
      </c>
      <c r="C4" s="312" t="s">
        <v>83</v>
      </c>
      <c r="D4" s="312" t="s">
        <v>84</v>
      </c>
      <c r="E4" s="405" t="s">
        <v>85</v>
      </c>
      <c r="F4" s="406"/>
      <c r="G4" s="407"/>
      <c r="H4" s="312" t="s">
        <v>86</v>
      </c>
      <c r="I4" s="312" t="s">
        <v>80</v>
      </c>
      <c r="J4" s="312" t="s">
        <v>87</v>
      </c>
      <c r="K4" s="312" t="s">
        <v>3</v>
      </c>
    </row>
    <row r="5" spans="1:11" ht="45.75" customHeight="1" thickBot="1" x14ac:dyDescent="0.3">
      <c r="A5" s="402"/>
      <c r="B5" s="402"/>
      <c r="C5" s="402"/>
      <c r="D5" s="402"/>
      <c r="E5" s="116" t="s">
        <v>59</v>
      </c>
      <c r="F5" s="116" t="s">
        <v>60</v>
      </c>
      <c r="G5" s="116" t="s">
        <v>88</v>
      </c>
      <c r="H5" s="402"/>
      <c r="I5" s="402"/>
      <c r="J5" s="402"/>
      <c r="K5" s="402"/>
    </row>
    <row r="6" spans="1:11" ht="15.75" thickBot="1" x14ac:dyDescent="0.3">
      <c r="A6" s="124"/>
      <c r="B6" s="117" t="s">
        <v>55</v>
      </c>
      <c r="C6" s="118">
        <f t="shared" ref="C6:K6" si="0">SUM(C7:C17)</f>
        <v>3844785</v>
      </c>
      <c r="D6" s="76">
        <f t="shared" si="0"/>
        <v>46107</v>
      </c>
      <c r="E6" s="181">
        <f t="shared" si="0"/>
        <v>2889653</v>
      </c>
      <c r="F6" s="181">
        <f t="shared" si="0"/>
        <v>1825385</v>
      </c>
      <c r="G6" s="274">
        <f t="shared" si="0"/>
        <v>4827103</v>
      </c>
      <c r="H6" s="76">
        <f t="shared" si="0"/>
        <v>0</v>
      </c>
      <c r="I6" s="76">
        <f t="shared" si="0"/>
        <v>0</v>
      </c>
      <c r="J6" s="76">
        <f t="shared" si="0"/>
        <v>9240</v>
      </c>
      <c r="K6" s="266">
        <f t="shared" si="0"/>
        <v>8727235</v>
      </c>
    </row>
    <row r="7" spans="1:11" x14ac:dyDescent="0.25">
      <c r="A7" s="119">
        <v>1</v>
      </c>
      <c r="B7" s="172" t="s">
        <v>69</v>
      </c>
      <c r="C7" s="180">
        <f>305941+2702</f>
        <v>308643</v>
      </c>
      <c r="D7" s="182">
        <v>3029</v>
      </c>
      <c r="E7" s="180">
        <v>215639</v>
      </c>
      <c r="F7" s="180">
        <v>135943</v>
      </c>
      <c r="G7" s="182">
        <f>SUM(E7:F7)+5270</f>
        <v>356852</v>
      </c>
      <c r="H7" s="180">
        <v>0</v>
      </c>
      <c r="I7" s="180">
        <v>0</v>
      </c>
      <c r="J7" s="180">
        <v>0</v>
      </c>
      <c r="K7" s="182">
        <f t="shared" ref="K7:K17" si="1">C7+D7+G7+J7</f>
        <v>668524</v>
      </c>
    </row>
    <row r="8" spans="1:11" x14ac:dyDescent="0.25">
      <c r="A8" s="115">
        <v>2</v>
      </c>
      <c r="B8" s="122" t="s">
        <v>4</v>
      </c>
      <c r="C8" s="183">
        <f>506096+9276</f>
        <v>515372</v>
      </c>
      <c r="D8" s="177">
        <v>14665</v>
      </c>
      <c r="E8" s="177">
        <v>856406</v>
      </c>
      <c r="F8" s="177">
        <v>278821</v>
      </c>
      <c r="G8" s="183">
        <f>SUM(E8:F8)+57887</f>
        <v>1193114</v>
      </c>
      <c r="H8" s="183">
        <v>0</v>
      </c>
      <c r="I8" s="183">
        <v>0</v>
      </c>
      <c r="J8" s="183">
        <v>0</v>
      </c>
      <c r="K8" s="263">
        <f t="shared" si="1"/>
        <v>1723151</v>
      </c>
    </row>
    <row r="9" spans="1:11" x14ac:dyDescent="0.25">
      <c r="A9" s="120">
        <v>3</v>
      </c>
      <c r="B9" s="173" t="s">
        <v>5</v>
      </c>
      <c r="C9" s="176">
        <f>293747+1790</f>
        <v>295537</v>
      </c>
      <c r="D9" s="176">
        <v>1819</v>
      </c>
      <c r="E9" s="176">
        <v>175580</v>
      </c>
      <c r="F9" s="176">
        <v>182904</v>
      </c>
      <c r="G9" s="249">
        <f>SUM(E9:F9)+2330</f>
        <v>360814</v>
      </c>
      <c r="H9" s="176">
        <v>0</v>
      </c>
      <c r="I9" s="176">
        <v>0</v>
      </c>
      <c r="J9" s="249">
        <v>0</v>
      </c>
      <c r="K9" s="182">
        <f t="shared" si="1"/>
        <v>658170</v>
      </c>
    </row>
    <row r="10" spans="1:11" x14ac:dyDescent="0.25">
      <c r="A10" s="115">
        <v>4</v>
      </c>
      <c r="B10" s="122" t="s">
        <v>6</v>
      </c>
      <c r="C10" s="177">
        <f>415387+7706</f>
        <v>423093</v>
      </c>
      <c r="D10" s="177">
        <v>3843</v>
      </c>
      <c r="E10" s="177">
        <v>288452</v>
      </c>
      <c r="F10" s="177">
        <v>136800</v>
      </c>
      <c r="G10" s="183">
        <f>SUM(E10:F10)+15310</f>
        <v>440562</v>
      </c>
      <c r="H10" s="177">
        <v>0</v>
      </c>
      <c r="I10" s="177">
        <v>0</v>
      </c>
      <c r="J10" s="183">
        <v>0</v>
      </c>
      <c r="K10" s="263">
        <f t="shared" si="1"/>
        <v>867498</v>
      </c>
    </row>
    <row r="11" spans="1:11" x14ac:dyDescent="0.25">
      <c r="A11" s="120">
        <v>5</v>
      </c>
      <c r="B11" s="173" t="s">
        <v>7</v>
      </c>
      <c r="C11" s="176">
        <f>366923+6136</f>
        <v>373059</v>
      </c>
      <c r="D11" s="176">
        <v>31</v>
      </c>
      <c r="E11" s="176">
        <v>191659</v>
      </c>
      <c r="F11" s="176">
        <v>200572</v>
      </c>
      <c r="G11" s="249">
        <f>SUM(E11:F11)+3922</f>
        <v>396153</v>
      </c>
      <c r="H11" s="176">
        <v>0</v>
      </c>
      <c r="I11" s="176">
        <v>0</v>
      </c>
      <c r="J11" s="249">
        <v>0</v>
      </c>
      <c r="K11" s="182">
        <f t="shared" si="1"/>
        <v>769243</v>
      </c>
    </row>
    <row r="12" spans="1:11" x14ac:dyDescent="0.25">
      <c r="A12" s="115">
        <v>6</v>
      </c>
      <c r="B12" s="175" t="s">
        <v>8</v>
      </c>
      <c r="C12" s="177">
        <f>454497+871</f>
        <v>455368</v>
      </c>
      <c r="D12" s="177">
        <v>14598</v>
      </c>
      <c r="E12" s="177">
        <v>263183</v>
      </c>
      <c r="F12" s="177">
        <v>198334</v>
      </c>
      <c r="G12" s="183">
        <f>SUM(E12:F12)+2462</f>
        <v>463979</v>
      </c>
      <c r="H12" s="177">
        <v>0</v>
      </c>
      <c r="I12" s="177">
        <v>0</v>
      </c>
      <c r="J12" s="183">
        <v>0</v>
      </c>
      <c r="K12" s="263">
        <f t="shared" si="1"/>
        <v>933945</v>
      </c>
    </row>
    <row r="13" spans="1:11" x14ac:dyDescent="0.25">
      <c r="A13" s="120">
        <v>7</v>
      </c>
      <c r="B13" s="275" t="s">
        <v>94</v>
      </c>
      <c r="C13" s="176">
        <f>140559+2795</f>
        <v>143354</v>
      </c>
      <c r="D13" s="176">
        <v>0</v>
      </c>
      <c r="E13" s="176">
        <v>112518</v>
      </c>
      <c r="F13" s="176">
        <v>78513</v>
      </c>
      <c r="G13" s="249">
        <f>SUM(E13:F13)+1930</f>
        <v>192961</v>
      </c>
      <c r="H13" s="176">
        <v>0</v>
      </c>
      <c r="I13" s="176">
        <v>0</v>
      </c>
      <c r="J13" s="249">
        <v>0</v>
      </c>
      <c r="K13" s="182">
        <f t="shared" si="1"/>
        <v>336315</v>
      </c>
    </row>
    <row r="14" spans="1:11" x14ac:dyDescent="0.25">
      <c r="A14" s="115">
        <v>8</v>
      </c>
      <c r="B14" s="122" t="s">
        <v>9</v>
      </c>
      <c r="C14" s="177">
        <f>394268+2882</f>
        <v>397150</v>
      </c>
      <c r="D14" s="177">
        <v>0</v>
      </c>
      <c r="E14" s="177">
        <v>183392</v>
      </c>
      <c r="F14" s="177">
        <v>139331</v>
      </c>
      <c r="G14" s="183">
        <f>SUM(E14:F14)+4626</f>
        <v>327349</v>
      </c>
      <c r="H14" s="177">
        <v>0</v>
      </c>
      <c r="I14" s="177">
        <v>0</v>
      </c>
      <c r="J14" s="183">
        <v>0</v>
      </c>
      <c r="K14" s="263">
        <f t="shared" si="1"/>
        <v>724499</v>
      </c>
    </row>
    <row r="15" spans="1:11" x14ac:dyDescent="0.25">
      <c r="A15" s="120">
        <v>9</v>
      </c>
      <c r="B15" s="173" t="s">
        <v>38</v>
      </c>
      <c r="C15" s="176">
        <f>305293+4247</f>
        <v>309540</v>
      </c>
      <c r="D15" s="176">
        <v>2080</v>
      </c>
      <c r="E15" s="176">
        <v>247776</v>
      </c>
      <c r="F15" s="176">
        <v>201951</v>
      </c>
      <c r="G15" s="249">
        <f>SUM(E15:F15)+5519</f>
        <v>455246</v>
      </c>
      <c r="H15" s="249">
        <v>0</v>
      </c>
      <c r="I15" s="249">
        <v>0</v>
      </c>
      <c r="J15" s="249">
        <v>9240</v>
      </c>
      <c r="K15" s="182">
        <f t="shared" si="1"/>
        <v>776106</v>
      </c>
    </row>
    <row r="16" spans="1:11" x14ac:dyDescent="0.25">
      <c r="A16" s="115">
        <v>10</v>
      </c>
      <c r="B16" s="122" t="s">
        <v>93</v>
      </c>
      <c r="C16" s="177">
        <f>387655+2660</f>
        <v>390315</v>
      </c>
      <c r="D16" s="177">
        <v>0</v>
      </c>
      <c r="E16" s="177">
        <v>193162</v>
      </c>
      <c r="F16" s="177">
        <v>128233</v>
      </c>
      <c r="G16" s="183">
        <f>SUM(E16:F16)+7521</f>
        <v>328916</v>
      </c>
      <c r="H16" s="177">
        <v>0</v>
      </c>
      <c r="I16" s="177">
        <v>0</v>
      </c>
      <c r="J16" s="183"/>
      <c r="K16" s="263">
        <f t="shared" si="1"/>
        <v>719231</v>
      </c>
    </row>
    <row r="17" spans="1:11" ht="15.75" thickBot="1" x14ac:dyDescent="0.3">
      <c r="A17" s="121">
        <v>11</v>
      </c>
      <c r="B17" s="174" t="s">
        <v>11</v>
      </c>
      <c r="C17" s="185">
        <f>231228+2126</f>
        <v>233354</v>
      </c>
      <c r="D17" s="184">
        <v>6042</v>
      </c>
      <c r="E17" s="185">
        <v>161886</v>
      </c>
      <c r="F17" s="185">
        <v>143983</v>
      </c>
      <c r="G17" s="249">
        <f>SUM(E17:F17)+5288</f>
        <v>311157</v>
      </c>
      <c r="H17" s="185">
        <v>0</v>
      </c>
      <c r="I17" s="185">
        <v>0</v>
      </c>
      <c r="J17" s="184">
        <v>0</v>
      </c>
      <c r="K17" s="182">
        <f t="shared" si="1"/>
        <v>550553</v>
      </c>
    </row>
    <row r="18" spans="1:11" ht="15.75" thickBot="1" x14ac:dyDescent="0.3">
      <c r="A18" s="124"/>
      <c r="B18" s="137" t="s">
        <v>56</v>
      </c>
      <c r="C18" s="138">
        <f t="shared" ref="C18:K18" si="2">SUM(C19:C23)</f>
        <v>35786</v>
      </c>
      <c r="D18" s="179">
        <f t="shared" si="2"/>
        <v>120252</v>
      </c>
      <c r="E18" s="179">
        <f t="shared" si="2"/>
        <v>55880</v>
      </c>
      <c r="F18" s="179">
        <f t="shared" si="2"/>
        <v>32752</v>
      </c>
      <c r="G18" s="239">
        <f t="shared" si="2"/>
        <v>92127</v>
      </c>
      <c r="H18" s="179">
        <f t="shared" si="2"/>
        <v>0</v>
      </c>
      <c r="I18" s="179">
        <f t="shared" si="2"/>
        <v>6909616</v>
      </c>
      <c r="J18" s="179">
        <f t="shared" si="2"/>
        <v>0</v>
      </c>
      <c r="K18" s="239">
        <f t="shared" si="2"/>
        <v>7157781</v>
      </c>
    </row>
    <row r="19" spans="1:11" x14ac:dyDescent="0.25">
      <c r="A19" s="120">
        <v>1</v>
      </c>
      <c r="B19" s="173" t="s">
        <v>11</v>
      </c>
      <c r="C19" s="176">
        <v>8804</v>
      </c>
      <c r="D19" s="176">
        <v>0</v>
      </c>
      <c r="E19" s="176">
        <v>11874</v>
      </c>
      <c r="F19" s="176">
        <v>2169</v>
      </c>
      <c r="G19" s="249">
        <f>SUM(E19:F19)+185</f>
        <v>14228</v>
      </c>
      <c r="H19" s="176">
        <v>0</v>
      </c>
      <c r="I19" s="176">
        <f>2958836+99986</f>
        <v>3058822</v>
      </c>
      <c r="J19" s="176">
        <v>0</v>
      </c>
      <c r="K19" s="182">
        <f>C19+D19+G19+I19+J19</f>
        <v>3081854</v>
      </c>
    </row>
    <row r="20" spans="1:11" x14ac:dyDescent="0.25">
      <c r="A20" s="115">
        <v>2</v>
      </c>
      <c r="B20" s="122" t="s">
        <v>32</v>
      </c>
      <c r="C20" s="177">
        <v>17419</v>
      </c>
      <c r="D20" s="177">
        <v>120252</v>
      </c>
      <c r="E20" s="177">
        <v>37558</v>
      </c>
      <c r="F20" s="177">
        <v>21833</v>
      </c>
      <c r="G20" s="183">
        <f>SUM(E20:F20)+1782</f>
        <v>61173</v>
      </c>
      <c r="H20" s="177">
        <v>0</v>
      </c>
      <c r="I20" s="177">
        <f>2462173+3829</f>
        <v>2466002</v>
      </c>
      <c r="J20" s="177">
        <v>0</v>
      </c>
      <c r="K20" s="263">
        <f>C20+D20+G20+I20+J20</f>
        <v>2664846</v>
      </c>
    </row>
    <row r="21" spans="1:11" x14ac:dyDescent="0.25">
      <c r="A21" s="120">
        <v>3</v>
      </c>
      <c r="B21" s="173" t="s">
        <v>7</v>
      </c>
      <c r="C21" s="176">
        <v>5727</v>
      </c>
      <c r="D21" s="173">
        <v>0</v>
      </c>
      <c r="E21" s="176">
        <v>5337</v>
      </c>
      <c r="F21" s="176">
        <v>8484</v>
      </c>
      <c r="G21" s="249">
        <f>SUM(E21:F21)+1338</f>
        <v>15159</v>
      </c>
      <c r="H21" s="176">
        <v>0</v>
      </c>
      <c r="I21" s="249">
        <f>609708+259209</f>
        <v>868917</v>
      </c>
      <c r="J21" s="176">
        <v>0</v>
      </c>
      <c r="K21" s="182">
        <f>C21+D21+G21+I21+J21</f>
        <v>889803</v>
      </c>
    </row>
    <row r="22" spans="1:11" x14ac:dyDescent="0.25">
      <c r="A22" s="132">
        <v>4</v>
      </c>
      <c r="B22" s="175" t="s">
        <v>9</v>
      </c>
      <c r="C22" s="178">
        <v>3397</v>
      </c>
      <c r="D22" s="175">
        <v>0</v>
      </c>
      <c r="E22" s="178">
        <v>943</v>
      </c>
      <c r="F22" s="178">
        <v>143</v>
      </c>
      <c r="G22" s="288">
        <f>SUM(E22:F22)+126</f>
        <v>1212</v>
      </c>
      <c r="H22" s="178">
        <v>0</v>
      </c>
      <c r="I22" s="178">
        <f>401538+33998</f>
        <v>435536</v>
      </c>
      <c r="J22" s="178">
        <v>0</v>
      </c>
      <c r="K22" s="263">
        <f>C22+D22+G22+I22+J22</f>
        <v>440145</v>
      </c>
    </row>
    <row r="23" spans="1:11" s="1" customFormat="1" ht="15.75" thickBot="1" x14ac:dyDescent="0.3">
      <c r="A23" s="120">
        <v>5</v>
      </c>
      <c r="B23" s="173" t="s">
        <v>4</v>
      </c>
      <c r="C23" s="176">
        <v>439</v>
      </c>
      <c r="D23" s="173">
        <v>0</v>
      </c>
      <c r="E23" s="176">
        <v>168</v>
      </c>
      <c r="F23" s="176">
        <v>123</v>
      </c>
      <c r="G23" s="249">
        <f>SUM(E23:F23)+64</f>
        <v>355</v>
      </c>
      <c r="H23" s="176">
        <v>0</v>
      </c>
      <c r="I23" s="249">
        <f>80323+16</f>
        <v>80339</v>
      </c>
      <c r="J23" s="176">
        <v>0</v>
      </c>
      <c r="K23" s="182">
        <f>C23+D23+G23+I23+J23</f>
        <v>81133</v>
      </c>
    </row>
    <row r="24" spans="1:11" ht="15.75" thickBot="1" x14ac:dyDescent="0.3">
      <c r="A24" s="400" t="s">
        <v>30</v>
      </c>
      <c r="B24" s="401"/>
      <c r="C24" s="261">
        <f t="shared" ref="C24:K24" si="3">C6+C18</f>
        <v>3880571</v>
      </c>
      <c r="D24" s="261">
        <f t="shared" si="3"/>
        <v>166359</v>
      </c>
      <c r="E24" s="261">
        <f t="shared" si="3"/>
        <v>2945533</v>
      </c>
      <c r="F24" s="261">
        <f t="shared" si="3"/>
        <v>1858137</v>
      </c>
      <c r="G24" s="262">
        <f t="shared" si="3"/>
        <v>4919230</v>
      </c>
      <c r="H24" s="261">
        <f t="shared" si="3"/>
        <v>0</v>
      </c>
      <c r="I24" s="261">
        <f t="shared" si="3"/>
        <v>6909616</v>
      </c>
      <c r="J24" s="261">
        <f t="shared" si="3"/>
        <v>9240</v>
      </c>
      <c r="K24" s="262">
        <f t="shared" si="3"/>
        <v>15885016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414" t="s">
        <v>117</v>
      </c>
      <c r="C4" s="414"/>
      <c r="D4" s="414"/>
      <c r="E4" s="414"/>
      <c r="F4" s="414"/>
      <c r="G4" s="414"/>
      <c r="H4" s="414"/>
    </row>
    <row r="5" spans="1:8" x14ac:dyDescent="0.25">
      <c r="A5" s="1"/>
      <c r="B5" s="230"/>
      <c r="C5" s="231"/>
      <c r="D5" s="231"/>
      <c r="E5" s="231"/>
      <c r="F5" s="231"/>
      <c r="G5" s="231"/>
      <c r="H5" s="231"/>
    </row>
    <row r="6" spans="1:8" ht="15.75" thickBot="1" x14ac:dyDescent="0.3">
      <c r="A6" s="1"/>
      <c r="B6" s="1"/>
      <c r="C6" s="1"/>
      <c r="D6" s="1"/>
      <c r="E6" s="1"/>
      <c r="F6" s="1"/>
      <c r="G6" s="106"/>
      <c r="H6" s="1"/>
    </row>
    <row r="7" spans="1:8" x14ac:dyDescent="0.25">
      <c r="A7" s="1"/>
      <c r="B7" s="415" t="s">
        <v>3</v>
      </c>
      <c r="C7" s="416"/>
      <c r="D7" s="419" t="s">
        <v>61</v>
      </c>
      <c r="E7" s="421" t="s">
        <v>62</v>
      </c>
      <c r="F7" s="421" t="s">
        <v>63</v>
      </c>
      <c r="G7" s="423" t="s">
        <v>59</v>
      </c>
      <c r="H7" s="1"/>
    </row>
    <row r="8" spans="1:8" ht="23.25" customHeight="1" x14ac:dyDescent="0.25">
      <c r="A8" s="1"/>
      <c r="B8" s="417"/>
      <c r="C8" s="418"/>
      <c r="D8" s="420"/>
      <c r="E8" s="422"/>
      <c r="F8" s="422"/>
      <c r="G8" s="424"/>
      <c r="H8" s="1"/>
    </row>
    <row r="9" spans="1:8" ht="45" customHeight="1" x14ac:dyDescent="0.25">
      <c r="A9" s="1"/>
      <c r="B9" s="408" t="s">
        <v>64</v>
      </c>
      <c r="C9" s="409"/>
      <c r="D9" s="232">
        <v>704</v>
      </c>
      <c r="E9" s="232">
        <v>104232</v>
      </c>
      <c r="F9" s="232">
        <v>679</v>
      </c>
      <c r="G9" s="233">
        <v>142528</v>
      </c>
      <c r="H9" s="1"/>
    </row>
    <row r="10" spans="1:8" ht="45" customHeight="1" x14ac:dyDescent="0.25">
      <c r="A10" s="1"/>
      <c r="B10" s="408" t="s">
        <v>65</v>
      </c>
      <c r="C10" s="409"/>
      <c r="D10" s="232">
        <v>131</v>
      </c>
      <c r="E10" s="232">
        <v>29076</v>
      </c>
      <c r="F10" s="232">
        <v>169</v>
      </c>
      <c r="G10" s="233">
        <v>47229</v>
      </c>
      <c r="H10" s="1"/>
    </row>
    <row r="11" spans="1:8" ht="38.25" customHeight="1" x14ac:dyDescent="0.25">
      <c r="A11" s="1"/>
      <c r="B11" s="410" t="s">
        <v>3</v>
      </c>
      <c r="C11" s="411"/>
      <c r="D11" s="241">
        <f>D9+D10</f>
        <v>835</v>
      </c>
      <c r="E11" s="242">
        <f t="shared" ref="E11:G11" si="0">E9+E10</f>
        <v>133308</v>
      </c>
      <c r="F11" s="241">
        <f t="shared" si="0"/>
        <v>848</v>
      </c>
      <c r="G11" s="240">
        <f t="shared" si="0"/>
        <v>189757</v>
      </c>
      <c r="H11" s="1"/>
    </row>
    <row r="12" spans="1:8" ht="53.25" customHeight="1" thickBot="1" x14ac:dyDescent="0.3">
      <c r="A12" s="1"/>
      <c r="B12" s="412" t="s">
        <v>66</v>
      </c>
      <c r="C12" s="413"/>
      <c r="D12" s="234">
        <v>433</v>
      </c>
      <c r="E12" s="234">
        <v>53751</v>
      </c>
      <c r="F12" s="234">
        <v>329</v>
      </c>
      <c r="G12" s="235">
        <v>94082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.28515625" customWidth="1"/>
    <col min="2" max="2" width="27.85546875" customWidth="1"/>
    <col min="3" max="3" width="9.5703125" bestFit="1" customWidth="1"/>
  </cols>
  <sheetData>
    <row r="1" spans="1:14" ht="23.25" customHeight="1" thickBot="1" x14ac:dyDescent="0.3">
      <c r="A1" s="216"/>
      <c r="B1" s="216"/>
      <c r="C1" s="295" t="s">
        <v>97</v>
      </c>
      <c r="D1" s="296"/>
      <c r="E1" s="296"/>
      <c r="F1" s="296"/>
      <c r="G1" s="296"/>
      <c r="H1" s="296"/>
      <c r="I1" s="296"/>
      <c r="J1" s="2"/>
      <c r="K1" s="2"/>
      <c r="L1" s="2"/>
      <c r="M1" s="2"/>
      <c r="N1" s="7"/>
    </row>
    <row r="2" spans="1:14" ht="15.75" customHeight="1" thickBot="1" x14ac:dyDescent="0.3">
      <c r="A2" s="299" t="s">
        <v>0</v>
      </c>
      <c r="B2" s="301" t="s">
        <v>1</v>
      </c>
      <c r="C2" s="303" t="s">
        <v>2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97" t="s">
        <v>3</v>
      </c>
    </row>
    <row r="3" spans="1:14" ht="15.75" thickBot="1" x14ac:dyDescent="0.3">
      <c r="A3" s="300"/>
      <c r="B3" s="302"/>
      <c r="C3" s="89" t="s">
        <v>69</v>
      </c>
      <c r="D3" s="23" t="s">
        <v>4</v>
      </c>
      <c r="E3" s="22" t="s">
        <v>5</v>
      </c>
      <c r="F3" s="23" t="s">
        <v>6</v>
      </c>
      <c r="G3" s="22" t="s">
        <v>7</v>
      </c>
      <c r="H3" s="23" t="s">
        <v>8</v>
      </c>
      <c r="I3" s="22" t="s">
        <v>94</v>
      </c>
      <c r="J3" s="23" t="s">
        <v>9</v>
      </c>
      <c r="K3" s="89" t="s">
        <v>10</v>
      </c>
      <c r="L3" s="23" t="s">
        <v>93</v>
      </c>
      <c r="M3" s="24" t="s">
        <v>11</v>
      </c>
      <c r="N3" s="298"/>
    </row>
    <row r="4" spans="1:14" x14ac:dyDescent="0.25">
      <c r="A4" s="4">
        <v>1</v>
      </c>
      <c r="B4" s="8" t="s">
        <v>12</v>
      </c>
      <c r="C4" s="186">
        <v>35019</v>
      </c>
      <c r="D4" s="157">
        <v>56432</v>
      </c>
      <c r="E4" s="208">
        <v>37213</v>
      </c>
      <c r="F4" s="202">
        <v>94857</v>
      </c>
      <c r="G4" s="208">
        <v>64076</v>
      </c>
      <c r="H4" s="195">
        <v>48453</v>
      </c>
      <c r="I4" s="208">
        <v>26007</v>
      </c>
      <c r="J4" s="202">
        <v>57659</v>
      </c>
      <c r="K4" s="186">
        <v>51474</v>
      </c>
      <c r="L4" s="202">
        <v>53721</v>
      </c>
      <c r="M4" s="198">
        <v>74032</v>
      </c>
      <c r="N4" s="195">
        <f t="shared" ref="N4:N21" si="0">SUM(C4:M4)</f>
        <v>598943</v>
      </c>
    </row>
    <row r="5" spans="1:14" x14ac:dyDescent="0.25">
      <c r="A5" s="3">
        <v>2</v>
      </c>
      <c r="B5" s="9" t="s">
        <v>13</v>
      </c>
      <c r="C5" s="205">
        <v>7</v>
      </c>
      <c r="D5" s="71">
        <v>5578</v>
      </c>
      <c r="E5" s="206">
        <v>1978</v>
      </c>
      <c r="F5" s="203">
        <v>1414</v>
      </c>
      <c r="G5" s="206">
        <v>32</v>
      </c>
      <c r="H5" s="196">
        <v>660</v>
      </c>
      <c r="I5" s="205">
        <v>0</v>
      </c>
      <c r="J5" s="203">
        <v>91</v>
      </c>
      <c r="K5" s="205">
        <v>31</v>
      </c>
      <c r="L5" s="21">
        <v>592</v>
      </c>
      <c r="M5" s="199">
        <v>323</v>
      </c>
      <c r="N5" s="196">
        <f t="shared" si="0"/>
        <v>10706</v>
      </c>
    </row>
    <row r="6" spans="1:14" x14ac:dyDescent="0.25">
      <c r="A6" s="3">
        <v>3</v>
      </c>
      <c r="B6" s="9" t="s">
        <v>14</v>
      </c>
      <c r="C6" s="206">
        <v>2806</v>
      </c>
      <c r="D6" s="71">
        <v>6921</v>
      </c>
      <c r="E6" s="206">
        <v>9595</v>
      </c>
      <c r="F6" s="203">
        <v>7028</v>
      </c>
      <c r="G6" s="206">
        <v>2698</v>
      </c>
      <c r="H6" s="196">
        <v>4267</v>
      </c>
      <c r="I6" s="206">
        <v>532</v>
      </c>
      <c r="J6" s="203">
        <v>3437</v>
      </c>
      <c r="K6" s="206">
        <v>5588</v>
      </c>
      <c r="L6" s="203">
        <v>3293</v>
      </c>
      <c r="M6" s="200">
        <v>3146</v>
      </c>
      <c r="N6" s="196">
        <f t="shared" si="0"/>
        <v>49311</v>
      </c>
    </row>
    <row r="7" spans="1:14" x14ac:dyDescent="0.25">
      <c r="A7" s="3">
        <v>4</v>
      </c>
      <c r="B7" s="9" t="s">
        <v>15</v>
      </c>
      <c r="C7" s="205">
        <v>0</v>
      </c>
      <c r="D7" s="38">
        <v>0</v>
      </c>
      <c r="E7" s="205">
        <v>0</v>
      </c>
      <c r="F7" s="21">
        <v>0</v>
      </c>
      <c r="G7" s="205">
        <v>0</v>
      </c>
      <c r="H7" s="9">
        <v>0</v>
      </c>
      <c r="I7" s="205">
        <v>0</v>
      </c>
      <c r="J7" s="21">
        <v>0</v>
      </c>
      <c r="K7" s="205">
        <v>0</v>
      </c>
      <c r="L7" s="21">
        <v>0</v>
      </c>
      <c r="M7" s="199">
        <v>0</v>
      </c>
      <c r="N7" s="9">
        <f t="shared" si="0"/>
        <v>0</v>
      </c>
    </row>
    <row r="8" spans="1:14" x14ac:dyDescent="0.25">
      <c r="A8" s="3">
        <v>5</v>
      </c>
      <c r="B8" s="9" t="s">
        <v>16</v>
      </c>
      <c r="C8" s="205">
        <v>0</v>
      </c>
      <c r="D8" s="71">
        <v>0</v>
      </c>
      <c r="E8" s="205">
        <v>0</v>
      </c>
      <c r="F8" s="21">
        <v>0</v>
      </c>
      <c r="G8" s="206">
        <v>4</v>
      </c>
      <c r="H8" s="9">
        <v>2</v>
      </c>
      <c r="I8" s="205">
        <v>0</v>
      </c>
      <c r="J8" s="21">
        <v>0</v>
      </c>
      <c r="K8" s="205">
        <v>0</v>
      </c>
      <c r="L8" s="21">
        <v>0</v>
      </c>
      <c r="M8" s="199">
        <v>0</v>
      </c>
      <c r="N8" s="196">
        <f t="shared" si="0"/>
        <v>6</v>
      </c>
    </row>
    <row r="9" spans="1:14" x14ac:dyDescent="0.25">
      <c r="A9" s="3">
        <v>6</v>
      </c>
      <c r="B9" s="9" t="s">
        <v>17</v>
      </c>
      <c r="C9" s="205">
        <v>1</v>
      </c>
      <c r="D9" s="38">
        <v>7</v>
      </c>
      <c r="E9" s="205">
        <v>2</v>
      </c>
      <c r="F9" s="21">
        <v>7</v>
      </c>
      <c r="G9" s="205">
        <v>3</v>
      </c>
      <c r="H9" s="9">
        <v>3</v>
      </c>
      <c r="I9" s="205">
        <v>0</v>
      </c>
      <c r="J9" s="21">
        <v>4</v>
      </c>
      <c r="K9" s="205">
        <v>8</v>
      </c>
      <c r="L9" s="21">
        <v>2</v>
      </c>
      <c r="M9" s="199">
        <v>0</v>
      </c>
      <c r="N9" s="196">
        <f t="shared" si="0"/>
        <v>37</v>
      </c>
    </row>
    <row r="10" spans="1:14" x14ac:dyDescent="0.25">
      <c r="A10" s="3">
        <v>7</v>
      </c>
      <c r="B10" s="9" t="s">
        <v>18</v>
      </c>
      <c r="C10" s="206">
        <v>448</v>
      </c>
      <c r="D10" s="71">
        <v>726</v>
      </c>
      <c r="E10" s="206">
        <v>318</v>
      </c>
      <c r="F10" s="203">
        <v>308</v>
      </c>
      <c r="G10" s="206">
        <v>291</v>
      </c>
      <c r="H10" s="196">
        <v>475</v>
      </c>
      <c r="I10" s="205">
        <v>0</v>
      </c>
      <c r="J10" s="203">
        <v>185</v>
      </c>
      <c r="K10" s="206">
        <v>68</v>
      </c>
      <c r="L10" s="21">
        <v>21</v>
      </c>
      <c r="M10" s="200">
        <v>78</v>
      </c>
      <c r="N10" s="196">
        <f t="shared" si="0"/>
        <v>2918</v>
      </c>
    </row>
    <row r="11" spans="1:14" x14ac:dyDescent="0.25">
      <c r="A11" s="3">
        <v>8</v>
      </c>
      <c r="B11" s="9" t="s">
        <v>19</v>
      </c>
      <c r="C11" s="206">
        <v>10543</v>
      </c>
      <c r="D11" s="71">
        <v>13423</v>
      </c>
      <c r="E11" s="206">
        <v>6708</v>
      </c>
      <c r="F11" s="203">
        <v>18995</v>
      </c>
      <c r="G11" s="206">
        <v>7312</v>
      </c>
      <c r="H11" s="196">
        <v>23664</v>
      </c>
      <c r="I11" s="206">
        <v>679</v>
      </c>
      <c r="J11" s="203">
        <v>4977</v>
      </c>
      <c r="K11" s="206">
        <v>6230</v>
      </c>
      <c r="L11" s="203">
        <v>7370</v>
      </c>
      <c r="M11" s="200">
        <v>15353</v>
      </c>
      <c r="N11" s="196">
        <f t="shared" si="0"/>
        <v>115254</v>
      </c>
    </row>
    <row r="12" spans="1:14" x14ac:dyDescent="0.25">
      <c r="A12" s="3">
        <v>9</v>
      </c>
      <c r="B12" s="9" t="s">
        <v>20</v>
      </c>
      <c r="C12" s="206">
        <v>11510</v>
      </c>
      <c r="D12" s="71">
        <v>14632</v>
      </c>
      <c r="E12" s="206">
        <v>2248</v>
      </c>
      <c r="F12" s="203">
        <v>30680</v>
      </c>
      <c r="G12" s="206">
        <v>7908</v>
      </c>
      <c r="H12" s="196">
        <v>21196</v>
      </c>
      <c r="I12" s="206">
        <v>329</v>
      </c>
      <c r="J12" s="203">
        <v>1914</v>
      </c>
      <c r="K12" s="206">
        <v>2998</v>
      </c>
      <c r="L12" s="203">
        <v>2260</v>
      </c>
      <c r="M12" s="200">
        <v>3408</v>
      </c>
      <c r="N12" s="196">
        <f t="shared" si="0"/>
        <v>99083</v>
      </c>
    </row>
    <row r="13" spans="1:14" x14ac:dyDescent="0.25">
      <c r="A13" s="3">
        <v>10</v>
      </c>
      <c r="B13" s="9" t="s">
        <v>21</v>
      </c>
      <c r="C13" s="206">
        <v>43683</v>
      </c>
      <c r="D13" s="71">
        <v>81001</v>
      </c>
      <c r="E13" s="206">
        <v>62755</v>
      </c>
      <c r="F13" s="203">
        <v>65059</v>
      </c>
      <c r="G13" s="206">
        <v>86435</v>
      </c>
      <c r="H13" s="196">
        <v>64655</v>
      </c>
      <c r="I13" s="206">
        <v>46034</v>
      </c>
      <c r="J13" s="203">
        <v>96064</v>
      </c>
      <c r="K13" s="206">
        <v>70714</v>
      </c>
      <c r="L13" s="203">
        <v>68883</v>
      </c>
      <c r="M13" s="200">
        <v>44469</v>
      </c>
      <c r="N13" s="196">
        <f t="shared" si="0"/>
        <v>729752</v>
      </c>
    </row>
    <row r="14" spans="1:14" x14ac:dyDescent="0.25">
      <c r="A14" s="3">
        <v>11</v>
      </c>
      <c r="B14" s="9" t="s">
        <v>22</v>
      </c>
      <c r="C14" s="205">
        <v>0</v>
      </c>
      <c r="D14" s="71">
        <v>1</v>
      </c>
      <c r="E14" s="205">
        <v>0</v>
      </c>
      <c r="F14" s="203">
        <v>0</v>
      </c>
      <c r="G14" s="206">
        <v>15</v>
      </c>
      <c r="H14" s="9">
        <v>13</v>
      </c>
      <c r="I14" s="205">
        <v>0</v>
      </c>
      <c r="J14" s="21">
        <v>0</v>
      </c>
      <c r="K14" s="205">
        <v>22</v>
      </c>
      <c r="L14" s="21">
        <v>0</v>
      </c>
      <c r="M14" s="199">
        <v>0</v>
      </c>
      <c r="N14" s="196">
        <f t="shared" si="0"/>
        <v>51</v>
      </c>
    </row>
    <row r="15" spans="1:14" x14ac:dyDescent="0.25">
      <c r="A15" s="3">
        <v>12</v>
      </c>
      <c r="B15" s="9" t="s">
        <v>23</v>
      </c>
      <c r="C15" s="205">
        <v>51</v>
      </c>
      <c r="D15" s="38">
        <v>78</v>
      </c>
      <c r="E15" s="205">
        <v>32</v>
      </c>
      <c r="F15" s="21">
        <v>222</v>
      </c>
      <c r="G15" s="205">
        <v>36</v>
      </c>
      <c r="H15" s="9">
        <v>115</v>
      </c>
      <c r="I15" s="205">
        <v>0</v>
      </c>
      <c r="J15" s="21">
        <v>42</v>
      </c>
      <c r="K15" s="205">
        <v>157</v>
      </c>
      <c r="L15" s="21">
        <v>21</v>
      </c>
      <c r="M15" s="199">
        <v>3</v>
      </c>
      <c r="N15" s="196">
        <f t="shared" si="0"/>
        <v>757</v>
      </c>
    </row>
    <row r="16" spans="1:14" x14ac:dyDescent="0.25">
      <c r="A16" s="3">
        <v>13</v>
      </c>
      <c r="B16" s="9" t="s">
        <v>24</v>
      </c>
      <c r="C16" s="206">
        <v>3722</v>
      </c>
      <c r="D16" s="71">
        <v>5594</v>
      </c>
      <c r="E16" s="206">
        <v>1524</v>
      </c>
      <c r="F16" s="203">
        <v>9631</v>
      </c>
      <c r="G16" s="206">
        <v>4543</v>
      </c>
      <c r="H16" s="196">
        <v>14135</v>
      </c>
      <c r="I16" s="206">
        <v>203</v>
      </c>
      <c r="J16" s="203">
        <v>1591</v>
      </c>
      <c r="K16" s="206">
        <v>3506</v>
      </c>
      <c r="L16" s="203">
        <v>326</v>
      </c>
      <c r="M16" s="200">
        <v>2715</v>
      </c>
      <c r="N16" s="196">
        <f t="shared" si="0"/>
        <v>47490</v>
      </c>
    </row>
    <row r="17" spans="1:14" x14ac:dyDescent="0.25">
      <c r="A17" s="3">
        <v>14</v>
      </c>
      <c r="B17" s="9" t="s">
        <v>25</v>
      </c>
      <c r="C17" s="205">
        <v>1</v>
      </c>
      <c r="D17" s="71">
        <v>309</v>
      </c>
      <c r="E17" s="205">
        <v>0</v>
      </c>
      <c r="F17" s="21">
        <v>13</v>
      </c>
      <c r="G17" s="205">
        <v>0</v>
      </c>
      <c r="H17" s="9">
        <v>0</v>
      </c>
      <c r="I17" s="205">
        <v>0</v>
      </c>
      <c r="J17" s="21">
        <v>0</v>
      </c>
      <c r="K17" s="205">
        <v>0</v>
      </c>
      <c r="L17" s="203">
        <v>5172</v>
      </c>
      <c r="M17" s="199">
        <v>0</v>
      </c>
      <c r="N17" s="196">
        <f t="shared" si="0"/>
        <v>5495</v>
      </c>
    </row>
    <row r="18" spans="1:14" x14ac:dyDescent="0.25">
      <c r="A18" s="3">
        <v>15</v>
      </c>
      <c r="B18" s="9" t="s">
        <v>26</v>
      </c>
      <c r="C18" s="205">
        <v>1</v>
      </c>
      <c r="D18" s="38">
        <v>10</v>
      </c>
      <c r="E18" s="205">
        <v>1</v>
      </c>
      <c r="F18" s="203">
        <v>3</v>
      </c>
      <c r="G18" s="205">
        <v>0</v>
      </c>
      <c r="H18" s="9">
        <v>35</v>
      </c>
      <c r="I18" s="205">
        <v>0</v>
      </c>
      <c r="J18" s="21">
        <v>0</v>
      </c>
      <c r="K18" s="205">
        <v>37</v>
      </c>
      <c r="L18" s="21">
        <v>71</v>
      </c>
      <c r="M18" s="199">
        <v>0</v>
      </c>
      <c r="N18" s="196">
        <f>SUM(C18:M18)</f>
        <v>158</v>
      </c>
    </row>
    <row r="19" spans="1:14" x14ac:dyDescent="0.25">
      <c r="A19" s="3">
        <v>16</v>
      </c>
      <c r="B19" s="9" t="s">
        <v>27</v>
      </c>
      <c r="C19" s="206">
        <v>29</v>
      </c>
      <c r="D19" s="71">
        <v>45</v>
      </c>
      <c r="E19" s="206">
        <v>15</v>
      </c>
      <c r="F19" s="203">
        <v>157</v>
      </c>
      <c r="G19" s="205">
        <v>0</v>
      </c>
      <c r="H19" s="196">
        <v>1070</v>
      </c>
      <c r="I19" s="205">
        <v>0</v>
      </c>
      <c r="J19" s="203">
        <v>31</v>
      </c>
      <c r="K19" s="206">
        <v>0</v>
      </c>
      <c r="L19" s="21">
        <v>5</v>
      </c>
      <c r="M19" s="200">
        <v>2</v>
      </c>
      <c r="N19" s="196">
        <f>SUM(C19:M19)</f>
        <v>1354</v>
      </c>
    </row>
    <row r="20" spans="1:14" x14ac:dyDescent="0.25">
      <c r="A20" s="3">
        <v>17</v>
      </c>
      <c r="B20" s="9" t="s">
        <v>28</v>
      </c>
      <c r="C20" s="205">
        <v>0</v>
      </c>
      <c r="D20" s="38">
        <v>0</v>
      </c>
      <c r="E20" s="205">
        <v>0</v>
      </c>
      <c r="F20" s="21">
        <v>0</v>
      </c>
      <c r="G20" s="205">
        <v>0</v>
      </c>
      <c r="H20" s="9">
        <v>0</v>
      </c>
      <c r="I20" s="205">
        <v>0</v>
      </c>
      <c r="J20" s="21">
        <v>0</v>
      </c>
      <c r="K20" s="205">
        <v>0</v>
      </c>
      <c r="L20" s="21">
        <v>1</v>
      </c>
      <c r="M20" s="199">
        <v>6</v>
      </c>
      <c r="N20" s="9">
        <f>SUM(C20:M20)</f>
        <v>7</v>
      </c>
    </row>
    <row r="21" spans="1:14" ht="15.75" thickBot="1" x14ac:dyDescent="0.3">
      <c r="A21" s="5">
        <v>18</v>
      </c>
      <c r="B21" s="10" t="s">
        <v>29</v>
      </c>
      <c r="C21" s="207">
        <v>3366</v>
      </c>
      <c r="D21" s="158">
        <v>22509</v>
      </c>
      <c r="E21" s="207">
        <v>4201</v>
      </c>
      <c r="F21" s="204">
        <v>16763</v>
      </c>
      <c r="G21" s="207">
        <v>5395</v>
      </c>
      <c r="H21" s="197">
        <v>24387</v>
      </c>
      <c r="I21" s="207">
        <v>6671</v>
      </c>
      <c r="J21" s="204">
        <v>12703</v>
      </c>
      <c r="K21" s="207">
        <v>7230</v>
      </c>
      <c r="L21" s="204">
        <v>6779</v>
      </c>
      <c r="M21" s="201">
        <v>7541</v>
      </c>
      <c r="N21" s="197">
        <f t="shared" si="0"/>
        <v>117545</v>
      </c>
    </row>
    <row r="22" spans="1:14" ht="15.75" thickBot="1" x14ac:dyDescent="0.3">
      <c r="A22" s="6"/>
      <c r="B22" s="18" t="s">
        <v>30</v>
      </c>
      <c r="C22" s="273">
        <v>63000</v>
      </c>
      <c r="D22" s="281">
        <v>135268</v>
      </c>
      <c r="E22" s="273">
        <v>86875</v>
      </c>
      <c r="F22" s="269">
        <v>154670</v>
      </c>
      <c r="G22" s="270">
        <v>106549</v>
      </c>
      <c r="H22" s="283">
        <v>120903</v>
      </c>
      <c r="I22" s="270">
        <v>50312</v>
      </c>
      <c r="J22" s="269">
        <v>119192</v>
      </c>
      <c r="K22" s="270">
        <v>91808</v>
      </c>
      <c r="L22" s="269">
        <v>102203</v>
      </c>
      <c r="M22" s="277">
        <v>112986</v>
      </c>
      <c r="N22" s="271">
        <f>SUM(C22:M22)</f>
        <v>1143766</v>
      </c>
    </row>
    <row r="23" spans="1:14" ht="15.75" thickBot="1" x14ac:dyDescent="0.3">
      <c r="A23" s="12"/>
      <c r="B23" s="17"/>
      <c r="C23" s="13"/>
      <c r="D23" s="15"/>
      <c r="E23" s="14"/>
      <c r="F23" s="15"/>
      <c r="G23" s="15"/>
      <c r="H23" s="15"/>
      <c r="I23" s="15"/>
      <c r="J23" s="15"/>
      <c r="K23" s="15"/>
      <c r="L23" s="15"/>
      <c r="M23" s="16"/>
      <c r="N23" s="15"/>
    </row>
    <row r="24" spans="1:14" ht="15.75" customHeight="1" thickBot="1" x14ac:dyDescent="0.3">
      <c r="A24" s="293" t="s">
        <v>31</v>
      </c>
      <c r="B24" s="294"/>
      <c r="C24" s="26">
        <f>C22/N22</f>
        <v>5.5081196678341549E-2</v>
      </c>
      <c r="D24" s="27">
        <f>D22/N22</f>
        <v>0.11826544940136356</v>
      </c>
      <c r="E24" s="28">
        <f>E22/N22</f>
        <v>7.5955221610014639E-2</v>
      </c>
      <c r="F24" s="27">
        <f>F22/N22</f>
        <v>0.13522870936887441</v>
      </c>
      <c r="G24" s="28">
        <f>G22/N22</f>
        <v>9.3156292458422441E-2</v>
      </c>
      <c r="H24" s="27">
        <f>H22/N22</f>
        <v>0.10570606225399251</v>
      </c>
      <c r="I24" s="28">
        <f>I22/N22</f>
        <v>4.3988018528265393E-2</v>
      </c>
      <c r="J24" s="27">
        <f>J22/N22</f>
        <v>0.10421012689658549</v>
      </c>
      <c r="K24" s="28">
        <f>K22/N22</f>
        <v>8.0268166740399702E-2</v>
      </c>
      <c r="L24" s="27">
        <f>L22/N22</f>
        <v>8.9356564192326057E-2</v>
      </c>
      <c r="M24" s="29">
        <f>M22/N22</f>
        <v>9.8784191871414254E-2</v>
      </c>
      <c r="N24" s="10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1143766</v>
      </c>
      <c r="N27" s="149">
        <f>M27/M29</f>
        <v>0.98056220685350881</v>
      </c>
    </row>
    <row r="28" spans="1:14" ht="15.75" thickBot="1" x14ac:dyDescent="0.3">
      <c r="A28" s="25">
        <v>19</v>
      </c>
      <c r="B28" s="171" t="s">
        <v>34</v>
      </c>
      <c r="C28" s="147">
        <v>7967</v>
      </c>
      <c r="D28" s="57">
        <v>1288</v>
      </c>
      <c r="E28" s="147">
        <v>4346</v>
      </c>
      <c r="F28" s="57">
        <v>8261</v>
      </c>
      <c r="G28" s="147">
        <v>811</v>
      </c>
      <c r="H28" s="57">
        <f>SUM(C28:G28)</f>
        <v>22673</v>
      </c>
      <c r="I28" s="1"/>
      <c r="J28" s="107"/>
      <c r="K28" s="289" t="s">
        <v>34</v>
      </c>
      <c r="L28" s="290"/>
      <c r="M28" s="147">
        <f>H28</f>
        <v>22673</v>
      </c>
      <c r="N28" s="150">
        <f>M28/M29</f>
        <v>1.9437793146491158E-2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1166439</v>
      </c>
      <c r="N29" s="152">
        <f>M29/M29</f>
        <v>1</v>
      </c>
    </row>
    <row r="30" spans="1:14" ht="15.75" customHeight="1" thickBot="1" x14ac:dyDescent="0.3">
      <c r="A30" s="293" t="s">
        <v>35</v>
      </c>
      <c r="B30" s="294"/>
      <c r="C30" s="26">
        <f>C28/H28</f>
        <v>0.35138711242446963</v>
      </c>
      <c r="D30" s="108">
        <f>D28/H28</f>
        <v>5.6807656684161781E-2</v>
      </c>
      <c r="E30" s="26">
        <f>E28/H28</f>
        <v>0.19168173598553345</v>
      </c>
      <c r="F30" s="108">
        <f>F28/H28</f>
        <v>0.36435407753715876</v>
      </c>
      <c r="G30" s="26">
        <f>G28/H28</f>
        <v>3.57694173686764E-2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D32" s="272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</cols>
  <sheetData>
    <row r="1" spans="1:14" ht="31.5" customHeight="1" thickBot="1" x14ac:dyDescent="0.3">
      <c r="A1" s="160"/>
      <c r="B1" s="160"/>
      <c r="C1" s="318" t="s">
        <v>98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223" t="s">
        <v>36</v>
      </c>
    </row>
    <row r="2" spans="1:14" ht="15.75" thickBot="1" x14ac:dyDescent="0.3">
      <c r="A2" s="321" t="s">
        <v>0</v>
      </c>
      <c r="B2" s="323" t="s">
        <v>1</v>
      </c>
      <c r="C2" s="325" t="s">
        <v>2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14" t="s">
        <v>3</v>
      </c>
    </row>
    <row r="3" spans="1:14" ht="15.75" thickBot="1" x14ac:dyDescent="0.3">
      <c r="A3" s="322"/>
      <c r="B3" s="324"/>
      <c r="C3" s="89" t="s">
        <v>69</v>
      </c>
      <c r="D3" s="31" t="s">
        <v>4</v>
      </c>
      <c r="E3" s="32" t="s">
        <v>5</v>
      </c>
      <c r="F3" s="31" t="s">
        <v>6</v>
      </c>
      <c r="G3" s="32" t="s">
        <v>7</v>
      </c>
      <c r="H3" s="31" t="s">
        <v>8</v>
      </c>
      <c r="I3" s="284" t="s">
        <v>94</v>
      </c>
      <c r="J3" s="31" t="s">
        <v>9</v>
      </c>
      <c r="K3" s="87" t="s">
        <v>10</v>
      </c>
      <c r="L3" s="34" t="s">
        <v>93</v>
      </c>
      <c r="M3" s="33" t="s">
        <v>11</v>
      </c>
      <c r="N3" s="315"/>
    </row>
    <row r="4" spans="1:14" x14ac:dyDescent="0.25">
      <c r="A4" s="35">
        <v>1</v>
      </c>
      <c r="B4" s="36" t="s">
        <v>12</v>
      </c>
      <c r="C4" s="191">
        <v>53975</v>
      </c>
      <c r="D4" s="157">
        <v>72539</v>
      </c>
      <c r="E4" s="191">
        <v>25076</v>
      </c>
      <c r="F4" s="157">
        <v>33043</v>
      </c>
      <c r="G4" s="153">
        <v>48177</v>
      </c>
      <c r="H4" s="169">
        <v>79708</v>
      </c>
      <c r="I4" s="191">
        <v>3138</v>
      </c>
      <c r="J4" s="157">
        <v>33348</v>
      </c>
      <c r="K4" s="191">
        <v>15738</v>
      </c>
      <c r="L4" s="169">
        <v>8015</v>
      </c>
      <c r="M4" s="83">
        <v>24131</v>
      </c>
      <c r="N4" s="157">
        <f t="shared" ref="N4:N21" si="0">SUM(C4:M4)</f>
        <v>396888</v>
      </c>
    </row>
    <row r="5" spans="1:14" x14ac:dyDescent="0.25">
      <c r="A5" s="37">
        <v>2</v>
      </c>
      <c r="B5" s="38" t="s">
        <v>13</v>
      </c>
      <c r="C5" s="192">
        <v>1300</v>
      </c>
      <c r="D5" s="71">
        <v>24745</v>
      </c>
      <c r="E5" s="192">
        <v>4771</v>
      </c>
      <c r="F5" s="71">
        <v>7470</v>
      </c>
      <c r="G5" s="84">
        <v>1240</v>
      </c>
      <c r="H5" s="71">
        <v>46416</v>
      </c>
      <c r="I5" s="58">
        <v>0</v>
      </c>
      <c r="J5" s="71">
        <v>4563</v>
      </c>
      <c r="K5" s="58">
        <v>24</v>
      </c>
      <c r="L5" s="71">
        <v>11492</v>
      </c>
      <c r="M5" s="84">
        <v>3969</v>
      </c>
      <c r="N5" s="71">
        <f t="shared" si="0"/>
        <v>105990</v>
      </c>
    </row>
    <row r="6" spans="1:14" x14ac:dyDescent="0.25">
      <c r="A6" s="37">
        <v>3</v>
      </c>
      <c r="B6" s="38" t="s">
        <v>14</v>
      </c>
      <c r="C6" s="192">
        <v>42057</v>
      </c>
      <c r="D6" s="71">
        <v>92816</v>
      </c>
      <c r="E6" s="192">
        <v>26525</v>
      </c>
      <c r="F6" s="71">
        <v>72595</v>
      </c>
      <c r="G6" s="84">
        <v>29500</v>
      </c>
      <c r="H6" s="71">
        <v>54608</v>
      </c>
      <c r="I6" s="192">
        <v>6925</v>
      </c>
      <c r="J6" s="71">
        <v>46821</v>
      </c>
      <c r="K6" s="192">
        <v>53040</v>
      </c>
      <c r="L6" s="71">
        <v>25486</v>
      </c>
      <c r="M6" s="84">
        <v>33438</v>
      </c>
      <c r="N6" s="71">
        <f t="shared" si="0"/>
        <v>483811</v>
      </c>
    </row>
    <row r="7" spans="1:14" x14ac:dyDescent="0.25">
      <c r="A7" s="37">
        <v>4</v>
      </c>
      <c r="B7" s="38" t="s">
        <v>15</v>
      </c>
      <c r="C7" s="58">
        <v>0</v>
      </c>
      <c r="D7" s="38">
        <v>0</v>
      </c>
      <c r="E7" s="58">
        <v>0</v>
      </c>
      <c r="F7" s="38">
        <v>0</v>
      </c>
      <c r="G7" s="68">
        <v>0</v>
      </c>
      <c r="H7" s="38">
        <v>0</v>
      </c>
      <c r="I7" s="58">
        <v>0</v>
      </c>
      <c r="J7" s="38">
        <v>0</v>
      </c>
      <c r="K7" s="58">
        <v>0</v>
      </c>
      <c r="L7" s="38">
        <v>0</v>
      </c>
      <c r="M7" s="68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58">
        <v>0</v>
      </c>
      <c r="D8" s="38">
        <v>0</v>
      </c>
      <c r="E8" s="58">
        <v>0</v>
      </c>
      <c r="F8" s="38">
        <v>0</v>
      </c>
      <c r="G8" s="84">
        <v>9</v>
      </c>
      <c r="H8" s="38">
        <v>0</v>
      </c>
      <c r="I8" s="58">
        <v>0</v>
      </c>
      <c r="J8" s="38">
        <v>0</v>
      </c>
      <c r="K8" s="58">
        <v>0</v>
      </c>
      <c r="L8" s="38">
        <v>0</v>
      </c>
      <c r="M8" s="68">
        <v>0</v>
      </c>
      <c r="N8" s="71">
        <f t="shared" si="0"/>
        <v>9</v>
      </c>
    </row>
    <row r="9" spans="1:14" x14ac:dyDescent="0.25">
      <c r="A9" s="37">
        <v>6</v>
      </c>
      <c r="B9" s="38" t="s">
        <v>17</v>
      </c>
      <c r="C9" s="58">
        <v>0</v>
      </c>
      <c r="D9" s="38">
        <v>0</v>
      </c>
      <c r="E9" s="58">
        <v>0</v>
      </c>
      <c r="F9" s="38">
        <v>129</v>
      </c>
      <c r="G9" s="68">
        <v>0</v>
      </c>
      <c r="H9" s="38">
        <v>0</v>
      </c>
      <c r="I9" s="58">
        <v>0</v>
      </c>
      <c r="J9" s="38">
        <v>0</v>
      </c>
      <c r="K9" s="58">
        <v>0</v>
      </c>
      <c r="L9" s="38">
        <v>0</v>
      </c>
      <c r="M9" s="68">
        <v>0</v>
      </c>
      <c r="N9" s="38">
        <f t="shared" si="0"/>
        <v>129</v>
      </c>
    </row>
    <row r="10" spans="1:14" x14ac:dyDescent="0.25">
      <c r="A10" s="37">
        <v>7</v>
      </c>
      <c r="B10" s="38" t="s">
        <v>18</v>
      </c>
      <c r="C10" s="192">
        <v>747</v>
      </c>
      <c r="D10" s="71">
        <v>43</v>
      </c>
      <c r="E10" s="58">
        <v>271</v>
      </c>
      <c r="F10" s="71">
        <v>243</v>
      </c>
      <c r="G10" s="84">
        <v>154</v>
      </c>
      <c r="H10" s="38">
        <v>15</v>
      </c>
      <c r="I10" s="58">
        <v>0</v>
      </c>
      <c r="J10" s="38">
        <v>9</v>
      </c>
      <c r="K10" s="192">
        <v>33</v>
      </c>
      <c r="L10" s="38">
        <v>0</v>
      </c>
      <c r="M10" s="68">
        <v>0</v>
      </c>
      <c r="N10" s="71">
        <f t="shared" si="0"/>
        <v>1515</v>
      </c>
    </row>
    <row r="11" spans="1:14" x14ac:dyDescent="0.25">
      <c r="A11" s="37">
        <v>8</v>
      </c>
      <c r="B11" s="38" t="s">
        <v>19</v>
      </c>
      <c r="C11" s="192">
        <v>34806</v>
      </c>
      <c r="D11" s="71">
        <v>12009</v>
      </c>
      <c r="E11" s="192">
        <v>84908</v>
      </c>
      <c r="F11" s="71">
        <v>11713</v>
      </c>
      <c r="G11" s="84">
        <v>1167</v>
      </c>
      <c r="H11" s="71">
        <v>18275</v>
      </c>
      <c r="I11" s="192">
        <v>282</v>
      </c>
      <c r="J11" s="71">
        <v>18573</v>
      </c>
      <c r="K11" s="192">
        <v>3407</v>
      </c>
      <c r="L11" s="71">
        <v>3265</v>
      </c>
      <c r="M11" s="84">
        <v>2697</v>
      </c>
      <c r="N11" s="71">
        <f t="shared" si="0"/>
        <v>191102</v>
      </c>
    </row>
    <row r="12" spans="1:14" x14ac:dyDescent="0.25">
      <c r="A12" s="37">
        <v>9</v>
      </c>
      <c r="B12" s="38" t="s">
        <v>20</v>
      </c>
      <c r="C12" s="192">
        <v>81816</v>
      </c>
      <c r="D12" s="71">
        <v>81144</v>
      </c>
      <c r="E12" s="192">
        <v>61158</v>
      </c>
      <c r="F12" s="71">
        <v>32347</v>
      </c>
      <c r="G12" s="84">
        <v>37824</v>
      </c>
      <c r="H12" s="71">
        <v>14074</v>
      </c>
      <c r="I12" s="192">
        <v>215</v>
      </c>
      <c r="J12" s="71">
        <v>7356</v>
      </c>
      <c r="K12" s="192">
        <v>6864</v>
      </c>
      <c r="L12" s="71">
        <v>111590</v>
      </c>
      <c r="M12" s="84">
        <v>4708</v>
      </c>
      <c r="N12" s="71">
        <f t="shared" si="0"/>
        <v>439096</v>
      </c>
    </row>
    <row r="13" spans="1:14" x14ac:dyDescent="0.25">
      <c r="A13" s="37">
        <v>10</v>
      </c>
      <c r="B13" s="38" t="s">
        <v>21</v>
      </c>
      <c r="C13" s="192">
        <v>131201</v>
      </c>
      <c r="D13" s="71">
        <v>260046</v>
      </c>
      <c r="E13" s="192">
        <v>149951</v>
      </c>
      <c r="F13" s="71">
        <v>204169</v>
      </c>
      <c r="G13" s="84">
        <v>206866</v>
      </c>
      <c r="H13" s="71">
        <v>151672</v>
      </c>
      <c r="I13" s="192">
        <v>138707</v>
      </c>
      <c r="J13" s="71">
        <v>200485</v>
      </c>
      <c r="K13" s="192">
        <v>172227</v>
      </c>
      <c r="L13" s="71">
        <v>143466</v>
      </c>
      <c r="M13" s="84">
        <v>121615</v>
      </c>
      <c r="N13" s="71">
        <f t="shared" si="0"/>
        <v>1880405</v>
      </c>
    </row>
    <row r="14" spans="1:14" x14ac:dyDescent="0.25">
      <c r="A14" s="37">
        <v>11</v>
      </c>
      <c r="B14" s="38" t="s">
        <v>22</v>
      </c>
      <c r="C14" s="58">
        <v>0</v>
      </c>
      <c r="D14" s="71">
        <v>193</v>
      </c>
      <c r="E14" s="58">
        <v>0</v>
      </c>
      <c r="F14" s="38">
        <v>0</v>
      </c>
      <c r="G14" s="68">
        <v>0</v>
      </c>
      <c r="H14" s="38">
        <v>0</v>
      </c>
      <c r="I14" s="58">
        <v>0</v>
      </c>
      <c r="J14" s="38">
        <v>0</v>
      </c>
      <c r="K14" s="58">
        <v>0</v>
      </c>
      <c r="L14" s="38">
        <v>0</v>
      </c>
      <c r="M14" s="68">
        <v>0</v>
      </c>
      <c r="N14" s="71">
        <f t="shared" si="0"/>
        <v>193</v>
      </c>
    </row>
    <row r="15" spans="1:14" x14ac:dyDescent="0.25">
      <c r="A15" s="37">
        <v>12</v>
      </c>
      <c r="B15" s="38" t="s">
        <v>23</v>
      </c>
      <c r="C15" s="58">
        <v>0</v>
      </c>
      <c r="D15" s="38">
        <v>0</v>
      </c>
      <c r="E15" s="58">
        <v>0</v>
      </c>
      <c r="F15" s="38">
        <v>0</v>
      </c>
      <c r="G15" s="6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68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192">
        <v>4519</v>
      </c>
      <c r="D16" s="71">
        <v>762</v>
      </c>
      <c r="E16" s="192">
        <v>281</v>
      </c>
      <c r="F16" s="71">
        <v>1295</v>
      </c>
      <c r="G16" s="84">
        <v>970</v>
      </c>
      <c r="H16" s="71">
        <v>3148</v>
      </c>
      <c r="I16" s="58">
        <v>0</v>
      </c>
      <c r="J16" s="71">
        <v>110</v>
      </c>
      <c r="K16" s="192">
        <v>802</v>
      </c>
      <c r="L16" s="38">
        <v>325</v>
      </c>
      <c r="M16" s="84">
        <v>188</v>
      </c>
      <c r="N16" s="71">
        <f t="shared" si="0"/>
        <v>12400</v>
      </c>
    </row>
    <row r="17" spans="1:14" x14ac:dyDescent="0.25">
      <c r="A17" s="37">
        <v>14</v>
      </c>
      <c r="B17" s="38" t="s">
        <v>25</v>
      </c>
      <c r="C17" s="58">
        <v>0</v>
      </c>
      <c r="D17" s="71">
        <v>0</v>
      </c>
      <c r="E17" s="58">
        <v>0</v>
      </c>
      <c r="F17" s="38">
        <v>0</v>
      </c>
      <c r="G17" s="6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68">
        <v>0</v>
      </c>
      <c r="N17" s="71">
        <f t="shared" si="0"/>
        <v>0</v>
      </c>
    </row>
    <row r="18" spans="1:14" x14ac:dyDescent="0.25">
      <c r="A18" s="37">
        <v>15</v>
      </c>
      <c r="B18" s="38" t="s">
        <v>26</v>
      </c>
      <c r="C18" s="192">
        <v>0</v>
      </c>
      <c r="D18" s="38">
        <v>0</v>
      </c>
      <c r="E18" s="58">
        <v>0</v>
      </c>
      <c r="F18" s="38">
        <v>0</v>
      </c>
      <c r="G18" s="68">
        <v>0</v>
      </c>
      <c r="H18" s="38">
        <v>0</v>
      </c>
      <c r="I18" s="58">
        <v>0</v>
      </c>
      <c r="J18" s="38">
        <v>0</v>
      </c>
      <c r="K18" s="58">
        <v>0</v>
      </c>
      <c r="L18" s="38">
        <v>0</v>
      </c>
      <c r="M18" s="68">
        <v>0</v>
      </c>
      <c r="N18" s="71">
        <f t="shared" si="0"/>
        <v>0</v>
      </c>
    </row>
    <row r="19" spans="1:14" x14ac:dyDescent="0.25">
      <c r="A19" s="37">
        <v>16</v>
      </c>
      <c r="B19" s="38" t="s">
        <v>27</v>
      </c>
      <c r="C19" s="58">
        <v>809</v>
      </c>
      <c r="D19" s="71">
        <v>3077</v>
      </c>
      <c r="E19" s="58">
        <v>65</v>
      </c>
      <c r="F19" s="71">
        <v>2053</v>
      </c>
      <c r="G19" s="68">
        <v>0</v>
      </c>
      <c r="H19" s="38">
        <v>0</v>
      </c>
      <c r="I19" s="58">
        <v>0</v>
      </c>
      <c r="J19" s="71">
        <v>2957</v>
      </c>
      <c r="K19" s="58">
        <v>0</v>
      </c>
      <c r="L19" s="38">
        <v>0</v>
      </c>
      <c r="M19" s="68">
        <v>0</v>
      </c>
      <c r="N19" s="71">
        <f t="shared" si="0"/>
        <v>8961</v>
      </c>
    </row>
    <row r="20" spans="1:14" x14ac:dyDescent="0.25">
      <c r="A20" s="37">
        <v>17</v>
      </c>
      <c r="B20" s="38" t="s">
        <v>28</v>
      </c>
      <c r="C20" s="58">
        <v>0</v>
      </c>
      <c r="D20" s="38">
        <v>0</v>
      </c>
      <c r="E20" s="58">
        <v>0</v>
      </c>
      <c r="F20" s="38">
        <v>0</v>
      </c>
      <c r="G20" s="68">
        <v>0</v>
      </c>
      <c r="H20" s="38">
        <v>0</v>
      </c>
      <c r="I20" s="58">
        <v>0</v>
      </c>
      <c r="J20" s="38">
        <v>0</v>
      </c>
      <c r="K20" s="58">
        <v>0</v>
      </c>
      <c r="L20" s="38">
        <v>0</v>
      </c>
      <c r="M20" s="68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213">
        <v>4435</v>
      </c>
      <c r="D21" s="158">
        <v>12449</v>
      </c>
      <c r="E21" s="213">
        <v>2196</v>
      </c>
      <c r="F21" s="158">
        <v>6710</v>
      </c>
      <c r="G21" s="113">
        <v>1301</v>
      </c>
      <c r="H21" s="158">
        <v>5385</v>
      </c>
      <c r="I21" s="213">
        <v>1190</v>
      </c>
      <c r="J21" s="158">
        <v>3307</v>
      </c>
      <c r="K21" s="213">
        <v>7693</v>
      </c>
      <c r="L21" s="158">
        <v>2296</v>
      </c>
      <c r="M21" s="93">
        <v>1148</v>
      </c>
      <c r="N21" s="158">
        <f t="shared" si="0"/>
        <v>48110</v>
      </c>
    </row>
    <row r="22" spans="1:14" ht="15.75" thickBot="1" x14ac:dyDescent="0.3">
      <c r="A22" s="43"/>
      <c r="B22" s="44" t="s">
        <v>37</v>
      </c>
      <c r="C22" s="45">
        <f>SUM(C4:C21)</f>
        <v>355665</v>
      </c>
      <c r="D22" s="46">
        <f>SUM(D4:D21)</f>
        <v>559823</v>
      </c>
      <c r="E22" s="47">
        <f>SUM(E4:E21)</f>
        <v>355202</v>
      </c>
      <c r="F22" s="59">
        <f>SUM(F4:F21)</f>
        <v>371767</v>
      </c>
      <c r="G22" s="47">
        <f t="shared" ref="G22:M22" si="1">SUM(G4:G21)</f>
        <v>327208</v>
      </c>
      <c r="H22" s="46">
        <f t="shared" si="1"/>
        <v>373301</v>
      </c>
      <c r="I22" s="47">
        <f>SUM(I4:I21)</f>
        <v>150457</v>
      </c>
      <c r="J22" s="46">
        <f t="shared" si="1"/>
        <v>317529</v>
      </c>
      <c r="K22" s="136">
        <f t="shared" si="1"/>
        <v>259828</v>
      </c>
      <c r="L22" s="46">
        <f t="shared" si="1"/>
        <v>305935</v>
      </c>
      <c r="M22" s="48">
        <f t="shared" si="1"/>
        <v>191894</v>
      </c>
      <c r="N22" s="46">
        <f>SUM(N4:N21)</f>
        <v>3568609</v>
      </c>
    </row>
    <row r="23" spans="1:14" ht="15.75" thickBot="1" x14ac:dyDescent="0.3">
      <c r="A23" s="50"/>
      <c r="B23" s="51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5.75" thickBot="1" x14ac:dyDescent="0.3">
      <c r="A24" s="316" t="s">
        <v>31</v>
      </c>
      <c r="B24" s="317"/>
      <c r="C24" s="55">
        <f>C22/N22</f>
        <v>9.966488343217203E-2</v>
      </c>
      <c r="D24" s="54">
        <f>D22/N22</f>
        <v>0.15687428911376955</v>
      </c>
      <c r="E24" s="55">
        <f>E22/N22</f>
        <v>9.9535141003119137E-2</v>
      </c>
      <c r="F24" s="54">
        <f>F22/N22</f>
        <v>0.10417700566243038</v>
      </c>
      <c r="G24" s="55">
        <f>G22/N22</f>
        <v>9.169062791692785E-2</v>
      </c>
      <c r="H24" s="54">
        <f>H22/N22</f>
        <v>0.10460686502780214</v>
      </c>
      <c r="I24" s="55">
        <f>I22/N22</f>
        <v>4.2161245460065812E-2</v>
      </c>
      <c r="J24" s="54">
        <f>J22/N22</f>
        <v>8.8978366640895659E-2</v>
      </c>
      <c r="K24" s="55">
        <f>K22/N22</f>
        <v>7.2809321503140303E-2</v>
      </c>
      <c r="L24" s="54">
        <f>L22/N22</f>
        <v>8.572948171122137E-2</v>
      </c>
      <c r="M24" s="55">
        <f>M22/N22</f>
        <v>5.3772772528455769E-2</v>
      </c>
      <c r="N24" s="54">
        <f>N22/N22</f>
        <v>1</v>
      </c>
    </row>
    <row r="25" spans="1:14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.75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3568609</v>
      </c>
      <c r="N27" s="149">
        <f>M27/M29</f>
        <v>0.8909272250655349</v>
      </c>
    </row>
    <row r="28" spans="1:14" ht="15.75" thickBot="1" x14ac:dyDescent="0.3">
      <c r="A28" s="25">
        <v>19</v>
      </c>
      <c r="B28" s="171" t="s">
        <v>34</v>
      </c>
      <c r="C28" s="279">
        <v>237695</v>
      </c>
      <c r="D28" s="57">
        <v>130927</v>
      </c>
      <c r="E28" s="147">
        <f>32630+190</f>
        <v>32820</v>
      </c>
      <c r="F28" s="57">
        <v>21687</v>
      </c>
      <c r="G28" s="147">
        <v>13762</v>
      </c>
      <c r="H28" s="280">
        <f>SUM(C28:G28)</f>
        <v>436891</v>
      </c>
      <c r="I28" s="1"/>
      <c r="J28" s="107"/>
      <c r="K28" s="289" t="s">
        <v>34</v>
      </c>
      <c r="L28" s="290"/>
      <c r="M28" s="147">
        <f>H28</f>
        <v>436891</v>
      </c>
      <c r="N28" s="150">
        <f>M28/M29</f>
        <v>0.10907277493446511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4005500</v>
      </c>
      <c r="N29" s="152">
        <f>M29/M29</f>
        <v>1</v>
      </c>
    </row>
    <row r="30" spans="1:14" ht="15.75" thickBot="1" x14ac:dyDescent="0.3">
      <c r="A30" s="293" t="s">
        <v>35</v>
      </c>
      <c r="B30" s="294"/>
      <c r="C30" s="26">
        <f>C28/H28</f>
        <v>0.54406018892584196</v>
      </c>
      <c r="D30" s="108">
        <f>D28/H28</f>
        <v>0.29967886726895265</v>
      </c>
      <c r="E30" s="26">
        <f>E28/H28</f>
        <v>7.5121712280637506E-2</v>
      </c>
      <c r="F30" s="108">
        <f>F28/H28</f>
        <v>4.963938373644685E-2</v>
      </c>
      <c r="G30" s="26">
        <f>G28/H28</f>
        <v>3.1499847788121066E-2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C26:G26"/>
    <mergeCell ref="H26:H27"/>
    <mergeCell ref="K27:L27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60"/>
      <c r="B1" s="160"/>
      <c r="C1" s="318" t="s">
        <v>99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30"/>
    </row>
    <row r="2" spans="1:14" ht="15.75" thickBot="1" x14ac:dyDescent="0.3">
      <c r="A2" s="321" t="s">
        <v>0</v>
      </c>
      <c r="B2" s="323" t="s">
        <v>1</v>
      </c>
      <c r="C2" s="327" t="s">
        <v>2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14" t="s">
        <v>3</v>
      </c>
    </row>
    <row r="3" spans="1:14" ht="15.75" thickBot="1" x14ac:dyDescent="0.3">
      <c r="A3" s="322"/>
      <c r="B3" s="324"/>
      <c r="C3" s="89" t="s">
        <v>69</v>
      </c>
      <c r="D3" s="31" t="s">
        <v>4</v>
      </c>
      <c r="E3" s="32" t="s">
        <v>5</v>
      </c>
      <c r="F3" s="31" t="s">
        <v>6</v>
      </c>
      <c r="G3" s="32" t="s">
        <v>7</v>
      </c>
      <c r="H3" s="31" t="s">
        <v>8</v>
      </c>
      <c r="I3" s="22" t="s">
        <v>94</v>
      </c>
      <c r="J3" s="31" t="s">
        <v>9</v>
      </c>
      <c r="K3" s="88" t="s">
        <v>10</v>
      </c>
      <c r="L3" s="31" t="s">
        <v>93</v>
      </c>
      <c r="M3" s="32" t="s">
        <v>11</v>
      </c>
      <c r="N3" s="315"/>
    </row>
    <row r="4" spans="1:14" x14ac:dyDescent="0.25">
      <c r="A4" s="35">
        <v>1</v>
      </c>
      <c r="B4" s="36" t="s">
        <v>12</v>
      </c>
      <c r="C4" s="191">
        <v>836</v>
      </c>
      <c r="D4" s="157">
        <v>1566</v>
      </c>
      <c r="E4" s="194">
        <v>317</v>
      </c>
      <c r="F4" s="214">
        <v>925</v>
      </c>
      <c r="G4" s="194">
        <v>631</v>
      </c>
      <c r="H4" s="157">
        <v>1472</v>
      </c>
      <c r="I4" s="194">
        <v>114</v>
      </c>
      <c r="J4" s="214">
        <v>548</v>
      </c>
      <c r="K4" s="194">
        <v>347</v>
      </c>
      <c r="L4" s="214">
        <v>216</v>
      </c>
      <c r="M4" s="194">
        <v>615</v>
      </c>
      <c r="N4" s="157">
        <f t="shared" ref="N4:N21" si="0">SUM(C4:M4)</f>
        <v>7587</v>
      </c>
    </row>
    <row r="5" spans="1:14" x14ac:dyDescent="0.25">
      <c r="A5" s="37">
        <v>2</v>
      </c>
      <c r="B5" s="38" t="s">
        <v>13</v>
      </c>
      <c r="C5" s="58">
        <v>10</v>
      </c>
      <c r="D5" s="71">
        <v>2916</v>
      </c>
      <c r="E5" s="58">
        <v>557</v>
      </c>
      <c r="F5" s="38">
        <v>385</v>
      </c>
      <c r="G5" s="58">
        <v>122</v>
      </c>
      <c r="H5" s="71">
        <v>5505</v>
      </c>
      <c r="I5" s="58">
        <v>0</v>
      </c>
      <c r="J5" s="38">
        <v>324</v>
      </c>
      <c r="K5" s="58">
        <v>1</v>
      </c>
      <c r="L5" s="71">
        <v>1528</v>
      </c>
      <c r="M5" s="58">
        <v>362</v>
      </c>
      <c r="N5" s="71">
        <f t="shared" si="0"/>
        <v>11710</v>
      </c>
    </row>
    <row r="6" spans="1:14" x14ac:dyDescent="0.25">
      <c r="A6" s="37">
        <v>3</v>
      </c>
      <c r="B6" s="38" t="s">
        <v>14</v>
      </c>
      <c r="C6" s="192">
        <v>552</v>
      </c>
      <c r="D6" s="71">
        <v>1483</v>
      </c>
      <c r="E6" s="58">
        <v>588</v>
      </c>
      <c r="F6" s="71">
        <v>1304</v>
      </c>
      <c r="G6" s="58">
        <v>606</v>
      </c>
      <c r="H6" s="71">
        <v>723</v>
      </c>
      <c r="I6" s="58">
        <v>104</v>
      </c>
      <c r="J6" s="38">
        <v>674</v>
      </c>
      <c r="K6" s="58">
        <v>842</v>
      </c>
      <c r="L6" s="38">
        <v>358</v>
      </c>
      <c r="M6" s="58">
        <v>400</v>
      </c>
      <c r="N6" s="71">
        <f t="shared" si="0"/>
        <v>7634</v>
      </c>
    </row>
    <row r="7" spans="1:14" x14ac:dyDescent="0.25">
      <c r="A7" s="37">
        <v>4</v>
      </c>
      <c r="B7" s="38" t="s">
        <v>15</v>
      </c>
      <c r="C7" s="58">
        <v>0</v>
      </c>
      <c r="D7" s="38">
        <v>0</v>
      </c>
      <c r="E7" s="58">
        <v>0</v>
      </c>
      <c r="F7" s="38">
        <v>0</v>
      </c>
      <c r="G7" s="58">
        <v>0</v>
      </c>
      <c r="H7" s="38">
        <v>0</v>
      </c>
      <c r="I7" s="58">
        <v>0</v>
      </c>
      <c r="J7" s="38">
        <v>0</v>
      </c>
      <c r="K7" s="58">
        <v>0</v>
      </c>
      <c r="L7" s="38">
        <v>0</v>
      </c>
      <c r="M7" s="58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58">
        <v>0</v>
      </c>
      <c r="D8" s="38">
        <v>0</v>
      </c>
      <c r="E8" s="58">
        <v>0</v>
      </c>
      <c r="F8" s="38">
        <v>0</v>
      </c>
      <c r="G8" s="58">
        <v>0</v>
      </c>
      <c r="H8" s="38">
        <v>0</v>
      </c>
      <c r="I8" s="58">
        <v>0</v>
      </c>
      <c r="J8" s="38">
        <v>0</v>
      </c>
      <c r="K8" s="58">
        <v>0</v>
      </c>
      <c r="L8" s="38">
        <v>0</v>
      </c>
      <c r="M8" s="58">
        <v>0</v>
      </c>
      <c r="N8" s="38">
        <f t="shared" si="0"/>
        <v>0</v>
      </c>
    </row>
    <row r="9" spans="1:14" x14ac:dyDescent="0.25">
      <c r="A9" s="37">
        <v>6</v>
      </c>
      <c r="B9" s="38" t="s">
        <v>17</v>
      </c>
      <c r="C9" s="58">
        <v>0</v>
      </c>
      <c r="D9" s="38">
        <v>0</v>
      </c>
      <c r="E9" s="58">
        <v>0</v>
      </c>
      <c r="F9" s="38">
        <v>1</v>
      </c>
      <c r="G9" s="58">
        <v>0</v>
      </c>
      <c r="H9" s="38">
        <v>0</v>
      </c>
      <c r="I9" s="58">
        <v>0</v>
      </c>
      <c r="J9" s="38">
        <v>0</v>
      </c>
      <c r="K9" s="58">
        <v>0</v>
      </c>
      <c r="L9" s="38">
        <v>0</v>
      </c>
      <c r="M9" s="58">
        <v>0</v>
      </c>
      <c r="N9" s="38">
        <f t="shared" si="0"/>
        <v>1</v>
      </c>
    </row>
    <row r="10" spans="1:14" x14ac:dyDescent="0.25">
      <c r="A10" s="37">
        <v>7</v>
      </c>
      <c r="B10" s="38" t="s">
        <v>18</v>
      </c>
      <c r="C10" s="58">
        <v>9</v>
      </c>
      <c r="D10" s="38">
        <v>2</v>
      </c>
      <c r="E10" s="58">
        <v>27</v>
      </c>
      <c r="F10" s="38">
        <v>5</v>
      </c>
      <c r="G10" s="58">
        <v>4</v>
      </c>
      <c r="H10" s="38">
        <v>1</v>
      </c>
      <c r="I10" s="58">
        <v>0</v>
      </c>
      <c r="J10" s="38">
        <v>7</v>
      </c>
      <c r="K10" s="58">
        <v>1</v>
      </c>
      <c r="L10" s="38">
        <v>0</v>
      </c>
      <c r="M10" s="58">
        <v>0</v>
      </c>
      <c r="N10" s="38">
        <f t="shared" si="0"/>
        <v>56</v>
      </c>
    </row>
    <row r="11" spans="1:14" x14ac:dyDescent="0.25">
      <c r="A11" s="37">
        <v>8</v>
      </c>
      <c r="B11" s="38" t="s">
        <v>19</v>
      </c>
      <c r="C11" s="58">
        <v>113</v>
      </c>
      <c r="D11" s="38">
        <v>48</v>
      </c>
      <c r="E11" s="58">
        <v>547</v>
      </c>
      <c r="F11" s="38">
        <v>138</v>
      </c>
      <c r="G11" s="58">
        <v>33</v>
      </c>
      <c r="H11" s="38">
        <v>262</v>
      </c>
      <c r="I11" s="58">
        <v>7</v>
      </c>
      <c r="J11" s="38">
        <v>21</v>
      </c>
      <c r="K11" s="58">
        <v>48</v>
      </c>
      <c r="L11" s="38">
        <v>63</v>
      </c>
      <c r="M11" s="58">
        <v>63</v>
      </c>
      <c r="N11" s="71">
        <f t="shared" si="0"/>
        <v>1343</v>
      </c>
    </row>
    <row r="12" spans="1:14" x14ac:dyDescent="0.25">
      <c r="A12" s="37">
        <v>9</v>
      </c>
      <c r="B12" s="38" t="s">
        <v>20</v>
      </c>
      <c r="C12" s="192">
        <v>1127</v>
      </c>
      <c r="D12" s="71">
        <v>2040</v>
      </c>
      <c r="E12" s="58">
        <v>1156</v>
      </c>
      <c r="F12" s="38">
        <v>904</v>
      </c>
      <c r="G12" s="58">
        <v>503</v>
      </c>
      <c r="H12" s="38">
        <v>935</v>
      </c>
      <c r="I12" s="58">
        <v>7</v>
      </c>
      <c r="J12" s="71">
        <v>231</v>
      </c>
      <c r="K12" s="58">
        <v>186</v>
      </c>
      <c r="L12" s="38">
        <v>871</v>
      </c>
      <c r="M12" s="58">
        <v>136</v>
      </c>
      <c r="N12" s="71">
        <f t="shared" si="0"/>
        <v>8096</v>
      </c>
    </row>
    <row r="13" spans="1:14" x14ac:dyDescent="0.25">
      <c r="A13" s="37">
        <v>10</v>
      </c>
      <c r="B13" s="38" t="s">
        <v>21</v>
      </c>
      <c r="C13" s="192">
        <v>1525</v>
      </c>
      <c r="D13" s="71">
        <v>3148</v>
      </c>
      <c r="E13" s="192">
        <v>2184</v>
      </c>
      <c r="F13" s="71">
        <v>2289</v>
      </c>
      <c r="G13" s="192">
        <v>3064</v>
      </c>
      <c r="H13" s="71">
        <v>2305</v>
      </c>
      <c r="I13" s="192">
        <v>1776</v>
      </c>
      <c r="J13" s="71">
        <v>3090</v>
      </c>
      <c r="K13" s="192">
        <v>2443</v>
      </c>
      <c r="L13" s="71">
        <v>2049</v>
      </c>
      <c r="M13" s="192">
        <v>1497</v>
      </c>
      <c r="N13" s="71">
        <f t="shared" si="0"/>
        <v>25370</v>
      </c>
    </row>
    <row r="14" spans="1:14" x14ac:dyDescent="0.25">
      <c r="A14" s="37">
        <v>11</v>
      </c>
      <c r="B14" s="38" t="s">
        <v>22</v>
      </c>
      <c r="C14" s="58">
        <v>0</v>
      </c>
      <c r="D14" s="38">
        <v>0</v>
      </c>
      <c r="E14" s="58">
        <v>0</v>
      </c>
      <c r="F14" s="38">
        <v>0</v>
      </c>
      <c r="G14" s="58">
        <v>0</v>
      </c>
      <c r="H14" s="38">
        <v>0</v>
      </c>
      <c r="I14" s="58">
        <v>0</v>
      </c>
      <c r="J14" s="38">
        <v>0</v>
      </c>
      <c r="K14" s="58">
        <v>0</v>
      </c>
      <c r="L14" s="38">
        <v>0</v>
      </c>
      <c r="M14" s="58">
        <v>0</v>
      </c>
      <c r="N14" s="38">
        <f t="shared" si="0"/>
        <v>0</v>
      </c>
    </row>
    <row r="15" spans="1:14" x14ac:dyDescent="0.25">
      <c r="A15" s="37">
        <v>12</v>
      </c>
      <c r="B15" s="38" t="s">
        <v>23</v>
      </c>
      <c r="C15" s="58">
        <v>0</v>
      </c>
      <c r="D15" s="38">
        <v>0</v>
      </c>
      <c r="E15" s="58">
        <v>0</v>
      </c>
      <c r="F15" s="38">
        <v>0</v>
      </c>
      <c r="G15" s="5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58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58">
        <v>184</v>
      </c>
      <c r="D16" s="38">
        <v>4</v>
      </c>
      <c r="E16" s="58">
        <v>8</v>
      </c>
      <c r="F16" s="38">
        <v>34</v>
      </c>
      <c r="G16" s="58">
        <v>56</v>
      </c>
      <c r="H16" s="38">
        <v>26</v>
      </c>
      <c r="I16" s="58">
        <v>0</v>
      </c>
      <c r="J16" s="71">
        <v>10</v>
      </c>
      <c r="K16" s="58">
        <v>37</v>
      </c>
      <c r="L16" s="38">
        <v>8</v>
      </c>
      <c r="M16" s="58">
        <v>13</v>
      </c>
      <c r="N16" s="38">
        <f t="shared" si="0"/>
        <v>380</v>
      </c>
    </row>
    <row r="17" spans="1:14" x14ac:dyDescent="0.25">
      <c r="A17" s="37">
        <v>14</v>
      </c>
      <c r="B17" s="38" t="s">
        <v>25</v>
      </c>
      <c r="C17" s="58">
        <v>0</v>
      </c>
      <c r="D17" s="38">
        <v>0</v>
      </c>
      <c r="E17" s="58">
        <v>0</v>
      </c>
      <c r="F17" s="38">
        <v>0</v>
      </c>
      <c r="G17" s="5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58">
        <v>0</v>
      </c>
      <c r="N17" s="38">
        <f t="shared" si="0"/>
        <v>0</v>
      </c>
    </row>
    <row r="18" spans="1:14" x14ac:dyDescent="0.25">
      <c r="A18" s="37">
        <v>15</v>
      </c>
      <c r="B18" s="38" t="s">
        <v>26</v>
      </c>
      <c r="C18" s="58">
        <v>0</v>
      </c>
      <c r="D18" s="38">
        <v>0</v>
      </c>
      <c r="E18" s="58">
        <v>0</v>
      </c>
      <c r="F18" s="38">
        <v>0</v>
      </c>
      <c r="G18" s="58">
        <v>0</v>
      </c>
      <c r="H18" s="38">
        <v>0</v>
      </c>
      <c r="I18" s="58">
        <v>0</v>
      </c>
      <c r="J18" s="38">
        <v>0</v>
      </c>
      <c r="K18" s="58">
        <v>0</v>
      </c>
      <c r="L18" s="38">
        <v>0</v>
      </c>
      <c r="M18" s="58">
        <v>0</v>
      </c>
      <c r="N18" s="38">
        <f t="shared" si="0"/>
        <v>0</v>
      </c>
    </row>
    <row r="19" spans="1:14" x14ac:dyDescent="0.25">
      <c r="A19" s="37">
        <v>16</v>
      </c>
      <c r="B19" s="38" t="s">
        <v>27</v>
      </c>
      <c r="C19" s="58">
        <v>14</v>
      </c>
      <c r="D19" s="38">
        <v>1</v>
      </c>
      <c r="E19" s="58">
        <v>2</v>
      </c>
      <c r="F19" s="38">
        <v>1</v>
      </c>
      <c r="G19" s="58">
        <v>0</v>
      </c>
      <c r="H19" s="38">
        <v>0</v>
      </c>
      <c r="I19" s="58">
        <v>0</v>
      </c>
      <c r="J19" s="38">
        <v>1</v>
      </c>
      <c r="K19" s="58">
        <v>0</v>
      </c>
      <c r="L19" s="38">
        <v>0</v>
      </c>
      <c r="M19" s="58">
        <v>0</v>
      </c>
      <c r="N19" s="38">
        <f t="shared" si="0"/>
        <v>19</v>
      </c>
    </row>
    <row r="20" spans="1:14" x14ac:dyDescent="0.25">
      <c r="A20" s="37">
        <v>17</v>
      </c>
      <c r="B20" s="38" t="s">
        <v>28</v>
      </c>
      <c r="C20" s="58">
        <v>0</v>
      </c>
      <c r="D20" s="38">
        <v>0</v>
      </c>
      <c r="E20" s="58">
        <v>0</v>
      </c>
      <c r="F20" s="38">
        <v>0</v>
      </c>
      <c r="G20" s="58">
        <v>0</v>
      </c>
      <c r="H20" s="38">
        <v>0</v>
      </c>
      <c r="I20" s="58">
        <v>0</v>
      </c>
      <c r="J20" s="38">
        <v>0</v>
      </c>
      <c r="K20" s="58">
        <v>0</v>
      </c>
      <c r="L20" s="38">
        <v>0</v>
      </c>
      <c r="M20" s="58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193">
        <v>90</v>
      </c>
      <c r="D21" s="41">
        <v>588</v>
      </c>
      <c r="E21" s="193">
        <v>109</v>
      </c>
      <c r="F21" s="41">
        <v>383</v>
      </c>
      <c r="G21" s="193">
        <v>50</v>
      </c>
      <c r="H21" s="41">
        <v>311</v>
      </c>
      <c r="I21" s="193">
        <v>7</v>
      </c>
      <c r="J21" s="158">
        <v>50</v>
      </c>
      <c r="K21" s="193">
        <v>265</v>
      </c>
      <c r="L21" s="158">
        <v>45</v>
      </c>
      <c r="M21" s="193">
        <v>107</v>
      </c>
      <c r="N21" s="158">
        <f t="shared" si="0"/>
        <v>2005</v>
      </c>
    </row>
    <row r="22" spans="1:14" ht="15.75" thickBot="1" x14ac:dyDescent="0.3">
      <c r="A22" s="43"/>
      <c r="B22" s="44" t="s">
        <v>3</v>
      </c>
      <c r="C22" s="45">
        <f>SUM(C4:C21)</f>
        <v>4460</v>
      </c>
      <c r="D22" s="59">
        <f>SUM(D4:D21)</f>
        <v>11796</v>
      </c>
      <c r="E22" s="94">
        <f t="shared" ref="E22:N22" si="1">SUM(E4:E21)</f>
        <v>5495</v>
      </c>
      <c r="F22" s="46">
        <f t="shared" si="1"/>
        <v>6369</v>
      </c>
      <c r="G22" s="47">
        <f t="shared" si="1"/>
        <v>5069</v>
      </c>
      <c r="H22" s="46">
        <f t="shared" si="1"/>
        <v>11540</v>
      </c>
      <c r="I22" s="47">
        <f t="shared" si="1"/>
        <v>2015</v>
      </c>
      <c r="J22" s="46">
        <f t="shared" si="1"/>
        <v>4956</v>
      </c>
      <c r="K22" s="47">
        <f t="shared" si="1"/>
        <v>4170</v>
      </c>
      <c r="L22" s="46">
        <f t="shared" si="1"/>
        <v>5138</v>
      </c>
      <c r="M22" s="47">
        <f t="shared" si="1"/>
        <v>3193</v>
      </c>
      <c r="N22" s="46">
        <f t="shared" si="1"/>
        <v>64201</v>
      </c>
    </row>
    <row r="23" spans="1:14" ht="15.75" thickBot="1" x14ac:dyDescent="0.3">
      <c r="A23" s="50"/>
      <c r="B23" s="51"/>
      <c r="C23" s="53"/>
      <c r="D23" s="77"/>
      <c r="E23" s="77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5.75" thickBot="1" x14ac:dyDescent="0.3">
      <c r="A24" s="316" t="s">
        <v>31</v>
      </c>
      <c r="B24" s="317"/>
      <c r="C24" s="55">
        <f>C22/N22</f>
        <v>6.9469322907742867E-2</v>
      </c>
      <c r="D24" s="54">
        <f>D22/N22</f>
        <v>0.18373545583402129</v>
      </c>
      <c r="E24" s="55">
        <f>E22/N22</f>
        <v>8.5590567125122669E-2</v>
      </c>
      <c r="F24" s="54">
        <f>F22/N22</f>
        <v>9.9204062242021149E-2</v>
      </c>
      <c r="G24" s="55">
        <f>G22/N22</f>
        <v>7.8955156461737355E-2</v>
      </c>
      <c r="H24" s="54">
        <f>H22/N22</f>
        <v>0.1797479790034423</v>
      </c>
      <c r="I24" s="55">
        <f>I22/N22</f>
        <v>3.1385803959439885E-2</v>
      </c>
      <c r="J24" s="54">
        <f>J22/N22</f>
        <v>7.7195059266989607E-2</v>
      </c>
      <c r="K24" s="55">
        <f>K22/N22</f>
        <v>6.4952259310602639E-2</v>
      </c>
      <c r="L24" s="54">
        <f>L22/N22</f>
        <v>8.002990607622934E-2</v>
      </c>
      <c r="M24" s="55">
        <f>M22/N22</f>
        <v>4.9734427812650896E-2</v>
      </c>
      <c r="N24" s="54">
        <f>N22/N22</f>
        <v>1</v>
      </c>
    </row>
    <row r="25" spans="1:14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.75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64201</v>
      </c>
      <c r="N27" s="149">
        <f>M27/M29</f>
        <v>0.95596950474999254</v>
      </c>
    </row>
    <row r="28" spans="1:14" ht="15.75" thickBot="1" x14ac:dyDescent="0.3">
      <c r="A28" s="25">
        <v>19</v>
      </c>
      <c r="B28" s="171" t="s">
        <v>34</v>
      </c>
      <c r="C28" s="147">
        <v>1656</v>
      </c>
      <c r="D28" s="57">
        <v>698</v>
      </c>
      <c r="E28" s="147">
        <v>340</v>
      </c>
      <c r="F28" s="57">
        <v>185</v>
      </c>
      <c r="G28" s="147">
        <v>78</v>
      </c>
      <c r="H28" s="57">
        <f>SUM(C28:G28)</f>
        <v>2957</v>
      </c>
      <c r="I28" s="1"/>
      <c r="J28" s="107"/>
      <c r="K28" s="289" t="s">
        <v>34</v>
      </c>
      <c r="L28" s="290"/>
      <c r="M28" s="147">
        <f>H28</f>
        <v>2957</v>
      </c>
      <c r="N28" s="150">
        <f>M28/M29</f>
        <v>4.4030495250007448E-2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67158</v>
      </c>
      <c r="N29" s="152">
        <f>M29/M29</f>
        <v>1</v>
      </c>
    </row>
    <row r="30" spans="1:14" ht="15.75" thickBot="1" x14ac:dyDescent="0.3">
      <c r="A30" s="293" t="s">
        <v>35</v>
      </c>
      <c r="B30" s="294"/>
      <c r="C30" s="26">
        <f>C28/H28</f>
        <v>0.56002705444707479</v>
      </c>
      <c r="D30" s="108">
        <f>D28/H28</f>
        <v>0.23605005072708826</v>
      </c>
      <c r="E30" s="26">
        <f>E28/H28</f>
        <v>0.11498140006763612</v>
      </c>
      <c r="F30" s="108">
        <f>F28/H28</f>
        <v>6.2563408860331418E-2</v>
      </c>
      <c r="G30" s="26">
        <f>G28/H28</f>
        <v>2.6378085897869462E-2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A24:B24"/>
    <mergeCell ref="N2:N3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60"/>
      <c r="B1" s="160"/>
      <c r="C1" s="329" t="s">
        <v>100</v>
      </c>
      <c r="D1" s="330"/>
      <c r="E1" s="330"/>
      <c r="F1" s="330"/>
      <c r="G1" s="330"/>
      <c r="H1" s="330"/>
      <c r="I1" s="330"/>
      <c r="J1" s="30"/>
      <c r="K1" s="30"/>
      <c r="L1" s="30"/>
      <c r="M1" s="30"/>
      <c r="N1" s="30"/>
    </row>
    <row r="2" spans="1:14" ht="15.75" thickBot="1" x14ac:dyDescent="0.3">
      <c r="A2" s="321" t="s">
        <v>0</v>
      </c>
      <c r="B2" s="323" t="s">
        <v>1</v>
      </c>
      <c r="C2" s="331" t="s">
        <v>2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14" t="s">
        <v>3</v>
      </c>
    </row>
    <row r="3" spans="1:14" ht="15.75" thickBot="1" x14ac:dyDescent="0.3">
      <c r="A3" s="322"/>
      <c r="B3" s="324"/>
      <c r="C3" s="89" t="s">
        <v>69</v>
      </c>
      <c r="D3" s="34" t="s">
        <v>4</v>
      </c>
      <c r="E3" s="60" t="s">
        <v>5</v>
      </c>
      <c r="F3" s="31" t="s">
        <v>6</v>
      </c>
      <c r="G3" s="61" t="s">
        <v>7</v>
      </c>
      <c r="H3" s="31" t="s">
        <v>8</v>
      </c>
      <c r="I3" s="22" t="s">
        <v>94</v>
      </c>
      <c r="J3" s="31" t="s">
        <v>9</v>
      </c>
      <c r="K3" s="86" t="s">
        <v>10</v>
      </c>
      <c r="L3" s="31" t="s">
        <v>93</v>
      </c>
      <c r="M3" s="61" t="s">
        <v>11</v>
      </c>
      <c r="N3" s="315"/>
    </row>
    <row r="4" spans="1:14" x14ac:dyDescent="0.25">
      <c r="A4" s="35">
        <v>1</v>
      </c>
      <c r="B4" s="36" t="s">
        <v>12</v>
      </c>
      <c r="C4" s="187">
        <v>122</v>
      </c>
      <c r="D4" s="189">
        <v>200</v>
      </c>
      <c r="E4" s="190">
        <v>52</v>
      </c>
      <c r="F4" s="189">
        <v>209</v>
      </c>
      <c r="G4" s="187">
        <v>21</v>
      </c>
      <c r="H4" s="189">
        <v>242</v>
      </c>
      <c r="I4" s="187">
        <v>57</v>
      </c>
      <c r="J4" s="36">
        <v>144</v>
      </c>
      <c r="K4" s="187">
        <v>71</v>
      </c>
      <c r="L4" s="189">
        <v>99</v>
      </c>
      <c r="M4" s="187">
        <v>144</v>
      </c>
      <c r="N4" s="157">
        <f t="shared" ref="N4:N20" si="0">SUM(C4:M4)</f>
        <v>1361</v>
      </c>
    </row>
    <row r="5" spans="1:14" x14ac:dyDescent="0.25">
      <c r="A5" s="37">
        <v>2</v>
      </c>
      <c r="B5" s="38" t="s">
        <v>13</v>
      </c>
      <c r="C5" s="62">
        <v>0</v>
      </c>
      <c r="D5" s="69">
        <v>104</v>
      </c>
      <c r="E5" s="62">
        <v>80</v>
      </c>
      <c r="F5" s="69">
        <v>144</v>
      </c>
      <c r="G5" s="62">
        <v>0</v>
      </c>
      <c r="H5" s="69">
        <v>368</v>
      </c>
      <c r="I5" s="62">
        <v>0</v>
      </c>
      <c r="J5" s="38">
        <v>42</v>
      </c>
      <c r="K5" s="62">
        <v>0</v>
      </c>
      <c r="L5" s="69">
        <v>226</v>
      </c>
      <c r="M5" s="62">
        <v>15</v>
      </c>
      <c r="N5" s="38">
        <f t="shared" si="0"/>
        <v>979</v>
      </c>
    </row>
    <row r="6" spans="1:14" x14ac:dyDescent="0.25">
      <c r="A6" s="37">
        <v>3</v>
      </c>
      <c r="B6" s="38" t="s">
        <v>14</v>
      </c>
      <c r="C6" s="62">
        <v>65</v>
      </c>
      <c r="D6" s="69">
        <v>297</v>
      </c>
      <c r="E6" s="155">
        <v>175</v>
      </c>
      <c r="F6" s="69">
        <v>279</v>
      </c>
      <c r="G6" s="62">
        <v>34</v>
      </c>
      <c r="H6" s="69">
        <v>317</v>
      </c>
      <c r="I6" s="62">
        <v>58</v>
      </c>
      <c r="J6" s="38">
        <v>183</v>
      </c>
      <c r="K6" s="62">
        <v>160</v>
      </c>
      <c r="L6" s="69">
        <v>140</v>
      </c>
      <c r="M6" s="62">
        <v>191</v>
      </c>
      <c r="N6" s="71">
        <f>SUM(C6:M6)</f>
        <v>1899</v>
      </c>
    </row>
    <row r="7" spans="1:14" x14ac:dyDescent="0.25">
      <c r="A7" s="37">
        <v>4</v>
      </c>
      <c r="B7" s="38" t="s">
        <v>15</v>
      </c>
      <c r="C7" s="62">
        <v>0</v>
      </c>
      <c r="D7" s="69">
        <v>0</v>
      </c>
      <c r="E7" s="62">
        <v>0</v>
      </c>
      <c r="F7" s="69">
        <v>0</v>
      </c>
      <c r="G7" s="62">
        <v>0</v>
      </c>
      <c r="H7" s="69">
        <v>0</v>
      </c>
      <c r="I7" s="62">
        <v>0</v>
      </c>
      <c r="J7" s="38">
        <v>0</v>
      </c>
      <c r="K7" s="62">
        <v>0</v>
      </c>
      <c r="L7" s="69">
        <v>0</v>
      </c>
      <c r="M7" s="62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62">
        <v>0</v>
      </c>
      <c r="D8" s="69">
        <v>1</v>
      </c>
      <c r="E8" s="62">
        <v>0</v>
      </c>
      <c r="F8" s="69">
        <v>0</v>
      </c>
      <c r="G8" s="62">
        <v>0</v>
      </c>
      <c r="H8" s="69">
        <v>0</v>
      </c>
      <c r="I8" s="62">
        <v>0</v>
      </c>
      <c r="J8" s="38">
        <v>0</v>
      </c>
      <c r="K8" s="62">
        <v>0</v>
      </c>
      <c r="L8" s="69">
        <v>0</v>
      </c>
      <c r="M8" s="62">
        <v>0</v>
      </c>
      <c r="N8" s="38">
        <f t="shared" si="0"/>
        <v>1</v>
      </c>
    </row>
    <row r="9" spans="1:14" x14ac:dyDescent="0.25">
      <c r="A9" s="37">
        <v>6</v>
      </c>
      <c r="B9" s="38" t="s">
        <v>17</v>
      </c>
      <c r="C9" s="62">
        <v>0</v>
      </c>
      <c r="D9" s="69">
        <v>0</v>
      </c>
      <c r="E9" s="62">
        <v>0</v>
      </c>
      <c r="F9" s="69">
        <v>0</v>
      </c>
      <c r="G9" s="62">
        <v>0</v>
      </c>
      <c r="H9" s="69">
        <v>0</v>
      </c>
      <c r="I9" s="62">
        <v>0</v>
      </c>
      <c r="J9" s="38">
        <v>0</v>
      </c>
      <c r="K9" s="62">
        <v>0</v>
      </c>
      <c r="L9" s="69">
        <v>0</v>
      </c>
      <c r="M9" s="62">
        <v>0</v>
      </c>
      <c r="N9" s="38">
        <f t="shared" si="0"/>
        <v>0</v>
      </c>
    </row>
    <row r="10" spans="1:14" x14ac:dyDescent="0.25">
      <c r="A10" s="37">
        <v>7</v>
      </c>
      <c r="B10" s="38" t="s">
        <v>18</v>
      </c>
      <c r="C10" s="62">
        <v>1</v>
      </c>
      <c r="D10" s="69">
        <v>3</v>
      </c>
      <c r="E10" s="155">
        <v>7</v>
      </c>
      <c r="F10" s="69"/>
      <c r="G10" s="62">
        <v>2</v>
      </c>
      <c r="H10" s="69">
        <v>3</v>
      </c>
      <c r="I10" s="62">
        <v>0</v>
      </c>
      <c r="J10" s="38">
        <v>1</v>
      </c>
      <c r="K10" s="62">
        <v>0</v>
      </c>
      <c r="L10" s="69">
        <v>0</v>
      </c>
      <c r="M10" s="62">
        <v>0</v>
      </c>
      <c r="N10" s="38">
        <f t="shared" si="0"/>
        <v>17</v>
      </c>
    </row>
    <row r="11" spans="1:14" x14ac:dyDescent="0.25">
      <c r="A11" s="37">
        <v>8</v>
      </c>
      <c r="B11" s="38" t="s">
        <v>19</v>
      </c>
      <c r="C11" s="62">
        <v>32</v>
      </c>
      <c r="D11" s="69">
        <v>20</v>
      </c>
      <c r="E11" s="155">
        <v>21</v>
      </c>
      <c r="F11" s="69">
        <v>54</v>
      </c>
      <c r="G11" s="62">
        <v>4</v>
      </c>
      <c r="H11" s="69">
        <v>64</v>
      </c>
      <c r="I11" s="62">
        <v>9</v>
      </c>
      <c r="J11" s="38">
        <v>15</v>
      </c>
      <c r="K11" s="62">
        <v>27</v>
      </c>
      <c r="L11" s="69">
        <v>22</v>
      </c>
      <c r="M11" s="62">
        <v>21</v>
      </c>
      <c r="N11" s="38">
        <f t="shared" si="0"/>
        <v>289</v>
      </c>
    </row>
    <row r="12" spans="1:14" x14ac:dyDescent="0.25">
      <c r="A12" s="37">
        <v>9</v>
      </c>
      <c r="B12" s="38" t="s">
        <v>20</v>
      </c>
      <c r="C12" s="62">
        <v>103</v>
      </c>
      <c r="D12" s="65">
        <v>224</v>
      </c>
      <c r="E12" s="62">
        <v>319</v>
      </c>
      <c r="F12" s="65">
        <v>221</v>
      </c>
      <c r="G12" s="62">
        <v>15</v>
      </c>
      <c r="H12" s="69">
        <v>225</v>
      </c>
      <c r="I12" s="62">
        <v>8</v>
      </c>
      <c r="J12" s="38">
        <v>42</v>
      </c>
      <c r="K12" s="62">
        <v>49</v>
      </c>
      <c r="L12" s="69">
        <v>189</v>
      </c>
      <c r="M12" s="62">
        <v>54</v>
      </c>
      <c r="N12" s="71">
        <f t="shared" si="0"/>
        <v>1449</v>
      </c>
    </row>
    <row r="13" spans="1:14" x14ac:dyDescent="0.25">
      <c r="A13" s="37">
        <v>10</v>
      </c>
      <c r="B13" s="38" t="s">
        <v>21</v>
      </c>
      <c r="C13" s="62">
        <v>446</v>
      </c>
      <c r="D13" s="65">
        <v>947</v>
      </c>
      <c r="E13" s="155">
        <v>938</v>
      </c>
      <c r="F13" s="65">
        <v>934</v>
      </c>
      <c r="G13" s="62">
        <v>417</v>
      </c>
      <c r="H13" s="65">
        <v>1263</v>
      </c>
      <c r="I13" s="155">
        <v>1014</v>
      </c>
      <c r="J13" s="71">
        <v>960</v>
      </c>
      <c r="K13" s="155">
        <v>800</v>
      </c>
      <c r="L13" s="65">
        <v>843</v>
      </c>
      <c r="M13" s="155">
        <v>597</v>
      </c>
      <c r="N13" s="71">
        <f t="shared" si="0"/>
        <v>9159</v>
      </c>
    </row>
    <row r="14" spans="1:14" x14ac:dyDescent="0.25">
      <c r="A14" s="37">
        <v>11</v>
      </c>
      <c r="B14" s="38" t="s">
        <v>22</v>
      </c>
      <c r="C14" s="62">
        <v>0</v>
      </c>
      <c r="D14" s="69">
        <v>8</v>
      </c>
      <c r="E14" s="62">
        <v>0</v>
      </c>
      <c r="F14" s="69">
        <v>0</v>
      </c>
      <c r="G14" s="62">
        <v>0</v>
      </c>
      <c r="H14" s="39">
        <v>0</v>
      </c>
      <c r="I14" s="62">
        <v>0</v>
      </c>
      <c r="J14" s="38">
        <v>0</v>
      </c>
      <c r="K14" s="62">
        <v>0</v>
      </c>
      <c r="L14" s="69">
        <v>0</v>
      </c>
      <c r="M14" s="62">
        <v>0</v>
      </c>
      <c r="N14" s="38">
        <f t="shared" si="0"/>
        <v>8</v>
      </c>
    </row>
    <row r="15" spans="1:14" x14ac:dyDescent="0.25">
      <c r="A15" s="37">
        <v>12</v>
      </c>
      <c r="B15" s="38" t="s">
        <v>23</v>
      </c>
      <c r="C15" s="62">
        <v>0</v>
      </c>
      <c r="D15" s="69">
        <v>0</v>
      </c>
      <c r="E15" s="62">
        <v>0</v>
      </c>
      <c r="F15" s="69">
        <v>0</v>
      </c>
      <c r="G15" s="62">
        <v>0</v>
      </c>
      <c r="H15" s="39">
        <v>0</v>
      </c>
      <c r="I15" s="62">
        <v>0</v>
      </c>
      <c r="J15" s="38">
        <v>0</v>
      </c>
      <c r="K15" s="62">
        <v>1</v>
      </c>
      <c r="L15" s="69">
        <v>0</v>
      </c>
      <c r="M15" s="62">
        <v>0</v>
      </c>
      <c r="N15" s="38">
        <f t="shared" si="0"/>
        <v>1</v>
      </c>
    </row>
    <row r="16" spans="1:14" x14ac:dyDescent="0.25">
      <c r="A16" s="37">
        <v>13</v>
      </c>
      <c r="B16" s="38" t="s">
        <v>24</v>
      </c>
      <c r="C16" s="62">
        <v>43</v>
      </c>
      <c r="D16" s="69">
        <v>19</v>
      </c>
      <c r="E16" s="62">
        <v>26</v>
      </c>
      <c r="F16" s="69">
        <v>25</v>
      </c>
      <c r="G16" s="62">
        <v>8</v>
      </c>
      <c r="H16" s="69">
        <v>15</v>
      </c>
      <c r="I16" s="62">
        <v>0</v>
      </c>
      <c r="J16" s="38">
        <v>19</v>
      </c>
      <c r="K16" s="62">
        <v>19</v>
      </c>
      <c r="L16" s="69">
        <v>5</v>
      </c>
      <c r="M16" s="62">
        <v>18</v>
      </c>
      <c r="N16" s="38">
        <f t="shared" si="0"/>
        <v>197</v>
      </c>
    </row>
    <row r="17" spans="1:14" x14ac:dyDescent="0.25">
      <c r="A17" s="37">
        <v>14</v>
      </c>
      <c r="B17" s="38" t="s">
        <v>25</v>
      </c>
      <c r="C17" s="62">
        <v>0</v>
      </c>
      <c r="D17" s="69">
        <v>0</v>
      </c>
      <c r="E17" s="62">
        <v>0</v>
      </c>
      <c r="F17" s="69">
        <v>0</v>
      </c>
      <c r="G17" s="62">
        <v>0</v>
      </c>
      <c r="H17" s="39">
        <v>0</v>
      </c>
      <c r="I17" s="62">
        <v>0</v>
      </c>
      <c r="J17" s="38">
        <v>0</v>
      </c>
      <c r="K17" s="62">
        <v>0</v>
      </c>
      <c r="L17" s="69">
        <v>0</v>
      </c>
      <c r="M17" s="62">
        <v>0</v>
      </c>
      <c r="N17" s="38">
        <f t="shared" si="0"/>
        <v>0</v>
      </c>
    </row>
    <row r="18" spans="1:14" x14ac:dyDescent="0.25">
      <c r="A18" s="37">
        <v>15</v>
      </c>
      <c r="B18" s="38" t="s">
        <v>26</v>
      </c>
      <c r="C18" s="62">
        <v>0</v>
      </c>
      <c r="D18" s="69">
        <v>0</v>
      </c>
      <c r="E18" s="62">
        <v>0</v>
      </c>
      <c r="F18" s="69">
        <v>0</v>
      </c>
      <c r="G18" s="62">
        <v>0</v>
      </c>
      <c r="H18" s="39">
        <v>0</v>
      </c>
      <c r="I18" s="62">
        <v>0</v>
      </c>
      <c r="J18" s="38">
        <v>0</v>
      </c>
      <c r="K18" s="62">
        <v>0</v>
      </c>
      <c r="L18" s="69">
        <v>0</v>
      </c>
      <c r="M18" s="62">
        <v>0</v>
      </c>
      <c r="N18" s="38">
        <f t="shared" si="0"/>
        <v>0</v>
      </c>
    </row>
    <row r="19" spans="1:14" x14ac:dyDescent="0.25">
      <c r="A19" s="37">
        <v>16</v>
      </c>
      <c r="B19" s="38" t="s">
        <v>27</v>
      </c>
      <c r="C19" s="62">
        <v>0</v>
      </c>
      <c r="D19" s="69">
        <v>0</v>
      </c>
      <c r="E19" s="62">
        <v>2</v>
      </c>
      <c r="F19" s="69">
        <v>0</v>
      </c>
      <c r="G19" s="62">
        <v>0</v>
      </c>
      <c r="H19" s="39">
        <v>1</v>
      </c>
      <c r="I19" s="62">
        <v>0</v>
      </c>
      <c r="J19" s="38">
        <v>0</v>
      </c>
      <c r="K19" s="62">
        <v>0</v>
      </c>
      <c r="L19" s="69">
        <v>0</v>
      </c>
      <c r="M19" s="62">
        <v>0</v>
      </c>
      <c r="N19" s="38">
        <f t="shared" si="0"/>
        <v>3</v>
      </c>
    </row>
    <row r="20" spans="1:14" x14ac:dyDescent="0.25">
      <c r="A20" s="37">
        <v>17</v>
      </c>
      <c r="B20" s="38" t="s">
        <v>28</v>
      </c>
      <c r="C20" s="62">
        <v>0</v>
      </c>
      <c r="D20" s="69">
        <v>0</v>
      </c>
      <c r="E20" s="62">
        <v>0</v>
      </c>
      <c r="F20" s="69">
        <v>0</v>
      </c>
      <c r="G20" s="62">
        <v>0</v>
      </c>
      <c r="H20" s="39">
        <v>0</v>
      </c>
      <c r="I20" s="62">
        <v>0</v>
      </c>
      <c r="J20" s="38">
        <v>0</v>
      </c>
      <c r="K20" s="62">
        <v>0</v>
      </c>
      <c r="L20" s="69">
        <v>0</v>
      </c>
      <c r="M20" s="62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188">
        <v>32</v>
      </c>
      <c r="D21" s="164">
        <v>105</v>
      </c>
      <c r="E21" s="188">
        <v>21</v>
      </c>
      <c r="F21" s="164">
        <v>82</v>
      </c>
      <c r="G21" s="245">
        <v>1</v>
      </c>
      <c r="H21" s="42">
        <v>52</v>
      </c>
      <c r="I21" s="188">
        <v>20</v>
      </c>
      <c r="J21" s="41">
        <v>12</v>
      </c>
      <c r="K21" s="188">
        <v>19</v>
      </c>
      <c r="L21" s="164">
        <v>14</v>
      </c>
      <c r="M21" s="188">
        <v>33</v>
      </c>
      <c r="N21" s="158">
        <f>SUM(C21:M21)</f>
        <v>391</v>
      </c>
    </row>
    <row r="22" spans="1:14" ht="15.75" thickBot="1" x14ac:dyDescent="0.3">
      <c r="A22" s="43"/>
      <c r="B22" s="44" t="s">
        <v>37</v>
      </c>
      <c r="C22" s="63">
        <f t="shared" ref="C22:M22" si="1">SUM(C4:C21)</f>
        <v>844</v>
      </c>
      <c r="D22" s="49">
        <f t="shared" si="1"/>
        <v>1928</v>
      </c>
      <c r="E22" s="95">
        <f t="shared" si="1"/>
        <v>1641</v>
      </c>
      <c r="F22" s="49">
        <f t="shared" si="1"/>
        <v>1948</v>
      </c>
      <c r="G22" s="64">
        <f t="shared" si="1"/>
        <v>502</v>
      </c>
      <c r="H22" s="49">
        <f t="shared" si="1"/>
        <v>2550</v>
      </c>
      <c r="I22" s="63">
        <f t="shared" si="1"/>
        <v>1166</v>
      </c>
      <c r="J22" s="49">
        <f t="shared" si="1"/>
        <v>1418</v>
      </c>
      <c r="K22" s="95">
        <f>SUM(K4:K21)</f>
        <v>1146</v>
      </c>
      <c r="L22" s="49">
        <f t="shared" si="1"/>
        <v>1538</v>
      </c>
      <c r="M22" s="63">
        <f t="shared" si="1"/>
        <v>1073</v>
      </c>
      <c r="N22" s="46">
        <f>SUM(C22:M22)</f>
        <v>15754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16" t="s">
        <v>31</v>
      </c>
      <c r="B24" s="317"/>
      <c r="C24" s="55">
        <f>C22/N22</f>
        <v>5.3573695569379208E-2</v>
      </c>
      <c r="D24" s="54">
        <f>D22/N22</f>
        <v>0.1223816173670179</v>
      </c>
      <c r="E24" s="55">
        <f>E22/N22</f>
        <v>0.10416402183572426</v>
      </c>
      <c r="F24" s="54">
        <f>F22/N22</f>
        <v>0.12365113621937286</v>
      </c>
      <c r="G24" s="55">
        <f>G22/N22</f>
        <v>3.1864923194109433E-2</v>
      </c>
      <c r="H24" s="54">
        <f>H22/N22</f>
        <v>0.16186365367525707</v>
      </c>
      <c r="I24" s="55">
        <f>I22/N22</f>
        <v>7.4012949092294014E-2</v>
      </c>
      <c r="J24" s="54">
        <f>J22/N22</f>
        <v>9.0008886631966489E-2</v>
      </c>
      <c r="K24" s="55">
        <f>K22/N22</f>
        <v>7.2743430239939066E-2</v>
      </c>
      <c r="L24" s="54">
        <f>L22/N22</f>
        <v>9.7625999746096231E-2</v>
      </c>
      <c r="M24" s="55">
        <f>M22/N22</f>
        <v>6.8109686428843463E-2</v>
      </c>
      <c r="N24" s="5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15754</v>
      </c>
      <c r="N27" s="149">
        <f>M27/M29</f>
        <v>0.96917871424177171</v>
      </c>
    </row>
    <row r="28" spans="1:14" ht="15.75" thickBot="1" x14ac:dyDescent="0.3">
      <c r="A28" s="25">
        <v>19</v>
      </c>
      <c r="B28" s="171" t="s">
        <v>34</v>
      </c>
      <c r="C28" s="147">
        <f>105+101</f>
        <v>206</v>
      </c>
      <c r="D28" s="57">
        <f>223+37</f>
        <v>260</v>
      </c>
      <c r="E28" s="147">
        <f>18+3</f>
        <v>21</v>
      </c>
      <c r="F28" s="57">
        <f>6+6</f>
        <v>12</v>
      </c>
      <c r="G28" s="147">
        <v>2</v>
      </c>
      <c r="H28" s="57">
        <f>SUM(C28:G28)</f>
        <v>501</v>
      </c>
      <c r="I28" s="1"/>
      <c r="J28" s="107"/>
      <c r="K28" s="289" t="s">
        <v>34</v>
      </c>
      <c r="L28" s="290"/>
      <c r="M28" s="147">
        <f>H28</f>
        <v>501</v>
      </c>
      <c r="N28" s="150">
        <f>M28/M29</f>
        <v>3.0821285758228237E-2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16255</v>
      </c>
      <c r="N29" s="152">
        <f>M29/M29</f>
        <v>1</v>
      </c>
    </row>
    <row r="30" spans="1:14" ht="15.75" thickBot="1" x14ac:dyDescent="0.3">
      <c r="A30" s="293" t="s">
        <v>35</v>
      </c>
      <c r="B30" s="294"/>
      <c r="C30" s="26">
        <f>C28/H28</f>
        <v>0.41117764471057883</v>
      </c>
      <c r="D30" s="108">
        <f>D28/H28</f>
        <v>0.51896207584830334</v>
      </c>
      <c r="E30" s="26">
        <f>E28/H28</f>
        <v>4.1916167664670656E-2</v>
      </c>
      <c r="F30" s="108">
        <f>F28/H28</f>
        <v>2.3952095808383235E-2</v>
      </c>
      <c r="G30" s="26">
        <f>G28/H28</f>
        <v>3.9920159680638719E-3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C26:G26"/>
    <mergeCell ref="H26:H27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7109375" customWidth="1"/>
    <col min="2" max="2" width="27.85546875" customWidth="1"/>
  </cols>
  <sheetData>
    <row r="1" spans="1:14" ht="27.75" customHeight="1" thickBot="1" x14ac:dyDescent="0.3">
      <c r="A1" s="30"/>
      <c r="B1" s="30"/>
      <c r="C1" s="318" t="s">
        <v>101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223" t="s">
        <v>36</v>
      </c>
    </row>
    <row r="2" spans="1:14" ht="15.75" thickBot="1" x14ac:dyDescent="0.3">
      <c r="A2" s="321" t="s">
        <v>0</v>
      </c>
      <c r="B2" s="323" t="s">
        <v>1</v>
      </c>
      <c r="C2" s="333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14" t="s">
        <v>3</v>
      </c>
    </row>
    <row r="3" spans="1:14" ht="15.75" thickBot="1" x14ac:dyDescent="0.3">
      <c r="A3" s="322"/>
      <c r="B3" s="324"/>
      <c r="C3" s="89" t="s">
        <v>69</v>
      </c>
      <c r="D3" s="34" t="s">
        <v>4</v>
      </c>
      <c r="E3" s="33" t="s">
        <v>5</v>
      </c>
      <c r="F3" s="34" t="s">
        <v>6</v>
      </c>
      <c r="G3" s="33" t="s">
        <v>7</v>
      </c>
      <c r="H3" s="34" t="s">
        <v>8</v>
      </c>
      <c r="I3" s="22" t="s">
        <v>94</v>
      </c>
      <c r="J3" s="34" t="s">
        <v>9</v>
      </c>
      <c r="K3" s="87" t="s">
        <v>38</v>
      </c>
      <c r="L3" s="34" t="s">
        <v>93</v>
      </c>
      <c r="M3" s="60" t="s">
        <v>11</v>
      </c>
      <c r="N3" s="315"/>
    </row>
    <row r="4" spans="1:14" x14ac:dyDescent="0.25">
      <c r="A4" s="35">
        <v>1</v>
      </c>
      <c r="B4" s="36" t="s">
        <v>12</v>
      </c>
      <c r="C4" s="153">
        <v>5804</v>
      </c>
      <c r="D4" s="91">
        <v>10674</v>
      </c>
      <c r="E4" s="153">
        <v>6762</v>
      </c>
      <c r="F4" s="91">
        <v>11546</v>
      </c>
      <c r="G4" s="153">
        <v>3630</v>
      </c>
      <c r="H4" s="91">
        <v>17104</v>
      </c>
      <c r="I4" s="153">
        <v>4199</v>
      </c>
      <c r="J4" s="91">
        <v>15103</v>
      </c>
      <c r="K4" s="153">
        <v>2639</v>
      </c>
      <c r="L4" s="91">
        <v>6597</v>
      </c>
      <c r="M4" s="190">
        <v>8262</v>
      </c>
      <c r="N4" s="157">
        <f t="shared" ref="N4:N21" si="0">SUM(C4:M4)</f>
        <v>92320</v>
      </c>
    </row>
    <row r="5" spans="1:14" x14ac:dyDescent="0.25">
      <c r="A5" s="37">
        <v>2</v>
      </c>
      <c r="B5" s="38" t="s">
        <v>13</v>
      </c>
      <c r="C5" s="68">
        <v>0</v>
      </c>
      <c r="D5" s="65">
        <v>1242</v>
      </c>
      <c r="E5" s="84">
        <v>2022</v>
      </c>
      <c r="F5" s="65">
        <v>1686</v>
      </c>
      <c r="G5" s="68">
        <v>0</v>
      </c>
      <c r="H5" s="65">
        <v>2943</v>
      </c>
      <c r="I5" s="68">
        <v>0</v>
      </c>
      <c r="J5" s="69">
        <v>709</v>
      </c>
      <c r="K5" s="68">
        <v>0</v>
      </c>
      <c r="L5" s="65">
        <v>2174</v>
      </c>
      <c r="M5" s="62">
        <v>39</v>
      </c>
      <c r="N5" s="71">
        <f t="shared" si="0"/>
        <v>10815</v>
      </c>
    </row>
    <row r="6" spans="1:14" x14ac:dyDescent="0.25">
      <c r="A6" s="37">
        <v>3</v>
      </c>
      <c r="B6" s="38" t="s">
        <v>14</v>
      </c>
      <c r="C6" s="84">
        <v>5542</v>
      </c>
      <c r="D6" s="65">
        <v>29517</v>
      </c>
      <c r="E6" s="84">
        <v>10410</v>
      </c>
      <c r="F6" s="65">
        <v>22719</v>
      </c>
      <c r="G6" s="84">
        <v>8685</v>
      </c>
      <c r="H6" s="65">
        <v>15990</v>
      </c>
      <c r="I6" s="84">
        <v>3331</v>
      </c>
      <c r="J6" s="65">
        <v>12912</v>
      </c>
      <c r="K6" s="84">
        <v>12197</v>
      </c>
      <c r="L6" s="65">
        <v>8120</v>
      </c>
      <c r="M6" s="155">
        <v>18562</v>
      </c>
      <c r="N6" s="71">
        <f t="shared" si="0"/>
        <v>147985</v>
      </c>
    </row>
    <row r="7" spans="1:14" x14ac:dyDescent="0.25">
      <c r="A7" s="37">
        <v>4</v>
      </c>
      <c r="B7" s="38" t="s">
        <v>15</v>
      </c>
      <c r="C7" s="68">
        <v>0</v>
      </c>
      <c r="D7" s="69">
        <v>0</v>
      </c>
      <c r="E7" s="68">
        <v>0</v>
      </c>
      <c r="F7" s="69">
        <v>0</v>
      </c>
      <c r="G7" s="68">
        <v>0</v>
      </c>
      <c r="H7" s="69">
        <v>0</v>
      </c>
      <c r="I7" s="68">
        <v>0</v>
      </c>
      <c r="J7" s="69">
        <v>0</v>
      </c>
      <c r="K7" s="68">
        <v>0</v>
      </c>
      <c r="L7" s="69">
        <v>0</v>
      </c>
      <c r="M7" s="62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68">
        <v>0</v>
      </c>
      <c r="D8" s="65">
        <v>492041</v>
      </c>
      <c r="E8" s="68">
        <v>0</v>
      </c>
      <c r="F8" s="69">
        <v>0</v>
      </c>
      <c r="G8" s="84">
        <v>0</v>
      </c>
      <c r="H8" s="69">
        <v>0</v>
      </c>
      <c r="I8" s="68">
        <v>0</v>
      </c>
      <c r="J8" s="69">
        <v>0</v>
      </c>
      <c r="K8" s="68">
        <v>0</v>
      </c>
      <c r="L8" s="69">
        <v>0</v>
      </c>
      <c r="M8" s="62">
        <v>0</v>
      </c>
      <c r="N8" s="71">
        <f t="shared" si="0"/>
        <v>492041</v>
      </c>
    </row>
    <row r="9" spans="1:14" x14ac:dyDescent="0.25">
      <c r="A9" s="37">
        <v>6</v>
      </c>
      <c r="B9" s="38" t="s">
        <v>17</v>
      </c>
      <c r="C9" s="68">
        <v>0</v>
      </c>
      <c r="D9" s="65">
        <v>0</v>
      </c>
      <c r="E9" s="68">
        <v>0</v>
      </c>
      <c r="F9" s="69">
        <v>0</v>
      </c>
      <c r="G9" s="68">
        <v>0</v>
      </c>
      <c r="H9" s="65">
        <v>0</v>
      </c>
      <c r="I9" s="68">
        <v>0</v>
      </c>
      <c r="J9" s="69">
        <v>0</v>
      </c>
      <c r="K9" s="68">
        <v>0</v>
      </c>
      <c r="L9" s="69">
        <v>0</v>
      </c>
      <c r="M9" s="62">
        <v>0</v>
      </c>
      <c r="N9" s="71">
        <f t="shared" si="0"/>
        <v>0</v>
      </c>
    </row>
    <row r="10" spans="1:14" x14ac:dyDescent="0.25">
      <c r="A10" s="37">
        <v>7</v>
      </c>
      <c r="B10" s="38" t="s">
        <v>18</v>
      </c>
      <c r="C10" s="68">
        <v>565</v>
      </c>
      <c r="D10" s="65">
        <v>5256</v>
      </c>
      <c r="E10" s="68">
        <v>143</v>
      </c>
      <c r="F10" s="69">
        <v>0</v>
      </c>
      <c r="G10" s="84">
        <v>125</v>
      </c>
      <c r="H10" s="69">
        <v>278</v>
      </c>
      <c r="I10" s="68">
        <v>0</v>
      </c>
      <c r="J10" s="69">
        <v>137</v>
      </c>
      <c r="K10" s="68">
        <v>0</v>
      </c>
      <c r="L10" s="69">
        <v>0</v>
      </c>
      <c r="M10" s="62">
        <v>0</v>
      </c>
      <c r="N10" s="71">
        <f t="shared" si="0"/>
        <v>6504</v>
      </c>
    </row>
    <row r="11" spans="1:14" x14ac:dyDescent="0.25">
      <c r="A11" s="37">
        <v>8</v>
      </c>
      <c r="B11" s="38" t="s">
        <v>19</v>
      </c>
      <c r="C11" s="84">
        <v>109931</v>
      </c>
      <c r="D11" s="65">
        <v>18463</v>
      </c>
      <c r="E11" s="84">
        <v>3050</v>
      </c>
      <c r="F11" s="65">
        <v>11213</v>
      </c>
      <c r="G11" s="84">
        <v>3880</v>
      </c>
      <c r="H11" s="65">
        <v>3525</v>
      </c>
      <c r="I11" s="68">
        <v>599</v>
      </c>
      <c r="J11" s="65">
        <v>2984</v>
      </c>
      <c r="K11" s="84">
        <v>6889</v>
      </c>
      <c r="L11" s="65">
        <v>15375</v>
      </c>
      <c r="M11" s="155">
        <v>1427</v>
      </c>
      <c r="N11" s="71">
        <f t="shared" si="0"/>
        <v>177336</v>
      </c>
    </row>
    <row r="12" spans="1:14" x14ac:dyDescent="0.25">
      <c r="A12" s="37">
        <v>9</v>
      </c>
      <c r="B12" s="38" t="s">
        <v>20</v>
      </c>
      <c r="C12" s="84">
        <v>34855</v>
      </c>
      <c r="D12" s="65">
        <v>12962</v>
      </c>
      <c r="E12" s="84">
        <v>13327</v>
      </c>
      <c r="F12" s="65">
        <v>17244</v>
      </c>
      <c r="G12" s="84">
        <v>12479</v>
      </c>
      <c r="H12" s="65">
        <v>6676</v>
      </c>
      <c r="I12" s="84">
        <v>1290</v>
      </c>
      <c r="J12" s="65">
        <v>2069</v>
      </c>
      <c r="K12" s="84">
        <v>5278</v>
      </c>
      <c r="L12" s="65">
        <v>19934</v>
      </c>
      <c r="M12" s="155">
        <v>1406</v>
      </c>
      <c r="N12" s="71">
        <f t="shared" si="0"/>
        <v>127520</v>
      </c>
    </row>
    <row r="13" spans="1:14" x14ac:dyDescent="0.25">
      <c r="A13" s="37">
        <v>10</v>
      </c>
      <c r="B13" s="38" t="s">
        <v>21</v>
      </c>
      <c r="C13" s="84">
        <v>57703</v>
      </c>
      <c r="D13" s="65">
        <v>260746</v>
      </c>
      <c r="E13" s="84">
        <v>137667</v>
      </c>
      <c r="F13" s="65">
        <v>207659</v>
      </c>
      <c r="G13" s="84">
        <v>154111</v>
      </c>
      <c r="H13" s="65">
        <v>212762</v>
      </c>
      <c r="I13" s="84">
        <v>102031</v>
      </c>
      <c r="J13" s="65">
        <v>136071</v>
      </c>
      <c r="K13" s="84">
        <v>217481</v>
      </c>
      <c r="L13" s="65">
        <v>140370</v>
      </c>
      <c r="M13" s="155">
        <v>130787</v>
      </c>
      <c r="N13" s="71">
        <f t="shared" si="0"/>
        <v>1757388</v>
      </c>
    </row>
    <row r="14" spans="1:14" x14ac:dyDescent="0.25">
      <c r="A14" s="37">
        <v>11</v>
      </c>
      <c r="B14" s="38" t="s">
        <v>22</v>
      </c>
      <c r="C14" s="68">
        <v>0</v>
      </c>
      <c r="D14" s="65">
        <v>16654</v>
      </c>
      <c r="E14" s="84">
        <v>0</v>
      </c>
      <c r="F14" s="69">
        <v>0</v>
      </c>
      <c r="G14" s="68">
        <v>0</v>
      </c>
      <c r="H14" s="69">
        <v>0</v>
      </c>
      <c r="I14" s="68">
        <v>0</v>
      </c>
      <c r="J14" s="65">
        <v>0</v>
      </c>
      <c r="K14" s="68">
        <v>0</v>
      </c>
      <c r="L14" s="69">
        <v>0</v>
      </c>
      <c r="M14" s="62">
        <v>0</v>
      </c>
      <c r="N14" s="71">
        <f t="shared" si="0"/>
        <v>16654</v>
      </c>
    </row>
    <row r="15" spans="1:14" x14ac:dyDescent="0.25">
      <c r="A15" s="37">
        <v>12</v>
      </c>
      <c r="B15" s="38" t="s">
        <v>23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9">
        <v>0</v>
      </c>
      <c r="I15" s="68">
        <v>0</v>
      </c>
      <c r="J15" s="69">
        <v>0</v>
      </c>
      <c r="K15" s="68">
        <v>25</v>
      </c>
      <c r="L15" s="69">
        <v>0</v>
      </c>
      <c r="M15" s="62">
        <v>0</v>
      </c>
      <c r="N15" s="38">
        <f t="shared" si="0"/>
        <v>25</v>
      </c>
    </row>
    <row r="16" spans="1:14" x14ac:dyDescent="0.25">
      <c r="A16" s="37">
        <v>13</v>
      </c>
      <c r="B16" s="38" t="s">
        <v>24</v>
      </c>
      <c r="C16" s="68">
        <v>534</v>
      </c>
      <c r="D16" s="65">
        <v>4838</v>
      </c>
      <c r="E16" s="84">
        <v>636</v>
      </c>
      <c r="F16" s="65">
        <v>14508</v>
      </c>
      <c r="G16" s="84">
        <v>8550</v>
      </c>
      <c r="H16" s="65">
        <v>1443</v>
      </c>
      <c r="I16" s="68">
        <v>0</v>
      </c>
      <c r="J16" s="65">
        <v>12915</v>
      </c>
      <c r="K16" s="84">
        <v>2865</v>
      </c>
      <c r="L16" s="69">
        <v>211</v>
      </c>
      <c r="M16" s="155">
        <v>725</v>
      </c>
      <c r="N16" s="71">
        <f t="shared" si="0"/>
        <v>47225</v>
      </c>
    </row>
    <row r="17" spans="1:14" x14ac:dyDescent="0.25">
      <c r="A17" s="37">
        <v>14</v>
      </c>
      <c r="B17" s="38" t="s">
        <v>25</v>
      </c>
      <c r="C17" s="68">
        <v>0</v>
      </c>
      <c r="D17" s="65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2">
        <v>0</v>
      </c>
      <c r="N17" s="71">
        <f t="shared" si="0"/>
        <v>0</v>
      </c>
    </row>
    <row r="18" spans="1:14" x14ac:dyDescent="0.25">
      <c r="A18" s="37">
        <v>15</v>
      </c>
      <c r="B18" s="38" t="s">
        <v>26</v>
      </c>
      <c r="C18" s="84">
        <v>0</v>
      </c>
      <c r="D18" s="69">
        <v>0</v>
      </c>
      <c r="E18" s="68">
        <v>0</v>
      </c>
      <c r="F18" s="69">
        <v>0</v>
      </c>
      <c r="G18" s="68">
        <v>0</v>
      </c>
      <c r="H18" s="69">
        <v>0</v>
      </c>
      <c r="I18" s="68">
        <v>0</v>
      </c>
      <c r="J18" s="69">
        <v>0</v>
      </c>
      <c r="K18" s="68">
        <v>0</v>
      </c>
      <c r="L18" s="69">
        <v>0</v>
      </c>
      <c r="M18" s="62">
        <v>0</v>
      </c>
      <c r="N18" s="71">
        <f t="shared" si="0"/>
        <v>0</v>
      </c>
    </row>
    <row r="19" spans="1:14" x14ac:dyDescent="0.25">
      <c r="A19" s="37">
        <v>16</v>
      </c>
      <c r="B19" s="38" t="s">
        <v>27</v>
      </c>
      <c r="C19" s="84">
        <v>0</v>
      </c>
      <c r="D19" s="65">
        <v>0</v>
      </c>
      <c r="E19" s="68">
        <v>134</v>
      </c>
      <c r="F19" s="69">
        <v>0</v>
      </c>
      <c r="G19" s="68">
        <v>0</v>
      </c>
      <c r="H19" s="69">
        <v>35</v>
      </c>
      <c r="I19" s="68">
        <v>0</v>
      </c>
      <c r="J19" s="69">
        <v>0</v>
      </c>
      <c r="K19" s="68">
        <v>0</v>
      </c>
      <c r="L19" s="69">
        <v>0</v>
      </c>
      <c r="M19" s="62">
        <v>0</v>
      </c>
      <c r="N19" s="71">
        <f t="shared" si="0"/>
        <v>169</v>
      </c>
    </row>
    <row r="20" spans="1:14" x14ac:dyDescent="0.25">
      <c r="A20" s="37">
        <v>17</v>
      </c>
      <c r="B20" s="38" t="s">
        <v>28</v>
      </c>
      <c r="C20" s="68">
        <v>0</v>
      </c>
      <c r="D20" s="69">
        <v>0</v>
      </c>
      <c r="E20" s="68">
        <v>0</v>
      </c>
      <c r="F20" s="69">
        <v>0</v>
      </c>
      <c r="G20" s="68">
        <v>0</v>
      </c>
      <c r="H20" s="69">
        <v>0</v>
      </c>
      <c r="I20" s="68">
        <v>0</v>
      </c>
      <c r="J20" s="69">
        <v>0</v>
      </c>
      <c r="K20" s="68">
        <v>0</v>
      </c>
      <c r="L20" s="69">
        <v>0</v>
      </c>
      <c r="M20" s="62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93">
        <v>705</v>
      </c>
      <c r="D21" s="154">
        <v>4012</v>
      </c>
      <c r="E21" s="93">
        <v>1429</v>
      </c>
      <c r="F21" s="154">
        <v>1877</v>
      </c>
      <c r="G21" s="93">
        <v>199</v>
      </c>
      <c r="H21" s="154">
        <v>2427</v>
      </c>
      <c r="I21" s="287">
        <v>1068</v>
      </c>
      <c r="J21" s="154">
        <v>492</v>
      </c>
      <c r="K21" s="93">
        <v>402</v>
      </c>
      <c r="L21" s="154">
        <v>381</v>
      </c>
      <c r="M21" s="156">
        <v>678</v>
      </c>
      <c r="N21" s="158">
        <f t="shared" si="0"/>
        <v>13670</v>
      </c>
    </row>
    <row r="22" spans="1:14" ht="15.75" thickBot="1" x14ac:dyDescent="0.3">
      <c r="A22" s="43"/>
      <c r="B22" s="44" t="s">
        <v>30</v>
      </c>
      <c r="C22" s="48">
        <f t="shared" ref="C22:M22" si="1">SUM(C4:C21)</f>
        <v>215639</v>
      </c>
      <c r="D22" s="49">
        <f>SUM(D4:D21)</f>
        <v>856405</v>
      </c>
      <c r="E22" s="48">
        <f>SUM(E4:E21)</f>
        <v>175580</v>
      </c>
      <c r="F22" s="49">
        <f t="shared" si="1"/>
        <v>288452</v>
      </c>
      <c r="G22" s="99">
        <f t="shared" si="1"/>
        <v>191659</v>
      </c>
      <c r="H22" s="49">
        <f t="shared" si="1"/>
        <v>263183</v>
      </c>
      <c r="I22" s="48">
        <f>SUM(I4:I21)</f>
        <v>112518</v>
      </c>
      <c r="J22" s="49">
        <f t="shared" si="1"/>
        <v>183392</v>
      </c>
      <c r="K22" s="99">
        <f t="shared" si="1"/>
        <v>247776</v>
      </c>
      <c r="L22" s="49">
        <f t="shared" si="1"/>
        <v>193162</v>
      </c>
      <c r="M22" s="63">
        <f t="shared" si="1"/>
        <v>161886</v>
      </c>
      <c r="N22" s="46">
        <f>SUM(N4:N21)</f>
        <v>2889652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9"/>
      <c r="J23" s="1"/>
      <c r="K23" s="1"/>
      <c r="L23" s="1"/>
      <c r="M23" s="1"/>
      <c r="N23" s="1"/>
    </row>
    <row r="24" spans="1:14" ht="15.75" thickBot="1" x14ac:dyDescent="0.3">
      <c r="A24" s="316" t="s">
        <v>31</v>
      </c>
      <c r="B24" s="317"/>
      <c r="C24" s="55">
        <f>C22/N22</f>
        <v>7.4624556867055269E-2</v>
      </c>
      <c r="D24" s="54">
        <f>D22/N22</f>
        <v>0.29636959744633612</v>
      </c>
      <c r="E24" s="55">
        <f>E22/N22</f>
        <v>6.0761641886289422E-2</v>
      </c>
      <c r="F24" s="54">
        <f>F22/N22</f>
        <v>9.9822400759676258E-2</v>
      </c>
      <c r="G24" s="55">
        <f>G22/N22</f>
        <v>6.632597973735245E-2</v>
      </c>
      <c r="H24" s="54">
        <f>H22/N22</f>
        <v>9.1077749154569482E-2</v>
      </c>
      <c r="I24" s="55">
        <f>I22/N22</f>
        <v>3.8938252772306149E-2</v>
      </c>
      <c r="J24" s="54">
        <f>J22/N22</f>
        <v>6.3465081608442817E-2</v>
      </c>
      <c r="K24" s="55">
        <f>K22/N22</f>
        <v>8.5745965258100285E-2</v>
      </c>
      <c r="L24" s="54">
        <f>L22/N22</f>
        <v>6.6846111573296715E-2</v>
      </c>
      <c r="M24" s="55">
        <f>M22/N22</f>
        <v>5.6022662936575061E-2</v>
      </c>
      <c r="N24" s="5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9" t="s">
        <v>0</v>
      </c>
      <c r="B26" s="305" t="s">
        <v>1</v>
      </c>
      <c r="C26" s="309" t="s">
        <v>90</v>
      </c>
      <c r="D26" s="310"/>
      <c r="E26" s="310"/>
      <c r="F26" s="310"/>
      <c r="G26" s="311"/>
      <c r="H26" s="312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300"/>
      <c r="B27" s="306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13"/>
      <c r="I27" s="1"/>
      <c r="J27" s="107"/>
      <c r="K27" s="307" t="s">
        <v>33</v>
      </c>
      <c r="L27" s="308"/>
      <c r="M27" s="148">
        <f>N22</f>
        <v>2889652</v>
      </c>
      <c r="N27" s="149">
        <f>M27/M29</f>
        <v>0.98102889393155468</v>
      </c>
    </row>
    <row r="28" spans="1:14" ht="15.75" thickBot="1" x14ac:dyDescent="0.3">
      <c r="A28" s="25">
        <v>19</v>
      </c>
      <c r="B28" s="171" t="s">
        <v>34</v>
      </c>
      <c r="C28" s="147">
        <v>11874</v>
      </c>
      <c r="D28" s="57">
        <v>37558</v>
      </c>
      <c r="E28" s="147">
        <v>5337</v>
      </c>
      <c r="F28" s="57">
        <v>943</v>
      </c>
      <c r="G28" s="147">
        <v>168</v>
      </c>
      <c r="H28" s="57">
        <f>SUM(C28:G28)</f>
        <v>55880</v>
      </c>
      <c r="I28" s="1"/>
      <c r="J28" s="107"/>
      <c r="K28" s="289" t="s">
        <v>34</v>
      </c>
      <c r="L28" s="290"/>
      <c r="M28" s="147">
        <f>H28</f>
        <v>55880</v>
      </c>
      <c r="N28" s="150">
        <f>M28/M29</f>
        <v>1.8971106068445362E-2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91" t="s">
        <v>3</v>
      </c>
      <c r="L29" s="292"/>
      <c r="M29" s="151">
        <f>M27+M28</f>
        <v>2945532</v>
      </c>
      <c r="N29" s="152">
        <f>M29/M29</f>
        <v>1</v>
      </c>
    </row>
    <row r="30" spans="1:14" ht="15.75" thickBot="1" x14ac:dyDescent="0.3">
      <c r="A30" s="293" t="s">
        <v>35</v>
      </c>
      <c r="B30" s="294"/>
      <c r="C30" s="26">
        <f>C28/H28</f>
        <v>0.21249105225483178</v>
      </c>
      <c r="D30" s="108">
        <f>D28/H28</f>
        <v>0.67211882605583395</v>
      </c>
      <c r="E30" s="26">
        <f>E28/H28</f>
        <v>9.5508231925554757E-2</v>
      </c>
      <c r="F30" s="108">
        <f>F28/H28</f>
        <v>1.6875447387258411E-2</v>
      </c>
      <c r="G30" s="26">
        <f>G28/H28</f>
        <v>3.0064423765211166E-3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K29:L29"/>
    <mergeCell ref="A30:B30"/>
    <mergeCell ref="A26:A27"/>
    <mergeCell ref="B26:B27"/>
    <mergeCell ref="C26:G26"/>
    <mergeCell ref="H26:H27"/>
    <mergeCell ref="K27:L27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30"/>
      <c r="B1" s="30"/>
      <c r="C1" s="318" t="s">
        <v>102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66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37" t="s">
        <v>69</v>
      </c>
      <c r="D3" s="339" t="s">
        <v>4</v>
      </c>
      <c r="E3" s="341" t="s">
        <v>5</v>
      </c>
      <c r="F3" s="339" t="s">
        <v>6</v>
      </c>
      <c r="G3" s="341" t="s">
        <v>7</v>
      </c>
      <c r="H3" s="339" t="s">
        <v>8</v>
      </c>
      <c r="I3" s="341" t="s">
        <v>94</v>
      </c>
      <c r="J3" s="323" t="s">
        <v>9</v>
      </c>
      <c r="K3" s="347" t="s">
        <v>38</v>
      </c>
      <c r="L3" s="323" t="s">
        <v>93</v>
      </c>
      <c r="M3" s="343" t="s">
        <v>11</v>
      </c>
      <c r="N3" s="335"/>
    </row>
    <row r="4" spans="1:14" ht="15.75" thickBot="1" x14ac:dyDescent="0.3">
      <c r="A4" s="342"/>
      <c r="B4" s="336"/>
      <c r="C4" s="338"/>
      <c r="D4" s="340"/>
      <c r="E4" s="342"/>
      <c r="F4" s="340"/>
      <c r="G4" s="342"/>
      <c r="H4" s="340"/>
      <c r="I4" s="342"/>
      <c r="J4" s="342"/>
      <c r="K4" s="348"/>
      <c r="L4" s="342"/>
      <c r="M4" s="344"/>
      <c r="N4" s="336"/>
    </row>
    <row r="5" spans="1:14" x14ac:dyDescent="0.25">
      <c r="A5" s="35">
        <v>1</v>
      </c>
      <c r="B5" s="36" t="s">
        <v>39</v>
      </c>
      <c r="C5" s="153">
        <v>31089</v>
      </c>
      <c r="D5" s="91">
        <v>54046</v>
      </c>
      <c r="E5" s="153">
        <v>41291</v>
      </c>
      <c r="F5" s="91">
        <v>41751</v>
      </c>
      <c r="G5" s="153">
        <v>63840</v>
      </c>
      <c r="H5" s="162">
        <v>45860</v>
      </c>
      <c r="I5" s="153">
        <v>30011</v>
      </c>
      <c r="J5" s="91">
        <v>65784</v>
      </c>
      <c r="K5" s="153">
        <v>48987</v>
      </c>
      <c r="L5" s="91">
        <v>47220</v>
      </c>
      <c r="M5" s="153">
        <v>31504</v>
      </c>
      <c r="N5" s="157">
        <f t="shared" ref="N5:N17" si="0">SUM(C5:M5)</f>
        <v>501383</v>
      </c>
    </row>
    <row r="6" spans="1:14" x14ac:dyDescent="0.25">
      <c r="A6" s="37">
        <v>2</v>
      </c>
      <c r="B6" s="38" t="s">
        <v>40</v>
      </c>
      <c r="C6" s="84">
        <v>3282</v>
      </c>
      <c r="D6" s="65">
        <v>6458</v>
      </c>
      <c r="E6" s="84">
        <v>4231</v>
      </c>
      <c r="F6" s="65">
        <v>6022</v>
      </c>
      <c r="G6" s="84">
        <v>5157</v>
      </c>
      <c r="H6" s="65">
        <v>4068</v>
      </c>
      <c r="I6" s="84">
        <v>2571</v>
      </c>
      <c r="J6" s="65">
        <v>7393</v>
      </c>
      <c r="K6" s="84">
        <v>5099</v>
      </c>
      <c r="L6" s="65">
        <v>5271</v>
      </c>
      <c r="M6" s="84">
        <v>3286</v>
      </c>
      <c r="N6" s="71">
        <f t="shared" si="0"/>
        <v>52838</v>
      </c>
    </row>
    <row r="7" spans="1:14" x14ac:dyDescent="0.25">
      <c r="A7" s="37">
        <v>3</v>
      </c>
      <c r="B7" s="38" t="s">
        <v>41</v>
      </c>
      <c r="C7" s="68">
        <v>184</v>
      </c>
      <c r="D7" s="69">
        <v>369</v>
      </c>
      <c r="E7" s="68">
        <v>211</v>
      </c>
      <c r="F7" s="69">
        <v>262</v>
      </c>
      <c r="G7" s="68">
        <v>366</v>
      </c>
      <c r="H7" s="69">
        <v>613</v>
      </c>
      <c r="I7" s="68">
        <v>186</v>
      </c>
      <c r="J7" s="69">
        <v>576</v>
      </c>
      <c r="K7" s="68">
        <v>239</v>
      </c>
      <c r="L7" s="69">
        <v>452</v>
      </c>
      <c r="M7" s="68">
        <v>91</v>
      </c>
      <c r="N7" s="71">
        <f t="shared" si="0"/>
        <v>3549</v>
      </c>
    </row>
    <row r="8" spans="1:14" x14ac:dyDescent="0.25">
      <c r="A8" s="37">
        <v>4</v>
      </c>
      <c r="B8" s="38" t="s">
        <v>42</v>
      </c>
      <c r="C8" s="68">
        <v>284</v>
      </c>
      <c r="D8" s="69">
        <v>343</v>
      </c>
      <c r="E8" s="68">
        <v>163</v>
      </c>
      <c r="F8" s="65">
        <v>276</v>
      </c>
      <c r="G8" s="84">
        <v>725</v>
      </c>
      <c r="H8" s="69">
        <v>222</v>
      </c>
      <c r="I8" s="68">
        <v>133</v>
      </c>
      <c r="J8" s="69">
        <v>336</v>
      </c>
      <c r="K8" s="84">
        <v>463</v>
      </c>
      <c r="L8" s="69">
        <v>285</v>
      </c>
      <c r="M8" s="68">
        <v>251</v>
      </c>
      <c r="N8" s="71">
        <f t="shared" si="0"/>
        <v>3481</v>
      </c>
    </row>
    <row r="9" spans="1:14" x14ac:dyDescent="0.25">
      <c r="A9" s="37">
        <v>5</v>
      </c>
      <c r="B9" s="38" t="s">
        <v>43</v>
      </c>
      <c r="C9" s="68">
        <v>49</v>
      </c>
      <c r="D9" s="69">
        <v>57</v>
      </c>
      <c r="E9" s="68">
        <v>135</v>
      </c>
      <c r="F9" s="69">
        <v>41</v>
      </c>
      <c r="G9" s="68">
        <v>83</v>
      </c>
      <c r="H9" s="69">
        <v>40</v>
      </c>
      <c r="I9" s="68">
        <v>23</v>
      </c>
      <c r="J9" s="69">
        <v>67</v>
      </c>
      <c r="K9" s="85">
        <v>203</v>
      </c>
      <c r="L9" s="69">
        <v>77</v>
      </c>
      <c r="M9" s="68">
        <v>28</v>
      </c>
      <c r="N9" s="38">
        <f t="shared" si="0"/>
        <v>803</v>
      </c>
    </row>
    <row r="10" spans="1:14" x14ac:dyDescent="0.25">
      <c r="A10" s="37">
        <v>6</v>
      </c>
      <c r="B10" s="38" t="s">
        <v>44</v>
      </c>
      <c r="C10" s="84">
        <v>1665</v>
      </c>
      <c r="D10" s="65">
        <v>2648</v>
      </c>
      <c r="E10" s="84">
        <v>1320</v>
      </c>
      <c r="F10" s="65">
        <v>3091</v>
      </c>
      <c r="G10" s="84">
        <v>2558</v>
      </c>
      <c r="H10" s="65">
        <v>2162</v>
      </c>
      <c r="I10" s="84">
        <v>1152</v>
      </c>
      <c r="J10" s="65">
        <v>3511</v>
      </c>
      <c r="K10" s="84">
        <v>2576</v>
      </c>
      <c r="L10" s="65">
        <v>1862</v>
      </c>
      <c r="M10" s="84">
        <v>2152</v>
      </c>
      <c r="N10" s="71">
        <f t="shared" si="0"/>
        <v>24697</v>
      </c>
    </row>
    <row r="11" spans="1:14" x14ac:dyDescent="0.25">
      <c r="A11" s="37">
        <v>7</v>
      </c>
      <c r="B11" s="38" t="s">
        <v>45</v>
      </c>
      <c r="C11" s="68">
        <v>670</v>
      </c>
      <c r="D11" s="65">
        <v>1718</v>
      </c>
      <c r="E11" s="68">
        <v>851</v>
      </c>
      <c r="F11" s="65">
        <v>1214</v>
      </c>
      <c r="G11" s="84">
        <v>1032</v>
      </c>
      <c r="H11" s="69">
        <v>717</v>
      </c>
      <c r="I11" s="68">
        <v>400</v>
      </c>
      <c r="J11" s="65">
        <v>1241</v>
      </c>
      <c r="K11" s="83">
        <v>1308</v>
      </c>
      <c r="L11" s="65">
        <v>1048</v>
      </c>
      <c r="M11" s="68">
        <v>785</v>
      </c>
      <c r="N11" s="71">
        <f t="shared" si="0"/>
        <v>10984</v>
      </c>
    </row>
    <row r="12" spans="1:14" x14ac:dyDescent="0.25">
      <c r="A12" s="37">
        <v>8</v>
      </c>
      <c r="B12" s="38" t="s">
        <v>46</v>
      </c>
      <c r="C12" s="68">
        <v>85</v>
      </c>
      <c r="D12" s="69">
        <v>124</v>
      </c>
      <c r="E12" s="68">
        <v>249</v>
      </c>
      <c r="F12" s="69">
        <v>139</v>
      </c>
      <c r="G12" s="68">
        <v>163</v>
      </c>
      <c r="H12" s="69">
        <v>131</v>
      </c>
      <c r="I12" s="68">
        <v>4010</v>
      </c>
      <c r="J12" s="69">
        <v>294</v>
      </c>
      <c r="K12" s="68">
        <v>352</v>
      </c>
      <c r="L12" s="69">
        <v>162</v>
      </c>
      <c r="M12" s="68">
        <v>72</v>
      </c>
      <c r="N12" s="71">
        <f t="shared" si="0"/>
        <v>5781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22.5" x14ac:dyDescent="0.25">
      <c r="A14" s="37">
        <v>10</v>
      </c>
      <c r="B14" s="67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5">
        <v>1022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71">
        <f t="shared" si="0"/>
        <v>1022</v>
      </c>
    </row>
    <row r="16" spans="1:14" ht="52.5" customHeight="1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>SUM(C16:M16)</f>
        <v>0</v>
      </c>
    </row>
    <row r="17" spans="1:14" ht="34.5" thickBot="1" x14ac:dyDescent="0.3">
      <c r="A17" s="37">
        <v>13</v>
      </c>
      <c r="B17" s="67" t="s">
        <v>51</v>
      </c>
      <c r="C17" s="68">
        <v>111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111</v>
      </c>
    </row>
    <row r="18" spans="1:14" ht="15.75" thickBot="1" x14ac:dyDescent="0.3">
      <c r="A18" s="43"/>
      <c r="B18" s="44" t="s">
        <v>37</v>
      </c>
      <c r="C18" s="48">
        <f t="shared" ref="C18:M18" si="1">SUM(C5:C17)</f>
        <v>37419</v>
      </c>
      <c r="D18" s="49">
        <f t="shared" si="1"/>
        <v>65763</v>
      </c>
      <c r="E18" s="48">
        <f t="shared" si="1"/>
        <v>48451</v>
      </c>
      <c r="F18" s="49">
        <f t="shared" si="1"/>
        <v>52796</v>
      </c>
      <c r="G18" s="48">
        <f>SUM(G5:G17)</f>
        <v>73924</v>
      </c>
      <c r="H18" s="49">
        <f t="shared" si="1"/>
        <v>54835</v>
      </c>
      <c r="I18" s="48">
        <f t="shared" si="1"/>
        <v>38486</v>
      </c>
      <c r="J18" s="49">
        <f t="shared" si="1"/>
        <v>79202</v>
      </c>
      <c r="K18" s="48">
        <f t="shared" si="1"/>
        <v>59227</v>
      </c>
      <c r="L18" s="49">
        <f t="shared" si="1"/>
        <v>56377</v>
      </c>
      <c r="M18" s="48">
        <f t="shared" si="1"/>
        <v>38169</v>
      </c>
      <c r="N18" s="46">
        <f>SUM(N5:N17)</f>
        <v>604649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16" t="s">
        <v>53</v>
      </c>
      <c r="B20" s="317"/>
      <c r="C20" s="55">
        <f>C18/N18</f>
        <v>6.1885490590408647E-2</v>
      </c>
      <c r="D20" s="54">
        <f>D18/N18</f>
        <v>0.10876227364967113</v>
      </c>
      <c r="E20" s="55">
        <f>E18/N18</f>
        <v>8.0130786621659844E-2</v>
      </c>
      <c r="F20" s="54">
        <f>F18/N18</f>
        <v>8.7316773863844968E-2</v>
      </c>
      <c r="G20" s="55">
        <f>G18/N18</f>
        <v>0.12225936038925063</v>
      </c>
      <c r="H20" s="54">
        <f>H18/N18</f>
        <v>9.0688978233652906E-2</v>
      </c>
      <c r="I20" s="55">
        <f>I18/N18</f>
        <v>6.3650150748616144E-2</v>
      </c>
      <c r="J20" s="54">
        <f>J18/N18</f>
        <v>0.13098839161232384</v>
      </c>
      <c r="K20" s="55">
        <f>K18/N18</f>
        <v>9.79526965231068E-2</v>
      </c>
      <c r="L20" s="54">
        <f>L18/N18</f>
        <v>9.3239218124895606E-2</v>
      </c>
      <c r="M20" s="55">
        <f>M18/N18</f>
        <v>6.3125879642569493E-2</v>
      </c>
      <c r="N20" s="5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 x14ac:dyDescent="0.25"/>
  <cols>
    <col min="1" max="1" width="4.42578125" customWidth="1"/>
    <col min="2" max="2" width="28.28515625" customWidth="1"/>
  </cols>
  <sheetData>
    <row r="1" spans="1:14" ht="26.25" customHeight="1" thickBot="1" x14ac:dyDescent="0.3">
      <c r="A1" s="30"/>
      <c r="B1" s="30"/>
      <c r="C1" s="318" t="s">
        <v>103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223" t="s">
        <v>52</v>
      </c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50" t="s">
        <v>69</v>
      </c>
      <c r="D3" s="323" t="s">
        <v>4</v>
      </c>
      <c r="E3" s="341" t="s">
        <v>5</v>
      </c>
      <c r="F3" s="323" t="s">
        <v>6</v>
      </c>
      <c r="G3" s="341" t="s">
        <v>7</v>
      </c>
      <c r="H3" s="323" t="s">
        <v>8</v>
      </c>
      <c r="I3" s="341" t="s">
        <v>94</v>
      </c>
      <c r="J3" s="323" t="s">
        <v>9</v>
      </c>
      <c r="K3" s="356" t="s">
        <v>38</v>
      </c>
      <c r="L3" s="323" t="s">
        <v>93</v>
      </c>
      <c r="M3" s="341" t="s">
        <v>11</v>
      </c>
      <c r="N3" s="335"/>
    </row>
    <row r="4" spans="1:14" ht="9" customHeight="1" x14ac:dyDescent="0.25">
      <c r="A4" s="354"/>
      <c r="B4" s="349"/>
      <c r="C4" s="351"/>
      <c r="D4" s="349"/>
      <c r="E4" s="353"/>
      <c r="F4" s="349"/>
      <c r="G4" s="353"/>
      <c r="H4" s="349"/>
      <c r="I4" s="353"/>
      <c r="J4" s="349"/>
      <c r="K4" s="357"/>
      <c r="L4" s="349"/>
      <c r="M4" s="353"/>
      <c r="N4" s="349"/>
    </row>
    <row r="5" spans="1:14" ht="5.25" customHeight="1" thickBot="1" x14ac:dyDescent="0.3">
      <c r="A5" s="342"/>
      <c r="B5" s="336"/>
      <c r="C5" s="352"/>
      <c r="D5" s="342"/>
      <c r="E5" s="342"/>
      <c r="F5" s="342"/>
      <c r="G5" s="342"/>
      <c r="H5" s="342"/>
      <c r="I5" s="342"/>
      <c r="J5" s="342"/>
      <c r="K5" s="358"/>
      <c r="L5" s="342"/>
      <c r="M5" s="342"/>
      <c r="N5" s="336"/>
    </row>
    <row r="6" spans="1:14" x14ac:dyDescent="0.25">
      <c r="A6" s="35">
        <v>1</v>
      </c>
      <c r="B6" s="36" t="s">
        <v>39</v>
      </c>
      <c r="C6" s="83">
        <v>155066</v>
      </c>
      <c r="D6" s="91">
        <v>290319</v>
      </c>
      <c r="E6" s="153">
        <v>219615</v>
      </c>
      <c r="F6" s="169">
        <v>232568</v>
      </c>
      <c r="G6" s="191">
        <v>354182</v>
      </c>
      <c r="H6" s="169">
        <v>244780</v>
      </c>
      <c r="I6" s="191">
        <v>164599</v>
      </c>
      <c r="J6" s="169">
        <v>346555</v>
      </c>
      <c r="K6" s="191">
        <v>257660</v>
      </c>
      <c r="L6" s="169">
        <v>260701</v>
      </c>
      <c r="M6" s="191">
        <v>170570</v>
      </c>
      <c r="N6" s="157">
        <f t="shared" ref="N6:N16" si="0">SUM(C6:M6)</f>
        <v>2696615</v>
      </c>
    </row>
    <row r="7" spans="1:14" x14ac:dyDescent="0.25">
      <c r="A7" s="37">
        <v>2</v>
      </c>
      <c r="B7" s="38" t="s">
        <v>40</v>
      </c>
      <c r="C7" s="84">
        <v>36191</v>
      </c>
      <c r="D7" s="65">
        <v>74311</v>
      </c>
      <c r="E7" s="84">
        <v>48587</v>
      </c>
      <c r="F7" s="71">
        <v>69675</v>
      </c>
      <c r="G7" s="192">
        <v>56001</v>
      </c>
      <c r="H7" s="71">
        <v>43388</v>
      </c>
      <c r="I7" s="192">
        <v>27604</v>
      </c>
      <c r="J7" s="71">
        <v>75170</v>
      </c>
      <c r="K7" s="192">
        <v>58276</v>
      </c>
      <c r="L7" s="71">
        <v>60063</v>
      </c>
      <c r="M7" s="192">
        <v>37232</v>
      </c>
      <c r="N7" s="71">
        <f t="shared" si="0"/>
        <v>586498</v>
      </c>
    </row>
    <row r="8" spans="1:14" x14ac:dyDescent="0.25">
      <c r="A8" s="37">
        <v>3</v>
      </c>
      <c r="B8" s="38" t="s">
        <v>41</v>
      </c>
      <c r="C8" s="84">
        <v>3950</v>
      </c>
      <c r="D8" s="65">
        <v>7002</v>
      </c>
      <c r="E8" s="84">
        <v>4093</v>
      </c>
      <c r="F8" s="71">
        <v>5747</v>
      </c>
      <c r="G8" s="192">
        <v>7525</v>
      </c>
      <c r="H8" s="71">
        <v>5439</v>
      </c>
      <c r="I8" s="192">
        <v>5351</v>
      </c>
      <c r="J8" s="71">
        <v>12891</v>
      </c>
      <c r="K8" s="192">
        <v>4842</v>
      </c>
      <c r="L8" s="71">
        <v>9659</v>
      </c>
      <c r="M8" s="192">
        <v>1967</v>
      </c>
      <c r="N8" s="71">
        <f t="shared" si="0"/>
        <v>68466</v>
      </c>
    </row>
    <row r="9" spans="1:14" x14ac:dyDescent="0.25">
      <c r="A9" s="37">
        <v>4</v>
      </c>
      <c r="B9" s="38" t="s">
        <v>42</v>
      </c>
      <c r="C9" s="68">
        <v>211</v>
      </c>
      <c r="D9" s="69">
        <v>251</v>
      </c>
      <c r="E9" s="68">
        <v>118</v>
      </c>
      <c r="F9" s="38">
        <v>242</v>
      </c>
      <c r="G9" s="192">
        <v>466</v>
      </c>
      <c r="H9" s="38">
        <v>175</v>
      </c>
      <c r="I9" s="58">
        <v>96</v>
      </c>
      <c r="J9" s="38">
        <v>231</v>
      </c>
      <c r="K9" s="192">
        <v>400</v>
      </c>
      <c r="L9" s="38">
        <v>219</v>
      </c>
      <c r="M9" s="58">
        <v>177</v>
      </c>
      <c r="N9" s="71">
        <f t="shared" si="0"/>
        <v>2586</v>
      </c>
    </row>
    <row r="10" spans="1:14" x14ac:dyDescent="0.25">
      <c r="A10" s="37">
        <v>5</v>
      </c>
      <c r="B10" s="38" t="s">
        <v>43</v>
      </c>
      <c r="C10" s="68">
        <v>150</v>
      </c>
      <c r="D10" s="69">
        <v>155</v>
      </c>
      <c r="E10" s="68">
        <v>277</v>
      </c>
      <c r="F10" s="38">
        <v>125</v>
      </c>
      <c r="G10" s="58">
        <v>269</v>
      </c>
      <c r="H10" s="38">
        <v>121</v>
      </c>
      <c r="I10" s="58">
        <v>74</v>
      </c>
      <c r="J10" s="38">
        <v>200</v>
      </c>
      <c r="K10" s="193">
        <v>586</v>
      </c>
      <c r="L10" s="38">
        <v>240</v>
      </c>
      <c r="M10" s="58">
        <v>120</v>
      </c>
      <c r="N10" s="71">
        <f t="shared" si="0"/>
        <v>2317</v>
      </c>
    </row>
    <row r="11" spans="1:14" x14ac:dyDescent="0.25">
      <c r="A11" s="37">
        <v>6</v>
      </c>
      <c r="B11" s="38" t="s">
        <v>44</v>
      </c>
      <c r="C11" s="84">
        <v>2170</v>
      </c>
      <c r="D11" s="65">
        <v>4397</v>
      </c>
      <c r="E11" s="84">
        <v>2037</v>
      </c>
      <c r="F11" s="71">
        <v>5299</v>
      </c>
      <c r="G11" s="192">
        <v>3283</v>
      </c>
      <c r="H11" s="71">
        <v>2984</v>
      </c>
      <c r="I11" s="192">
        <v>1752</v>
      </c>
      <c r="J11" s="71">
        <v>4809</v>
      </c>
      <c r="K11" s="192">
        <v>3536</v>
      </c>
      <c r="L11" s="71">
        <v>2767</v>
      </c>
      <c r="M11" s="192">
        <v>3269</v>
      </c>
      <c r="N11" s="71">
        <f t="shared" si="0"/>
        <v>36303</v>
      </c>
    </row>
    <row r="12" spans="1:14" x14ac:dyDescent="0.25">
      <c r="A12" s="37">
        <v>7</v>
      </c>
      <c r="B12" s="38" t="s">
        <v>45</v>
      </c>
      <c r="C12" s="68">
        <v>226</v>
      </c>
      <c r="D12" s="69">
        <v>533</v>
      </c>
      <c r="E12" s="68">
        <v>276</v>
      </c>
      <c r="F12" s="38">
        <v>418</v>
      </c>
      <c r="G12" s="58">
        <v>331</v>
      </c>
      <c r="H12" s="38">
        <v>235</v>
      </c>
      <c r="I12" s="58">
        <v>135</v>
      </c>
      <c r="J12" s="38">
        <v>401</v>
      </c>
      <c r="K12" s="191">
        <v>515</v>
      </c>
      <c r="L12" s="38">
        <v>344</v>
      </c>
      <c r="M12" s="58">
        <v>263</v>
      </c>
      <c r="N12" s="71">
        <f t="shared" si="0"/>
        <v>3677</v>
      </c>
    </row>
    <row r="13" spans="1:14" x14ac:dyDescent="0.25">
      <c r="A13" s="37">
        <v>8</v>
      </c>
      <c r="B13" s="38" t="s">
        <v>46</v>
      </c>
      <c r="C13" s="68">
        <v>327</v>
      </c>
      <c r="D13" s="69">
        <v>447</v>
      </c>
      <c r="E13" s="68">
        <v>805</v>
      </c>
      <c r="F13" s="38">
        <v>554</v>
      </c>
      <c r="G13" s="58">
        <v>616</v>
      </c>
      <c r="H13" s="38">
        <v>556</v>
      </c>
      <c r="I13" s="58">
        <v>277</v>
      </c>
      <c r="J13" s="38">
        <v>986</v>
      </c>
      <c r="K13" s="192">
        <v>1445</v>
      </c>
      <c r="L13" s="38">
        <v>612</v>
      </c>
      <c r="M13" s="58">
        <v>329</v>
      </c>
      <c r="N13" s="71">
        <f t="shared" si="0"/>
        <v>6954</v>
      </c>
    </row>
    <row r="14" spans="1:14" ht="22.5" x14ac:dyDescent="0.25">
      <c r="A14" s="37">
        <v>9</v>
      </c>
      <c r="B14" s="67" t="s">
        <v>47</v>
      </c>
      <c r="C14" s="68">
        <v>0</v>
      </c>
      <c r="D14" s="69">
        <v>0</v>
      </c>
      <c r="E14" s="68">
        <v>0</v>
      </c>
      <c r="F14" s="38">
        <v>0</v>
      </c>
      <c r="G14" s="58">
        <v>0</v>
      </c>
      <c r="H14" s="38">
        <v>0</v>
      </c>
      <c r="I14" s="58">
        <v>0</v>
      </c>
      <c r="J14" s="38">
        <v>0</v>
      </c>
      <c r="K14" s="58">
        <v>0</v>
      </c>
      <c r="L14" s="38">
        <v>0</v>
      </c>
      <c r="M14" s="58">
        <v>0</v>
      </c>
      <c r="N14" s="38">
        <f t="shared" si="0"/>
        <v>0</v>
      </c>
    </row>
    <row r="15" spans="1:14" ht="22.5" x14ac:dyDescent="0.25">
      <c r="A15" s="37">
        <v>10</v>
      </c>
      <c r="B15" s="67" t="s">
        <v>48</v>
      </c>
      <c r="C15" s="68">
        <v>0</v>
      </c>
      <c r="D15" s="69">
        <v>0</v>
      </c>
      <c r="E15" s="68">
        <v>0</v>
      </c>
      <c r="F15" s="38">
        <v>0</v>
      </c>
      <c r="G15" s="5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58">
        <v>0</v>
      </c>
      <c r="N15" s="38">
        <f t="shared" si="0"/>
        <v>0</v>
      </c>
    </row>
    <row r="16" spans="1:14" x14ac:dyDescent="0.25">
      <c r="A16" s="37">
        <v>11</v>
      </c>
      <c r="B16" s="38" t="s">
        <v>49</v>
      </c>
      <c r="C16" s="68">
        <v>0</v>
      </c>
      <c r="D16" s="69">
        <v>0</v>
      </c>
      <c r="E16" s="68">
        <v>0</v>
      </c>
      <c r="F16" s="38">
        <v>0</v>
      </c>
      <c r="G16" s="58">
        <v>0</v>
      </c>
      <c r="H16" s="38">
        <v>746</v>
      </c>
      <c r="I16" s="58">
        <v>0</v>
      </c>
      <c r="J16" s="38">
        <v>0</v>
      </c>
      <c r="K16" s="58">
        <v>0</v>
      </c>
      <c r="L16" s="38">
        <v>0</v>
      </c>
      <c r="M16" s="58">
        <v>0</v>
      </c>
      <c r="N16" s="38">
        <f t="shared" si="0"/>
        <v>746</v>
      </c>
    </row>
    <row r="17" spans="1:14" ht="45" x14ac:dyDescent="0.25">
      <c r="A17" s="37">
        <v>12</v>
      </c>
      <c r="B17" s="67" t="s">
        <v>50</v>
      </c>
      <c r="C17" s="68">
        <v>0</v>
      </c>
      <c r="D17" s="69">
        <v>0</v>
      </c>
      <c r="E17" s="68">
        <v>0</v>
      </c>
      <c r="F17" s="38">
        <v>0</v>
      </c>
      <c r="G17" s="5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58">
        <v>0</v>
      </c>
      <c r="N17" s="38">
        <f>SUM(C17:M17)</f>
        <v>0</v>
      </c>
    </row>
    <row r="18" spans="1:14" ht="34.5" thickBot="1" x14ac:dyDescent="0.3">
      <c r="A18" s="37">
        <v>13</v>
      </c>
      <c r="B18" s="67" t="s">
        <v>51</v>
      </c>
      <c r="C18" s="68">
        <v>648</v>
      </c>
      <c r="D18" s="69">
        <v>0</v>
      </c>
      <c r="E18" s="68">
        <v>0</v>
      </c>
      <c r="F18" s="38">
        <v>0</v>
      </c>
      <c r="G18" s="58">
        <v>0</v>
      </c>
      <c r="H18" s="70">
        <v>0</v>
      </c>
      <c r="I18" s="58">
        <v>0</v>
      </c>
      <c r="J18" s="38">
        <v>0</v>
      </c>
      <c r="K18" s="58">
        <v>0</v>
      </c>
      <c r="L18" s="38">
        <v>0</v>
      </c>
      <c r="M18" s="58">
        <v>0</v>
      </c>
      <c r="N18" s="71">
        <f>SUM(C18:M18)</f>
        <v>648</v>
      </c>
    </row>
    <row r="19" spans="1:14" ht="15.75" thickBot="1" x14ac:dyDescent="0.3">
      <c r="A19" s="43"/>
      <c r="B19" s="44" t="s">
        <v>37</v>
      </c>
      <c r="C19" s="48">
        <f t="shared" ref="C19:M19" si="1">SUM(C6:C18)</f>
        <v>198939</v>
      </c>
      <c r="D19" s="49">
        <f>SUM(D6:D18)</f>
        <v>377415</v>
      </c>
      <c r="E19" s="48">
        <f t="shared" si="1"/>
        <v>275808</v>
      </c>
      <c r="F19" s="46">
        <f>SUM(F6:F18)</f>
        <v>314628</v>
      </c>
      <c r="G19" s="48">
        <f t="shared" si="1"/>
        <v>422673</v>
      </c>
      <c r="H19" s="46">
        <f t="shared" si="1"/>
        <v>298424</v>
      </c>
      <c r="I19" s="47">
        <f t="shared" si="1"/>
        <v>199888</v>
      </c>
      <c r="J19" s="46">
        <f t="shared" si="1"/>
        <v>441243</v>
      </c>
      <c r="K19" s="47">
        <f t="shared" si="1"/>
        <v>327260</v>
      </c>
      <c r="L19" s="46">
        <f t="shared" si="1"/>
        <v>334605</v>
      </c>
      <c r="M19" s="47">
        <f t="shared" si="1"/>
        <v>213927</v>
      </c>
      <c r="N19" s="46">
        <f>SUM(C19:M19)</f>
        <v>3404810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16" t="s">
        <v>53</v>
      </c>
      <c r="B21" s="355"/>
      <c r="C21" s="72">
        <f>C19/N19</f>
        <v>5.8428811005606776E-2</v>
      </c>
      <c r="D21" s="73">
        <f>D19/N19</f>
        <v>0.11084759501998644</v>
      </c>
      <c r="E21" s="55">
        <f>E19/N19</f>
        <v>8.1005401182444842E-2</v>
      </c>
      <c r="F21" s="73">
        <f>F19/N19</f>
        <v>9.2406918447725417E-2</v>
      </c>
      <c r="G21" s="55">
        <f>G19/N19</f>
        <v>0.12413996669417676</v>
      </c>
      <c r="H21" s="73">
        <f>H19/N19</f>
        <v>8.7647768891656222E-2</v>
      </c>
      <c r="I21" s="55">
        <f>I19/N19</f>
        <v>5.8707534341123295E-2</v>
      </c>
      <c r="J21" s="73">
        <f>J19/N19</f>
        <v>0.12959401552509539</v>
      </c>
      <c r="K21" s="55">
        <f>K19/N19</f>
        <v>9.6116963942187675E-2</v>
      </c>
      <c r="L21" s="73">
        <f>L19/N19</f>
        <v>9.8274206196527852E-2</v>
      </c>
      <c r="M21" s="74">
        <f>M19/N19</f>
        <v>6.2830818753469353E-2</v>
      </c>
      <c r="N21" s="224">
        <f>N19/N19</f>
        <v>1</v>
      </c>
    </row>
  </sheetData>
  <mergeCells count="17">
    <mergeCell ref="C1:K1"/>
    <mergeCell ref="A2:A5"/>
    <mergeCell ref="B2:B5"/>
    <mergeCell ref="C2:M2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5" x14ac:dyDescent="0.25"/>
  <cols>
    <col min="1" max="1" width="3.7109375" customWidth="1"/>
    <col min="2" max="2" width="21.7109375" customWidth="1"/>
    <col min="7" max="7" width="8.7109375" customWidth="1"/>
  </cols>
  <sheetData>
    <row r="1" spans="1:14" ht="24.75" customHeight="1" thickBot="1" x14ac:dyDescent="0.3">
      <c r="A1" s="30"/>
      <c r="B1" s="30"/>
      <c r="C1" s="318" t="s">
        <v>104</v>
      </c>
      <c r="D1" s="319"/>
      <c r="E1" s="319"/>
      <c r="F1" s="319"/>
      <c r="G1" s="319"/>
      <c r="H1" s="319"/>
      <c r="I1" s="319"/>
      <c r="J1" s="320"/>
      <c r="K1" s="320"/>
      <c r="L1" s="30"/>
      <c r="M1" s="30"/>
      <c r="N1" s="66"/>
    </row>
    <row r="2" spans="1:14" ht="15.75" thickBot="1" x14ac:dyDescent="0.3">
      <c r="A2" s="321" t="s">
        <v>0</v>
      </c>
      <c r="B2" s="323" t="s">
        <v>1</v>
      </c>
      <c r="C2" s="334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23" t="s">
        <v>3</v>
      </c>
    </row>
    <row r="3" spans="1:14" x14ac:dyDescent="0.25">
      <c r="A3" s="345"/>
      <c r="B3" s="346"/>
      <c r="C3" s="350" t="s">
        <v>69</v>
      </c>
      <c r="D3" s="323" t="s">
        <v>4</v>
      </c>
      <c r="E3" s="341" t="s">
        <v>5</v>
      </c>
      <c r="F3" s="359" t="s">
        <v>6</v>
      </c>
      <c r="G3" s="341" t="s">
        <v>7</v>
      </c>
      <c r="H3" s="339" t="s">
        <v>8</v>
      </c>
      <c r="I3" s="341" t="s">
        <v>94</v>
      </c>
      <c r="J3" s="339" t="s">
        <v>9</v>
      </c>
      <c r="K3" s="350" t="s">
        <v>10</v>
      </c>
      <c r="L3" s="323" t="s">
        <v>93</v>
      </c>
      <c r="M3" s="341" t="s">
        <v>11</v>
      </c>
      <c r="N3" s="335"/>
    </row>
    <row r="4" spans="1:14" ht="15.75" thickBot="1" x14ac:dyDescent="0.3">
      <c r="A4" s="342"/>
      <c r="B4" s="336"/>
      <c r="C4" s="352"/>
      <c r="D4" s="342"/>
      <c r="E4" s="342"/>
      <c r="F4" s="360"/>
      <c r="G4" s="342"/>
      <c r="H4" s="340"/>
      <c r="I4" s="342"/>
      <c r="J4" s="340"/>
      <c r="K4" s="352"/>
      <c r="L4" s="342"/>
      <c r="M4" s="342"/>
      <c r="N4" s="336"/>
    </row>
    <row r="5" spans="1:14" x14ac:dyDescent="0.25">
      <c r="A5" s="35">
        <v>1</v>
      </c>
      <c r="B5" s="36" t="s">
        <v>39</v>
      </c>
      <c r="C5" s="84">
        <v>4135</v>
      </c>
      <c r="D5" s="157">
        <v>11157</v>
      </c>
      <c r="E5" s="83">
        <v>6441</v>
      </c>
      <c r="F5" s="91">
        <v>8574</v>
      </c>
      <c r="G5" s="83">
        <v>10997</v>
      </c>
      <c r="H5" s="91">
        <v>7858</v>
      </c>
      <c r="I5" s="83">
        <v>6730</v>
      </c>
      <c r="J5" s="91">
        <v>14532</v>
      </c>
      <c r="K5" s="84">
        <v>8827</v>
      </c>
      <c r="L5" s="91">
        <v>9862</v>
      </c>
      <c r="M5" s="83">
        <v>4800</v>
      </c>
      <c r="N5" s="157">
        <f t="shared" ref="N5:N12" si="0">SUM(C5:M5)</f>
        <v>93913</v>
      </c>
    </row>
    <row r="6" spans="1:14" x14ac:dyDescent="0.25">
      <c r="A6" s="37">
        <v>2</v>
      </c>
      <c r="B6" s="38" t="s">
        <v>40</v>
      </c>
      <c r="C6" s="84">
        <v>474</v>
      </c>
      <c r="D6" s="71">
        <v>1594</v>
      </c>
      <c r="E6" s="84">
        <v>708</v>
      </c>
      <c r="F6" s="65">
        <v>1159</v>
      </c>
      <c r="G6" s="84">
        <v>572</v>
      </c>
      <c r="H6" s="65">
        <v>570</v>
      </c>
      <c r="I6" s="84">
        <v>261</v>
      </c>
      <c r="J6" s="65">
        <v>902</v>
      </c>
      <c r="K6" s="84">
        <v>1061</v>
      </c>
      <c r="L6" s="65">
        <v>810</v>
      </c>
      <c r="M6" s="84">
        <v>588</v>
      </c>
      <c r="N6" s="71">
        <f t="shared" si="0"/>
        <v>8699</v>
      </c>
    </row>
    <row r="7" spans="1:14" x14ac:dyDescent="0.25">
      <c r="A7" s="37">
        <v>3</v>
      </c>
      <c r="B7" s="38" t="s">
        <v>41</v>
      </c>
      <c r="C7" s="68">
        <v>9</v>
      </c>
      <c r="D7" s="71">
        <v>75</v>
      </c>
      <c r="E7" s="84">
        <v>25</v>
      </c>
      <c r="F7" s="65">
        <v>44</v>
      </c>
      <c r="G7" s="84">
        <v>61</v>
      </c>
      <c r="H7" s="69">
        <v>472</v>
      </c>
      <c r="I7" s="68">
        <v>78</v>
      </c>
      <c r="J7" s="65">
        <v>55</v>
      </c>
      <c r="K7" s="68">
        <v>47</v>
      </c>
      <c r="L7" s="65">
        <v>120</v>
      </c>
      <c r="M7" s="68">
        <v>12</v>
      </c>
      <c r="N7" s="71">
        <f t="shared" si="0"/>
        <v>998</v>
      </c>
    </row>
    <row r="8" spans="1:14" x14ac:dyDescent="0.25">
      <c r="A8" s="37">
        <v>4</v>
      </c>
      <c r="B8" s="38" t="s">
        <v>42</v>
      </c>
      <c r="C8" s="68">
        <v>0</v>
      </c>
      <c r="D8" s="38">
        <v>1</v>
      </c>
      <c r="E8" s="68">
        <v>0</v>
      </c>
      <c r="F8" s="69">
        <v>7</v>
      </c>
      <c r="G8" s="68">
        <v>0</v>
      </c>
      <c r="H8" s="69">
        <v>0</v>
      </c>
      <c r="I8" s="68">
        <v>0</v>
      </c>
      <c r="J8" s="69">
        <v>0</v>
      </c>
      <c r="K8" s="85">
        <v>2</v>
      </c>
      <c r="L8" s="65">
        <v>0</v>
      </c>
      <c r="M8" s="68">
        <v>1</v>
      </c>
      <c r="N8" s="71">
        <f t="shared" si="0"/>
        <v>11</v>
      </c>
    </row>
    <row r="9" spans="1:14" x14ac:dyDescent="0.25">
      <c r="A9" s="37">
        <v>5</v>
      </c>
      <c r="B9" s="38" t="s">
        <v>43</v>
      </c>
      <c r="C9" s="68">
        <v>5</v>
      </c>
      <c r="D9" s="38">
        <v>12</v>
      </c>
      <c r="E9" s="68">
        <v>6</v>
      </c>
      <c r="F9" s="69">
        <v>6</v>
      </c>
      <c r="G9" s="68">
        <v>15</v>
      </c>
      <c r="H9" s="69">
        <v>4</v>
      </c>
      <c r="I9" s="68">
        <v>0</v>
      </c>
      <c r="J9" s="69">
        <v>4</v>
      </c>
      <c r="K9" s="68">
        <v>8</v>
      </c>
      <c r="L9" s="69">
        <v>8</v>
      </c>
      <c r="M9" s="68">
        <v>1</v>
      </c>
      <c r="N9" s="38">
        <f t="shared" si="0"/>
        <v>69</v>
      </c>
    </row>
    <row r="10" spans="1:14" x14ac:dyDescent="0.25">
      <c r="A10" s="37">
        <v>6</v>
      </c>
      <c r="B10" s="38" t="s">
        <v>44</v>
      </c>
      <c r="C10" s="68">
        <v>52</v>
      </c>
      <c r="D10" s="38">
        <v>104</v>
      </c>
      <c r="E10" s="68">
        <v>38</v>
      </c>
      <c r="F10" s="69">
        <v>138</v>
      </c>
      <c r="G10" s="68">
        <v>69</v>
      </c>
      <c r="H10" s="69">
        <v>67</v>
      </c>
      <c r="I10" s="68">
        <v>52</v>
      </c>
      <c r="J10" s="69">
        <v>112</v>
      </c>
      <c r="K10" s="83">
        <v>63</v>
      </c>
      <c r="L10" s="69">
        <v>62</v>
      </c>
      <c r="M10" s="68">
        <v>56</v>
      </c>
      <c r="N10" s="71">
        <f t="shared" si="0"/>
        <v>813</v>
      </c>
    </row>
    <row r="11" spans="1:14" x14ac:dyDescent="0.25">
      <c r="A11" s="37">
        <v>7</v>
      </c>
      <c r="B11" s="38" t="s">
        <v>45</v>
      </c>
      <c r="C11" s="84">
        <v>395</v>
      </c>
      <c r="D11" s="71">
        <v>1368</v>
      </c>
      <c r="E11" s="84">
        <v>567</v>
      </c>
      <c r="F11" s="65">
        <v>944</v>
      </c>
      <c r="G11" s="84">
        <v>500</v>
      </c>
      <c r="H11" s="65">
        <v>477</v>
      </c>
      <c r="I11" s="68">
        <v>241</v>
      </c>
      <c r="J11" s="65">
        <v>749</v>
      </c>
      <c r="K11" s="83">
        <v>936</v>
      </c>
      <c r="L11" s="69">
        <v>759</v>
      </c>
      <c r="M11" s="84">
        <v>565</v>
      </c>
      <c r="N11" s="71">
        <f t="shared" si="0"/>
        <v>7501</v>
      </c>
    </row>
    <row r="12" spans="1:14" ht="15.75" thickBot="1" x14ac:dyDescent="0.3">
      <c r="A12" s="40">
        <v>8</v>
      </c>
      <c r="B12" s="41" t="s">
        <v>46</v>
      </c>
      <c r="C12" s="85">
        <v>1</v>
      </c>
      <c r="D12" s="38">
        <v>1</v>
      </c>
      <c r="E12" s="85">
        <v>1</v>
      </c>
      <c r="F12" s="164">
        <v>1</v>
      </c>
      <c r="G12" s="85">
        <v>4</v>
      </c>
      <c r="H12" s="164">
        <v>2</v>
      </c>
      <c r="I12" s="85">
        <v>0</v>
      </c>
      <c r="J12" s="164">
        <v>0</v>
      </c>
      <c r="K12" s="85">
        <v>1</v>
      </c>
      <c r="L12" s="164">
        <v>4</v>
      </c>
      <c r="M12" s="85">
        <v>3</v>
      </c>
      <c r="N12" s="41">
        <f t="shared" si="0"/>
        <v>18</v>
      </c>
    </row>
    <row r="13" spans="1:14" ht="15.75" thickBot="1" x14ac:dyDescent="0.3">
      <c r="A13" s="75"/>
      <c r="B13" s="44" t="s">
        <v>3</v>
      </c>
      <c r="C13" s="48">
        <f t="shared" ref="C13:N13" si="1">SUM(C5:C12)</f>
        <v>5071</v>
      </c>
      <c r="D13" s="46">
        <f t="shared" si="1"/>
        <v>14312</v>
      </c>
      <c r="E13" s="48">
        <f t="shared" si="1"/>
        <v>7786</v>
      </c>
      <c r="F13" s="49">
        <f t="shared" si="1"/>
        <v>10873</v>
      </c>
      <c r="G13" s="48">
        <f t="shared" si="1"/>
        <v>12218</v>
      </c>
      <c r="H13" s="49">
        <f t="shared" si="1"/>
        <v>9450</v>
      </c>
      <c r="I13" s="48">
        <f t="shared" si="1"/>
        <v>7362</v>
      </c>
      <c r="J13" s="49">
        <f t="shared" si="1"/>
        <v>16354</v>
      </c>
      <c r="K13" s="48">
        <f t="shared" si="1"/>
        <v>10945</v>
      </c>
      <c r="L13" s="49">
        <f t="shared" si="1"/>
        <v>11625</v>
      </c>
      <c r="M13" s="48">
        <f t="shared" si="1"/>
        <v>6026</v>
      </c>
      <c r="N13" s="46">
        <f t="shared" si="1"/>
        <v>112022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6" t="s">
        <v>53</v>
      </c>
      <c r="B15" s="355"/>
      <c r="C15" s="55">
        <f>C13/N13</f>
        <v>4.5267893806573707E-2</v>
      </c>
      <c r="D15" s="73">
        <f>D13/N13</f>
        <v>0.12776061844994732</v>
      </c>
      <c r="E15" s="55">
        <f>E13/N13</f>
        <v>6.9504204531252792E-2</v>
      </c>
      <c r="F15" s="73">
        <f>F13/N13</f>
        <v>9.7061291532020491E-2</v>
      </c>
      <c r="G15" s="55">
        <f>G13/N13</f>
        <v>0.1090678616700291</v>
      </c>
      <c r="H15" s="73">
        <f>H13/N13</f>
        <v>8.4358429594186851E-2</v>
      </c>
      <c r="I15" s="55">
        <f>I13/N13</f>
        <v>6.5719233721947476E-2</v>
      </c>
      <c r="J15" s="73">
        <f>J13/N13</f>
        <v>0.14598918069664887</v>
      </c>
      <c r="K15" s="55">
        <f>K13/N13</f>
        <v>9.7704022424166675E-2</v>
      </c>
      <c r="L15" s="73">
        <f>L13/N13</f>
        <v>0.10377425862776954</v>
      </c>
      <c r="M15" s="74">
        <f>M13/N13</f>
        <v>5.3793004945457142E-2</v>
      </c>
      <c r="N15" s="224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30"/>
      <c r="B18" s="30"/>
      <c r="C18" s="318" t="s">
        <v>105</v>
      </c>
      <c r="D18" s="319"/>
      <c r="E18" s="319"/>
      <c r="F18" s="319"/>
      <c r="G18" s="319"/>
      <c r="H18" s="319"/>
      <c r="I18" s="319"/>
      <c r="J18" s="320"/>
      <c r="K18" s="320"/>
      <c r="L18" s="30"/>
      <c r="M18" s="30"/>
      <c r="N18" s="223" t="s">
        <v>36</v>
      </c>
    </row>
    <row r="19" spans="1:14" ht="15.75" thickBot="1" x14ac:dyDescent="0.3">
      <c r="A19" s="321" t="s">
        <v>0</v>
      </c>
      <c r="B19" s="323" t="s">
        <v>1</v>
      </c>
      <c r="C19" s="334" t="s">
        <v>2</v>
      </c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23" t="s">
        <v>3</v>
      </c>
    </row>
    <row r="20" spans="1:14" x14ac:dyDescent="0.25">
      <c r="A20" s="345"/>
      <c r="B20" s="346"/>
      <c r="C20" s="350" t="s">
        <v>69</v>
      </c>
      <c r="D20" s="323" t="s">
        <v>4</v>
      </c>
      <c r="E20" s="341" t="s">
        <v>5</v>
      </c>
      <c r="F20" s="359" t="s">
        <v>6</v>
      </c>
      <c r="G20" s="341" t="s">
        <v>7</v>
      </c>
      <c r="H20" s="339" t="s">
        <v>8</v>
      </c>
      <c r="I20" s="341" t="s">
        <v>94</v>
      </c>
      <c r="J20" s="339" t="s">
        <v>9</v>
      </c>
      <c r="K20" s="350" t="s">
        <v>10</v>
      </c>
      <c r="L20" s="323" t="s">
        <v>93</v>
      </c>
      <c r="M20" s="341" t="s">
        <v>11</v>
      </c>
      <c r="N20" s="335"/>
    </row>
    <row r="21" spans="1:14" ht="15.75" thickBot="1" x14ac:dyDescent="0.3">
      <c r="A21" s="342"/>
      <c r="B21" s="336"/>
      <c r="C21" s="352"/>
      <c r="D21" s="342"/>
      <c r="E21" s="342"/>
      <c r="F21" s="360"/>
      <c r="G21" s="342"/>
      <c r="H21" s="340"/>
      <c r="I21" s="342"/>
      <c r="J21" s="340"/>
      <c r="K21" s="352"/>
      <c r="L21" s="342"/>
      <c r="M21" s="342"/>
      <c r="N21" s="336"/>
    </row>
    <row r="22" spans="1:14" x14ac:dyDescent="0.25">
      <c r="A22" s="35">
        <v>1</v>
      </c>
      <c r="B22" s="36" t="s">
        <v>39</v>
      </c>
      <c r="C22" s="84">
        <v>19612</v>
      </c>
      <c r="D22" s="157">
        <v>50039</v>
      </c>
      <c r="E22" s="83">
        <v>30384</v>
      </c>
      <c r="F22" s="91">
        <v>38958</v>
      </c>
      <c r="G22" s="83">
        <v>48343</v>
      </c>
      <c r="H22" s="91">
        <v>35681</v>
      </c>
      <c r="I22" s="83">
        <v>28954</v>
      </c>
      <c r="J22" s="91">
        <v>61994</v>
      </c>
      <c r="K22" s="84">
        <v>38658</v>
      </c>
      <c r="L22" s="91">
        <v>43187</v>
      </c>
      <c r="M22" s="83">
        <v>21588</v>
      </c>
      <c r="N22" s="157">
        <f t="shared" ref="N22:N29" si="2">SUM(C22:M22)</f>
        <v>417398</v>
      </c>
    </row>
    <row r="23" spans="1:14" x14ac:dyDescent="0.25">
      <c r="A23" s="37">
        <v>2</v>
      </c>
      <c r="B23" s="38" t="s">
        <v>40</v>
      </c>
      <c r="C23" s="84">
        <v>7986</v>
      </c>
      <c r="D23" s="71">
        <v>24992</v>
      </c>
      <c r="E23" s="84">
        <v>12008</v>
      </c>
      <c r="F23" s="65">
        <v>18046</v>
      </c>
      <c r="G23" s="84">
        <v>8826</v>
      </c>
      <c r="H23" s="65">
        <v>9404</v>
      </c>
      <c r="I23" s="84">
        <v>4124</v>
      </c>
      <c r="J23" s="65">
        <v>13940</v>
      </c>
      <c r="K23" s="84">
        <v>16535</v>
      </c>
      <c r="L23" s="65">
        <v>12788</v>
      </c>
      <c r="M23" s="84">
        <v>9273</v>
      </c>
      <c r="N23" s="71">
        <f t="shared" si="2"/>
        <v>137922</v>
      </c>
    </row>
    <row r="24" spans="1:14" x14ac:dyDescent="0.25">
      <c r="A24" s="37">
        <v>3</v>
      </c>
      <c r="B24" s="38" t="s">
        <v>41</v>
      </c>
      <c r="C24" s="68">
        <v>155</v>
      </c>
      <c r="D24" s="71">
        <v>1105</v>
      </c>
      <c r="E24" s="84">
        <v>431</v>
      </c>
      <c r="F24" s="65">
        <v>724</v>
      </c>
      <c r="G24" s="84">
        <v>966</v>
      </c>
      <c r="H24" s="65">
        <v>4365</v>
      </c>
      <c r="I24" s="84">
        <v>1259</v>
      </c>
      <c r="J24" s="65">
        <v>793</v>
      </c>
      <c r="K24" s="84">
        <v>638</v>
      </c>
      <c r="L24" s="65">
        <v>1846</v>
      </c>
      <c r="M24" s="84">
        <v>207</v>
      </c>
      <c r="N24" s="71">
        <f t="shared" si="2"/>
        <v>12489</v>
      </c>
    </row>
    <row r="25" spans="1:14" x14ac:dyDescent="0.25">
      <c r="A25" s="37">
        <v>4</v>
      </c>
      <c r="B25" s="38" t="s">
        <v>42</v>
      </c>
      <c r="C25" s="68">
        <v>0</v>
      </c>
      <c r="D25" s="38">
        <v>6</v>
      </c>
      <c r="E25" s="68">
        <v>0</v>
      </c>
      <c r="F25" s="69">
        <v>109</v>
      </c>
      <c r="G25" s="68">
        <v>0</v>
      </c>
      <c r="H25" s="69">
        <v>0</v>
      </c>
      <c r="I25" s="68">
        <v>0</v>
      </c>
      <c r="J25" s="69">
        <v>0</v>
      </c>
      <c r="K25" s="85">
        <v>34</v>
      </c>
      <c r="L25" s="65">
        <v>0</v>
      </c>
      <c r="M25" s="68">
        <v>6</v>
      </c>
      <c r="N25" s="71">
        <f t="shared" si="2"/>
        <v>155</v>
      </c>
    </row>
    <row r="26" spans="1:14" x14ac:dyDescent="0.25">
      <c r="A26" s="37">
        <v>5</v>
      </c>
      <c r="B26" s="38" t="s">
        <v>43</v>
      </c>
      <c r="C26" s="68">
        <v>28</v>
      </c>
      <c r="D26" s="38">
        <v>61</v>
      </c>
      <c r="E26" s="68">
        <v>33</v>
      </c>
      <c r="F26" s="69">
        <v>33</v>
      </c>
      <c r="G26" s="68">
        <v>73</v>
      </c>
      <c r="H26" s="69">
        <v>22</v>
      </c>
      <c r="I26" s="68">
        <v>0</v>
      </c>
      <c r="J26" s="69">
        <v>22</v>
      </c>
      <c r="K26" s="68">
        <v>44</v>
      </c>
      <c r="L26" s="69">
        <v>44</v>
      </c>
      <c r="M26" s="68">
        <v>6</v>
      </c>
      <c r="N26" s="38">
        <f t="shared" si="2"/>
        <v>366</v>
      </c>
    </row>
    <row r="27" spans="1:14" x14ac:dyDescent="0.25">
      <c r="A27" s="37">
        <v>6</v>
      </c>
      <c r="B27" s="38" t="s">
        <v>44</v>
      </c>
      <c r="C27" s="68">
        <v>98</v>
      </c>
      <c r="D27" s="38">
        <v>183</v>
      </c>
      <c r="E27" s="68">
        <v>70</v>
      </c>
      <c r="F27" s="69">
        <v>251</v>
      </c>
      <c r="G27" s="68">
        <v>121</v>
      </c>
      <c r="H27" s="69">
        <v>117</v>
      </c>
      <c r="I27" s="68">
        <v>93</v>
      </c>
      <c r="J27" s="69">
        <v>202</v>
      </c>
      <c r="K27" s="83">
        <v>113</v>
      </c>
      <c r="L27" s="69">
        <v>112</v>
      </c>
      <c r="M27" s="68">
        <v>101</v>
      </c>
      <c r="N27" s="71">
        <f t="shared" si="2"/>
        <v>1461</v>
      </c>
    </row>
    <row r="28" spans="1:14" x14ac:dyDescent="0.25">
      <c r="A28" s="37">
        <v>7</v>
      </c>
      <c r="B28" s="38" t="s">
        <v>45</v>
      </c>
      <c r="C28" s="84">
        <v>2180</v>
      </c>
      <c r="D28" s="71">
        <v>7217</v>
      </c>
      <c r="E28" s="84">
        <v>3120</v>
      </c>
      <c r="F28" s="65">
        <v>4979</v>
      </c>
      <c r="G28" s="84">
        <v>2611</v>
      </c>
      <c r="H28" s="65">
        <v>2574</v>
      </c>
      <c r="I28" s="84">
        <v>1256</v>
      </c>
      <c r="J28" s="65">
        <v>3889</v>
      </c>
      <c r="K28" s="83">
        <v>4901</v>
      </c>
      <c r="L28" s="65">
        <v>3956</v>
      </c>
      <c r="M28" s="84">
        <v>2891</v>
      </c>
      <c r="N28" s="71">
        <f t="shared" si="2"/>
        <v>39574</v>
      </c>
    </row>
    <row r="29" spans="1:14" ht="15.75" thickBot="1" x14ac:dyDescent="0.3">
      <c r="A29" s="40">
        <v>8</v>
      </c>
      <c r="B29" s="41" t="s">
        <v>46</v>
      </c>
      <c r="C29" s="85">
        <v>6</v>
      </c>
      <c r="D29" s="38">
        <v>6</v>
      </c>
      <c r="E29" s="85">
        <v>6</v>
      </c>
      <c r="F29" s="164">
        <v>6</v>
      </c>
      <c r="G29" s="85">
        <v>22</v>
      </c>
      <c r="H29" s="164">
        <v>11</v>
      </c>
      <c r="I29" s="85">
        <v>0</v>
      </c>
      <c r="J29" s="164">
        <v>0</v>
      </c>
      <c r="K29" s="85">
        <v>6</v>
      </c>
      <c r="L29" s="164">
        <v>22</v>
      </c>
      <c r="M29" s="85">
        <v>17</v>
      </c>
      <c r="N29" s="41">
        <f t="shared" si="2"/>
        <v>102</v>
      </c>
    </row>
    <row r="30" spans="1:14" ht="15.75" thickBot="1" x14ac:dyDescent="0.3">
      <c r="A30" s="75"/>
      <c r="B30" s="44" t="s">
        <v>3</v>
      </c>
      <c r="C30" s="48">
        <f t="shared" ref="C30:N30" si="3">SUM(C22:C29)</f>
        <v>30065</v>
      </c>
      <c r="D30" s="46">
        <f t="shared" si="3"/>
        <v>83609</v>
      </c>
      <c r="E30" s="48">
        <f t="shared" si="3"/>
        <v>46052</v>
      </c>
      <c r="F30" s="49">
        <f>SUM(F22:F29)</f>
        <v>63106</v>
      </c>
      <c r="G30" s="48">
        <f t="shared" si="3"/>
        <v>60962</v>
      </c>
      <c r="H30" s="49">
        <f t="shared" si="3"/>
        <v>52174</v>
      </c>
      <c r="I30" s="48">
        <f t="shared" si="3"/>
        <v>35686</v>
      </c>
      <c r="J30" s="49">
        <f t="shared" si="3"/>
        <v>80840</v>
      </c>
      <c r="K30" s="48">
        <f t="shared" si="3"/>
        <v>60929</v>
      </c>
      <c r="L30" s="49">
        <f t="shared" si="3"/>
        <v>61955</v>
      </c>
      <c r="M30" s="48">
        <f t="shared" si="3"/>
        <v>34089</v>
      </c>
      <c r="N30" s="46">
        <f t="shared" si="3"/>
        <v>609467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16" t="s">
        <v>53</v>
      </c>
      <c r="B32" s="355"/>
      <c r="C32" s="55">
        <f>C30/N30</f>
        <v>4.9329988334068951E-2</v>
      </c>
      <c r="D32" s="73">
        <f>D30/N30</f>
        <v>0.137183801584007</v>
      </c>
      <c r="E32" s="55">
        <f>E30/N30</f>
        <v>7.5561105031117348E-2</v>
      </c>
      <c r="F32" s="73">
        <f>F30/N30</f>
        <v>0.10354293177481308</v>
      </c>
      <c r="G32" s="55">
        <f>G30/N30</f>
        <v>0.10002510390226214</v>
      </c>
      <c r="H32" s="73">
        <f>H30/N30</f>
        <v>8.5605947491824819E-2</v>
      </c>
      <c r="I32" s="55">
        <f>I30/N30</f>
        <v>5.8552801054035743E-2</v>
      </c>
      <c r="J32" s="73">
        <f>J30/N30</f>
        <v>0.13264048750793728</v>
      </c>
      <c r="K32" s="55">
        <f>K30/N30</f>
        <v>9.9970958230716347E-2</v>
      </c>
      <c r="L32" s="73">
        <f>L30/N30</f>
        <v>0.10165439638241283</v>
      </c>
      <c r="M32" s="55">
        <f>M30/N30</f>
        <v>5.593247870680447E-2</v>
      </c>
      <c r="N32" s="224">
        <f>N30/N30</f>
        <v>1</v>
      </c>
    </row>
    <row r="35" spans="7:12" x14ac:dyDescent="0.25">
      <c r="L35" t="s">
        <v>95</v>
      </c>
    </row>
    <row r="36" spans="7:12" x14ac:dyDescent="0.25">
      <c r="G36" s="268"/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BetiMitrovska</cp:lastModifiedBy>
  <cp:lastPrinted>2021-03-03T08:56:48Z</cp:lastPrinted>
  <dcterms:created xsi:type="dcterms:W3CDTF">2013-08-27T07:05:34Z</dcterms:created>
  <dcterms:modified xsi:type="dcterms:W3CDTF">2021-03-08T08:07:57Z</dcterms:modified>
</cp:coreProperties>
</file>