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8955" windowWidth="20115" windowHeight="1185" activeTab="5"/>
  </bookViews>
  <sheets>
    <sheet name="Премија" sheetId="1" r:id="rId1"/>
    <sheet name="Број на склучени договори" sheetId="2" r:id="rId2"/>
    <sheet name="Ликвидирани штети" sheetId="3" r:id="rId3"/>
    <sheet name="Број на ликвидирани штети" sheetId="4" r:id="rId4"/>
    <sheet name="Број на резервирани штети" sheetId="5" r:id="rId5"/>
    <sheet name="Резервации" sheetId="6" r:id="rId6"/>
    <sheet name="Не пријавени штети" sheetId="58" r:id="rId7"/>
    <sheet name="ЗАО договори" sheetId="8" r:id="rId8"/>
    <sheet name="ЗАО Премија" sheetId="9" r:id="rId9"/>
    <sheet name="ЗК Број Премија" sheetId="12" r:id="rId10"/>
    <sheet name="ГР Број и Премија " sheetId="53" r:id="rId11"/>
    <sheet name="ЗАО број Лик штети" sheetId="32" r:id="rId12"/>
    <sheet name="ЗАО Ликвидирани штети" sheetId="31" r:id="rId13"/>
    <sheet name="ЗК број и штети" sheetId="30" r:id="rId14"/>
    <sheet name="ГР Број Штети" sheetId="29" r:id="rId15"/>
    <sheet name="Техничка премија" sheetId="10" r:id="rId16"/>
    <sheet name="Рез за настанати при штети" sheetId="17" r:id="rId17"/>
    <sheet name="Продажба по канали" sheetId="34" r:id="rId18"/>
    <sheet name="Бруто тех" sheetId="47" r:id="rId19"/>
    <sheet name="Вкупно" sheetId="57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calcPr calcId="145621"/>
</workbook>
</file>

<file path=xl/calcChain.xml><?xml version="1.0" encoding="utf-8"?>
<calcChain xmlns="http://schemas.openxmlformats.org/spreadsheetml/2006/main">
  <c r="K34" i="34" l="1"/>
  <c r="K33" i="34"/>
  <c r="K32" i="34"/>
  <c r="K30" i="34"/>
  <c r="K29" i="34"/>
  <c r="K28" i="34"/>
  <c r="K26" i="34"/>
  <c r="K25" i="34"/>
  <c r="K24" i="34"/>
  <c r="K22" i="34"/>
  <c r="K21" i="34"/>
  <c r="K20" i="34"/>
  <c r="K18" i="34"/>
  <c r="K17" i="34"/>
  <c r="K16" i="34"/>
  <c r="K14" i="34"/>
  <c r="K13" i="34"/>
  <c r="K12" i="34"/>
  <c r="C23" i="47" l="1"/>
  <c r="I21" i="47" l="1"/>
  <c r="F21" i="47"/>
  <c r="E21" i="47"/>
  <c r="G21" i="47" s="1"/>
  <c r="D21" i="47"/>
  <c r="C21" i="47"/>
  <c r="E13" i="17"/>
  <c r="E12" i="17"/>
  <c r="E28" i="10"/>
  <c r="E28" i="58"/>
  <c r="E28" i="6"/>
  <c r="E28" i="5"/>
  <c r="F28" i="4"/>
  <c r="E28" i="4"/>
  <c r="E28" i="3"/>
  <c r="E28" i="2"/>
  <c r="E28" i="1"/>
  <c r="H7" i="1"/>
  <c r="H13" i="1"/>
  <c r="G13" i="2" l="1"/>
  <c r="L15" i="2"/>
  <c r="L10" i="2"/>
  <c r="J17" i="47" l="1"/>
  <c r="F17" i="47"/>
  <c r="E17" i="47"/>
  <c r="G17" i="47" s="1"/>
  <c r="D17" i="47"/>
  <c r="C17" i="47"/>
  <c r="L34" i="34"/>
  <c r="L33" i="34"/>
  <c r="L32" i="34"/>
  <c r="L30" i="34"/>
  <c r="L29" i="34"/>
  <c r="L28" i="34"/>
  <c r="L26" i="34"/>
  <c r="L25" i="34"/>
  <c r="L24" i="34"/>
  <c r="L22" i="34"/>
  <c r="L21" i="34"/>
  <c r="L20" i="34"/>
  <c r="L18" i="34"/>
  <c r="L17" i="34"/>
  <c r="L16" i="34"/>
  <c r="L14" i="34"/>
  <c r="L13" i="34"/>
  <c r="L12" i="34"/>
  <c r="L10" i="34"/>
  <c r="L9" i="34"/>
  <c r="L8" i="34"/>
  <c r="L6" i="34"/>
  <c r="L5" i="34"/>
  <c r="L4" i="34"/>
  <c r="M7" i="17"/>
  <c r="M6" i="17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M8" i="10"/>
  <c r="M7" i="10"/>
  <c r="M6" i="10"/>
  <c r="M5" i="10"/>
  <c r="M4" i="10"/>
  <c r="M28" i="29"/>
  <c r="M27" i="29"/>
  <c r="M26" i="29"/>
  <c r="M25" i="29"/>
  <c r="M24" i="29"/>
  <c r="M23" i="29"/>
  <c r="M22" i="29"/>
  <c r="M21" i="29"/>
  <c r="M12" i="29"/>
  <c r="M11" i="29"/>
  <c r="M10" i="29"/>
  <c r="M9" i="29"/>
  <c r="M8" i="29"/>
  <c r="M7" i="29"/>
  <c r="M6" i="29"/>
  <c r="M5" i="29"/>
  <c r="M29" i="30"/>
  <c r="M28" i="30"/>
  <c r="M27" i="30"/>
  <c r="M26" i="30"/>
  <c r="M25" i="30"/>
  <c r="M24" i="30"/>
  <c r="M23" i="30"/>
  <c r="M22" i="30"/>
  <c r="M12" i="30"/>
  <c r="M11" i="30"/>
  <c r="M10" i="30"/>
  <c r="M9" i="30"/>
  <c r="M8" i="30"/>
  <c r="M7" i="30"/>
  <c r="M6" i="30"/>
  <c r="M5" i="30"/>
  <c r="M17" i="31"/>
  <c r="M16" i="31"/>
  <c r="M15" i="31"/>
  <c r="M14" i="31"/>
  <c r="M13" i="31"/>
  <c r="M12" i="31"/>
  <c r="M11" i="31"/>
  <c r="M10" i="31"/>
  <c r="M9" i="31"/>
  <c r="M8" i="31"/>
  <c r="M7" i="31"/>
  <c r="M6" i="31"/>
  <c r="M5" i="31"/>
  <c r="M17" i="32"/>
  <c r="M16" i="32"/>
  <c r="M15" i="32"/>
  <c r="M14" i="32"/>
  <c r="M13" i="32"/>
  <c r="M12" i="32"/>
  <c r="M11" i="32"/>
  <c r="M10" i="32"/>
  <c r="M9" i="32"/>
  <c r="M8" i="32"/>
  <c r="M7" i="32"/>
  <c r="M6" i="32"/>
  <c r="M5" i="32"/>
  <c r="M28" i="53"/>
  <c r="M27" i="53"/>
  <c r="M26" i="53"/>
  <c r="M25" i="53"/>
  <c r="M24" i="53"/>
  <c r="M23" i="53"/>
  <c r="M22" i="53"/>
  <c r="M21" i="53"/>
  <c r="M12" i="53"/>
  <c r="M11" i="53"/>
  <c r="M10" i="53"/>
  <c r="M9" i="53"/>
  <c r="M8" i="53"/>
  <c r="M7" i="53"/>
  <c r="M6" i="53"/>
  <c r="M5" i="53"/>
  <c r="M29" i="12"/>
  <c r="M28" i="12"/>
  <c r="M27" i="12"/>
  <c r="M26" i="12"/>
  <c r="M25" i="12"/>
  <c r="M24" i="12"/>
  <c r="M23" i="12"/>
  <c r="M22" i="12"/>
  <c r="M12" i="12"/>
  <c r="M11" i="12"/>
  <c r="M10" i="12"/>
  <c r="M9" i="12"/>
  <c r="M8" i="12"/>
  <c r="M7" i="12"/>
  <c r="M6" i="12"/>
  <c r="M5" i="12"/>
  <c r="M18" i="9"/>
  <c r="M17" i="9"/>
  <c r="M16" i="9"/>
  <c r="M15" i="9"/>
  <c r="M14" i="9"/>
  <c r="M13" i="9"/>
  <c r="M12" i="9"/>
  <c r="M11" i="9"/>
  <c r="M10" i="9"/>
  <c r="M9" i="9"/>
  <c r="M8" i="9"/>
  <c r="M7" i="9"/>
  <c r="M6" i="9"/>
  <c r="M17" i="8"/>
  <c r="M16" i="8"/>
  <c r="M15" i="8"/>
  <c r="M14" i="8"/>
  <c r="M13" i="8"/>
  <c r="M12" i="8"/>
  <c r="M11" i="8"/>
  <c r="M10" i="8"/>
  <c r="M9" i="8"/>
  <c r="M8" i="8"/>
  <c r="M7" i="8"/>
  <c r="M6" i="8"/>
  <c r="M5" i="8"/>
  <c r="M21" i="58"/>
  <c r="M20" i="58"/>
  <c r="M19" i="58"/>
  <c r="M18" i="58"/>
  <c r="M17" i="58"/>
  <c r="M16" i="58"/>
  <c r="M15" i="58"/>
  <c r="M14" i="58"/>
  <c r="M13" i="58"/>
  <c r="M12" i="58"/>
  <c r="M11" i="58"/>
  <c r="M10" i="58"/>
  <c r="M9" i="58"/>
  <c r="M8" i="58"/>
  <c r="M7" i="58"/>
  <c r="M6" i="58"/>
  <c r="M5" i="58"/>
  <c r="M4" i="58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L4" i="1"/>
  <c r="J15" i="47" l="1"/>
  <c r="F15" i="47"/>
  <c r="E15" i="47"/>
  <c r="G15" i="47" s="1"/>
  <c r="D15" i="47"/>
  <c r="C15" i="47"/>
  <c r="J34" i="34"/>
  <c r="J33" i="34"/>
  <c r="J32" i="34"/>
  <c r="J30" i="34"/>
  <c r="J29" i="34"/>
  <c r="J28" i="34"/>
  <c r="J26" i="34"/>
  <c r="J25" i="34"/>
  <c r="J24" i="34"/>
  <c r="J22" i="34"/>
  <c r="J21" i="34"/>
  <c r="J20" i="34"/>
  <c r="J18" i="34"/>
  <c r="J17" i="34"/>
  <c r="J16" i="34"/>
  <c r="J14" i="34"/>
  <c r="J13" i="34"/>
  <c r="J12" i="34"/>
  <c r="J10" i="34"/>
  <c r="J9" i="34"/>
  <c r="J8" i="34"/>
  <c r="J6" i="34"/>
  <c r="J5" i="34"/>
  <c r="J4" i="34"/>
  <c r="K7" i="17"/>
  <c r="K6" i="17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28" i="29"/>
  <c r="K27" i="29"/>
  <c r="K26" i="29"/>
  <c r="K25" i="29"/>
  <c r="K24" i="29"/>
  <c r="K23" i="29"/>
  <c r="K22" i="29"/>
  <c r="K21" i="29"/>
  <c r="K12" i="29"/>
  <c r="K11" i="29"/>
  <c r="K10" i="29"/>
  <c r="K9" i="29"/>
  <c r="K8" i="29"/>
  <c r="K7" i="29"/>
  <c r="K6" i="29"/>
  <c r="K5" i="29"/>
  <c r="K29" i="30"/>
  <c r="K28" i="30"/>
  <c r="K27" i="30"/>
  <c r="K26" i="30"/>
  <c r="K25" i="30"/>
  <c r="K24" i="30"/>
  <c r="K23" i="30"/>
  <c r="K22" i="30"/>
  <c r="K12" i="30"/>
  <c r="K11" i="30"/>
  <c r="K10" i="30"/>
  <c r="K9" i="30"/>
  <c r="K8" i="30"/>
  <c r="K7" i="30"/>
  <c r="K6" i="30"/>
  <c r="K5" i="30"/>
  <c r="K17" i="31"/>
  <c r="K16" i="31"/>
  <c r="K15" i="31"/>
  <c r="K14" i="31"/>
  <c r="K13" i="31"/>
  <c r="K12" i="31"/>
  <c r="K11" i="31"/>
  <c r="K10" i="31"/>
  <c r="K9" i="31"/>
  <c r="K8" i="31"/>
  <c r="K7" i="31"/>
  <c r="K6" i="31"/>
  <c r="K5" i="31"/>
  <c r="K17" i="32"/>
  <c r="K16" i="32"/>
  <c r="K15" i="32"/>
  <c r="K14" i="32"/>
  <c r="K13" i="32"/>
  <c r="K12" i="32"/>
  <c r="K11" i="32"/>
  <c r="K10" i="32"/>
  <c r="K9" i="32"/>
  <c r="K8" i="32"/>
  <c r="K7" i="32"/>
  <c r="K6" i="32"/>
  <c r="K5" i="32"/>
  <c r="K28" i="53"/>
  <c r="K27" i="53"/>
  <c r="K26" i="53"/>
  <c r="K25" i="53"/>
  <c r="K24" i="53"/>
  <c r="K23" i="53"/>
  <c r="K22" i="53"/>
  <c r="K21" i="53"/>
  <c r="K12" i="53"/>
  <c r="K11" i="53"/>
  <c r="K10" i="53"/>
  <c r="K9" i="53"/>
  <c r="K8" i="53"/>
  <c r="K7" i="53"/>
  <c r="K6" i="53"/>
  <c r="K5" i="53"/>
  <c r="K29" i="12"/>
  <c r="K28" i="12"/>
  <c r="K27" i="12"/>
  <c r="K26" i="12"/>
  <c r="K25" i="12"/>
  <c r="K24" i="12"/>
  <c r="K23" i="12"/>
  <c r="K22" i="12"/>
  <c r="K30" i="12" s="1"/>
  <c r="K12" i="12"/>
  <c r="K11" i="12"/>
  <c r="K10" i="12"/>
  <c r="K9" i="12"/>
  <c r="K8" i="12"/>
  <c r="K7" i="12"/>
  <c r="K6" i="12"/>
  <c r="K5" i="12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21" i="58"/>
  <c r="K20" i="58"/>
  <c r="K19" i="58"/>
  <c r="K18" i="58"/>
  <c r="K17" i="58"/>
  <c r="K16" i="58"/>
  <c r="K15" i="58"/>
  <c r="K14" i="58"/>
  <c r="K13" i="58"/>
  <c r="K12" i="58"/>
  <c r="K11" i="58"/>
  <c r="K10" i="58"/>
  <c r="K9" i="58"/>
  <c r="K8" i="58"/>
  <c r="K7" i="58"/>
  <c r="K6" i="58"/>
  <c r="K5" i="58"/>
  <c r="K4" i="58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J14" i="47"/>
  <c r="F14" i="47"/>
  <c r="E14" i="47"/>
  <c r="G14" i="47" s="1"/>
  <c r="D14" i="47"/>
  <c r="C14" i="47"/>
  <c r="I34" i="34"/>
  <c r="I33" i="34"/>
  <c r="I32" i="34"/>
  <c r="I30" i="34"/>
  <c r="I29" i="34"/>
  <c r="I28" i="34"/>
  <c r="I26" i="34"/>
  <c r="I25" i="34"/>
  <c r="I24" i="34"/>
  <c r="I22" i="34"/>
  <c r="I21" i="34"/>
  <c r="I20" i="34"/>
  <c r="I18" i="34"/>
  <c r="I17" i="34"/>
  <c r="I16" i="34"/>
  <c r="I14" i="34"/>
  <c r="I13" i="34"/>
  <c r="I12" i="34"/>
  <c r="I10" i="34"/>
  <c r="I9" i="34"/>
  <c r="I8" i="34"/>
  <c r="I6" i="34"/>
  <c r="I5" i="34"/>
  <c r="I4" i="34"/>
  <c r="J7" i="17"/>
  <c r="J6" i="17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J28" i="29"/>
  <c r="J27" i="29"/>
  <c r="J26" i="29"/>
  <c r="J25" i="29"/>
  <c r="J24" i="29"/>
  <c r="J23" i="29"/>
  <c r="J22" i="29"/>
  <c r="J21" i="29"/>
  <c r="J12" i="29"/>
  <c r="J11" i="29"/>
  <c r="J10" i="29"/>
  <c r="J9" i="29"/>
  <c r="J8" i="29"/>
  <c r="J7" i="29"/>
  <c r="J6" i="29"/>
  <c r="J5" i="29"/>
  <c r="J29" i="30"/>
  <c r="J28" i="30"/>
  <c r="J27" i="30"/>
  <c r="J26" i="30"/>
  <c r="J25" i="30"/>
  <c r="J24" i="30"/>
  <c r="J23" i="30"/>
  <c r="J22" i="30"/>
  <c r="J12" i="30"/>
  <c r="J11" i="30"/>
  <c r="J10" i="30"/>
  <c r="J9" i="30"/>
  <c r="J8" i="30"/>
  <c r="J7" i="30"/>
  <c r="J6" i="30"/>
  <c r="J5" i="30"/>
  <c r="J17" i="31"/>
  <c r="J16" i="31"/>
  <c r="J15" i="31"/>
  <c r="J14" i="31"/>
  <c r="J13" i="31"/>
  <c r="J12" i="31"/>
  <c r="J11" i="31"/>
  <c r="J10" i="31"/>
  <c r="J9" i="31"/>
  <c r="J8" i="31"/>
  <c r="J7" i="31"/>
  <c r="J6" i="31"/>
  <c r="J5" i="31"/>
  <c r="J17" i="32"/>
  <c r="J16" i="32"/>
  <c r="J15" i="32"/>
  <c r="J14" i="32"/>
  <c r="J13" i="32"/>
  <c r="J12" i="32"/>
  <c r="J11" i="32"/>
  <c r="J10" i="32"/>
  <c r="J9" i="32"/>
  <c r="J8" i="32"/>
  <c r="J7" i="32"/>
  <c r="J6" i="32"/>
  <c r="J5" i="32"/>
  <c r="J28" i="53"/>
  <c r="J27" i="53"/>
  <c r="J26" i="53"/>
  <c r="J25" i="53"/>
  <c r="J24" i="53"/>
  <c r="J23" i="53"/>
  <c r="J22" i="53"/>
  <c r="J21" i="53"/>
  <c r="J12" i="53"/>
  <c r="J11" i="53"/>
  <c r="J10" i="53"/>
  <c r="J9" i="53"/>
  <c r="J8" i="53"/>
  <c r="J7" i="53"/>
  <c r="J6" i="53"/>
  <c r="J5" i="53"/>
  <c r="J29" i="12"/>
  <c r="J28" i="12"/>
  <c r="J27" i="12"/>
  <c r="J26" i="12"/>
  <c r="J25" i="12"/>
  <c r="J24" i="12"/>
  <c r="J23" i="12"/>
  <c r="J22" i="12"/>
  <c r="J12" i="12"/>
  <c r="J11" i="12"/>
  <c r="J10" i="12"/>
  <c r="J9" i="12"/>
  <c r="J8" i="12"/>
  <c r="J7" i="12"/>
  <c r="J6" i="12"/>
  <c r="J5" i="12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21" i="58"/>
  <c r="J20" i="58"/>
  <c r="J19" i="58"/>
  <c r="J18" i="58"/>
  <c r="J17" i="58"/>
  <c r="J16" i="58"/>
  <c r="J15" i="58"/>
  <c r="J14" i="58"/>
  <c r="J13" i="58"/>
  <c r="J12" i="58"/>
  <c r="J11" i="58"/>
  <c r="J10" i="58"/>
  <c r="J9" i="58"/>
  <c r="J8" i="58"/>
  <c r="J7" i="58"/>
  <c r="J6" i="58"/>
  <c r="J5" i="58"/>
  <c r="J4" i="58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H14" i="34"/>
  <c r="H10" i="34"/>
  <c r="I7" i="17"/>
  <c r="I6" i="17"/>
  <c r="I6" i="1"/>
  <c r="I5" i="1"/>
  <c r="I4" i="1"/>
  <c r="J12" i="47"/>
  <c r="H4" i="1"/>
  <c r="K22" i="1" l="1"/>
  <c r="K14" i="47"/>
  <c r="F4" i="1"/>
  <c r="G28" i="1"/>
  <c r="I22" i="47"/>
  <c r="F22" i="47"/>
  <c r="E22" i="47"/>
  <c r="G22" i="47" s="1"/>
  <c r="D22" i="47"/>
  <c r="C22" i="47"/>
  <c r="F13" i="17"/>
  <c r="F12" i="17"/>
  <c r="F28" i="10"/>
  <c r="F28" i="58"/>
  <c r="F28" i="6"/>
  <c r="F28" i="5"/>
  <c r="F28" i="3"/>
  <c r="F28" i="2"/>
  <c r="F28" i="1"/>
  <c r="I20" i="47" l="1"/>
  <c r="F20" i="47"/>
  <c r="E20" i="47"/>
  <c r="G20" i="47" s="1"/>
  <c r="D20" i="47"/>
  <c r="C20" i="47"/>
  <c r="D13" i="17"/>
  <c r="D12" i="17"/>
  <c r="D28" i="10"/>
  <c r="D28" i="58"/>
  <c r="D28" i="6"/>
  <c r="D28" i="5"/>
  <c r="D28" i="4"/>
  <c r="D28" i="3"/>
  <c r="D28" i="2"/>
  <c r="D28" i="1"/>
  <c r="J9" i="47"/>
  <c r="F9" i="47"/>
  <c r="E9" i="47"/>
  <c r="D9" i="47"/>
  <c r="C9" i="47"/>
  <c r="D34" i="34"/>
  <c r="D33" i="34"/>
  <c r="D32" i="34"/>
  <c r="D30" i="34"/>
  <c r="D29" i="34"/>
  <c r="D28" i="34"/>
  <c r="D26" i="34"/>
  <c r="D25" i="34"/>
  <c r="D24" i="34"/>
  <c r="D22" i="34"/>
  <c r="D21" i="34"/>
  <c r="D20" i="34"/>
  <c r="D18" i="34"/>
  <c r="D17" i="34"/>
  <c r="D16" i="34"/>
  <c r="D14" i="34"/>
  <c r="D13" i="34"/>
  <c r="D12" i="34"/>
  <c r="D10" i="34"/>
  <c r="D9" i="34"/>
  <c r="D8" i="34"/>
  <c r="D6" i="34"/>
  <c r="D5" i="34"/>
  <c r="D4" i="34"/>
  <c r="E7" i="17"/>
  <c r="E6" i="17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28" i="29"/>
  <c r="E27" i="29"/>
  <c r="E26" i="29"/>
  <c r="E25" i="29"/>
  <c r="E24" i="29"/>
  <c r="E23" i="29"/>
  <c r="E22" i="29"/>
  <c r="E21" i="29"/>
  <c r="E12" i="29"/>
  <c r="E11" i="29"/>
  <c r="E10" i="29"/>
  <c r="E9" i="29"/>
  <c r="E8" i="29"/>
  <c r="E7" i="29"/>
  <c r="E6" i="29"/>
  <c r="E5" i="29"/>
  <c r="E29" i="30"/>
  <c r="E28" i="30"/>
  <c r="E27" i="30"/>
  <c r="E26" i="30"/>
  <c r="E25" i="30"/>
  <c r="E24" i="30"/>
  <c r="E23" i="30"/>
  <c r="E22" i="30"/>
  <c r="E12" i="30"/>
  <c r="E11" i="30"/>
  <c r="E10" i="30"/>
  <c r="E9" i="30"/>
  <c r="E8" i="30"/>
  <c r="E7" i="30"/>
  <c r="E6" i="30"/>
  <c r="E5" i="30"/>
  <c r="E17" i="31"/>
  <c r="E16" i="31"/>
  <c r="E15" i="31"/>
  <c r="E14" i="31"/>
  <c r="E13" i="31"/>
  <c r="E12" i="31"/>
  <c r="E11" i="31"/>
  <c r="E10" i="31"/>
  <c r="E9" i="31"/>
  <c r="E8" i="31"/>
  <c r="E7" i="31"/>
  <c r="E6" i="31"/>
  <c r="E5" i="31"/>
  <c r="E17" i="32"/>
  <c r="E16" i="32"/>
  <c r="E15" i="32"/>
  <c r="E14" i="32"/>
  <c r="E13" i="32"/>
  <c r="E12" i="32"/>
  <c r="E11" i="32"/>
  <c r="E10" i="32"/>
  <c r="E9" i="32"/>
  <c r="E8" i="32"/>
  <c r="E7" i="32"/>
  <c r="E6" i="32"/>
  <c r="E5" i="32"/>
  <c r="E28" i="53"/>
  <c r="E27" i="53"/>
  <c r="E26" i="53"/>
  <c r="E25" i="53"/>
  <c r="E24" i="53"/>
  <c r="E23" i="53"/>
  <c r="E22" i="53"/>
  <c r="E21" i="53"/>
  <c r="E12" i="53"/>
  <c r="E11" i="53"/>
  <c r="E10" i="53"/>
  <c r="E9" i="53"/>
  <c r="E8" i="53"/>
  <c r="E7" i="53"/>
  <c r="E6" i="53"/>
  <c r="E5" i="53"/>
  <c r="E29" i="12"/>
  <c r="E28" i="12"/>
  <c r="E27" i="12"/>
  <c r="E26" i="12"/>
  <c r="E25" i="12"/>
  <c r="E24" i="12"/>
  <c r="E23" i="12"/>
  <c r="E22" i="12"/>
  <c r="E12" i="12"/>
  <c r="E11" i="12"/>
  <c r="E10" i="12"/>
  <c r="E9" i="12"/>
  <c r="E8" i="12"/>
  <c r="E7" i="12"/>
  <c r="E6" i="12"/>
  <c r="E5" i="12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21" i="58"/>
  <c r="E20" i="58"/>
  <c r="E19" i="58"/>
  <c r="E18" i="58"/>
  <c r="E17" i="58"/>
  <c r="E16" i="58"/>
  <c r="E15" i="58"/>
  <c r="E14" i="58"/>
  <c r="E13" i="58"/>
  <c r="E12" i="58"/>
  <c r="E11" i="58"/>
  <c r="E10" i="58"/>
  <c r="E9" i="58"/>
  <c r="E8" i="58"/>
  <c r="E7" i="58"/>
  <c r="E6" i="58"/>
  <c r="E5" i="58"/>
  <c r="E4" i="58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21" i="1"/>
  <c r="E20" i="1"/>
  <c r="E19" i="1"/>
  <c r="E18" i="1"/>
  <c r="E17" i="1"/>
  <c r="E16" i="1"/>
  <c r="E15" i="1"/>
  <c r="E14" i="1"/>
  <c r="E13" i="1"/>
  <c r="E12" i="1"/>
  <c r="J8" i="47"/>
  <c r="F8" i="47"/>
  <c r="E8" i="47"/>
  <c r="D8" i="47"/>
  <c r="C8" i="47"/>
  <c r="C34" i="34"/>
  <c r="C33" i="34"/>
  <c r="C32" i="34"/>
  <c r="C30" i="34"/>
  <c r="C29" i="34"/>
  <c r="C28" i="34"/>
  <c r="C26" i="34"/>
  <c r="C25" i="34"/>
  <c r="C24" i="34"/>
  <c r="C22" i="34"/>
  <c r="C21" i="34"/>
  <c r="C20" i="34"/>
  <c r="C18" i="34"/>
  <c r="C17" i="34"/>
  <c r="C16" i="34"/>
  <c r="C14" i="34"/>
  <c r="C13" i="34"/>
  <c r="C12" i="34"/>
  <c r="C10" i="34"/>
  <c r="C9" i="34"/>
  <c r="C8" i="34"/>
  <c r="C6" i="34"/>
  <c r="C5" i="34"/>
  <c r="C4" i="34"/>
  <c r="D7" i="17"/>
  <c r="D6" i="17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28" i="29"/>
  <c r="D27" i="29"/>
  <c r="D26" i="29"/>
  <c r="D25" i="29"/>
  <c r="D24" i="29"/>
  <c r="D23" i="29"/>
  <c r="D22" i="29"/>
  <c r="D21" i="29"/>
  <c r="D12" i="29"/>
  <c r="D11" i="29"/>
  <c r="D10" i="29"/>
  <c r="D9" i="29"/>
  <c r="D8" i="29"/>
  <c r="D7" i="29"/>
  <c r="D6" i="29"/>
  <c r="D5" i="29"/>
  <c r="D29" i="30"/>
  <c r="D28" i="30"/>
  <c r="D27" i="30"/>
  <c r="D26" i="30"/>
  <c r="D25" i="30"/>
  <c r="D24" i="30"/>
  <c r="D23" i="30"/>
  <c r="D22" i="30"/>
  <c r="D12" i="30"/>
  <c r="D11" i="30"/>
  <c r="D10" i="30"/>
  <c r="D9" i="30"/>
  <c r="D8" i="30"/>
  <c r="D7" i="30"/>
  <c r="D6" i="30"/>
  <c r="D5" i="30"/>
  <c r="D17" i="31"/>
  <c r="D16" i="31"/>
  <c r="D15" i="31"/>
  <c r="D14" i="31"/>
  <c r="D13" i="31"/>
  <c r="D12" i="31"/>
  <c r="D11" i="31"/>
  <c r="D10" i="31"/>
  <c r="D9" i="31"/>
  <c r="D8" i="31"/>
  <c r="D7" i="31"/>
  <c r="D6" i="31"/>
  <c r="D5" i="31"/>
  <c r="D17" i="32"/>
  <c r="D16" i="32"/>
  <c r="D15" i="32"/>
  <c r="D14" i="32"/>
  <c r="D13" i="32"/>
  <c r="D12" i="32"/>
  <c r="D11" i="32"/>
  <c r="D10" i="32"/>
  <c r="D9" i="32"/>
  <c r="D8" i="32"/>
  <c r="D7" i="32"/>
  <c r="D6" i="32"/>
  <c r="D5" i="32"/>
  <c r="D28" i="53"/>
  <c r="D27" i="53"/>
  <c r="D26" i="53"/>
  <c r="D25" i="53"/>
  <c r="D24" i="53"/>
  <c r="D23" i="53"/>
  <c r="D22" i="53"/>
  <c r="D21" i="53"/>
  <c r="D12" i="53"/>
  <c r="D11" i="53"/>
  <c r="D10" i="53"/>
  <c r="D9" i="53"/>
  <c r="D8" i="53"/>
  <c r="D7" i="53"/>
  <c r="D6" i="53"/>
  <c r="D5" i="53"/>
  <c r="D29" i="12"/>
  <c r="D28" i="12"/>
  <c r="D27" i="12"/>
  <c r="D26" i="12"/>
  <c r="D25" i="12"/>
  <c r="D24" i="12"/>
  <c r="D23" i="12"/>
  <c r="D22" i="12"/>
  <c r="D12" i="12"/>
  <c r="D11" i="12"/>
  <c r="D10" i="12"/>
  <c r="D9" i="12"/>
  <c r="D8" i="12"/>
  <c r="D7" i="12"/>
  <c r="D6" i="12"/>
  <c r="D5" i="12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21" i="58"/>
  <c r="D20" i="58"/>
  <c r="D19" i="58"/>
  <c r="D18" i="58"/>
  <c r="D17" i="58"/>
  <c r="D16" i="58"/>
  <c r="D15" i="58"/>
  <c r="D14" i="58"/>
  <c r="D13" i="58"/>
  <c r="D12" i="58"/>
  <c r="D11" i="58"/>
  <c r="D10" i="58"/>
  <c r="D9" i="58"/>
  <c r="D8" i="58"/>
  <c r="D7" i="58"/>
  <c r="D6" i="58"/>
  <c r="D5" i="58"/>
  <c r="D4" i="58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16" i="4"/>
  <c r="D21" i="4"/>
  <c r="D20" i="4"/>
  <c r="D19" i="4"/>
  <c r="D18" i="4"/>
  <c r="D17" i="4"/>
  <c r="D15" i="4"/>
  <c r="D14" i="4"/>
  <c r="D13" i="4"/>
  <c r="D12" i="4"/>
  <c r="D11" i="4"/>
  <c r="D10" i="4"/>
  <c r="D9" i="4"/>
  <c r="D8" i="4"/>
  <c r="D7" i="4"/>
  <c r="D6" i="4"/>
  <c r="D5" i="4"/>
  <c r="D4" i="4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G8" i="47" l="1"/>
  <c r="K20" i="47"/>
  <c r="G9" i="47"/>
  <c r="G12" i="57"/>
  <c r="G10" i="57"/>
  <c r="G9" i="57" l="1"/>
  <c r="G11" i="57" s="1"/>
  <c r="C4" i="1" l="1"/>
  <c r="E11" i="1" l="1"/>
  <c r="E10" i="1"/>
  <c r="E9" i="1"/>
  <c r="E8" i="1"/>
  <c r="E7" i="1"/>
  <c r="E6" i="1"/>
  <c r="E5" i="1"/>
  <c r="E4" i="1"/>
  <c r="E22" i="2"/>
  <c r="F12" i="57" l="1"/>
  <c r="F10" i="57"/>
  <c r="F9" i="57"/>
  <c r="E12" i="57"/>
  <c r="E10" i="57"/>
  <c r="E9" i="57"/>
  <c r="D12" i="57"/>
  <c r="D10" i="57"/>
  <c r="D9" i="57"/>
  <c r="F11" i="57" l="1"/>
  <c r="D11" i="57"/>
  <c r="E11" i="57"/>
  <c r="C16" i="47" l="1"/>
  <c r="K10" i="34"/>
  <c r="K9" i="34"/>
  <c r="K8" i="34"/>
  <c r="K6" i="34"/>
  <c r="K5" i="34"/>
  <c r="K4" i="34"/>
  <c r="L7" i="17"/>
  <c r="L6" i="17"/>
  <c r="L21" i="10"/>
  <c r="L20" i="10"/>
  <c r="L19" i="10"/>
  <c r="L18" i="10"/>
  <c r="L17" i="10"/>
  <c r="L16" i="10"/>
  <c r="L15" i="10"/>
  <c r="L14" i="10"/>
  <c r="L13" i="10"/>
  <c r="L12" i="10"/>
  <c r="L11" i="10"/>
  <c r="L10" i="10"/>
  <c r="L9" i="10"/>
  <c r="L8" i="10"/>
  <c r="L7" i="10"/>
  <c r="L6" i="10"/>
  <c r="L5" i="10"/>
  <c r="L4" i="10"/>
  <c r="L28" i="29"/>
  <c r="L27" i="29"/>
  <c r="L26" i="29"/>
  <c r="L25" i="29"/>
  <c r="L24" i="29"/>
  <c r="L23" i="29"/>
  <c r="L22" i="29"/>
  <c r="L21" i="29"/>
  <c r="L12" i="29"/>
  <c r="L11" i="29"/>
  <c r="L10" i="29"/>
  <c r="L9" i="29"/>
  <c r="L8" i="29"/>
  <c r="L7" i="29"/>
  <c r="L6" i="29"/>
  <c r="L5" i="29"/>
  <c r="L29" i="30"/>
  <c r="L28" i="30"/>
  <c r="L27" i="30"/>
  <c r="L26" i="30"/>
  <c r="L25" i="30"/>
  <c r="L24" i="30"/>
  <c r="L23" i="30"/>
  <c r="L22" i="30"/>
  <c r="L12" i="30"/>
  <c r="L11" i="30"/>
  <c r="L10" i="30"/>
  <c r="L9" i="30"/>
  <c r="L8" i="30"/>
  <c r="L7" i="30"/>
  <c r="L6" i="30"/>
  <c r="L5" i="30"/>
  <c r="L17" i="31"/>
  <c r="L16" i="31"/>
  <c r="L15" i="31"/>
  <c r="L14" i="31"/>
  <c r="L13" i="31"/>
  <c r="L12" i="31"/>
  <c r="L11" i="31"/>
  <c r="L10" i="31"/>
  <c r="L9" i="31"/>
  <c r="L8" i="31"/>
  <c r="L7" i="31"/>
  <c r="L6" i="31"/>
  <c r="L5" i="31"/>
  <c r="L17" i="32"/>
  <c r="L16" i="32"/>
  <c r="L15" i="32"/>
  <c r="L14" i="32"/>
  <c r="L13" i="32"/>
  <c r="L12" i="32"/>
  <c r="L11" i="32"/>
  <c r="L10" i="32"/>
  <c r="L9" i="32"/>
  <c r="L8" i="32"/>
  <c r="L7" i="32"/>
  <c r="L6" i="32"/>
  <c r="L5" i="32"/>
  <c r="L28" i="53"/>
  <c r="L27" i="53"/>
  <c r="L26" i="53"/>
  <c r="L25" i="53"/>
  <c r="L24" i="53"/>
  <c r="L23" i="53"/>
  <c r="L22" i="53"/>
  <c r="L21" i="53"/>
  <c r="L12" i="53"/>
  <c r="L11" i="53"/>
  <c r="L10" i="53"/>
  <c r="L9" i="53"/>
  <c r="L8" i="53"/>
  <c r="L7" i="53"/>
  <c r="L6" i="53"/>
  <c r="L5" i="53"/>
  <c r="L13" i="30" l="1"/>
  <c r="L30" i="30"/>
  <c r="L13" i="29"/>
  <c r="L29" i="29"/>
  <c r="L22" i="10"/>
  <c r="L29" i="53"/>
  <c r="L13" i="53"/>
  <c r="L18" i="32"/>
  <c r="L18" i="31"/>
  <c r="L29" i="12"/>
  <c r="L28" i="12"/>
  <c r="L27" i="12"/>
  <c r="L26" i="12"/>
  <c r="L25" i="12"/>
  <c r="L24" i="12"/>
  <c r="L23" i="12"/>
  <c r="L22" i="12"/>
  <c r="L12" i="12"/>
  <c r="L11" i="12"/>
  <c r="L10" i="12"/>
  <c r="L9" i="12"/>
  <c r="L8" i="12"/>
  <c r="L7" i="12"/>
  <c r="L6" i="12"/>
  <c r="L5" i="12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L21" i="58"/>
  <c r="L20" i="58"/>
  <c r="L19" i="58"/>
  <c r="L18" i="58"/>
  <c r="L17" i="58"/>
  <c r="L16" i="58"/>
  <c r="L15" i="58"/>
  <c r="L14" i="58"/>
  <c r="L13" i="58"/>
  <c r="L12" i="58"/>
  <c r="L11" i="58"/>
  <c r="L10" i="58"/>
  <c r="L9" i="58"/>
  <c r="L8" i="58"/>
  <c r="L7" i="58"/>
  <c r="L6" i="58"/>
  <c r="L5" i="58"/>
  <c r="L4" i="58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4" i="6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21" i="2"/>
  <c r="L20" i="2"/>
  <c r="L19" i="2"/>
  <c r="L18" i="2"/>
  <c r="L17" i="2"/>
  <c r="L16" i="2"/>
  <c r="L14" i="2"/>
  <c r="L13" i="2"/>
  <c r="L12" i="2"/>
  <c r="L11" i="2"/>
  <c r="L9" i="2"/>
  <c r="L8" i="2"/>
  <c r="L7" i="2"/>
  <c r="L6" i="2"/>
  <c r="L5" i="2"/>
  <c r="L4" i="2"/>
  <c r="L22" i="2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F16" i="47"/>
  <c r="L22" i="1" l="1"/>
  <c r="L13" i="12"/>
  <c r="L22" i="4"/>
  <c r="L22" i="6"/>
  <c r="L18" i="8"/>
  <c r="L22" i="3"/>
  <c r="L19" i="9"/>
  <c r="L22" i="5"/>
  <c r="L22" i="58"/>
  <c r="L30" i="12"/>
  <c r="D16" i="47"/>
  <c r="E16" i="47" l="1"/>
  <c r="G16" i="47" l="1"/>
  <c r="K16" i="47" s="1"/>
  <c r="H34" i="34"/>
  <c r="H30" i="34"/>
  <c r="H26" i="34"/>
  <c r="H22" i="34"/>
  <c r="H18" i="34"/>
  <c r="J13" i="47" l="1"/>
  <c r="F13" i="47"/>
  <c r="E13" i="47"/>
  <c r="D13" i="47"/>
  <c r="C13" i="47"/>
  <c r="H33" i="34"/>
  <c r="H32" i="34"/>
  <c r="H29" i="34"/>
  <c r="H28" i="34"/>
  <c r="H25" i="34"/>
  <c r="H24" i="34"/>
  <c r="H21" i="34"/>
  <c r="H20" i="34"/>
  <c r="H17" i="34"/>
  <c r="H16" i="34"/>
  <c r="H13" i="34"/>
  <c r="H12" i="34"/>
  <c r="H9" i="34"/>
  <c r="H8" i="34"/>
  <c r="H6" i="34"/>
  <c r="H5" i="34"/>
  <c r="H4" i="34"/>
  <c r="G13" i="47" l="1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7" i="10"/>
  <c r="I6" i="10"/>
  <c r="I5" i="10"/>
  <c r="I4" i="10"/>
  <c r="I28" i="29"/>
  <c r="I27" i="29"/>
  <c r="I26" i="29"/>
  <c r="I25" i="29"/>
  <c r="I24" i="29"/>
  <c r="I23" i="29"/>
  <c r="I22" i="29"/>
  <c r="I21" i="29"/>
  <c r="I12" i="29"/>
  <c r="I11" i="29"/>
  <c r="I10" i="29"/>
  <c r="I9" i="29"/>
  <c r="I8" i="29"/>
  <c r="I7" i="29"/>
  <c r="I6" i="29"/>
  <c r="I5" i="29"/>
  <c r="I29" i="30"/>
  <c r="I28" i="30"/>
  <c r="I27" i="30"/>
  <c r="I26" i="30"/>
  <c r="I25" i="30"/>
  <c r="I24" i="30"/>
  <c r="I23" i="30"/>
  <c r="I22" i="30"/>
  <c r="I12" i="30"/>
  <c r="I11" i="30"/>
  <c r="I10" i="30"/>
  <c r="I9" i="30"/>
  <c r="I8" i="30"/>
  <c r="I7" i="30"/>
  <c r="I6" i="30"/>
  <c r="I5" i="30"/>
  <c r="I17" i="31"/>
  <c r="I16" i="31"/>
  <c r="I15" i="31"/>
  <c r="I14" i="31"/>
  <c r="I13" i="31"/>
  <c r="I12" i="31"/>
  <c r="I11" i="31"/>
  <c r="I10" i="31"/>
  <c r="I9" i="31"/>
  <c r="I8" i="31"/>
  <c r="I7" i="31"/>
  <c r="I6" i="31"/>
  <c r="I5" i="31"/>
  <c r="I17" i="32"/>
  <c r="I16" i="32"/>
  <c r="I15" i="32"/>
  <c r="I14" i="32"/>
  <c r="I13" i="32"/>
  <c r="I12" i="32"/>
  <c r="I11" i="32"/>
  <c r="I10" i="32"/>
  <c r="I9" i="32"/>
  <c r="I8" i="32"/>
  <c r="I7" i="32"/>
  <c r="I6" i="32"/>
  <c r="I5" i="32"/>
  <c r="I28" i="53"/>
  <c r="I27" i="53"/>
  <c r="I26" i="53"/>
  <c r="I25" i="53"/>
  <c r="I24" i="53"/>
  <c r="I23" i="53"/>
  <c r="I22" i="53"/>
  <c r="I21" i="53"/>
  <c r="I12" i="53"/>
  <c r="I11" i="53"/>
  <c r="I10" i="53"/>
  <c r="I9" i="53"/>
  <c r="I8" i="53"/>
  <c r="I7" i="53"/>
  <c r="I6" i="53"/>
  <c r="I5" i="53"/>
  <c r="I29" i="12"/>
  <c r="I28" i="12"/>
  <c r="I27" i="12"/>
  <c r="I26" i="12"/>
  <c r="I25" i="12"/>
  <c r="I24" i="12"/>
  <c r="I23" i="12"/>
  <c r="I22" i="12"/>
  <c r="I12" i="12"/>
  <c r="I11" i="12"/>
  <c r="I10" i="12"/>
  <c r="I9" i="12"/>
  <c r="I8" i="12"/>
  <c r="I7" i="12"/>
  <c r="I6" i="12"/>
  <c r="I5" i="12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C28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21" i="58"/>
  <c r="I20" i="58"/>
  <c r="I19" i="58"/>
  <c r="I18" i="58"/>
  <c r="I17" i="58"/>
  <c r="I16" i="58"/>
  <c r="I15" i="58"/>
  <c r="I14" i="58"/>
  <c r="I13" i="58"/>
  <c r="I12" i="58"/>
  <c r="I11" i="58"/>
  <c r="I10" i="58"/>
  <c r="I9" i="58"/>
  <c r="I8" i="58"/>
  <c r="I7" i="58"/>
  <c r="I6" i="58"/>
  <c r="I5" i="58"/>
  <c r="I4" i="58"/>
  <c r="I22" i="1" l="1"/>
  <c r="G28" i="58"/>
  <c r="C28" i="58" l="1"/>
  <c r="H21" i="58" l="1"/>
  <c r="H20" i="58"/>
  <c r="H19" i="58"/>
  <c r="H18" i="58"/>
  <c r="H17" i="58"/>
  <c r="H16" i="58"/>
  <c r="H15" i="58"/>
  <c r="H14" i="58"/>
  <c r="H13" i="58"/>
  <c r="H12" i="58"/>
  <c r="H11" i="58"/>
  <c r="H10" i="58"/>
  <c r="H9" i="58"/>
  <c r="H8" i="58"/>
  <c r="H7" i="58"/>
  <c r="H6" i="58"/>
  <c r="H5" i="58"/>
  <c r="H4" i="58"/>
  <c r="G21" i="58" l="1"/>
  <c r="G20" i="58"/>
  <c r="G19" i="58"/>
  <c r="G18" i="58"/>
  <c r="G17" i="58"/>
  <c r="G16" i="58"/>
  <c r="G15" i="58"/>
  <c r="G14" i="58"/>
  <c r="G13" i="58"/>
  <c r="G12" i="58"/>
  <c r="G11" i="58"/>
  <c r="G10" i="58"/>
  <c r="G9" i="58"/>
  <c r="G8" i="58"/>
  <c r="G7" i="58"/>
  <c r="G6" i="58"/>
  <c r="G5" i="58"/>
  <c r="G4" i="58"/>
  <c r="F21" i="58"/>
  <c r="F20" i="58"/>
  <c r="F19" i="58"/>
  <c r="F18" i="58"/>
  <c r="F17" i="58"/>
  <c r="F16" i="58"/>
  <c r="F15" i="58"/>
  <c r="F14" i="58"/>
  <c r="F12" i="58"/>
  <c r="F13" i="58"/>
  <c r="F11" i="58"/>
  <c r="F10" i="58"/>
  <c r="F9" i="58"/>
  <c r="F8" i="58"/>
  <c r="F7" i="58"/>
  <c r="F6" i="58"/>
  <c r="F5" i="58"/>
  <c r="F4" i="58"/>
  <c r="E22" i="58"/>
  <c r="D22" i="58"/>
  <c r="C21" i="58"/>
  <c r="C20" i="58"/>
  <c r="C19" i="58"/>
  <c r="C18" i="58"/>
  <c r="C17" i="58"/>
  <c r="C16" i="58"/>
  <c r="C15" i="58"/>
  <c r="C14" i="58"/>
  <c r="C13" i="58"/>
  <c r="C12" i="58"/>
  <c r="C11" i="58"/>
  <c r="C10" i="58"/>
  <c r="C9" i="58"/>
  <c r="C8" i="58"/>
  <c r="C7" i="58"/>
  <c r="C6" i="58"/>
  <c r="C5" i="58"/>
  <c r="C4" i="58"/>
  <c r="K22" i="58"/>
  <c r="N19" i="58" l="1"/>
  <c r="N6" i="58"/>
  <c r="N20" i="58"/>
  <c r="J22" i="58"/>
  <c r="I22" i="58"/>
  <c r="M22" i="58"/>
  <c r="N8" i="58"/>
  <c r="N16" i="58"/>
  <c r="N21" i="58"/>
  <c r="H22" i="58"/>
  <c r="N17" i="58"/>
  <c r="N18" i="58"/>
  <c r="G22" i="58"/>
  <c r="F22" i="58"/>
  <c r="N4" i="58"/>
  <c r="N14" i="58"/>
  <c r="N12" i="58"/>
  <c r="N15" i="58"/>
  <c r="N11" i="58"/>
  <c r="N7" i="58"/>
  <c r="N5" i="58"/>
  <c r="N10" i="58"/>
  <c r="C22" i="58"/>
  <c r="N9" i="58"/>
  <c r="N13" i="58"/>
  <c r="H28" i="58"/>
  <c r="D30" i="58" s="1"/>
  <c r="E30" i="58" l="1"/>
  <c r="C30" i="58"/>
  <c r="F30" i="58"/>
  <c r="N22" i="58"/>
  <c r="K24" i="58" s="1"/>
  <c r="H30" i="58"/>
  <c r="M28" i="58"/>
  <c r="G30" i="58"/>
  <c r="F12" i="47"/>
  <c r="E12" i="47"/>
  <c r="D12" i="47"/>
  <c r="C12" i="47"/>
  <c r="G34" i="34"/>
  <c r="G33" i="34"/>
  <c r="G32" i="34"/>
  <c r="G30" i="34"/>
  <c r="G29" i="34"/>
  <c r="G28" i="34"/>
  <c r="G26" i="34"/>
  <c r="G25" i="34"/>
  <c r="G24" i="34"/>
  <c r="G22" i="34"/>
  <c r="G21" i="34"/>
  <c r="G20" i="34"/>
  <c r="G18" i="34"/>
  <c r="G17" i="34"/>
  <c r="G16" i="34"/>
  <c r="G14" i="34"/>
  <c r="G13" i="34"/>
  <c r="G12" i="34"/>
  <c r="G10" i="34"/>
  <c r="G9" i="34"/>
  <c r="G8" i="34"/>
  <c r="G6" i="34"/>
  <c r="G5" i="34"/>
  <c r="G4" i="34"/>
  <c r="H7" i="17"/>
  <c r="H6" i="17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H6" i="10"/>
  <c r="H5" i="10"/>
  <c r="H4" i="10"/>
  <c r="H28" i="29"/>
  <c r="H27" i="29"/>
  <c r="H26" i="29"/>
  <c r="H25" i="29"/>
  <c r="H24" i="29"/>
  <c r="H23" i="29"/>
  <c r="H22" i="29"/>
  <c r="H21" i="29"/>
  <c r="H12" i="29"/>
  <c r="H11" i="29"/>
  <c r="H10" i="29"/>
  <c r="H9" i="29"/>
  <c r="H8" i="29"/>
  <c r="H7" i="29"/>
  <c r="H6" i="29"/>
  <c r="H5" i="29"/>
  <c r="H29" i="30"/>
  <c r="H28" i="30"/>
  <c r="H27" i="30"/>
  <c r="H26" i="30"/>
  <c r="H25" i="30"/>
  <c r="H24" i="30"/>
  <c r="H23" i="30"/>
  <c r="H22" i="30"/>
  <c r="H12" i="30"/>
  <c r="H11" i="30"/>
  <c r="H10" i="30"/>
  <c r="H9" i="30"/>
  <c r="H8" i="30"/>
  <c r="H7" i="30"/>
  <c r="H6" i="30"/>
  <c r="H5" i="30"/>
  <c r="H17" i="31"/>
  <c r="H16" i="31"/>
  <c r="H15" i="31"/>
  <c r="H14" i="31"/>
  <c r="H13" i="31"/>
  <c r="H12" i="31"/>
  <c r="H11" i="31"/>
  <c r="H10" i="31"/>
  <c r="H9" i="31"/>
  <c r="H8" i="31"/>
  <c r="H7" i="31"/>
  <c r="H6" i="31"/>
  <c r="H5" i="31"/>
  <c r="H17" i="32"/>
  <c r="H16" i="32"/>
  <c r="H15" i="32"/>
  <c r="H14" i="32"/>
  <c r="H13" i="32"/>
  <c r="H12" i="32"/>
  <c r="H11" i="32"/>
  <c r="H10" i="32"/>
  <c r="H9" i="32"/>
  <c r="H8" i="32"/>
  <c r="H7" i="32"/>
  <c r="H6" i="32"/>
  <c r="H5" i="32"/>
  <c r="H28" i="53"/>
  <c r="H27" i="53"/>
  <c r="H26" i="53"/>
  <c r="H25" i="53"/>
  <c r="H24" i="53"/>
  <c r="H23" i="53"/>
  <c r="H22" i="53"/>
  <c r="H21" i="53"/>
  <c r="H12" i="53"/>
  <c r="H11" i="53"/>
  <c r="H10" i="53"/>
  <c r="H9" i="53"/>
  <c r="H8" i="53"/>
  <c r="H7" i="53"/>
  <c r="H6" i="53"/>
  <c r="H5" i="53"/>
  <c r="H29" i="12"/>
  <c r="H28" i="12"/>
  <c r="H27" i="12"/>
  <c r="H26" i="12"/>
  <c r="H25" i="12"/>
  <c r="H24" i="12"/>
  <c r="H23" i="12"/>
  <c r="H22" i="12"/>
  <c r="H12" i="12"/>
  <c r="H11" i="12"/>
  <c r="H10" i="12"/>
  <c r="H9" i="12"/>
  <c r="H8" i="12"/>
  <c r="H7" i="12"/>
  <c r="H6" i="12"/>
  <c r="H5" i="12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21" i="1"/>
  <c r="H20" i="1"/>
  <c r="H19" i="1"/>
  <c r="H18" i="1"/>
  <c r="H17" i="1"/>
  <c r="H16" i="1"/>
  <c r="H15" i="1"/>
  <c r="H14" i="1"/>
  <c r="H12" i="1"/>
  <c r="H11" i="1"/>
  <c r="H10" i="1"/>
  <c r="H9" i="1"/>
  <c r="H8" i="1"/>
  <c r="H6" i="1"/>
  <c r="H5" i="1"/>
  <c r="J24" i="58" l="1"/>
  <c r="D24" i="58"/>
  <c r="G24" i="58"/>
  <c r="C24" i="58"/>
  <c r="E24" i="58"/>
  <c r="H24" i="58"/>
  <c r="F24" i="58"/>
  <c r="I24" i="58"/>
  <c r="L24" i="58"/>
  <c r="M24" i="58"/>
  <c r="N24" i="58"/>
  <c r="M27" i="58"/>
  <c r="M29" i="58" s="1"/>
  <c r="N29" i="58" s="1"/>
  <c r="G12" i="47"/>
  <c r="N27" i="58" l="1"/>
  <c r="N28" i="58"/>
  <c r="E22" i="1" l="1"/>
  <c r="E22" i="5"/>
  <c r="J22" i="4" l="1"/>
  <c r="J22" i="6"/>
  <c r="J22" i="3"/>
  <c r="J22" i="5"/>
  <c r="J22" i="1" l="1"/>
  <c r="I22" i="3" l="1"/>
  <c r="I30" i="12"/>
  <c r="K17" i="47" l="1"/>
  <c r="J11" i="47" l="1"/>
  <c r="F11" i="47"/>
  <c r="E11" i="47"/>
  <c r="G11" i="47" s="1"/>
  <c r="D11" i="47"/>
  <c r="C11" i="47"/>
  <c r="F34" i="34"/>
  <c r="F33" i="34"/>
  <c r="F32" i="34"/>
  <c r="F30" i="34"/>
  <c r="F29" i="34"/>
  <c r="F28" i="34"/>
  <c r="F26" i="34"/>
  <c r="F25" i="34"/>
  <c r="F24" i="34"/>
  <c r="F22" i="34"/>
  <c r="F21" i="34"/>
  <c r="F20" i="34"/>
  <c r="F18" i="34"/>
  <c r="F17" i="34"/>
  <c r="F16" i="34"/>
  <c r="F14" i="34"/>
  <c r="F13" i="34"/>
  <c r="F12" i="34"/>
  <c r="F10" i="34"/>
  <c r="F9" i="34"/>
  <c r="F8" i="34"/>
  <c r="F6" i="34"/>
  <c r="F5" i="34"/>
  <c r="F4" i="34"/>
  <c r="G7" i="17"/>
  <c r="G6" i="17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G28" i="29"/>
  <c r="G27" i="29"/>
  <c r="G26" i="29"/>
  <c r="G25" i="29"/>
  <c r="G24" i="29"/>
  <c r="G23" i="29"/>
  <c r="G22" i="29"/>
  <c r="G21" i="29"/>
  <c r="G12" i="29"/>
  <c r="G11" i="29"/>
  <c r="G10" i="29"/>
  <c r="G9" i="29"/>
  <c r="G8" i="29"/>
  <c r="G7" i="29"/>
  <c r="G6" i="29"/>
  <c r="G5" i="29"/>
  <c r="G29" i="30"/>
  <c r="G28" i="30"/>
  <c r="G27" i="30"/>
  <c r="G26" i="30"/>
  <c r="G25" i="30"/>
  <c r="G24" i="30"/>
  <c r="G23" i="30"/>
  <c r="G22" i="30"/>
  <c r="G12" i="30"/>
  <c r="G11" i="30"/>
  <c r="G10" i="30"/>
  <c r="G9" i="30"/>
  <c r="G8" i="30"/>
  <c r="G7" i="30"/>
  <c r="G6" i="30"/>
  <c r="G5" i="30"/>
  <c r="G17" i="31"/>
  <c r="G16" i="31"/>
  <c r="G15" i="31"/>
  <c r="G14" i="31"/>
  <c r="G13" i="31"/>
  <c r="G12" i="31"/>
  <c r="G11" i="31"/>
  <c r="G10" i="31"/>
  <c r="G9" i="31"/>
  <c r="G8" i="31"/>
  <c r="G7" i="31"/>
  <c r="G6" i="31"/>
  <c r="G5" i="31"/>
  <c r="G17" i="32"/>
  <c r="G16" i="32"/>
  <c r="G15" i="32"/>
  <c r="G14" i="32"/>
  <c r="G13" i="32"/>
  <c r="G12" i="32"/>
  <c r="G11" i="32"/>
  <c r="G10" i="32"/>
  <c r="G9" i="32"/>
  <c r="G8" i="32"/>
  <c r="G7" i="32"/>
  <c r="G6" i="32"/>
  <c r="G5" i="32"/>
  <c r="G28" i="53"/>
  <c r="G27" i="53"/>
  <c r="G26" i="53"/>
  <c r="G25" i="53"/>
  <c r="G24" i="53"/>
  <c r="G23" i="53"/>
  <c r="G22" i="53"/>
  <c r="G21" i="53"/>
  <c r="G12" i="53"/>
  <c r="G11" i="53"/>
  <c r="G10" i="53"/>
  <c r="G9" i="53"/>
  <c r="G8" i="53"/>
  <c r="G7" i="53"/>
  <c r="G6" i="53"/>
  <c r="G5" i="53"/>
  <c r="G29" i="12"/>
  <c r="G28" i="12"/>
  <c r="G27" i="12"/>
  <c r="G26" i="12"/>
  <c r="G25" i="12"/>
  <c r="G24" i="12"/>
  <c r="G23" i="12"/>
  <c r="G22" i="12"/>
  <c r="G12" i="12"/>
  <c r="G11" i="12"/>
  <c r="G10" i="12"/>
  <c r="G9" i="12"/>
  <c r="G8" i="12"/>
  <c r="G7" i="12"/>
  <c r="G6" i="12"/>
  <c r="G5" i="12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22" i="2"/>
  <c r="G21" i="2"/>
  <c r="G20" i="2"/>
  <c r="G19" i="2"/>
  <c r="G18" i="2"/>
  <c r="G17" i="2"/>
  <c r="G16" i="2"/>
  <c r="G15" i="2"/>
  <c r="G14" i="2"/>
  <c r="G12" i="2"/>
  <c r="G11" i="2"/>
  <c r="G10" i="2"/>
  <c r="G9" i="2"/>
  <c r="G8" i="2"/>
  <c r="G7" i="2"/>
  <c r="G6" i="2"/>
  <c r="G5" i="2"/>
  <c r="G4" i="2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N4" i="1" s="1"/>
  <c r="J10" i="47"/>
  <c r="F10" i="47"/>
  <c r="E10" i="47"/>
  <c r="D10" i="47"/>
  <c r="C10" i="47"/>
  <c r="E34" i="34"/>
  <c r="E33" i="34"/>
  <c r="E32" i="34"/>
  <c r="E30" i="34"/>
  <c r="E29" i="34"/>
  <c r="E28" i="34"/>
  <c r="E26" i="34"/>
  <c r="E25" i="34"/>
  <c r="E24" i="34"/>
  <c r="E22" i="34"/>
  <c r="E21" i="34"/>
  <c r="E20" i="34"/>
  <c r="E18" i="34"/>
  <c r="E17" i="34"/>
  <c r="E16" i="34"/>
  <c r="E14" i="34"/>
  <c r="E13" i="34"/>
  <c r="E12" i="34"/>
  <c r="E10" i="34"/>
  <c r="E9" i="34"/>
  <c r="E8" i="34"/>
  <c r="E6" i="34"/>
  <c r="E5" i="34"/>
  <c r="E4" i="34"/>
  <c r="F7" i="17"/>
  <c r="F6" i="17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28" i="29"/>
  <c r="F27" i="29"/>
  <c r="F26" i="29"/>
  <c r="F25" i="29"/>
  <c r="F24" i="29"/>
  <c r="F23" i="29"/>
  <c r="F22" i="29"/>
  <c r="F21" i="29"/>
  <c r="F12" i="29"/>
  <c r="F11" i="29"/>
  <c r="F10" i="29"/>
  <c r="F9" i="29"/>
  <c r="F8" i="29"/>
  <c r="F7" i="29"/>
  <c r="F6" i="29"/>
  <c r="F5" i="29"/>
  <c r="F29" i="30"/>
  <c r="F28" i="30"/>
  <c r="F27" i="30"/>
  <c r="F26" i="30"/>
  <c r="F25" i="30"/>
  <c r="F24" i="30"/>
  <c r="F23" i="30"/>
  <c r="F22" i="30"/>
  <c r="F12" i="30"/>
  <c r="F11" i="30"/>
  <c r="F10" i="30"/>
  <c r="F9" i="30"/>
  <c r="F8" i="30"/>
  <c r="F7" i="30"/>
  <c r="F6" i="30"/>
  <c r="F5" i="30"/>
  <c r="F17" i="31"/>
  <c r="F16" i="31"/>
  <c r="F15" i="31"/>
  <c r="F14" i="31"/>
  <c r="F13" i="31"/>
  <c r="F12" i="31"/>
  <c r="F11" i="31"/>
  <c r="F10" i="31"/>
  <c r="F9" i="31"/>
  <c r="F8" i="31"/>
  <c r="F7" i="31"/>
  <c r="F6" i="31"/>
  <c r="F5" i="31"/>
  <c r="F17" i="32"/>
  <c r="F16" i="32"/>
  <c r="F15" i="32"/>
  <c r="F14" i="32"/>
  <c r="F13" i="32"/>
  <c r="F12" i="32"/>
  <c r="F11" i="32"/>
  <c r="F10" i="32"/>
  <c r="F9" i="32"/>
  <c r="F8" i="32"/>
  <c r="F7" i="32"/>
  <c r="F6" i="32"/>
  <c r="F5" i="32"/>
  <c r="F28" i="53"/>
  <c r="F27" i="53"/>
  <c r="F26" i="53"/>
  <c r="F25" i="53"/>
  <c r="F24" i="53"/>
  <c r="F23" i="53"/>
  <c r="F22" i="53"/>
  <c r="F21" i="53"/>
  <c r="F12" i="53"/>
  <c r="F11" i="53"/>
  <c r="F10" i="53"/>
  <c r="F9" i="53"/>
  <c r="F8" i="53"/>
  <c r="F7" i="53"/>
  <c r="F6" i="53"/>
  <c r="F5" i="53"/>
  <c r="F29" i="12"/>
  <c r="F28" i="12"/>
  <c r="F27" i="12"/>
  <c r="F26" i="12"/>
  <c r="F25" i="12"/>
  <c r="F24" i="12"/>
  <c r="F23" i="12"/>
  <c r="F22" i="12"/>
  <c r="F12" i="12"/>
  <c r="F11" i="12"/>
  <c r="F10" i="12"/>
  <c r="F9" i="12"/>
  <c r="F8" i="12"/>
  <c r="F7" i="12"/>
  <c r="F6" i="12"/>
  <c r="F5" i="12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G22" i="5" l="1"/>
  <c r="F22" i="1"/>
  <c r="K11" i="47"/>
  <c r="F22" i="3"/>
  <c r="G10" i="47"/>
  <c r="K8" i="47" l="1"/>
  <c r="J7" i="47"/>
  <c r="F7" i="47"/>
  <c r="E7" i="47"/>
  <c r="D7" i="47"/>
  <c r="C7" i="47"/>
  <c r="B34" i="34"/>
  <c r="B33" i="34"/>
  <c r="B32" i="34"/>
  <c r="B30" i="34"/>
  <c r="B29" i="34"/>
  <c r="B28" i="34"/>
  <c r="B26" i="34"/>
  <c r="B25" i="34"/>
  <c r="B24" i="34"/>
  <c r="B22" i="34"/>
  <c r="B21" i="34"/>
  <c r="B20" i="34"/>
  <c r="B18" i="34"/>
  <c r="B17" i="34"/>
  <c r="B16" i="34"/>
  <c r="B14" i="34"/>
  <c r="B13" i="34"/>
  <c r="B12" i="34"/>
  <c r="B10" i="34"/>
  <c r="B9" i="34"/>
  <c r="B8" i="34"/>
  <c r="B6" i="34"/>
  <c r="B5" i="34"/>
  <c r="B4" i="34"/>
  <c r="C7" i="17"/>
  <c r="C6" i="17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28" i="29"/>
  <c r="C27" i="29"/>
  <c r="C26" i="29"/>
  <c r="C25" i="29"/>
  <c r="C24" i="29"/>
  <c r="C23" i="29"/>
  <c r="C22" i="29"/>
  <c r="C21" i="29"/>
  <c r="C12" i="29"/>
  <c r="C11" i="29"/>
  <c r="C10" i="29"/>
  <c r="C9" i="29"/>
  <c r="C8" i="29"/>
  <c r="C7" i="29"/>
  <c r="C6" i="29"/>
  <c r="C5" i="29"/>
  <c r="C29" i="30"/>
  <c r="C28" i="30"/>
  <c r="C27" i="30"/>
  <c r="C26" i="30"/>
  <c r="C25" i="30"/>
  <c r="C24" i="30"/>
  <c r="C23" i="30"/>
  <c r="C22" i="30"/>
  <c r="C12" i="30"/>
  <c r="C11" i="30"/>
  <c r="C10" i="30"/>
  <c r="C9" i="30"/>
  <c r="C8" i="30"/>
  <c r="C7" i="30"/>
  <c r="C6" i="30"/>
  <c r="C5" i="30"/>
  <c r="C17" i="31"/>
  <c r="C16" i="31"/>
  <c r="C15" i="31"/>
  <c r="C14" i="31"/>
  <c r="C13" i="31"/>
  <c r="C12" i="31"/>
  <c r="C11" i="31"/>
  <c r="C10" i="31"/>
  <c r="C9" i="31"/>
  <c r="C8" i="31"/>
  <c r="C7" i="31"/>
  <c r="C6" i="31"/>
  <c r="C5" i="31"/>
  <c r="C17" i="32"/>
  <c r="C16" i="32"/>
  <c r="C15" i="32"/>
  <c r="C14" i="32"/>
  <c r="C13" i="32"/>
  <c r="C12" i="32"/>
  <c r="C11" i="32"/>
  <c r="C10" i="32"/>
  <c r="C9" i="32"/>
  <c r="C8" i="32"/>
  <c r="C7" i="32"/>
  <c r="C6" i="32"/>
  <c r="C5" i="32"/>
  <c r="C28" i="53"/>
  <c r="C27" i="53"/>
  <c r="C26" i="53"/>
  <c r="C25" i="53"/>
  <c r="C24" i="53"/>
  <c r="C23" i="53"/>
  <c r="C22" i="53"/>
  <c r="C21" i="53"/>
  <c r="C12" i="53"/>
  <c r="C11" i="53"/>
  <c r="C10" i="53"/>
  <c r="C9" i="53"/>
  <c r="C8" i="53"/>
  <c r="C7" i="53"/>
  <c r="C6" i="53"/>
  <c r="C5" i="53"/>
  <c r="C29" i="12"/>
  <c r="C28" i="12"/>
  <c r="C27" i="12"/>
  <c r="C26" i="12"/>
  <c r="C25" i="12"/>
  <c r="C24" i="12"/>
  <c r="C23" i="12"/>
  <c r="C22" i="12"/>
  <c r="C12" i="12"/>
  <c r="C11" i="12"/>
  <c r="C10" i="12"/>
  <c r="C9" i="12"/>
  <c r="C8" i="12"/>
  <c r="C7" i="12"/>
  <c r="C6" i="12"/>
  <c r="C5" i="12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21" i="1"/>
  <c r="C20" i="1"/>
  <c r="C19" i="1"/>
  <c r="C18" i="1"/>
  <c r="C17" i="1"/>
  <c r="C16" i="1"/>
  <c r="C15" i="1"/>
  <c r="C14" i="1"/>
  <c r="C13" i="1"/>
  <c r="C12" i="1"/>
  <c r="C11" i="1"/>
  <c r="N11" i="1" s="1"/>
  <c r="C10" i="1"/>
  <c r="C9" i="1"/>
  <c r="C8" i="1"/>
  <c r="C7" i="1"/>
  <c r="C6" i="1"/>
  <c r="N6" i="1" s="1"/>
  <c r="C5" i="1"/>
  <c r="N5" i="1" s="1"/>
  <c r="C22" i="6" l="1"/>
  <c r="D18" i="8"/>
  <c r="G7" i="47"/>
  <c r="K7" i="47" s="1"/>
  <c r="I19" i="47"/>
  <c r="F19" i="47"/>
  <c r="E19" i="47"/>
  <c r="D19" i="47"/>
  <c r="C19" i="47"/>
  <c r="C13" i="17"/>
  <c r="C12" i="17"/>
  <c r="C28" i="10"/>
  <c r="C28" i="5"/>
  <c r="C28" i="4"/>
  <c r="C28" i="3"/>
  <c r="C28" i="2"/>
  <c r="C28" i="1"/>
  <c r="G19" i="47" l="1"/>
  <c r="K19" i="47" s="1"/>
  <c r="I23" i="47"/>
  <c r="E23" i="47"/>
  <c r="F23" i="47"/>
  <c r="G23" i="47" s="1"/>
  <c r="D23" i="47"/>
  <c r="G13" i="17"/>
  <c r="G12" i="17"/>
  <c r="G28" i="10"/>
  <c r="G28" i="6"/>
  <c r="G28" i="5"/>
  <c r="G28" i="4"/>
  <c r="G28" i="3"/>
  <c r="G28" i="2"/>
  <c r="K23" i="47" l="1"/>
  <c r="H28" i="1"/>
  <c r="E30" i="1" s="1"/>
  <c r="C18" i="47"/>
  <c r="I18" i="47"/>
  <c r="D18" i="47"/>
  <c r="H28" i="3"/>
  <c r="D30" i="3" s="1"/>
  <c r="H12" i="17"/>
  <c r="M12" i="17" s="1"/>
  <c r="E18" i="47"/>
  <c r="H13" i="17"/>
  <c r="M13" i="17" s="1"/>
  <c r="F18" i="47"/>
  <c r="H28" i="4"/>
  <c r="G30" i="4" s="1"/>
  <c r="H28" i="2"/>
  <c r="M28" i="2" s="1"/>
  <c r="H28" i="5"/>
  <c r="H28" i="10"/>
  <c r="E30" i="10" s="1"/>
  <c r="H28" i="6"/>
  <c r="D30" i="6" s="1"/>
  <c r="G18" i="47"/>
  <c r="M6" i="34"/>
  <c r="N7" i="17"/>
  <c r="L13" i="17" s="1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N4" i="5"/>
  <c r="N15" i="3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21" i="1"/>
  <c r="N20" i="1"/>
  <c r="N19" i="1"/>
  <c r="N18" i="1"/>
  <c r="N17" i="1"/>
  <c r="N16" i="1"/>
  <c r="N15" i="1"/>
  <c r="N14" i="1"/>
  <c r="N13" i="1"/>
  <c r="N12" i="1"/>
  <c r="N10" i="1"/>
  <c r="N9" i="1"/>
  <c r="N8" i="1"/>
  <c r="N7" i="1"/>
  <c r="F30" i="3" l="1"/>
  <c r="N13" i="17"/>
  <c r="M28" i="1"/>
  <c r="F30" i="1"/>
  <c r="F30" i="2"/>
  <c r="H30" i="1"/>
  <c r="K21" i="47"/>
  <c r="G30" i="3"/>
  <c r="E30" i="3"/>
  <c r="N22" i="2"/>
  <c r="F30" i="4"/>
  <c r="C30" i="3"/>
  <c r="D30" i="2"/>
  <c r="H30" i="3"/>
  <c r="D30" i="1"/>
  <c r="G30" i="10"/>
  <c r="E30" i="4"/>
  <c r="M28" i="6"/>
  <c r="H30" i="6"/>
  <c r="C30" i="6"/>
  <c r="E30" i="6"/>
  <c r="M28" i="10"/>
  <c r="D30" i="10"/>
  <c r="H30" i="10"/>
  <c r="C30" i="10"/>
  <c r="D30" i="5"/>
  <c r="H30" i="5"/>
  <c r="E30" i="5"/>
  <c r="C30" i="5"/>
  <c r="F30" i="6"/>
  <c r="F30" i="5"/>
  <c r="C30" i="1"/>
  <c r="F30" i="10"/>
  <c r="G30" i="5"/>
  <c r="G30" i="6"/>
  <c r="M28" i="4"/>
  <c r="D30" i="4"/>
  <c r="H30" i="4"/>
  <c r="C30" i="4"/>
  <c r="M17" i="34"/>
  <c r="M14" i="34"/>
  <c r="M13" i="34"/>
  <c r="M12" i="34"/>
  <c r="M10" i="34"/>
  <c r="M9" i="34"/>
  <c r="M8" i="34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17" i="8"/>
  <c r="N16" i="8"/>
  <c r="N15" i="8"/>
  <c r="N14" i="8"/>
  <c r="N13" i="8"/>
  <c r="N12" i="8"/>
  <c r="N11" i="8"/>
  <c r="N10" i="8"/>
  <c r="N9" i="8"/>
  <c r="N8" i="8"/>
  <c r="N7" i="8"/>
  <c r="N6" i="8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5" i="6"/>
  <c r="N4" i="6"/>
  <c r="N22" i="6" l="1"/>
  <c r="E24" i="2"/>
  <c r="I24" i="2"/>
  <c r="M24" i="2"/>
  <c r="J24" i="2"/>
  <c r="K24" i="2"/>
  <c r="N19" i="9"/>
  <c r="E22" i="10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N21" i="3"/>
  <c r="N20" i="3"/>
  <c r="N19" i="3"/>
  <c r="N18" i="3"/>
  <c r="N17" i="3"/>
  <c r="N16" i="3"/>
  <c r="N14" i="3"/>
  <c r="N13" i="3"/>
  <c r="N12" i="3"/>
  <c r="N11" i="3"/>
  <c r="N10" i="3"/>
  <c r="N9" i="3"/>
  <c r="N8" i="3"/>
  <c r="N7" i="3"/>
  <c r="N6" i="3"/>
  <c r="N5" i="3"/>
  <c r="N4" i="3"/>
  <c r="N22" i="3" l="1"/>
  <c r="L24" i="3" s="1"/>
  <c r="N22" i="4"/>
  <c r="L24" i="4" s="1"/>
  <c r="N6" i="17"/>
  <c r="L12" i="17" s="1"/>
  <c r="N12" i="17" s="1"/>
  <c r="N5" i="8"/>
  <c r="N18" i="8" s="1"/>
  <c r="D20" i="8" s="1"/>
  <c r="M5" i="34" l="1"/>
  <c r="M4" i="34"/>
  <c r="G6" i="47"/>
  <c r="G24" i="47" s="1"/>
  <c r="E6" i="47"/>
  <c r="K9" i="47" l="1"/>
  <c r="C30" i="30"/>
  <c r="F30" i="30" l="1"/>
  <c r="G30" i="30" l="1"/>
  <c r="M30" i="30" l="1"/>
  <c r="N12" i="31" l="1"/>
  <c r="K22" i="47" l="1"/>
  <c r="N29" i="30" l="1"/>
  <c r="J18" i="47" l="1"/>
  <c r="H18" i="47"/>
  <c r="M28" i="5" l="1"/>
  <c r="M28" i="3"/>
  <c r="C30" i="2"/>
  <c r="E30" i="2"/>
  <c r="G30" i="2"/>
  <c r="G30" i="1"/>
  <c r="M22" i="10" l="1"/>
  <c r="K18" i="47" l="1"/>
  <c r="K15" i="47"/>
  <c r="K13" i="47"/>
  <c r="K12" i="47"/>
  <c r="K10" i="47"/>
  <c r="J6" i="47"/>
  <c r="J24" i="47" s="1"/>
  <c r="I6" i="47"/>
  <c r="I24" i="47" s="1"/>
  <c r="H6" i="47"/>
  <c r="H24" i="47" s="1"/>
  <c r="F6" i="47"/>
  <c r="F24" i="47" s="1"/>
  <c r="E24" i="47"/>
  <c r="D6" i="47"/>
  <c r="D24" i="47" s="1"/>
  <c r="C6" i="47"/>
  <c r="C24" i="47" s="1"/>
  <c r="M34" i="34"/>
  <c r="M33" i="34"/>
  <c r="M32" i="34"/>
  <c r="M30" i="34"/>
  <c r="M28" i="34"/>
  <c r="M26" i="34"/>
  <c r="M25" i="34"/>
  <c r="M24" i="34"/>
  <c r="M22" i="34"/>
  <c r="M21" i="34"/>
  <c r="M20" i="34"/>
  <c r="M18" i="34"/>
  <c r="M16" i="34"/>
  <c r="K22" i="10"/>
  <c r="J22" i="10"/>
  <c r="I22" i="10"/>
  <c r="H22" i="10"/>
  <c r="G22" i="10"/>
  <c r="F22" i="10"/>
  <c r="D22" i="10"/>
  <c r="C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N8" i="10"/>
  <c r="N7" i="10"/>
  <c r="N6" i="10"/>
  <c r="N5" i="10"/>
  <c r="N4" i="10"/>
  <c r="M29" i="29"/>
  <c r="K29" i="29"/>
  <c r="J29" i="29"/>
  <c r="I29" i="29"/>
  <c r="H29" i="29"/>
  <c r="G29" i="29"/>
  <c r="F29" i="29"/>
  <c r="E29" i="29"/>
  <c r="D29" i="29"/>
  <c r="C29" i="29"/>
  <c r="N28" i="29"/>
  <c r="N27" i="29"/>
  <c r="N26" i="29"/>
  <c r="N25" i="29"/>
  <c r="N24" i="29"/>
  <c r="N23" i="29"/>
  <c r="N22" i="29"/>
  <c r="N21" i="29"/>
  <c r="M13" i="29"/>
  <c r="K13" i="29"/>
  <c r="J13" i="29"/>
  <c r="I13" i="29"/>
  <c r="H13" i="29"/>
  <c r="G13" i="29"/>
  <c r="F13" i="29"/>
  <c r="E13" i="29"/>
  <c r="D13" i="29"/>
  <c r="C13" i="29"/>
  <c r="N12" i="29"/>
  <c r="N11" i="29"/>
  <c r="N10" i="29"/>
  <c r="N9" i="29"/>
  <c r="N8" i="29"/>
  <c r="N7" i="29"/>
  <c r="N6" i="29"/>
  <c r="N5" i="29"/>
  <c r="K30" i="30"/>
  <c r="J30" i="30"/>
  <c r="I30" i="30"/>
  <c r="H30" i="30"/>
  <c r="E30" i="30"/>
  <c r="D30" i="30"/>
  <c r="N28" i="30"/>
  <c r="N27" i="30"/>
  <c r="N26" i="30"/>
  <c r="N25" i="30"/>
  <c r="N24" i="30"/>
  <c r="N23" i="30"/>
  <c r="N22" i="30"/>
  <c r="M13" i="30"/>
  <c r="K13" i="30"/>
  <c r="J13" i="30"/>
  <c r="I13" i="30"/>
  <c r="H13" i="30"/>
  <c r="G13" i="30"/>
  <c r="F13" i="30"/>
  <c r="E13" i="30"/>
  <c r="D13" i="30"/>
  <c r="C13" i="30"/>
  <c r="N12" i="30"/>
  <c r="N11" i="30"/>
  <c r="N10" i="30"/>
  <c r="N9" i="30"/>
  <c r="N8" i="30"/>
  <c r="N7" i="30"/>
  <c r="N6" i="30"/>
  <c r="N5" i="30"/>
  <c r="M18" i="31"/>
  <c r="K18" i="31"/>
  <c r="J18" i="31"/>
  <c r="I18" i="31"/>
  <c r="H18" i="31"/>
  <c r="G18" i="31"/>
  <c r="F18" i="31"/>
  <c r="E18" i="31"/>
  <c r="D18" i="31"/>
  <c r="C18" i="31"/>
  <c r="N17" i="31"/>
  <c r="N16" i="31"/>
  <c r="N15" i="31"/>
  <c r="N14" i="31"/>
  <c r="N13" i="31"/>
  <c r="N11" i="31"/>
  <c r="N10" i="31"/>
  <c r="N9" i="31"/>
  <c r="N8" i="31"/>
  <c r="N7" i="31"/>
  <c r="N6" i="31"/>
  <c r="N5" i="31"/>
  <c r="M18" i="32"/>
  <c r="K18" i="32"/>
  <c r="J18" i="32"/>
  <c r="I18" i="32"/>
  <c r="H18" i="32"/>
  <c r="G18" i="32"/>
  <c r="F18" i="32"/>
  <c r="E18" i="32"/>
  <c r="D18" i="32"/>
  <c r="C18" i="32"/>
  <c r="N17" i="32"/>
  <c r="N16" i="32"/>
  <c r="N15" i="32"/>
  <c r="N14" i="32"/>
  <c r="N13" i="32"/>
  <c r="N12" i="32"/>
  <c r="N11" i="32"/>
  <c r="N10" i="32"/>
  <c r="N9" i="32"/>
  <c r="N8" i="32"/>
  <c r="N7" i="32"/>
  <c r="N6" i="32"/>
  <c r="N5" i="32"/>
  <c r="M29" i="53"/>
  <c r="K29" i="53"/>
  <c r="J29" i="53"/>
  <c r="I29" i="53"/>
  <c r="H29" i="53"/>
  <c r="G29" i="53"/>
  <c r="F29" i="53"/>
  <c r="E29" i="53"/>
  <c r="D29" i="53"/>
  <c r="C29" i="53"/>
  <c r="N28" i="53"/>
  <c r="N27" i="53"/>
  <c r="N26" i="53"/>
  <c r="N25" i="53"/>
  <c r="N24" i="53"/>
  <c r="N23" i="53"/>
  <c r="N22" i="53"/>
  <c r="N21" i="53"/>
  <c r="M13" i="53"/>
  <c r="K13" i="53"/>
  <c r="J13" i="53"/>
  <c r="I13" i="53"/>
  <c r="H13" i="53"/>
  <c r="G13" i="53"/>
  <c r="F13" i="53"/>
  <c r="E13" i="53"/>
  <c r="D13" i="53"/>
  <c r="C13" i="53"/>
  <c r="N12" i="53"/>
  <c r="N11" i="53"/>
  <c r="N10" i="53"/>
  <c r="N9" i="53"/>
  <c r="N8" i="53"/>
  <c r="N7" i="53"/>
  <c r="N6" i="53"/>
  <c r="N5" i="53"/>
  <c r="M30" i="12"/>
  <c r="J30" i="12"/>
  <c r="H30" i="12"/>
  <c r="G30" i="12"/>
  <c r="F30" i="12"/>
  <c r="E30" i="12"/>
  <c r="D30" i="12"/>
  <c r="C30" i="12"/>
  <c r="N29" i="12"/>
  <c r="N28" i="12"/>
  <c r="N27" i="12"/>
  <c r="N26" i="12"/>
  <c r="N25" i="12"/>
  <c r="N24" i="12"/>
  <c r="N23" i="12"/>
  <c r="N22" i="12"/>
  <c r="M13" i="12"/>
  <c r="K13" i="12"/>
  <c r="J13" i="12"/>
  <c r="I13" i="12"/>
  <c r="H13" i="12"/>
  <c r="G13" i="12"/>
  <c r="F13" i="12"/>
  <c r="E13" i="12"/>
  <c r="D13" i="12"/>
  <c r="C13" i="12"/>
  <c r="N12" i="12"/>
  <c r="N11" i="12"/>
  <c r="N10" i="12"/>
  <c r="N9" i="12"/>
  <c r="N8" i="12"/>
  <c r="N7" i="12"/>
  <c r="N6" i="12"/>
  <c r="N5" i="12"/>
  <c r="M19" i="9"/>
  <c r="K19" i="9"/>
  <c r="J19" i="9"/>
  <c r="I19" i="9"/>
  <c r="H19" i="9"/>
  <c r="G19" i="9"/>
  <c r="F19" i="9"/>
  <c r="E19" i="9"/>
  <c r="E21" i="9" s="1"/>
  <c r="D19" i="9"/>
  <c r="C19" i="9"/>
  <c r="M18" i="8"/>
  <c r="K18" i="8"/>
  <c r="K20" i="8" s="1"/>
  <c r="J18" i="8"/>
  <c r="I18" i="8"/>
  <c r="I20" i="8" s="1"/>
  <c r="H18" i="8"/>
  <c r="G18" i="8"/>
  <c r="F18" i="8"/>
  <c r="E18" i="8"/>
  <c r="C18" i="8"/>
  <c r="M22" i="6"/>
  <c r="K22" i="6"/>
  <c r="K24" i="6" s="1"/>
  <c r="I22" i="6"/>
  <c r="H22" i="6"/>
  <c r="G22" i="6"/>
  <c r="F22" i="6"/>
  <c r="F24" i="6" s="1"/>
  <c r="E22" i="6"/>
  <c r="E24" i="6" s="1"/>
  <c r="D22" i="6"/>
  <c r="M22" i="5"/>
  <c r="K22" i="5"/>
  <c r="I22" i="5"/>
  <c r="H22" i="5"/>
  <c r="F22" i="5"/>
  <c r="D22" i="5"/>
  <c r="C22" i="5"/>
  <c r="M22" i="4"/>
  <c r="K22" i="4"/>
  <c r="I22" i="4"/>
  <c r="H22" i="4"/>
  <c r="G22" i="4"/>
  <c r="F22" i="4"/>
  <c r="E22" i="4"/>
  <c r="E24" i="4" s="1"/>
  <c r="D22" i="4"/>
  <c r="C22" i="4"/>
  <c r="M22" i="3"/>
  <c r="K22" i="3"/>
  <c r="H22" i="3"/>
  <c r="G22" i="3"/>
  <c r="E22" i="3"/>
  <c r="D22" i="3"/>
  <c r="C22" i="3"/>
  <c r="N24" i="2"/>
  <c r="M22" i="1"/>
  <c r="H22" i="1"/>
  <c r="G22" i="1"/>
  <c r="D22" i="1"/>
  <c r="C22" i="1"/>
  <c r="N22" i="1" l="1"/>
  <c r="D24" i="1" s="1"/>
  <c r="N22" i="10"/>
  <c r="N22" i="5"/>
  <c r="M27" i="5" s="1"/>
  <c r="N13" i="29"/>
  <c r="N29" i="29"/>
  <c r="N30" i="30"/>
  <c r="H32" i="30" s="1"/>
  <c r="N29" i="53"/>
  <c r="N31" i="53" s="1"/>
  <c r="H30" i="2"/>
  <c r="N18" i="32"/>
  <c r="N20" i="32" s="1"/>
  <c r="K6" i="47"/>
  <c r="K24" i="47" s="1"/>
  <c r="N13" i="30"/>
  <c r="N16" i="30" s="1"/>
  <c r="N18" i="31"/>
  <c r="N20" i="31" s="1"/>
  <c r="N13" i="53"/>
  <c r="N15" i="53" s="1"/>
  <c r="N30" i="12"/>
  <c r="N32" i="12" s="1"/>
  <c r="N13" i="12"/>
  <c r="N15" i="12" s="1"/>
  <c r="N21" i="9"/>
  <c r="N20" i="8"/>
  <c r="D24" i="4"/>
  <c r="D24" i="3"/>
  <c r="C24" i="2"/>
  <c r="G24" i="2"/>
  <c r="M27" i="2"/>
  <c r="M29" i="2" s="1"/>
  <c r="D24" i="2"/>
  <c r="F24" i="2"/>
  <c r="H24" i="2"/>
  <c r="L24" i="2"/>
  <c r="E24" i="10" l="1"/>
  <c r="L24" i="10"/>
  <c r="N31" i="29"/>
  <c r="L31" i="29"/>
  <c r="N15" i="29"/>
  <c r="E15" i="29"/>
  <c r="C15" i="29"/>
  <c r="L15" i="29"/>
  <c r="L24" i="1"/>
  <c r="K24" i="1"/>
  <c r="D24" i="10"/>
  <c r="E24" i="5"/>
  <c r="L24" i="5"/>
  <c r="E32" i="12"/>
  <c r="M27" i="1"/>
  <c r="E24" i="1"/>
  <c r="C24" i="1"/>
  <c r="N27" i="2"/>
  <c r="M27" i="6"/>
  <c r="J24" i="6"/>
  <c r="F15" i="29"/>
  <c r="I15" i="29"/>
  <c r="D15" i="29"/>
  <c r="G15" i="29"/>
  <c r="J15" i="29"/>
  <c r="M15" i="29"/>
  <c r="H15" i="29"/>
  <c r="K15" i="29"/>
  <c r="I31" i="29"/>
  <c r="D31" i="29"/>
  <c r="M31" i="29"/>
  <c r="K31" i="29"/>
  <c r="E31" i="29"/>
  <c r="J31" i="29"/>
  <c r="G31" i="29"/>
  <c r="C31" i="29"/>
  <c r="H31" i="29"/>
  <c r="F31" i="29"/>
  <c r="N24" i="6"/>
  <c r="H24" i="6"/>
  <c r="L24" i="6"/>
  <c r="D24" i="6"/>
  <c r="G24" i="6"/>
  <c r="C15" i="12"/>
  <c r="G24" i="10"/>
  <c r="K24" i="10"/>
  <c r="C24" i="10"/>
  <c r="D20" i="32"/>
  <c r="M20" i="8"/>
  <c r="L20" i="8"/>
  <c r="E20" i="8"/>
  <c r="H20" i="8"/>
  <c r="C24" i="6"/>
  <c r="M24" i="6"/>
  <c r="I24" i="6"/>
  <c r="C16" i="30"/>
  <c r="G20" i="8"/>
  <c r="C20" i="8"/>
  <c r="J20" i="8"/>
  <c r="I24" i="10"/>
  <c r="M27" i="10"/>
  <c r="M24" i="3"/>
  <c r="I24" i="3"/>
  <c r="D31" i="53"/>
  <c r="C15" i="53"/>
  <c r="K24" i="3"/>
  <c r="G24" i="3"/>
  <c r="E24" i="3"/>
  <c r="C24" i="3"/>
  <c r="N24" i="3"/>
  <c r="M27" i="3"/>
  <c r="M29" i="3" s="1"/>
  <c r="N29" i="3" s="1"/>
  <c r="M24" i="1"/>
  <c r="H16" i="30"/>
  <c r="K31" i="53"/>
  <c r="E31" i="53"/>
  <c r="C31" i="53"/>
  <c r="M31" i="53"/>
  <c r="I31" i="53"/>
  <c r="J31" i="53"/>
  <c r="M32" i="12"/>
  <c r="I32" i="12"/>
  <c r="K32" i="12"/>
  <c r="D32" i="12"/>
  <c r="M21" i="9"/>
  <c r="F20" i="8"/>
  <c r="M24" i="4"/>
  <c r="K24" i="4"/>
  <c r="I24" i="4"/>
  <c r="G24" i="4"/>
  <c r="J24" i="3"/>
  <c r="H24" i="3"/>
  <c r="F24" i="3"/>
  <c r="K32" i="30"/>
  <c r="G32" i="30"/>
  <c r="L16" i="30"/>
  <c r="M16" i="30"/>
  <c r="H20" i="31"/>
  <c r="L20" i="31"/>
  <c r="K20" i="31"/>
  <c r="M20" i="32"/>
  <c r="E20" i="32"/>
  <c r="I20" i="32"/>
  <c r="L20" i="32"/>
  <c r="H20" i="32"/>
  <c r="G15" i="53"/>
  <c r="L15" i="53"/>
  <c r="K15" i="53"/>
  <c r="H15" i="53"/>
  <c r="M15" i="12"/>
  <c r="K15" i="12"/>
  <c r="I15" i="12"/>
  <c r="G15" i="12"/>
  <c r="E15" i="12"/>
  <c r="L15" i="12"/>
  <c r="K21" i="9"/>
  <c r="I21" i="9"/>
  <c r="G21" i="9"/>
  <c r="C21" i="9"/>
  <c r="L21" i="9"/>
  <c r="J21" i="9"/>
  <c r="D21" i="9"/>
  <c r="D24" i="5"/>
  <c r="C24" i="4"/>
  <c r="N24" i="4"/>
  <c r="M27" i="4"/>
  <c r="M24" i="10"/>
  <c r="N24" i="10"/>
  <c r="M32" i="30"/>
  <c r="I32" i="30"/>
  <c r="C32" i="30"/>
  <c r="D32" i="30"/>
  <c r="E32" i="30"/>
  <c r="N32" i="30"/>
  <c r="F32" i="30"/>
  <c r="J32" i="30"/>
  <c r="J16" i="30"/>
  <c r="F16" i="30"/>
  <c r="I16" i="30"/>
  <c r="D16" i="30"/>
  <c r="K16" i="30"/>
  <c r="G16" i="30"/>
  <c r="E16" i="30"/>
  <c r="G31" i="53"/>
  <c r="L31" i="53"/>
  <c r="H31" i="53"/>
  <c r="F31" i="53"/>
  <c r="G32" i="12"/>
  <c r="C32" i="12"/>
  <c r="L32" i="12"/>
  <c r="J32" i="12"/>
  <c r="H32" i="12"/>
  <c r="F32" i="12"/>
  <c r="J15" i="12"/>
  <c r="H21" i="9"/>
  <c r="N24" i="5"/>
  <c r="J24" i="4"/>
  <c r="J24" i="10"/>
  <c r="H24" i="10"/>
  <c r="F24" i="10"/>
  <c r="L32" i="30"/>
  <c r="D20" i="31"/>
  <c r="G20" i="31"/>
  <c r="J20" i="31"/>
  <c r="F20" i="31"/>
  <c r="M20" i="31"/>
  <c r="I20" i="31"/>
  <c r="E20" i="31"/>
  <c r="C20" i="31"/>
  <c r="K20" i="32"/>
  <c r="G20" i="32"/>
  <c r="C20" i="32"/>
  <c r="J20" i="32"/>
  <c r="F20" i="32"/>
  <c r="M15" i="53"/>
  <c r="I15" i="53"/>
  <c r="E15" i="53"/>
  <c r="J15" i="53"/>
  <c r="F15" i="53"/>
  <c r="D15" i="53"/>
  <c r="F15" i="12"/>
  <c r="H15" i="12"/>
  <c r="D15" i="12"/>
  <c r="F21" i="9"/>
  <c r="G24" i="5"/>
  <c r="H24" i="5"/>
  <c r="K24" i="5"/>
  <c r="C24" i="5"/>
  <c r="J24" i="5"/>
  <c r="F24" i="5"/>
  <c r="M24" i="5"/>
  <c r="I24" i="5"/>
  <c r="H24" i="4"/>
  <c r="F24" i="4"/>
  <c r="I24" i="1"/>
  <c r="G24" i="1"/>
  <c r="N24" i="1"/>
  <c r="J24" i="1"/>
  <c r="H24" i="1"/>
  <c r="F24" i="1"/>
  <c r="M29" i="5"/>
  <c r="N29" i="5" s="1"/>
  <c r="M29" i="4" l="1"/>
  <c r="N27" i="4" s="1"/>
  <c r="M29" i="10"/>
  <c r="N27" i="10" s="1"/>
  <c r="M29" i="6"/>
  <c r="N27" i="6" s="1"/>
  <c r="M29" i="1"/>
  <c r="N29" i="2"/>
  <c r="N28" i="2"/>
  <c r="N27" i="3"/>
  <c r="N28" i="3"/>
  <c r="N27" i="5"/>
  <c r="N28" i="5"/>
  <c r="N29" i="10" l="1"/>
  <c r="N28" i="10"/>
  <c r="N29" i="1"/>
  <c r="N28" i="1"/>
  <c r="N27" i="1"/>
  <c r="N29" i="6"/>
  <c r="N28" i="6"/>
  <c r="N29" i="4"/>
  <c r="N28" i="4"/>
  <c r="M29" i="34"/>
</calcChain>
</file>

<file path=xl/sharedStrings.xml><?xml version="1.0" encoding="utf-8"?>
<sst xmlns="http://schemas.openxmlformats.org/spreadsheetml/2006/main" count="868" uniqueCount="119">
  <si>
    <t>Ред.   бр.</t>
  </si>
  <si>
    <t>Класа на осигурување</t>
  </si>
  <si>
    <t>неживот</t>
  </si>
  <si>
    <t>Вкупно</t>
  </si>
  <si>
    <t>Триглав</t>
  </si>
  <si>
    <t>Евроинс</t>
  </si>
  <si>
    <t>Сава</t>
  </si>
  <si>
    <t>Винер</t>
  </si>
  <si>
    <t>Еуролинк</t>
  </si>
  <si>
    <t>Уника</t>
  </si>
  <si>
    <t>Ос.Полиса</t>
  </si>
  <si>
    <t>Кроација</t>
  </si>
  <si>
    <t>Незгода</t>
  </si>
  <si>
    <t>Здравствено осигурување</t>
  </si>
  <si>
    <t>Моторни возила - каско</t>
  </si>
  <si>
    <t>Шински возила - каско</t>
  </si>
  <si>
    <t>Воздухоплови - каско</t>
  </si>
  <si>
    <t>Пловни објекти - каско</t>
  </si>
  <si>
    <t>Стока во превоз - карго</t>
  </si>
  <si>
    <t>Имот од пожари и други непогоди</t>
  </si>
  <si>
    <t xml:space="preserve">Останати осигурувања на имот </t>
  </si>
  <si>
    <t>АО (вкупно )</t>
  </si>
  <si>
    <t>Одговорност воздухоплови</t>
  </si>
  <si>
    <t>Одговорност пловни објекти</t>
  </si>
  <si>
    <t xml:space="preserve">Општо осигурување од одговорност </t>
  </si>
  <si>
    <t>Осигурување на кредити</t>
  </si>
  <si>
    <t>Осигурување на гаранции</t>
  </si>
  <si>
    <t>Осигурување од финансиски загуби</t>
  </si>
  <si>
    <t>Осигурување на правна заштита</t>
  </si>
  <si>
    <t>Осигурување на туристичка помош</t>
  </si>
  <si>
    <t xml:space="preserve">Вкупно  </t>
  </si>
  <si>
    <t xml:space="preserve">% по друштво за неживотно осигурување </t>
  </si>
  <si>
    <t>Граве</t>
  </si>
  <si>
    <t>Неживот</t>
  </si>
  <si>
    <t>Живот</t>
  </si>
  <si>
    <t xml:space="preserve">% по друштво за животно осигурување </t>
  </si>
  <si>
    <t>во 000 мкд</t>
  </si>
  <si>
    <t xml:space="preserve">Вкупно </t>
  </si>
  <si>
    <t>Ос.полиса</t>
  </si>
  <si>
    <t>Патнички автомобили</t>
  </si>
  <si>
    <t>Товарни возила</t>
  </si>
  <si>
    <t>Автобуси</t>
  </si>
  <si>
    <t>Влечни возила</t>
  </si>
  <si>
    <t>Специјални возила</t>
  </si>
  <si>
    <t>Моторцикли и скутери</t>
  </si>
  <si>
    <t>Приклучни возила</t>
  </si>
  <si>
    <t>Работни моторни возила</t>
  </si>
  <si>
    <t>Возила за време на пробни возења и престој во складишта</t>
  </si>
  <si>
    <t>Возила за време на доопремување на сопствени оски (пер акс)</t>
  </si>
  <si>
    <t>Моторни возила со пробни таблици</t>
  </si>
  <si>
    <t>Возила за време на поправка во автомеханичарски и авторемонтни работилници и во работилници за перење и подмачкување</t>
  </si>
  <si>
    <t>Возила со посебни регистарски ознаки кои се во промет на територија на РМ</t>
  </si>
  <si>
    <t>000 мкд</t>
  </si>
  <si>
    <t xml:space="preserve">% </t>
  </si>
  <si>
    <t xml:space="preserve">Вкупно ЗК </t>
  </si>
  <si>
    <t>Вкупно (неживот)</t>
  </si>
  <si>
    <t>Вкупно (живот)</t>
  </si>
  <si>
    <t>Друштво за осигурување</t>
  </si>
  <si>
    <t>Трошоци за провизија</t>
  </si>
  <si>
    <t>Резерви за настанати и пријавени штети</t>
  </si>
  <si>
    <t>Резерви за настанати но непријавени штети</t>
  </si>
  <si>
    <t>Број на штети</t>
  </si>
  <si>
    <t>Исплатени износи</t>
  </si>
  <si>
    <t>Број на резервирани штети</t>
  </si>
  <si>
    <t>Неосигурени возила</t>
  </si>
  <si>
    <t>Непознати возила</t>
  </si>
  <si>
    <t>Останати услужни штети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</si>
  <si>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</si>
  <si>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Општа одговорност </t>
  </si>
  <si>
    <t>Македонија</t>
  </si>
  <si>
    <t xml:space="preserve">Директна продажба </t>
  </si>
  <si>
    <t>Осиг. брокерски друштва</t>
  </si>
  <si>
    <t>Друштва за застапување</t>
  </si>
  <si>
    <t>Туристички агенции</t>
  </si>
  <si>
    <t xml:space="preserve">Авто салони </t>
  </si>
  <si>
    <t>Банки</t>
  </si>
  <si>
    <t>Број на склучени договори</t>
  </si>
  <si>
    <t xml:space="preserve">Бруто полисирана премија </t>
  </si>
  <si>
    <t>Застапници во осигурување</t>
  </si>
  <si>
    <t>Останати дистрибутивни канали</t>
  </si>
  <si>
    <t>Математичка резерва</t>
  </si>
  <si>
    <t>Резерви на штети</t>
  </si>
  <si>
    <t>Ред.           бр.</t>
  </si>
  <si>
    <t>Резерви за преносна премија</t>
  </si>
  <si>
    <t>Резерви за бонуси и попусти</t>
  </si>
  <si>
    <t>Резерви за штети</t>
  </si>
  <si>
    <t>Еквилизациона резерва</t>
  </si>
  <si>
    <t>Други технички резерви</t>
  </si>
  <si>
    <t>Вкупно резерви за штети</t>
  </si>
  <si>
    <t>Друштво</t>
  </si>
  <si>
    <t>живот</t>
  </si>
  <si>
    <t xml:space="preserve"> Во 000 мкд</t>
  </si>
  <si>
    <t>Во 000 мкд</t>
  </si>
  <si>
    <t>Халк</t>
  </si>
  <si>
    <t>Граве н.</t>
  </si>
  <si>
    <t>Бруто полисирана премија за период од 01.01.2023 до 30.09.2023</t>
  </si>
  <si>
    <t>Број на договори за период од 01.01.2023  до 30.09.2023</t>
  </si>
  <si>
    <t>Бруто исплатени (ликвидирани) штети за период од 01.01.2023 до 30.09.2023</t>
  </si>
  <si>
    <t>Број исплатени (ликвидирани) штети за период од 01.01.2023  до 30.09.2023</t>
  </si>
  <si>
    <t>Број на резервирани штети за период од 01.01.2023 до 30.09.2023</t>
  </si>
  <si>
    <t>Бруто резерви за настанати и пријавени штети за период од 01.01.2023 до 30.09.2023</t>
  </si>
  <si>
    <t>Бруто резерви за настанати но непријавени штети за период од 01.01.2023 до 30.09.2023</t>
  </si>
  <si>
    <t>Договори за ЗАО за период од 01.01.2023 до 30.09.2023</t>
  </si>
  <si>
    <t>Премија за ЗАО за период од 01.01.2023 до 30.09.2023</t>
  </si>
  <si>
    <t>Број на Зелена карта за период од 01.01.2023 до 30.09.2023</t>
  </si>
  <si>
    <t>Број на Гранично осигурување за период од 01.01.2023  до 30.09.2023</t>
  </si>
  <si>
    <t>Број на штети од ЗАО за период од 01.01.2023 до 30.09.2023</t>
  </si>
  <si>
    <t>Ликвидирани штети на ЗАО за период од 01.01.2023  до 30.09.2023</t>
  </si>
  <si>
    <t>Број на штети на Зелена карта за период од 01.01.2023  до 30.09.2023</t>
  </si>
  <si>
    <t>Број на штети Гранично осигурување за период од 01.01.2023  до 30.09.2023</t>
  </si>
  <si>
    <t>Техничка премија за период од 01.01.2023  до 30.09.2023</t>
  </si>
  <si>
    <t xml:space="preserve">          Резерви за настанати и пријавени, непријавени штети за период од 01.01.2023 до 30.09.2023</t>
  </si>
  <si>
    <t>Продажба по канали за период од 01.01.2023 до 30.09.2023 година</t>
  </si>
  <si>
    <t>Бруто технички резерви за периодот од  01.01.2023 до 30.09.2023</t>
  </si>
  <si>
    <t>Неосигурени возила, непознати возила и услужни штети за период од 01.01 до 30.09.2023 година ( Вкупно )</t>
  </si>
  <si>
    <t>Премија за Зелена карта за период од 01.01.2023  до 30.09.2023</t>
  </si>
  <si>
    <t>Премија за Гранично осигурување за период од 01.01.2023 до 30.09.2023</t>
  </si>
  <si>
    <t>Ликвидирани штети за ЗК за период од 01.01.2023  до 30.09.2023</t>
  </si>
  <si>
    <t>Ликвидирани штети за Гранично осигурување за период од 01.01.2023 до 30.09.2023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</si>
</sst>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#,##0.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charset val="204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  <charset val="204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i/>
      <sz val="10"/>
      <color theme="1"/>
      <name val="Arial"/>
      <family val="2"/>
    </font>
    <font>
      <b/>
      <i/>
      <sz val="8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i/>
      <sz val="9"/>
      <color theme="1"/>
      <name val="Calibri"/>
      <family val="2"/>
      <charset val="204"/>
      <scheme val="minor"/>
    </font>
    <font>
      <i/>
      <sz val="8"/>
      <color theme="1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Calibri"/>
      <family val="2"/>
      <scheme val="minor"/>
    </font>
    <font>
      <b/>
      <sz val="10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sz val="10"/>
      <name val="Tahoma"/>
      <family val="2"/>
    </font>
    <font>
      <sz val="10"/>
      <name val="Tahoma"/>
      <family val="2"/>
    </font>
    <font>
      <sz val="8"/>
      <name val="Calibri"/>
      <family val="2"/>
      <charset val="204"/>
      <scheme val="minor"/>
    </font>
    <font>
      <sz val="10"/>
      <name val="Calibri"/>
      <family val="2"/>
    </font>
    <font>
      <sz val="9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1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13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0" fillId="0" borderId="0"/>
    <xf numFmtId="0" fontId="41" fillId="0" borderId="0"/>
    <xf numFmtId="0" fontId="41" fillId="0" borderId="0"/>
  </cellStyleXfs>
  <cellXfs count="438">
    <xf numFmtId="0" fontId="0" fillId="0" borderId="0" xfId="0"/>
    <xf numFmtId="0" fontId="0" fillId="0" borderId="0" xfId="0"/>
    <xf numFmtId="0" fontId="5" fillId="0" borderId="0" xfId="1" applyFont="1"/>
    <xf numFmtId="0" fontId="6" fillId="0" borderId="0" xfId="1" applyFont="1"/>
    <xf numFmtId="0" fontId="5" fillId="0" borderId="7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3" fillId="0" borderId="0" xfId="1" applyFont="1"/>
    <xf numFmtId="0" fontId="5" fillId="2" borderId="6" xfId="1" applyFont="1" applyFill="1" applyBorder="1" applyAlignment="1">
      <alignment vertical="center"/>
    </xf>
    <xf numFmtId="0" fontId="5" fillId="2" borderId="7" xfId="1" applyFont="1" applyFill="1" applyBorder="1" applyAlignment="1">
      <alignment vertical="center"/>
    </xf>
    <xf numFmtId="0" fontId="5" fillId="2" borderId="9" xfId="1" applyFont="1" applyFill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3" fontId="11" fillId="3" borderId="0" xfId="1" applyNumberFormat="1" applyFont="1" applyFill="1" applyBorder="1" applyAlignment="1">
      <alignment vertical="center"/>
    </xf>
    <xf numFmtId="0" fontId="8" fillId="3" borderId="0" xfId="1" applyFont="1" applyFill="1" applyBorder="1" applyAlignment="1">
      <alignment vertical="center"/>
    </xf>
    <xf numFmtId="3" fontId="8" fillId="3" borderId="0" xfId="1" applyNumberFormat="1" applyFont="1" applyFill="1" applyBorder="1" applyAlignment="1">
      <alignment vertical="center"/>
    </xf>
    <xf numFmtId="3" fontId="8" fillId="4" borderId="0" xfId="1" applyNumberFormat="1" applyFont="1" applyFill="1" applyBorder="1" applyAlignment="1">
      <alignment vertical="center"/>
    </xf>
    <xf numFmtId="0" fontId="8" fillId="3" borderId="0" xfId="1" applyFont="1" applyFill="1" applyBorder="1" applyAlignment="1">
      <alignment horizontal="right" vertical="center"/>
    </xf>
    <xf numFmtId="0" fontId="7" fillId="2" borderId="1" xfId="1" applyFont="1" applyFill="1" applyBorder="1" applyAlignment="1">
      <alignment horizontal="right" vertical="center"/>
    </xf>
    <xf numFmtId="0" fontId="6" fillId="3" borderId="0" xfId="1" applyFont="1" applyFill="1" applyBorder="1" applyAlignment="1">
      <alignment vertical="center"/>
    </xf>
    <xf numFmtId="0" fontId="4" fillId="3" borderId="1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10" fontId="12" fillId="3" borderId="1" xfId="2" applyNumberFormat="1" applyFont="1" applyFill="1" applyBorder="1" applyAlignment="1">
      <alignment vertical="center"/>
    </xf>
    <xf numFmtId="10" fontId="5" fillId="2" borderId="13" xfId="2" applyNumberFormat="1" applyFont="1" applyFill="1" applyBorder="1" applyAlignment="1">
      <alignment vertical="center"/>
    </xf>
    <xf numFmtId="10" fontId="5" fillId="3" borderId="1" xfId="2" applyNumberFormat="1" applyFont="1" applyFill="1" applyBorder="1" applyAlignment="1">
      <alignment vertical="center"/>
    </xf>
    <xf numFmtId="10" fontId="5" fillId="4" borderId="1" xfId="2" applyNumberFormat="1" applyFont="1" applyFill="1" applyBorder="1" applyAlignment="1">
      <alignment vertical="center"/>
    </xf>
    <xf numFmtId="0" fontId="5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2" borderId="9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right" vertical="center"/>
    </xf>
    <xf numFmtId="3" fontId="8" fillId="3" borderId="12" xfId="0" applyNumberFormat="1" applyFont="1" applyFill="1" applyBorder="1" applyAlignment="1">
      <alignment vertical="center"/>
    </xf>
    <xf numFmtId="3" fontId="8" fillId="2" borderId="1" xfId="0" applyNumberFormat="1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3" fontId="8" fillId="3" borderId="1" xfId="0" applyNumberFormat="1" applyFont="1" applyFill="1" applyBorder="1" applyAlignment="1">
      <alignment vertical="center"/>
    </xf>
    <xf numFmtId="3" fontId="8" fillId="2" borderId="13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3" borderId="0" xfId="0" applyFont="1" applyFill="1" applyBorder="1" applyAlignment="1">
      <alignment horizontal="right" vertical="center"/>
    </xf>
    <xf numFmtId="3" fontId="8" fillId="3" borderId="0" xfId="0" applyNumberFormat="1" applyFont="1" applyFill="1" applyBorder="1"/>
    <xf numFmtId="3" fontId="8" fillId="3" borderId="0" xfId="0" applyNumberFormat="1" applyFont="1" applyFill="1" applyBorder="1" applyAlignment="1">
      <alignment vertical="center"/>
    </xf>
    <xf numFmtId="10" fontId="5" fillId="2" borderId="1" xfId="6" applyNumberFormat="1" applyFont="1" applyFill="1" applyBorder="1" applyAlignment="1">
      <alignment vertical="center"/>
    </xf>
    <xf numFmtId="10" fontId="5" fillId="3" borderId="1" xfId="6" applyNumberFormat="1" applyFont="1" applyFill="1" applyBorder="1" applyAlignment="1">
      <alignment vertical="center"/>
    </xf>
    <xf numFmtId="10" fontId="5" fillId="3" borderId="1" xfId="6" applyNumberFormat="1" applyFont="1" applyFill="1" applyBorder="1" applyAlignment="1"/>
    <xf numFmtId="0" fontId="6" fillId="0" borderId="0" xfId="0" applyFont="1"/>
    <xf numFmtId="3" fontId="5" fillId="2" borderId="1" xfId="0" applyNumberFormat="1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3" fontId="8" fillId="4" borderId="1" xfId="0" applyNumberFormat="1" applyFont="1" applyFill="1" applyBorder="1" applyAlignment="1">
      <alignment vertical="center"/>
    </xf>
    <xf numFmtId="0" fontId="14" fillId="0" borderId="0" xfId="0" applyFont="1"/>
    <xf numFmtId="0" fontId="5" fillId="2" borderId="7" xfId="0" applyFont="1" applyFill="1" applyBorder="1" applyAlignment="1">
      <alignment vertical="center" wrapText="1"/>
    </xf>
    <xf numFmtId="3" fontId="5" fillId="2" borderId="7" xfId="0" applyNumberFormat="1" applyFont="1" applyFill="1" applyBorder="1" applyAlignment="1">
      <alignment vertical="center"/>
    </xf>
    <xf numFmtId="10" fontId="12" fillId="3" borderId="1" xfId="6" applyNumberFormat="1" applyFont="1" applyFill="1" applyBorder="1" applyAlignment="1">
      <alignment vertical="center"/>
    </xf>
    <xf numFmtId="10" fontId="5" fillId="2" borderId="13" xfId="6" applyNumberFormat="1" applyFont="1" applyFill="1" applyBorder="1" applyAlignment="1">
      <alignment vertical="center"/>
    </xf>
    <xf numFmtId="10" fontId="5" fillId="4" borderId="1" xfId="6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" fontId="7" fillId="3" borderId="1" xfId="0" applyNumberFormat="1" applyFont="1" applyFill="1" applyBorder="1" applyAlignment="1">
      <alignment vertical="center"/>
    </xf>
    <xf numFmtId="3" fontId="11" fillId="3" borderId="0" xfId="0" applyNumberFormat="1" applyFont="1" applyFill="1" applyBorder="1" applyAlignment="1">
      <alignment vertical="center"/>
    </xf>
    <xf numFmtId="3" fontId="8" fillId="4" borderId="0" xfId="0" applyNumberFormat="1" applyFont="1" applyFill="1" applyBorder="1" applyAlignment="1">
      <alignment vertical="center"/>
    </xf>
    <xf numFmtId="164" fontId="5" fillId="2" borderId="13" xfId="6" applyNumberFormat="1" applyFont="1" applyFill="1" applyBorder="1" applyAlignment="1">
      <alignment vertical="center"/>
    </xf>
    <xf numFmtId="164" fontId="5" fillId="3" borderId="1" xfId="6" applyNumberFormat="1" applyFont="1" applyFill="1" applyBorder="1" applyAlignment="1">
      <alignment vertical="center"/>
    </xf>
    <xf numFmtId="164" fontId="5" fillId="4" borderId="1" xfId="6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vertical="center"/>
    </xf>
    <xf numFmtId="3" fontId="5" fillId="3" borderId="7" xfId="0" applyNumberFormat="1" applyFont="1" applyFill="1" applyBorder="1" applyAlignment="1">
      <alignment vertical="center"/>
    </xf>
    <xf numFmtId="0" fontId="5" fillId="4" borderId="1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3" fontId="5" fillId="3" borderId="24" xfId="0" applyNumberFormat="1" applyFont="1" applyFill="1" applyBorder="1" applyAlignment="1">
      <alignment vertical="center"/>
    </xf>
    <xf numFmtId="3" fontId="5" fillId="2" borderId="16" xfId="0" applyNumberFormat="1" applyFont="1" applyFill="1" applyBorder="1" applyAlignment="1">
      <alignment vertical="center"/>
    </xf>
    <xf numFmtId="3" fontId="5" fillId="4" borderId="3" xfId="0" applyNumberFormat="1" applyFont="1" applyFill="1" applyBorder="1" applyAlignment="1">
      <alignment vertical="center"/>
    </xf>
    <xf numFmtId="3" fontId="11" fillId="3" borderId="13" xfId="0" applyNumberFormat="1" applyFont="1" applyFill="1" applyBorder="1" applyAlignment="1">
      <alignment vertical="center"/>
    </xf>
    <xf numFmtId="3" fontId="11" fillId="4" borderId="1" xfId="0" applyNumberFormat="1" applyFont="1" applyFill="1" applyBorder="1" applyAlignment="1">
      <alignment vertical="center"/>
    </xf>
    <xf numFmtId="10" fontId="5" fillId="3" borderId="13" xfId="6" applyNumberFormat="1" applyFont="1" applyFill="1" applyBorder="1" applyAlignment="1">
      <alignment vertical="center"/>
    </xf>
    <xf numFmtId="10" fontId="12" fillId="2" borderId="1" xfId="6" applyNumberFormat="1" applyFont="1" applyFill="1" applyBorder="1" applyAlignment="1">
      <alignment vertical="center"/>
    </xf>
    <xf numFmtId="10" fontId="5" fillId="3" borderId="1" xfId="0" applyNumberFormat="1" applyFont="1" applyFill="1" applyBorder="1" applyAlignment="1">
      <alignment vertical="center" wrapText="1"/>
    </xf>
    <xf numFmtId="3" fontId="11" fillId="3" borderId="1" xfId="0" applyNumberFormat="1" applyFont="1" applyFill="1" applyBorder="1" applyAlignment="1">
      <alignment vertical="center"/>
    </xf>
    <xf numFmtId="3" fontId="12" fillId="3" borderId="3" xfId="0" applyNumberFormat="1" applyFont="1" applyFill="1" applyBorder="1" applyAlignment="1">
      <alignment vertical="center"/>
    </xf>
    <xf numFmtId="0" fontId="5" fillId="6" borderId="17" xfId="0" applyFont="1" applyFill="1" applyBorder="1"/>
    <xf numFmtId="0" fontId="5" fillId="6" borderId="0" xfId="0" applyFont="1" applyFill="1" applyBorder="1"/>
    <xf numFmtId="0" fontId="5" fillId="0" borderId="1" xfId="0" applyFont="1" applyBorder="1"/>
    <xf numFmtId="0" fontId="12" fillId="3" borderId="1" xfId="1" applyFont="1" applyFill="1" applyBorder="1" applyAlignment="1">
      <alignment horizontal="center" vertical="center"/>
    </xf>
    <xf numFmtId="10" fontId="5" fillId="2" borderId="14" xfId="2" applyNumberFormat="1" applyFont="1" applyFill="1" applyBorder="1" applyAlignment="1">
      <alignment vertical="center"/>
    </xf>
    <xf numFmtId="0" fontId="0" fillId="0" borderId="0" xfId="0" applyAlignment="1">
      <alignment horizontal="right"/>
    </xf>
    <xf numFmtId="0" fontId="6" fillId="2" borderId="10" xfId="1" applyFont="1" applyFill="1" applyBorder="1" applyAlignment="1">
      <alignment vertical="center"/>
    </xf>
    <xf numFmtId="0" fontId="0" fillId="0" borderId="0" xfId="0" applyBorder="1"/>
    <xf numFmtId="10" fontId="12" fillId="2" borderId="1" xfId="2" applyNumberFormat="1" applyFont="1" applyFill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3" fontId="5" fillId="3" borderId="29" xfId="0" applyNumberFormat="1" applyFont="1" applyFill="1" applyBorder="1" applyAlignment="1">
      <alignment vertical="center"/>
    </xf>
    <xf numFmtId="3" fontId="5" fillId="2" borderId="27" xfId="0" applyNumberFormat="1" applyFont="1" applyFill="1" applyBorder="1" applyAlignment="1">
      <alignment vertical="center"/>
    </xf>
    <xf numFmtId="3" fontId="5" fillId="3" borderId="4" xfId="0" applyNumberFormat="1" applyFont="1" applyFill="1" applyBorder="1" applyAlignment="1">
      <alignment vertical="center"/>
    </xf>
    <xf numFmtId="3" fontId="5" fillId="4" borderId="4" xfId="0" applyNumberFormat="1" applyFont="1" applyFill="1" applyBorder="1" applyAlignment="1">
      <alignment vertical="center"/>
    </xf>
    <xf numFmtId="0" fontId="14" fillId="3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3" fontId="7" fillId="3" borderId="1" xfId="0" applyNumberFormat="1" applyFont="1" applyFill="1" applyBorder="1"/>
    <xf numFmtId="0" fontId="14" fillId="2" borderId="3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vertical="center"/>
    </xf>
    <xf numFmtId="0" fontId="4" fillId="0" borderId="0" xfId="0" applyFont="1"/>
    <xf numFmtId="0" fontId="24" fillId="3" borderId="1" xfId="0" applyFont="1" applyFill="1" applyBorder="1" applyAlignment="1">
      <alignment horizontal="center" vertical="center"/>
    </xf>
    <xf numFmtId="3" fontId="24" fillId="2" borderId="3" xfId="0" applyNumberFormat="1" applyFont="1" applyFill="1" applyBorder="1" applyAlignment="1">
      <alignment vertical="center"/>
    </xf>
    <xf numFmtId="3" fontId="24" fillId="2" borderId="4" xfId="0" applyNumberFormat="1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3" fontId="14" fillId="0" borderId="25" xfId="0" applyNumberFormat="1" applyFont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3" fontId="14" fillId="0" borderId="26" xfId="0" applyNumberFormat="1" applyFont="1" applyBorder="1" applyAlignment="1">
      <alignment vertical="center"/>
    </xf>
    <xf numFmtId="3" fontId="24" fillId="3" borderId="6" xfId="0" applyNumberFormat="1" applyFont="1" applyFill="1" applyBorder="1" applyAlignment="1">
      <alignment vertical="center"/>
    </xf>
    <xf numFmtId="3" fontId="14" fillId="0" borderId="28" xfId="0" applyNumberFormat="1" applyFont="1" applyBorder="1" applyAlignment="1">
      <alignment vertical="center"/>
    </xf>
    <xf numFmtId="3" fontId="14" fillId="2" borderId="4" xfId="0" applyNumberFormat="1" applyFont="1" applyFill="1" applyBorder="1" applyAlignment="1">
      <alignment vertical="center"/>
    </xf>
    <xf numFmtId="3" fontId="14" fillId="0" borderId="27" xfId="0" applyNumberFormat="1" applyFont="1" applyBorder="1" applyAlignment="1">
      <alignment vertical="center"/>
    </xf>
    <xf numFmtId="3" fontId="24" fillId="3" borderId="4" xfId="0" applyNumberFormat="1" applyFont="1" applyFill="1" applyBorder="1" applyAlignment="1">
      <alignment vertical="center"/>
    </xf>
    <xf numFmtId="3" fontId="14" fillId="0" borderId="1" xfId="0" applyNumberFormat="1" applyFont="1" applyBorder="1" applyAlignment="1">
      <alignment vertical="center"/>
    </xf>
    <xf numFmtId="3" fontId="14" fillId="0" borderId="15" xfId="0" applyNumberFormat="1" applyFont="1" applyBorder="1" applyAlignment="1">
      <alignment vertical="center"/>
    </xf>
    <xf numFmtId="0" fontId="14" fillId="3" borderId="9" xfId="0" applyFont="1" applyFill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8" fillId="3" borderId="13" xfId="0" applyFont="1" applyFill="1" applyBorder="1" applyAlignment="1">
      <alignment horizontal="right" vertical="center"/>
    </xf>
    <xf numFmtId="3" fontId="11" fillId="2" borderId="13" xfId="0" applyNumberFormat="1" applyFont="1" applyFill="1" applyBorder="1" applyAlignment="1">
      <alignment vertical="center"/>
    </xf>
    <xf numFmtId="3" fontId="11" fillId="3" borderId="12" xfId="0" applyNumberFormat="1" applyFont="1" applyFill="1" applyBorder="1" applyAlignment="1">
      <alignment vertical="center"/>
    </xf>
    <xf numFmtId="3" fontId="11" fillId="3" borderId="1" xfId="1" applyNumberFormat="1" applyFont="1" applyFill="1" applyBorder="1" applyAlignment="1">
      <alignment vertical="center"/>
    </xf>
    <xf numFmtId="3" fontId="8" fillId="2" borderId="13" xfId="1" applyNumberFormat="1" applyFont="1" applyFill="1" applyBorder="1" applyAlignment="1">
      <alignment vertical="center"/>
    </xf>
    <xf numFmtId="3" fontId="8" fillId="3" borderId="1" xfId="1" applyNumberFormat="1" applyFont="1" applyFill="1" applyBorder="1" applyAlignment="1">
      <alignment vertical="center"/>
    </xf>
    <xf numFmtId="3" fontId="8" fillId="4" borderId="1" xfId="1" applyNumberFormat="1" applyFont="1" applyFill="1" applyBorder="1" applyAlignment="1">
      <alignment vertical="center"/>
    </xf>
    <xf numFmtId="3" fontId="8" fillId="2" borderId="1" xfId="1" applyNumberFormat="1" applyFont="1" applyFill="1" applyBorder="1" applyAlignment="1">
      <alignment vertical="center"/>
    </xf>
    <xf numFmtId="0" fontId="24" fillId="3" borderId="1" xfId="0" applyFont="1" applyFill="1" applyBorder="1" applyAlignment="1">
      <alignment vertical="center"/>
    </xf>
    <xf numFmtId="3" fontId="24" fillId="3" borderId="1" xfId="0" applyNumberFormat="1" applyFont="1" applyFill="1" applyBorder="1"/>
    <xf numFmtId="3" fontId="14" fillId="2" borderId="1" xfId="0" applyNumberFormat="1" applyFont="1" applyFill="1" applyBorder="1" applyAlignment="1">
      <alignment horizontal="right" vertical="center"/>
    </xf>
    <xf numFmtId="3" fontId="24" fillId="0" borderId="30" xfId="0" applyNumberFormat="1" applyFont="1" applyBorder="1" applyAlignment="1">
      <alignment horizontal="right" vertical="center"/>
    </xf>
    <xf numFmtId="3" fontId="24" fillId="0" borderId="1" xfId="0" applyNumberFormat="1" applyFont="1" applyBorder="1" applyAlignment="1">
      <alignment horizontal="right" vertical="center"/>
    </xf>
    <xf numFmtId="0" fontId="29" fillId="4" borderId="1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0" fontId="29" fillId="2" borderId="13" xfId="0" applyFont="1" applyFill="1" applyBorder="1" applyAlignment="1">
      <alignment horizontal="center" vertical="center"/>
    </xf>
    <xf numFmtId="0" fontId="28" fillId="3" borderId="14" xfId="1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10" fontId="5" fillId="2" borderId="19" xfId="0" applyNumberFormat="1" applyFont="1" applyFill="1" applyBorder="1" applyAlignment="1">
      <alignment vertical="center"/>
    </xf>
    <xf numFmtId="10" fontId="5" fillId="2" borderId="1" xfId="0" applyNumberFormat="1" applyFont="1" applyFill="1" applyBorder="1" applyAlignment="1">
      <alignment vertical="center"/>
    </xf>
    <xf numFmtId="3" fontId="5" fillId="0" borderId="11" xfId="0" applyNumberFormat="1" applyFont="1" applyBorder="1" applyAlignment="1">
      <alignment vertical="center"/>
    </xf>
    <xf numFmtId="10" fontId="5" fillId="2" borderId="20" xfId="0" applyNumberFormat="1" applyFont="1" applyFill="1" applyBorder="1" applyAlignment="1">
      <alignment vertical="center"/>
    </xf>
    <xf numFmtId="3" fontId="5" fillId="3" borderId="6" xfId="0" applyNumberFormat="1" applyFont="1" applyFill="1" applyBorder="1" applyAlignment="1">
      <alignment vertical="center"/>
    </xf>
    <xf numFmtId="3" fontId="5" fillId="2" borderId="3" xfId="0" applyNumberFormat="1" applyFont="1" applyFill="1" applyBorder="1" applyAlignment="1">
      <alignment vertical="center"/>
    </xf>
    <xf numFmtId="3" fontId="5" fillId="2" borderId="9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3" fontId="5" fillId="2" borderId="16" xfId="0" applyNumberFormat="1" applyFont="1" applyFill="1" applyBorder="1" applyAlignment="1">
      <alignment vertical="center" wrapText="1"/>
    </xf>
    <xf numFmtId="3" fontId="12" fillId="3" borderId="1" xfId="0" applyNumberFormat="1" applyFont="1" applyFill="1" applyBorder="1" applyAlignment="1">
      <alignment vertical="center"/>
    </xf>
    <xf numFmtId="0" fontId="5" fillId="6" borderId="17" xfId="0" applyFont="1" applyFill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3" fontId="5" fillId="2" borderId="6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14" fillId="2" borderId="9" xfId="0" applyFont="1" applyFill="1" applyBorder="1" applyAlignment="1">
      <alignment vertical="center"/>
    </xf>
    <xf numFmtId="0" fontId="14" fillId="3" borderId="9" xfId="0" applyFont="1" applyFill="1" applyBorder="1" applyAlignment="1">
      <alignment vertical="center"/>
    </xf>
    <xf numFmtId="3" fontId="14" fillId="2" borderId="7" xfId="0" applyNumberFormat="1" applyFont="1" applyFill="1" applyBorder="1" applyAlignment="1">
      <alignment vertical="center"/>
    </xf>
    <xf numFmtId="3" fontId="14" fillId="3" borderId="7" xfId="0" applyNumberFormat="1" applyFont="1" applyFill="1" applyBorder="1" applyAlignment="1">
      <alignment vertical="center"/>
    </xf>
    <xf numFmtId="3" fontId="14" fillId="3" borderId="9" xfId="0" applyNumberFormat="1" applyFont="1" applyFill="1" applyBorder="1" applyAlignment="1">
      <alignment vertical="center"/>
    </xf>
    <xf numFmtId="3" fontId="24" fillId="3" borderId="1" xfId="0" applyNumberFormat="1" applyFont="1" applyFill="1" applyBorder="1" applyAlignment="1">
      <alignment vertical="center"/>
    </xf>
    <xf numFmtId="3" fontId="14" fillId="2" borderId="3" xfId="0" applyNumberFormat="1" applyFont="1" applyFill="1" applyBorder="1" applyAlignment="1">
      <alignment vertical="center"/>
    </xf>
    <xf numFmtId="3" fontId="7" fillId="3" borderId="11" xfId="0" applyNumberFormat="1" applyFont="1" applyFill="1" applyBorder="1" applyAlignment="1">
      <alignment vertical="center"/>
    </xf>
    <xf numFmtId="3" fontId="23" fillId="2" borderId="3" xfId="0" applyNumberFormat="1" applyFont="1" applyFill="1" applyBorder="1" applyAlignment="1">
      <alignment vertical="center"/>
    </xf>
    <xf numFmtId="3" fontId="23" fillId="3" borderId="7" xfId="0" applyNumberFormat="1" applyFont="1" applyFill="1" applyBorder="1" applyAlignment="1">
      <alignment vertical="center"/>
    </xf>
    <xf numFmtId="3" fontId="23" fillId="2" borderId="9" xfId="0" applyNumberFormat="1" applyFont="1" applyFill="1" applyBorder="1" applyAlignment="1">
      <alignment vertical="center"/>
    </xf>
    <xf numFmtId="3" fontId="14" fillId="2" borderId="9" xfId="0" applyNumberFormat="1" applyFont="1" applyFill="1" applyBorder="1" applyAlignment="1">
      <alignment vertical="center"/>
    </xf>
    <xf numFmtId="3" fontId="23" fillId="2" borderId="7" xfId="0" applyNumberFormat="1" applyFont="1" applyFill="1" applyBorder="1" applyAlignment="1">
      <alignment vertical="center"/>
    </xf>
    <xf numFmtId="3" fontId="5" fillId="3" borderId="6" xfId="1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3" fontId="5" fillId="4" borderId="6" xfId="0" applyNumberFormat="1" applyFont="1" applyFill="1" applyBorder="1" applyAlignment="1">
      <alignment vertical="center"/>
    </xf>
    <xf numFmtId="3" fontId="5" fillId="3" borderId="16" xfId="0" applyNumberFormat="1" applyFont="1" applyFill="1" applyBorder="1" applyAlignment="1">
      <alignment vertical="center"/>
    </xf>
    <xf numFmtId="3" fontId="5" fillId="2" borderId="3" xfId="1" applyNumberFormat="1" applyFont="1" applyFill="1" applyBorder="1" applyAlignment="1">
      <alignment vertical="center"/>
    </xf>
    <xf numFmtId="3" fontId="5" fillId="2" borderId="7" xfId="1" applyNumberFormat="1" applyFont="1" applyFill="1" applyBorder="1" applyAlignment="1">
      <alignment vertical="center"/>
    </xf>
    <xf numFmtId="3" fontId="5" fillId="2" borderId="9" xfId="1" applyNumberFormat="1" applyFont="1" applyFill="1" applyBorder="1" applyAlignment="1">
      <alignment vertical="center"/>
    </xf>
    <xf numFmtId="3" fontId="5" fillId="4" borderId="3" xfId="1" applyNumberFormat="1" applyFont="1" applyFill="1" applyBorder="1" applyAlignment="1">
      <alignment vertical="center"/>
    </xf>
    <xf numFmtId="3" fontId="5" fillId="2" borderId="16" xfId="1" applyNumberFormat="1" applyFont="1" applyFill="1" applyBorder="1" applyAlignment="1">
      <alignment vertical="center"/>
    </xf>
    <xf numFmtId="3" fontId="5" fillId="3" borderId="7" xfId="1" applyNumberFormat="1" applyFont="1" applyFill="1" applyBorder="1" applyAlignment="1">
      <alignment vertical="center"/>
    </xf>
    <xf numFmtId="3" fontId="5" fillId="3" borderId="9" xfId="1" applyNumberFormat="1" applyFont="1" applyFill="1" applyBorder="1" applyAlignment="1">
      <alignment vertical="center"/>
    </xf>
    <xf numFmtId="3" fontId="5" fillId="3" borderId="3" xfId="1" applyNumberFormat="1" applyFont="1" applyFill="1" applyBorder="1" applyAlignment="1">
      <alignment vertical="center"/>
    </xf>
    <xf numFmtId="3" fontId="5" fillId="0" borderId="17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3" fontId="32" fillId="3" borderId="1" xfId="1" applyNumberFormat="1" applyFont="1" applyFill="1" applyBorder="1" applyAlignment="1">
      <alignment vertical="center"/>
    </xf>
    <xf numFmtId="3" fontId="32" fillId="2" borderId="13" xfId="1" applyNumberFormat="1" applyFont="1" applyFill="1" applyBorder="1" applyAlignment="1">
      <alignment vertical="center"/>
    </xf>
    <xf numFmtId="3" fontId="24" fillId="2" borderId="13" xfId="1" applyNumberFormat="1" applyFont="1" applyFill="1" applyBorder="1" applyAlignment="1">
      <alignment vertical="center"/>
    </xf>
    <xf numFmtId="3" fontId="24" fillId="3" borderId="1" xfId="1" applyNumberFormat="1" applyFont="1" applyFill="1" applyBorder="1" applyAlignment="1">
      <alignment vertical="center"/>
    </xf>
    <xf numFmtId="3" fontId="24" fillId="4" borderId="1" xfId="1" applyNumberFormat="1" applyFont="1" applyFill="1" applyBorder="1" applyAlignment="1">
      <alignment vertical="center"/>
    </xf>
    <xf numFmtId="3" fontId="24" fillId="2" borderId="1" xfId="1" applyNumberFormat="1" applyFont="1" applyFill="1" applyBorder="1" applyAlignment="1">
      <alignment vertical="center"/>
    </xf>
    <xf numFmtId="3" fontId="12" fillId="2" borderId="7" xfId="1" applyNumberFormat="1" applyFont="1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3" fontId="5" fillId="0" borderId="11" xfId="0" applyNumberFormat="1" applyFont="1" applyBorder="1" applyAlignment="1">
      <alignment horizontal="right" vertical="center"/>
    </xf>
    <xf numFmtId="10" fontId="5" fillId="2" borderId="14" xfId="6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horizontal="left" vertical="center" wrapText="1"/>
    </xf>
    <xf numFmtId="1" fontId="5" fillId="0" borderId="0" xfId="0" applyNumberFormat="1" applyFont="1" applyAlignment="1">
      <alignment horizontal="right" vertical="center"/>
    </xf>
    <xf numFmtId="0" fontId="24" fillId="0" borderId="0" xfId="0" applyFont="1" applyAlignment="1">
      <alignment vertical="center"/>
    </xf>
    <xf numFmtId="2" fontId="7" fillId="0" borderId="0" xfId="0" applyNumberFormat="1" applyFont="1" applyBorder="1" applyAlignment="1">
      <alignment horizontal="center" vertical="center" wrapText="1"/>
    </xf>
    <xf numFmtId="2" fontId="0" fillId="0" borderId="0" xfId="0" applyNumberFormat="1" applyBorder="1" applyAlignment="1">
      <alignment wrapText="1"/>
    </xf>
    <xf numFmtId="3" fontId="8" fillId="0" borderId="17" xfId="0" applyNumberFormat="1" applyFont="1" applyBorder="1" applyAlignment="1">
      <alignment vertical="center"/>
    </xf>
    <xf numFmtId="10" fontId="5" fillId="3" borderId="1" xfId="6" applyNumberFormat="1" applyFont="1" applyFill="1" applyBorder="1"/>
    <xf numFmtId="10" fontId="5" fillId="2" borderId="1" xfId="6" applyNumberFormat="1" applyFont="1" applyFill="1" applyBorder="1"/>
    <xf numFmtId="0" fontId="19" fillId="4" borderId="13" xfId="0" applyFont="1" applyFill="1" applyBorder="1" applyAlignment="1">
      <alignment horizontal="center" vertical="center"/>
    </xf>
    <xf numFmtId="0" fontId="33" fillId="0" borderId="0" xfId="0" applyFont="1"/>
    <xf numFmtId="0" fontId="34" fillId="0" borderId="0" xfId="0" applyFont="1"/>
    <xf numFmtId="0" fontId="4" fillId="0" borderId="0" xfId="0" applyFont="1" applyAlignment="1">
      <alignment vertical="center"/>
    </xf>
    <xf numFmtId="3" fontId="12" fillId="0" borderId="1" xfId="0" applyNumberFormat="1" applyFont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3" fontId="12" fillId="2" borderId="7" xfId="0" applyNumberFormat="1" applyFont="1" applyFill="1" applyBorder="1" applyAlignment="1">
      <alignment vertical="center"/>
    </xf>
    <xf numFmtId="3" fontId="12" fillId="2" borderId="3" xfId="0" applyNumberFormat="1" applyFont="1" applyFill="1" applyBorder="1" applyAlignment="1">
      <alignment vertical="center"/>
    </xf>
    <xf numFmtId="2" fontId="5" fillId="0" borderId="11" xfId="0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9" fillId="4" borderId="11" xfId="0" applyFont="1" applyFill="1" applyBorder="1" applyAlignment="1">
      <alignment horizontal="center" vertical="center"/>
    </xf>
    <xf numFmtId="0" fontId="29" fillId="3" borderId="11" xfId="0" applyFont="1" applyFill="1" applyBorder="1" applyAlignment="1">
      <alignment horizontal="center" vertical="center"/>
    </xf>
    <xf numFmtId="0" fontId="29" fillId="2" borderId="15" xfId="0" applyFont="1" applyFill="1" applyBorder="1" applyAlignment="1">
      <alignment horizontal="center" vertical="center"/>
    </xf>
    <xf numFmtId="3" fontId="25" fillId="3" borderId="1" xfId="0" applyNumberFormat="1" applyFont="1" applyFill="1" applyBorder="1" applyAlignment="1">
      <alignment vertical="center"/>
    </xf>
    <xf numFmtId="3" fontId="12" fillId="2" borderId="16" xfId="0" applyNumberFormat="1" applyFont="1" applyFill="1" applyBorder="1" applyAlignment="1">
      <alignment vertical="center"/>
    </xf>
    <xf numFmtId="3" fontId="24" fillId="2" borderId="6" xfId="0" applyNumberFormat="1" applyFont="1" applyFill="1" applyBorder="1" applyAlignment="1">
      <alignment vertical="center"/>
    </xf>
    <xf numFmtId="0" fontId="0" fillId="0" borderId="0" xfId="0" applyAlignment="1"/>
    <xf numFmtId="3" fontId="23" fillId="3" borderId="3" xfId="0" applyNumberFormat="1" applyFont="1" applyFill="1" applyBorder="1" applyAlignment="1">
      <alignment vertical="center"/>
    </xf>
    <xf numFmtId="3" fontId="37" fillId="3" borderId="1" xfId="0" applyNumberFormat="1" applyFont="1" applyFill="1" applyBorder="1" applyAlignment="1">
      <alignment vertical="center"/>
    </xf>
    <xf numFmtId="3" fontId="38" fillId="3" borderId="1" xfId="0" applyNumberFormat="1" applyFont="1" applyFill="1" applyBorder="1" applyAlignment="1">
      <alignment vertical="center"/>
    </xf>
    <xf numFmtId="3" fontId="32" fillId="3" borderId="1" xfId="0" applyNumberFormat="1" applyFont="1" applyFill="1" applyBorder="1" applyAlignment="1">
      <alignment vertical="center"/>
    </xf>
    <xf numFmtId="3" fontId="19" fillId="3" borderId="39" xfId="0" applyNumberFormat="1" applyFont="1" applyFill="1" applyBorder="1" applyAlignment="1">
      <alignment vertical="center"/>
    </xf>
    <xf numFmtId="3" fontId="19" fillId="3" borderId="40" xfId="0" applyNumberFormat="1" applyFont="1" applyFill="1" applyBorder="1" applyAlignment="1">
      <alignment vertical="center"/>
    </xf>
    <xf numFmtId="1" fontId="19" fillId="0" borderId="39" xfId="0" applyNumberFormat="1" applyFont="1" applyBorder="1" applyAlignment="1">
      <alignment vertical="center"/>
    </xf>
    <xf numFmtId="3" fontId="19" fillId="0" borderId="39" xfId="0" applyNumberFormat="1" applyFont="1" applyBorder="1" applyAlignment="1">
      <alignment vertical="center"/>
    </xf>
    <xf numFmtId="3" fontId="19" fillId="0" borderId="40" xfId="0" applyNumberFormat="1" applyFont="1" applyBorder="1" applyAlignment="1">
      <alignment vertical="center"/>
    </xf>
    <xf numFmtId="3" fontId="37" fillId="3" borderId="11" xfId="0" applyNumberFormat="1" applyFont="1" applyFill="1" applyBorder="1" applyAlignment="1">
      <alignment vertical="center"/>
    </xf>
    <xf numFmtId="3" fontId="12" fillId="2" borderId="9" xfId="0" applyNumberFormat="1" applyFont="1" applyFill="1" applyBorder="1" applyAlignment="1">
      <alignment vertical="center"/>
    </xf>
    <xf numFmtId="0" fontId="5" fillId="0" borderId="39" xfId="0" applyFont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2" fontId="5" fillId="0" borderId="39" xfId="0" applyNumberFormat="1" applyFont="1" applyBorder="1" applyAlignment="1">
      <alignment horizontal="center" vertical="center"/>
    </xf>
    <xf numFmtId="3" fontId="5" fillId="2" borderId="14" xfId="0" applyNumberFormat="1" applyFont="1" applyFill="1" applyBorder="1" applyAlignment="1">
      <alignment vertical="center"/>
    </xf>
    <xf numFmtId="3" fontId="12" fillId="0" borderId="42" xfId="0" applyNumberFormat="1" applyFont="1" applyBorder="1" applyAlignment="1">
      <alignment vertical="center"/>
    </xf>
    <xf numFmtId="3" fontId="43" fillId="2" borderId="42" xfId="0" applyNumberFormat="1" applyFont="1" applyFill="1" applyBorder="1" applyAlignment="1">
      <alignment vertical="center" wrapText="1"/>
    </xf>
    <xf numFmtId="0" fontId="5" fillId="0" borderId="48" xfId="1" applyFont="1" applyBorder="1" applyAlignment="1">
      <alignment horizontal="center" vertical="center"/>
    </xf>
    <xf numFmtId="0" fontId="6" fillId="2" borderId="42" xfId="1" applyFont="1" applyFill="1" applyBorder="1" applyAlignment="1">
      <alignment vertical="center"/>
    </xf>
    <xf numFmtId="3" fontId="5" fillId="2" borderId="42" xfId="0" applyNumberFormat="1" applyFont="1" applyFill="1" applyBorder="1" applyAlignment="1">
      <alignment vertical="center"/>
    </xf>
    <xf numFmtId="3" fontId="5" fillId="0" borderId="42" xfId="0" applyNumberFormat="1" applyFont="1" applyBorder="1" applyAlignment="1">
      <alignment vertical="center"/>
    </xf>
    <xf numFmtId="3" fontId="5" fillId="2" borderId="43" xfId="0" applyNumberFormat="1" applyFont="1" applyFill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3" fontId="12" fillId="0" borderId="12" xfId="0" applyNumberFormat="1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3" fontId="43" fillId="2" borderId="4" xfId="0" applyNumberFormat="1" applyFont="1" applyFill="1" applyBorder="1" applyAlignment="1">
      <alignment vertical="center" wrapText="1"/>
    </xf>
    <xf numFmtId="3" fontId="5" fillId="0" borderId="12" xfId="0" applyNumberFormat="1" applyFont="1" applyBorder="1" applyAlignment="1">
      <alignment vertical="center"/>
    </xf>
    <xf numFmtId="3" fontId="5" fillId="0" borderId="14" xfId="0" applyNumberFormat="1" applyFont="1" applyBorder="1" applyAlignment="1">
      <alignment vertical="center"/>
    </xf>
    <xf numFmtId="0" fontId="29" fillId="2" borderId="17" xfId="0" applyFont="1" applyFill="1" applyBorder="1" applyAlignment="1">
      <alignment horizontal="center" vertical="center"/>
    </xf>
    <xf numFmtId="3" fontId="12" fillId="0" borderId="14" xfId="0" applyNumberFormat="1" applyFont="1" applyBorder="1" applyAlignment="1">
      <alignment vertical="center"/>
    </xf>
    <xf numFmtId="4" fontId="5" fillId="3" borderId="7" xfId="1" applyNumberFormat="1" applyFont="1" applyFill="1" applyBorder="1" applyAlignment="1">
      <alignment vertical="center"/>
    </xf>
    <xf numFmtId="3" fontId="5" fillId="0" borderId="30" xfId="0" applyNumberFormat="1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3" fontId="0" fillId="0" borderId="0" xfId="0" applyNumberFormat="1"/>
    <xf numFmtId="3" fontId="23" fillId="3" borderId="9" xfId="0" applyNumberFormat="1" applyFont="1" applyFill="1" applyBorder="1" applyAlignment="1">
      <alignment vertical="center"/>
    </xf>
    <xf numFmtId="3" fontId="12" fillId="2" borderId="4" xfId="0" applyNumberFormat="1" applyFont="1" applyFill="1" applyBorder="1" applyAlignment="1">
      <alignment vertical="center" wrapText="1"/>
    </xf>
    <xf numFmtId="3" fontId="23" fillId="2" borderId="6" xfId="0" applyNumberFormat="1" applyFont="1" applyFill="1" applyBorder="1" applyAlignment="1">
      <alignment vertical="center" wrapText="1"/>
    </xf>
    <xf numFmtId="3" fontId="23" fillId="2" borderId="4" xfId="0" applyNumberFormat="1" applyFont="1" applyFill="1" applyBorder="1" applyAlignment="1">
      <alignment vertical="center" wrapText="1"/>
    </xf>
    <xf numFmtId="3" fontId="43" fillId="7" borderId="49" xfId="0" applyNumberFormat="1" applyFont="1" applyFill="1" applyBorder="1" applyAlignment="1">
      <alignment vertical="center" wrapText="1"/>
    </xf>
    <xf numFmtId="3" fontId="14" fillId="2" borderId="50" xfId="0" applyNumberFormat="1" applyFont="1" applyFill="1" applyBorder="1" applyAlignment="1">
      <alignment vertical="center"/>
    </xf>
    <xf numFmtId="3" fontId="14" fillId="3" borderId="51" xfId="0" applyNumberFormat="1" applyFont="1" applyFill="1" applyBorder="1" applyAlignment="1">
      <alignment vertical="center"/>
    </xf>
    <xf numFmtId="3" fontId="43" fillId="7" borderId="7" xfId="0" applyNumberFormat="1" applyFont="1" applyFill="1" applyBorder="1" applyAlignment="1">
      <alignment vertical="center" wrapText="1"/>
    </xf>
    <xf numFmtId="4" fontId="14" fillId="2" borderId="4" xfId="0" applyNumberFormat="1" applyFont="1" applyFill="1" applyBorder="1" applyAlignment="1">
      <alignment vertical="center"/>
    </xf>
    <xf numFmtId="3" fontId="5" fillId="0" borderId="3" xfId="0" applyNumberFormat="1" applyFont="1" applyBorder="1" applyAlignment="1">
      <alignment vertical="center"/>
    </xf>
    <xf numFmtId="3" fontId="5" fillId="0" borderId="52" xfId="0" applyNumberFormat="1" applyFont="1" applyBorder="1" applyAlignment="1">
      <alignment vertical="center"/>
    </xf>
    <xf numFmtId="3" fontId="44" fillId="2" borderId="42" xfId="0" applyNumberFormat="1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12" fillId="5" borderId="5" xfId="1" applyFont="1" applyFill="1" applyBorder="1" applyAlignment="1">
      <alignment horizontal="center" vertical="center" wrapText="1"/>
    </xf>
    <xf numFmtId="0" fontId="2" fillId="2" borderId="8" xfId="1" applyFill="1" applyBorder="1" applyAlignment="1">
      <alignment vertical="center" wrapText="1"/>
    </xf>
    <xf numFmtId="0" fontId="37" fillId="0" borderId="0" xfId="1" applyFont="1" applyBorder="1" applyAlignment="1">
      <alignment horizontal="center" vertical="center" wrapText="1"/>
    </xf>
    <xf numFmtId="0" fontId="42" fillId="0" borderId="0" xfId="1" applyFont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vertical="center" wrapText="1"/>
    </xf>
    <xf numFmtId="2" fontId="5" fillId="0" borderId="45" xfId="0" applyNumberFormat="1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5" fillId="2" borderId="12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left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vertical="center" wrapText="1"/>
    </xf>
    <xf numFmtId="2" fontId="5" fillId="0" borderId="45" xfId="0" applyNumberFormat="1" applyFont="1" applyBorder="1" applyAlignment="1">
      <alignment horizontal="center" wrapText="1"/>
    </xf>
    <xf numFmtId="0" fontId="0" fillId="0" borderId="45" xfId="0" applyBorder="1" applyAlignment="1">
      <alignment horizontal="center" wrapText="1"/>
    </xf>
    <xf numFmtId="0" fontId="12" fillId="5" borderId="5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vertical="center" wrapText="1"/>
    </xf>
    <xf numFmtId="0" fontId="5" fillId="2" borderId="12" xfId="0" applyFont="1" applyFill="1" applyBorder="1" applyAlignment="1">
      <alignment wrapText="1"/>
    </xf>
    <xf numFmtId="0" fontId="5" fillId="2" borderId="14" xfId="0" applyFont="1" applyFill="1" applyBorder="1" applyAlignment="1">
      <alignment wrapText="1"/>
    </xf>
    <xf numFmtId="0" fontId="5" fillId="2" borderId="10" xfId="0" applyFont="1" applyFill="1" applyBorder="1" applyAlignment="1">
      <alignment wrapText="1"/>
    </xf>
    <xf numFmtId="0" fontId="5" fillId="2" borderId="15" xfId="0" applyFont="1" applyFill="1" applyBorder="1" applyAlignment="1">
      <alignment wrapText="1"/>
    </xf>
    <xf numFmtId="0" fontId="5" fillId="0" borderId="44" xfId="1" applyFont="1" applyBorder="1" applyAlignment="1">
      <alignment horizontal="center" vertical="center" wrapText="1"/>
    </xf>
    <xf numFmtId="0" fontId="5" fillId="0" borderId="47" xfId="1" applyFont="1" applyBorder="1" applyAlignment="1">
      <alignment horizontal="center" vertical="center" wrapText="1"/>
    </xf>
    <xf numFmtId="0" fontId="4" fillId="2" borderId="45" xfId="1" applyFont="1" applyFill="1" applyBorder="1" applyAlignment="1">
      <alignment horizontal="center" vertical="center" wrapText="1"/>
    </xf>
    <xf numFmtId="0" fontId="4" fillId="2" borderId="39" xfId="1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wrapText="1"/>
    </xf>
    <xf numFmtId="0" fontId="5" fillId="2" borderId="18" xfId="0" applyFont="1" applyFill="1" applyBorder="1" applyAlignment="1">
      <alignment wrapText="1"/>
    </xf>
    <xf numFmtId="0" fontId="7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vertical="center" wrapText="1"/>
    </xf>
    <xf numFmtId="2" fontId="5" fillId="0" borderId="12" xfId="0" applyNumberFormat="1" applyFont="1" applyBorder="1" applyAlignment="1">
      <alignment horizontal="center" wrapText="1"/>
    </xf>
    <xf numFmtId="2" fontId="5" fillId="0" borderId="18" xfId="0" applyNumberFormat="1" applyFont="1" applyBorder="1" applyAlignment="1">
      <alignment horizontal="center" wrapText="1"/>
    </xf>
    <xf numFmtId="2" fontId="5" fillId="0" borderId="13" xfId="0" applyNumberFormat="1" applyFont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5" fillId="2" borderId="8" xfId="0" applyFont="1" applyFill="1" applyBorder="1" applyAlignment="1">
      <alignment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vertical="center" wrapText="1"/>
    </xf>
    <xf numFmtId="0" fontId="20" fillId="5" borderId="12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wrapText="1"/>
    </xf>
    <xf numFmtId="0" fontId="19" fillId="5" borderId="12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wrapText="1"/>
    </xf>
    <xf numFmtId="0" fontId="26" fillId="0" borderId="2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wrapText="1"/>
    </xf>
    <xf numFmtId="0" fontId="16" fillId="0" borderId="10" xfId="0" applyFont="1" applyBorder="1" applyAlignment="1">
      <alignment wrapText="1"/>
    </xf>
    <xf numFmtId="0" fontId="16" fillId="0" borderId="20" xfId="0" applyFont="1" applyBorder="1" applyAlignment="1">
      <alignment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5" fillId="2" borderId="31" xfId="0" applyFont="1" applyFill="1" applyBorder="1" applyAlignment="1">
      <alignment horizontal="center" vertical="center" wrapText="1"/>
    </xf>
    <xf numFmtId="0" fontId="15" fillId="0" borderId="30" xfId="0" applyFont="1" applyBorder="1" applyAlignment="1">
      <alignment wrapText="1"/>
    </xf>
    <xf numFmtId="0" fontId="5" fillId="2" borderId="12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wrapText="1"/>
    </xf>
    <xf numFmtId="0" fontId="29" fillId="2" borderId="2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5" fillId="3" borderId="12" xfId="0" applyFont="1" applyFill="1" applyBorder="1" applyAlignment="1">
      <alignment horizontal="right" vertical="center" wrapText="1"/>
    </xf>
    <xf numFmtId="0" fontId="36" fillId="3" borderId="14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22" fillId="3" borderId="23" xfId="0" applyFont="1" applyFill="1" applyBorder="1" applyAlignment="1">
      <alignment vertical="center" wrapText="1"/>
    </xf>
    <xf numFmtId="0" fontId="22" fillId="3" borderId="38" xfId="0" applyFont="1" applyFill="1" applyBorder="1" applyAlignment="1">
      <alignment vertical="center" wrapText="1"/>
    </xf>
    <xf numFmtId="0" fontId="25" fillId="3" borderId="23" xfId="0" applyFont="1" applyFill="1" applyBorder="1" applyAlignment="1">
      <alignment horizontal="center" vertical="center" wrapText="1"/>
    </xf>
    <xf numFmtId="0" fontId="25" fillId="3" borderId="38" xfId="0" applyFont="1" applyFill="1" applyBorder="1" applyAlignment="1">
      <alignment horizontal="center" vertical="center" wrapText="1"/>
    </xf>
    <xf numFmtId="0" fontId="22" fillId="3" borderId="28" xfId="0" applyFont="1" applyFill="1" applyBorder="1" applyAlignment="1">
      <alignment vertical="center" wrapText="1"/>
    </xf>
    <xf numFmtId="0" fontId="22" fillId="3" borderId="41" xfId="0" applyFont="1" applyFill="1" applyBorder="1" applyAlignment="1">
      <alignment vertical="center" wrapText="1"/>
    </xf>
    <xf numFmtId="2" fontId="39" fillId="0" borderId="0" xfId="0" applyNumberFormat="1" applyFont="1" applyBorder="1" applyAlignment="1">
      <alignment horizontal="center" vertical="center" wrapText="1"/>
    </xf>
    <xf numFmtId="0" fontId="17" fillId="3" borderId="21" xfId="0" applyFont="1" applyFill="1" applyBorder="1" applyAlignment="1">
      <alignment horizontal="center" vertical="center" wrapText="1"/>
    </xf>
    <xf numFmtId="0" fontId="17" fillId="3" borderId="32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 wrapText="1"/>
    </xf>
    <xf numFmtId="0" fontId="17" fillId="3" borderId="35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</cellXfs>
  <cellStyles count="13">
    <cellStyle name="Comma 2" xfId="8"/>
    <cellStyle name="Currency 2" xfId="9"/>
    <cellStyle name="Normal" xfId="0" builtinId="0"/>
    <cellStyle name="Normal 2" xfId="3"/>
    <cellStyle name="Normal 2 2" xfId="10"/>
    <cellStyle name="Normal 2 3" xfId="11"/>
    <cellStyle name="Normal 3" xfId="7"/>
    <cellStyle name="Normal 3 2" xfId="12"/>
    <cellStyle name="Normal 4" xfId="5"/>
    <cellStyle name="Normal 5" xfId="4"/>
    <cellStyle name="Normal 6" xfId="1"/>
    <cellStyle name="Percent 2" xfId="6"/>
    <cellStyle name="Percent 3" xfId="2"/>
  </cellStyles>
  <dxfs count="0"/>
  <tableStyles count="0" defaultTableStyle="TableStyleMedium2" defaultPivotStyle="PivotStyleLight16"/>
  <colors>
    <mruColors>
      <color rgb="FFFFFFCC"/>
      <color rgb="FFF8F8F8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34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33" Type="http://schemas.openxmlformats.org/officeDocument/2006/relationships/externalLink" Target="externalLinks/externalLink1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32" Type="http://schemas.openxmlformats.org/officeDocument/2006/relationships/externalLink" Target="externalLinks/externalLink12.xml"/><Relationship Id="rId37" Type="http://schemas.openxmlformats.org/officeDocument/2006/relationships/externalLink" Target="externalLinks/externalLink1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externalLink" Target="externalLinks/externalLink8.xml"/><Relationship Id="rId36" Type="http://schemas.openxmlformats.org/officeDocument/2006/relationships/externalLink" Target="externalLinks/externalLink1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30" Type="http://schemas.openxmlformats.org/officeDocument/2006/relationships/externalLink" Target="externalLinks/externalLink10.xml"/><Relationship Id="rId35" Type="http://schemas.openxmlformats.org/officeDocument/2006/relationships/externalLink" Target="externalLinks/externalLink1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kedonija%20Q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alk%20Q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Kroacija%20Q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Kroacija%20zivot%20Q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Grawe%20zivot%20Q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Viner%20zivot%20Q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Unika%20zivot%20Q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Triglav%20zivot%20Q3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SP%203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riglav%20Q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Evroins%20Q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Sava%20Q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Viner%20Q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Eurolink%20Q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Grawe%20Q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Unika%20Q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Osigpolisa%20Q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4_NR"/>
      <sheetName val="STA_SP5_NR"/>
      <sheetName val="STA_SP8_NR"/>
      <sheetName val="STA_SP99"/>
    </sheetNames>
    <sheetDataSet>
      <sheetData sheetId="0"/>
      <sheetData sheetId="1">
        <row r="10">
          <cell r="C10">
            <v>27179</v>
          </cell>
          <cell r="D10">
            <v>48206.879999999997</v>
          </cell>
          <cell r="F10">
            <v>477</v>
          </cell>
          <cell r="G10">
            <v>24925.32</v>
          </cell>
          <cell r="H10">
            <v>86</v>
          </cell>
          <cell r="I10">
            <v>3567.53</v>
          </cell>
        </row>
        <row r="20">
          <cell r="C20">
            <v>746</v>
          </cell>
          <cell r="D20">
            <v>128710.11</v>
          </cell>
          <cell r="F20">
            <v>6407</v>
          </cell>
          <cell r="G20">
            <v>67553.06</v>
          </cell>
          <cell r="H20">
            <v>163</v>
          </cell>
          <cell r="I20">
            <v>2172.69</v>
          </cell>
        </row>
        <row r="24">
          <cell r="C24">
            <v>2084</v>
          </cell>
          <cell r="D24">
            <v>53996.61</v>
          </cell>
          <cell r="F24">
            <v>327</v>
          </cell>
          <cell r="G24">
            <v>25670.86</v>
          </cell>
          <cell r="H24">
            <v>95</v>
          </cell>
          <cell r="I24">
            <v>7729.32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1</v>
          </cell>
          <cell r="D33">
            <v>3.2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210</v>
          </cell>
          <cell r="D36">
            <v>17989.830000000002</v>
          </cell>
          <cell r="F36">
            <v>3</v>
          </cell>
          <cell r="G36">
            <v>348.21</v>
          </cell>
          <cell r="H36">
            <v>1</v>
          </cell>
          <cell r="I36">
            <v>565</v>
          </cell>
        </row>
        <row r="40">
          <cell r="C40">
            <v>8517</v>
          </cell>
          <cell r="D40">
            <v>125338.22</v>
          </cell>
          <cell r="F40">
            <v>86</v>
          </cell>
          <cell r="G40">
            <v>48512.07</v>
          </cell>
          <cell r="H40">
            <v>36</v>
          </cell>
          <cell r="I40">
            <v>29806.65</v>
          </cell>
        </row>
        <row r="56">
          <cell r="C56">
            <v>9282</v>
          </cell>
          <cell r="D56">
            <v>251900.07</v>
          </cell>
          <cell r="F56">
            <v>631</v>
          </cell>
          <cell r="G56">
            <v>57200.12</v>
          </cell>
          <cell r="H56">
            <v>116</v>
          </cell>
          <cell r="I56">
            <v>71297.41</v>
          </cell>
        </row>
        <row r="88">
          <cell r="C88">
            <v>41726</v>
          </cell>
          <cell r="D88">
            <v>220502.15</v>
          </cell>
          <cell r="F88">
            <v>1128</v>
          </cell>
          <cell r="G88">
            <v>96848.73</v>
          </cell>
          <cell r="H88">
            <v>590</v>
          </cell>
          <cell r="I88">
            <v>82014.929999999993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84</v>
          </cell>
          <cell r="D128">
            <v>314.86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2809</v>
          </cell>
          <cell r="D132">
            <v>34258.14</v>
          </cell>
          <cell r="F132">
            <v>42</v>
          </cell>
          <cell r="G132">
            <v>3686.22</v>
          </cell>
          <cell r="H132">
            <v>107</v>
          </cell>
          <cell r="I132">
            <v>4566.32</v>
          </cell>
        </row>
        <row r="153">
          <cell r="C153">
            <v>1</v>
          </cell>
          <cell r="D153">
            <v>1741.82</v>
          </cell>
          <cell r="F153">
            <v>0</v>
          </cell>
          <cell r="G153">
            <v>9.1999999999999993</v>
          </cell>
          <cell r="H153">
            <v>0</v>
          </cell>
          <cell r="I153">
            <v>0</v>
          </cell>
        </row>
        <row r="158">
          <cell r="C158">
            <v>1</v>
          </cell>
          <cell r="D158">
            <v>3.08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35</v>
          </cell>
          <cell r="D161">
            <v>2785.84</v>
          </cell>
          <cell r="F161">
            <v>36</v>
          </cell>
          <cell r="G161">
            <v>49.76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11678</v>
          </cell>
          <cell r="D170">
            <v>9920.68</v>
          </cell>
          <cell r="F170">
            <v>108</v>
          </cell>
          <cell r="G170">
            <v>2238.69</v>
          </cell>
          <cell r="H170">
            <v>62</v>
          </cell>
          <cell r="I170">
            <v>1040.54</v>
          </cell>
        </row>
        <row r="175">
          <cell r="C175">
            <v>67011</v>
          </cell>
        </row>
      </sheetData>
      <sheetData sheetId="2">
        <row r="11">
          <cell r="C11">
            <v>22467</v>
          </cell>
          <cell r="D11">
            <v>115207.85</v>
          </cell>
          <cell r="J11">
            <v>948</v>
          </cell>
          <cell r="K11">
            <v>74066.649999999994</v>
          </cell>
        </row>
        <row r="12">
          <cell r="C12">
            <v>2327</v>
          </cell>
          <cell r="D12">
            <v>26845.37</v>
          </cell>
          <cell r="J12">
            <v>88</v>
          </cell>
          <cell r="K12">
            <v>6662.41</v>
          </cell>
        </row>
        <row r="13">
          <cell r="C13">
            <v>166</v>
          </cell>
          <cell r="D13">
            <v>3815.89</v>
          </cell>
          <cell r="J13">
            <v>7</v>
          </cell>
          <cell r="K13">
            <v>214.16</v>
          </cell>
        </row>
        <row r="14">
          <cell r="C14">
            <v>384</v>
          </cell>
          <cell r="D14">
            <v>302.04000000000002</v>
          </cell>
          <cell r="J14">
            <v>3</v>
          </cell>
          <cell r="K14">
            <v>39.520000000000003</v>
          </cell>
        </row>
        <row r="15">
          <cell r="C15">
            <v>25</v>
          </cell>
          <cell r="D15">
            <v>71.040000000000006</v>
          </cell>
          <cell r="J15">
            <v>1</v>
          </cell>
          <cell r="K15">
            <v>20.41</v>
          </cell>
        </row>
        <row r="16">
          <cell r="C16">
            <v>2421</v>
          </cell>
          <cell r="D16">
            <v>3442.85</v>
          </cell>
          <cell r="J16">
            <v>11</v>
          </cell>
          <cell r="K16">
            <v>460.73</v>
          </cell>
        </row>
        <row r="17">
          <cell r="C17">
            <v>642</v>
          </cell>
          <cell r="D17">
            <v>206.65</v>
          </cell>
          <cell r="J17">
            <v>1</v>
          </cell>
          <cell r="K17">
            <v>36.53</v>
          </cell>
        </row>
        <row r="18">
          <cell r="C18">
            <v>122</v>
          </cell>
          <cell r="D18">
            <v>512.15</v>
          </cell>
          <cell r="J18">
            <v>8</v>
          </cell>
          <cell r="K18">
            <v>260.12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49</v>
          </cell>
          <cell r="D23">
            <v>247.82</v>
          </cell>
          <cell r="J23">
            <v>1</v>
          </cell>
          <cell r="K23">
            <v>312.70999999999998</v>
          </cell>
        </row>
        <row r="25">
          <cell r="C25">
            <v>8595</v>
          </cell>
          <cell r="D25">
            <v>39115.82</v>
          </cell>
          <cell r="J25">
            <v>14</v>
          </cell>
          <cell r="K25">
            <v>2970.52</v>
          </cell>
        </row>
        <row r="26">
          <cell r="C26">
            <v>395</v>
          </cell>
          <cell r="D26">
            <v>6795.52</v>
          </cell>
          <cell r="J26">
            <v>29</v>
          </cell>
          <cell r="K26">
            <v>8644.2800000000007</v>
          </cell>
        </row>
        <row r="27">
          <cell r="C27">
            <v>47</v>
          </cell>
          <cell r="D27">
            <v>776.49</v>
          </cell>
          <cell r="J27">
            <v>1</v>
          </cell>
          <cell r="K27">
            <v>438.77</v>
          </cell>
        </row>
        <row r="28">
          <cell r="C28">
            <v>2</v>
          </cell>
          <cell r="D28">
            <v>11.07</v>
          </cell>
          <cell r="J28">
            <v>0</v>
          </cell>
          <cell r="K28">
            <v>0</v>
          </cell>
        </row>
        <row r="29">
          <cell r="C29">
            <v>5</v>
          </cell>
          <cell r="D29">
            <v>27.68</v>
          </cell>
          <cell r="J29">
            <v>0</v>
          </cell>
          <cell r="K29">
            <v>0</v>
          </cell>
        </row>
        <row r="30">
          <cell r="C30">
            <v>167</v>
          </cell>
          <cell r="D30">
            <v>311.95</v>
          </cell>
          <cell r="J30">
            <v>0</v>
          </cell>
          <cell r="K30">
            <v>0</v>
          </cell>
        </row>
        <row r="31">
          <cell r="C31">
            <v>341</v>
          </cell>
          <cell r="D31">
            <v>1909.35</v>
          </cell>
          <cell r="J31">
            <v>0</v>
          </cell>
          <cell r="K31">
            <v>0</v>
          </cell>
        </row>
        <row r="32">
          <cell r="C32">
            <v>4</v>
          </cell>
          <cell r="D32">
            <v>22.14</v>
          </cell>
          <cell r="J32">
            <v>0</v>
          </cell>
          <cell r="K32">
            <v>0</v>
          </cell>
        </row>
        <row r="34">
          <cell r="C34">
            <v>2921</v>
          </cell>
          <cell r="D34">
            <v>9487.4500000000007</v>
          </cell>
          <cell r="J34">
            <v>3</v>
          </cell>
          <cell r="K34">
            <v>334.26</v>
          </cell>
        </row>
        <row r="35">
          <cell r="C35">
            <v>143</v>
          </cell>
          <cell r="D35">
            <v>1303.8399999999999</v>
          </cell>
          <cell r="J35">
            <v>0</v>
          </cell>
          <cell r="K35">
            <v>0</v>
          </cell>
        </row>
        <row r="36">
          <cell r="C36">
            <v>4</v>
          </cell>
          <cell r="D36">
            <v>71.44</v>
          </cell>
          <cell r="J36">
            <v>0</v>
          </cell>
          <cell r="K36">
            <v>0</v>
          </cell>
        </row>
        <row r="37">
          <cell r="C37">
            <v>3</v>
          </cell>
          <cell r="D37">
            <v>1.85</v>
          </cell>
          <cell r="J37">
            <v>0</v>
          </cell>
          <cell r="K37">
            <v>0</v>
          </cell>
        </row>
        <row r="38">
          <cell r="C38">
            <v>18</v>
          </cell>
          <cell r="D38">
            <v>44.31</v>
          </cell>
          <cell r="J38">
            <v>0</v>
          </cell>
          <cell r="K38">
            <v>0</v>
          </cell>
        </row>
        <row r="39">
          <cell r="C39">
            <v>102</v>
          </cell>
          <cell r="D39">
            <v>329.18</v>
          </cell>
          <cell r="J39">
            <v>0</v>
          </cell>
          <cell r="K39">
            <v>0</v>
          </cell>
        </row>
        <row r="40">
          <cell r="C40">
            <v>137</v>
          </cell>
          <cell r="D40">
            <v>84.63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33746.5</v>
          </cell>
        </row>
        <row r="11">
          <cell r="P11">
            <v>90094.37</v>
          </cell>
        </row>
        <row r="12">
          <cell r="P12">
            <v>37797.620000000003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2.08</v>
          </cell>
        </row>
        <row r="16">
          <cell r="P16">
            <v>10793.9</v>
          </cell>
        </row>
        <row r="17">
          <cell r="P17">
            <v>81469.84</v>
          </cell>
        </row>
        <row r="20">
          <cell r="P20">
            <v>163735.03</v>
          </cell>
        </row>
        <row r="26">
          <cell r="P26">
            <v>167836.48</v>
          </cell>
        </row>
        <row r="33">
          <cell r="P33">
            <v>0</v>
          </cell>
        </row>
        <row r="34">
          <cell r="P34">
            <v>204.66</v>
          </cell>
        </row>
        <row r="35">
          <cell r="P35">
            <v>22267.79</v>
          </cell>
        </row>
        <row r="36">
          <cell r="P36">
            <v>1132.19</v>
          </cell>
        </row>
        <row r="37">
          <cell r="P37">
            <v>2</v>
          </cell>
        </row>
        <row r="38">
          <cell r="P38">
            <v>1810.79</v>
          </cell>
        </row>
        <row r="39">
          <cell r="P39">
            <v>0</v>
          </cell>
        </row>
        <row r="40">
          <cell r="P40">
            <v>5456.38</v>
          </cell>
        </row>
      </sheetData>
      <sheetData sheetId="5">
        <row r="10">
          <cell r="G10">
            <v>15539.75</v>
          </cell>
        </row>
        <row r="11">
          <cell r="G11">
            <v>4995.1499999999996</v>
          </cell>
        </row>
        <row r="12">
          <cell r="G12">
            <v>3734.85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955.98</v>
          </cell>
        </row>
        <row r="17">
          <cell r="G17">
            <v>10000.76</v>
          </cell>
        </row>
        <row r="20">
          <cell r="G20">
            <v>23971.41</v>
          </cell>
        </row>
        <row r="26">
          <cell r="G26">
            <v>87975.94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3174.03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659.35</v>
          </cell>
        </row>
        <row r="41">
          <cell r="C41">
            <v>471696.73</v>
          </cell>
          <cell r="D41">
            <v>9970.31</v>
          </cell>
          <cell r="E41">
            <v>202760.39</v>
          </cell>
          <cell r="G41">
            <v>151007.23000000001</v>
          </cell>
          <cell r="I41">
            <v>5306.51</v>
          </cell>
          <cell r="K41">
            <v>3719.76</v>
          </cell>
          <cell r="M41">
            <v>0</v>
          </cell>
        </row>
      </sheetData>
      <sheetData sheetId="6">
        <row r="9">
          <cell r="C9">
            <v>2702</v>
          </cell>
          <cell r="D9">
            <v>56031.14</v>
          </cell>
          <cell r="E9">
            <v>0</v>
          </cell>
        </row>
        <row r="18">
          <cell r="C18">
            <v>18189</v>
          </cell>
          <cell r="D18">
            <v>270645.2</v>
          </cell>
          <cell r="E18">
            <v>58696.15</v>
          </cell>
        </row>
        <row r="19">
          <cell r="C19">
            <v>43760</v>
          </cell>
          <cell r="D19">
            <v>518004.26</v>
          </cell>
          <cell r="E19">
            <v>120380.03</v>
          </cell>
        </row>
        <row r="20">
          <cell r="C20">
            <v>1188</v>
          </cell>
          <cell r="D20">
            <v>405.2</v>
          </cell>
          <cell r="E20">
            <v>121.6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1172</v>
          </cell>
          <cell r="D22">
            <v>50585.69</v>
          </cell>
          <cell r="E22">
            <v>9815.33</v>
          </cell>
        </row>
        <row r="29">
          <cell r="C29">
            <v>0</v>
          </cell>
          <cell r="D29">
            <v>0</v>
          </cell>
          <cell r="E29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-Почетна"/>
      <sheetName val="СП-1 (н.о.)"/>
      <sheetName val="СП-2 (н.о.)"/>
      <sheetName val="СП-3 (н.о.)"/>
      <sheetName val="СП-4 (н.о.)"/>
      <sheetName val="СП-5 (н.о.)"/>
      <sheetName val="СП-7 (н.о.)"/>
      <sheetName val="СП-8 (н.о.)"/>
      <sheetName val="СП-9 (н.о.)"/>
      <sheetName val="СП-10 (н.о.)"/>
      <sheetName val="СП-99"/>
    </sheetNames>
    <sheetDataSet>
      <sheetData sheetId="0"/>
      <sheetData sheetId="1">
        <row r="11">
          <cell r="C11">
            <v>47174</v>
          </cell>
          <cell r="D11">
            <v>38270.99</v>
          </cell>
          <cell r="F11">
            <v>411</v>
          </cell>
          <cell r="G11">
            <v>27841.649999999998</v>
          </cell>
          <cell r="H11">
            <v>78</v>
          </cell>
          <cell r="I11">
            <v>9246.9699999999993</v>
          </cell>
        </row>
        <row r="21">
          <cell r="C21">
            <v>447</v>
          </cell>
          <cell r="D21">
            <v>64097.97</v>
          </cell>
          <cell r="F21">
            <v>3719</v>
          </cell>
          <cell r="G21">
            <v>35471.39</v>
          </cell>
          <cell r="H21">
            <v>131</v>
          </cell>
          <cell r="I21">
            <v>1686.22</v>
          </cell>
        </row>
        <row r="25">
          <cell r="C25">
            <v>3435</v>
          </cell>
          <cell r="D25">
            <v>86242.569999999992</v>
          </cell>
          <cell r="F25">
            <v>859</v>
          </cell>
          <cell r="G25">
            <v>55735.72</v>
          </cell>
          <cell r="H25">
            <v>222</v>
          </cell>
          <cell r="I25">
            <v>20605.93</v>
          </cell>
        </row>
        <row r="28">
          <cell r="C28">
            <v>0</v>
          </cell>
          <cell r="D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1">
          <cell r="C31">
            <v>1</v>
          </cell>
          <cell r="D31">
            <v>154.27000000000001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4">
          <cell r="C34">
            <v>4</v>
          </cell>
          <cell r="D34">
            <v>199.39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7">
          <cell r="C37">
            <v>138</v>
          </cell>
          <cell r="D37">
            <v>4950.8500000000004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41">
          <cell r="C41">
            <v>5963</v>
          </cell>
          <cell r="D41">
            <v>41348.06</v>
          </cell>
          <cell r="F41">
            <v>23</v>
          </cell>
          <cell r="G41">
            <v>6895.04</v>
          </cell>
          <cell r="H41">
            <v>6</v>
          </cell>
          <cell r="I41">
            <v>1071.55</v>
          </cell>
        </row>
        <row r="57">
          <cell r="C57">
            <v>1850</v>
          </cell>
          <cell r="D57">
            <v>45053.469999999994</v>
          </cell>
          <cell r="F57">
            <v>162</v>
          </cell>
          <cell r="G57">
            <v>16842.46</v>
          </cell>
          <cell r="H57">
            <v>41</v>
          </cell>
          <cell r="I57">
            <v>4945.29</v>
          </cell>
        </row>
        <row r="89">
          <cell r="C89">
            <v>47583</v>
          </cell>
          <cell r="D89">
            <v>278679.82999999996</v>
          </cell>
          <cell r="F89">
            <v>1499</v>
          </cell>
          <cell r="G89">
            <v>152745.84000000003</v>
          </cell>
          <cell r="H89">
            <v>788</v>
          </cell>
          <cell r="I89">
            <v>224883.87</v>
          </cell>
        </row>
        <row r="125">
          <cell r="C125">
            <v>1</v>
          </cell>
          <cell r="D125">
            <v>76.599999999999994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29">
          <cell r="C129">
            <v>62</v>
          </cell>
          <cell r="D129">
            <v>307.29000000000002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</row>
        <row r="133">
          <cell r="C133">
            <v>317</v>
          </cell>
          <cell r="D133">
            <v>20474.170000000002</v>
          </cell>
          <cell r="F133">
            <v>0</v>
          </cell>
          <cell r="G133">
            <v>0</v>
          </cell>
          <cell r="H133">
            <v>5</v>
          </cell>
          <cell r="I133">
            <v>1150.8499999999999</v>
          </cell>
        </row>
        <row r="154">
          <cell r="C154">
            <v>58</v>
          </cell>
          <cell r="D154">
            <v>178.48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9">
          <cell r="C159">
            <v>15</v>
          </cell>
          <cell r="D159">
            <v>150.75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2">
          <cell r="C162">
            <v>6</v>
          </cell>
          <cell r="D162">
            <v>1508.84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</row>
        <row r="168">
          <cell r="C168">
            <v>0</v>
          </cell>
          <cell r="D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</row>
        <row r="171">
          <cell r="C171">
            <v>15512</v>
          </cell>
          <cell r="D171">
            <v>10827.82</v>
          </cell>
          <cell r="F171">
            <v>82</v>
          </cell>
          <cell r="G171">
            <v>1895.16</v>
          </cell>
          <cell r="H171">
            <v>132</v>
          </cell>
          <cell r="I171">
            <v>3076.29</v>
          </cell>
        </row>
        <row r="176">
          <cell r="C176">
            <v>92980</v>
          </cell>
        </row>
      </sheetData>
      <sheetData sheetId="2">
        <row r="12">
          <cell r="C12">
            <v>25116</v>
          </cell>
          <cell r="D12">
            <v>143181.42000000001</v>
          </cell>
          <cell r="J12">
            <v>1200</v>
          </cell>
          <cell r="K12">
            <v>100345.08</v>
          </cell>
        </row>
        <row r="13">
          <cell r="C13">
            <v>3428</v>
          </cell>
          <cell r="D13">
            <v>41726.97</v>
          </cell>
          <cell r="J13">
            <v>142</v>
          </cell>
          <cell r="K13">
            <v>11381.95</v>
          </cell>
        </row>
        <row r="14">
          <cell r="C14">
            <v>227</v>
          </cell>
          <cell r="D14">
            <v>4716.87</v>
          </cell>
          <cell r="J14">
            <v>10</v>
          </cell>
          <cell r="K14">
            <v>548.91</v>
          </cell>
        </row>
        <row r="15">
          <cell r="C15">
            <v>303</v>
          </cell>
          <cell r="D15">
            <v>251.66</v>
          </cell>
          <cell r="J15">
            <v>4</v>
          </cell>
          <cell r="K15">
            <v>140.46</v>
          </cell>
        </row>
        <row r="16">
          <cell r="C16">
            <v>38</v>
          </cell>
          <cell r="D16">
            <v>108.65</v>
          </cell>
          <cell r="J16">
            <v>2</v>
          </cell>
          <cell r="K16">
            <v>40.130000000000003</v>
          </cell>
        </row>
        <row r="17">
          <cell r="C17">
            <v>1910</v>
          </cell>
          <cell r="D17">
            <v>3088.83</v>
          </cell>
          <cell r="J17">
            <v>11</v>
          </cell>
          <cell r="K17">
            <v>283.7</v>
          </cell>
        </row>
        <row r="18">
          <cell r="C18">
            <v>866</v>
          </cell>
          <cell r="D18">
            <v>279.8</v>
          </cell>
          <cell r="J18">
            <v>0</v>
          </cell>
          <cell r="K18">
            <v>0</v>
          </cell>
        </row>
        <row r="19">
          <cell r="C19">
            <v>90</v>
          </cell>
          <cell r="D19">
            <v>327.64999999999998</v>
          </cell>
          <cell r="J19">
            <v>4</v>
          </cell>
          <cell r="K19">
            <v>180.81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4">
          <cell r="C24">
            <v>0</v>
          </cell>
          <cell r="D24">
            <v>0</v>
          </cell>
          <cell r="J24">
            <v>0</v>
          </cell>
          <cell r="K24">
            <v>0</v>
          </cell>
        </row>
        <row r="26">
          <cell r="C26">
            <v>11880</v>
          </cell>
          <cell r="D26">
            <v>51984.68</v>
          </cell>
          <cell r="J26">
            <v>113</v>
          </cell>
          <cell r="K26">
            <v>32258.37</v>
          </cell>
        </row>
        <row r="27">
          <cell r="C27">
            <v>748</v>
          </cell>
          <cell r="D27">
            <v>11748.28</v>
          </cell>
          <cell r="J27">
            <v>7</v>
          </cell>
          <cell r="K27">
            <v>2777.49</v>
          </cell>
        </row>
        <row r="28">
          <cell r="C28">
            <v>86</v>
          </cell>
          <cell r="D28">
            <v>1396.48</v>
          </cell>
          <cell r="J28">
            <v>2</v>
          </cell>
          <cell r="K28">
            <v>2222.39</v>
          </cell>
        </row>
        <row r="29">
          <cell r="C29">
            <v>0</v>
          </cell>
          <cell r="D29">
            <v>0</v>
          </cell>
          <cell r="J29">
            <v>0</v>
          </cell>
          <cell r="K29">
            <v>0</v>
          </cell>
        </row>
        <row r="30">
          <cell r="C30">
            <v>0</v>
          </cell>
          <cell r="D30">
            <v>0</v>
          </cell>
          <cell r="J30">
            <v>0</v>
          </cell>
          <cell r="K30">
            <v>0</v>
          </cell>
        </row>
        <row r="31">
          <cell r="C31">
            <v>174</v>
          </cell>
          <cell r="D31">
            <v>312.60000000000002</v>
          </cell>
          <cell r="J31">
            <v>0</v>
          </cell>
          <cell r="K31">
            <v>0</v>
          </cell>
        </row>
        <row r="32">
          <cell r="C32">
            <v>684</v>
          </cell>
          <cell r="D32">
            <v>3388.69</v>
          </cell>
          <cell r="J32">
            <v>1</v>
          </cell>
          <cell r="K32">
            <v>12.3</v>
          </cell>
        </row>
        <row r="33">
          <cell r="C33">
            <v>0</v>
          </cell>
          <cell r="D33">
            <v>0</v>
          </cell>
          <cell r="J33">
            <v>0</v>
          </cell>
          <cell r="K33">
            <v>0</v>
          </cell>
        </row>
        <row r="35">
          <cell r="C35">
            <v>1261</v>
          </cell>
          <cell r="D35">
            <v>4606.3500000000004</v>
          </cell>
          <cell r="J35">
            <v>0</v>
          </cell>
          <cell r="K35">
            <v>0</v>
          </cell>
        </row>
        <row r="36">
          <cell r="C36">
            <v>6</v>
          </cell>
          <cell r="D36">
            <v>78.11</v>
          </cell>
          <cell r="J36">
            <v>0</v>
          </cell>
          <cell r="K36">
            <v>0</v>
          </cell>
        </row>
        <row r="37">
          <cell r="C37">
            <v>3</v>
          </cell>
          <cell r="D37">
            <v>53.51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5</v>
          </cell>
          <cell r="D39">
            <v>12.3</v>
          </cell>
          <cell r="J39">
            <v>0</v>
          </cell>
          <cell r="K39">
            <v>0</v>
          </cell>
        </row>
        <row r="40">
          <cell r="C40">
            <v>142</v>
          </cell>
          <cell r="D40">
            <v>452.64</v>
          </cell>
          <cell r="J40">
            <v>0</v>
          </cell>
          <cell r="K40">
            <v>0</v>
          </cell>
        </row>
        <row r="41">
          <cell r="C41">
            <v>42</v>
          </cell>
          <cell r="D41">
            <v>58.12</v>
          </cell>
          <cell r="J41">
            <v>0</v>
          </cell>
          <cell r="K41">
            <v>0</v>
          </cell>
        </row>
        <row r="42">
          <cell r="C42">
            <v>0</v>
          </cell>
          <cell r="D42">
            <v>0</v>
          </cell>
          <cell r="J42">
            <v>0</v>
          </cell>
          <cell r="K42">
            <v>0</v>
          </cell>
        </row>
      </sheetData>
      <sheetData sheetId="3"/>
      <sheetData sheetId="4">
        <row r="11">
          <cell r="P11">
            <v>27287.22</v>
          </cell>
        </row>
        <row r="12">
          <cell r="P12">
            <v>45509.56</v>
          </cell>
        </row>
        <row r="13">
          <cell r="P13">
            <v>59076.160000000003</v>
          </cell>
        </row>
        <row r="14">
          <cell r="P14">
            <v>0</v>
          </cell>
        </row>
        <row r="15">
          <cell r="P15">
            <v>128.04</v>
          </cell>
        </row>
        <row r="16">
          <cell r="P16">
            <v>165.49</v>
          </cell>
        </row>
        <row r="17">
          <cell r="P17">
            <v>4109.21</v>
          </cell>
        </row>
        <row r="18">
          <cell r="P18">
            <v>23981.879999999997</v>
          </cell>
        </row>
        <row r="21">
          <cell r="P21">
            <v>30186.080000000002</v>
          </cell>
        </row>
        <row r="27">
          <cell r="P27">
            <v>214360.50999999998</v>
          </cell>
        </row>
        <row r="34">
          <cell r="P34">
            <v>63.58</v>
          </cell>
        </row>
        <row r="35">
          <cell r="P35">
            <v>255.05</v>
          </cell>
        </row>
        <row r="36">
          <cell r="P36">
            <v>16147.98</v>
          </cell>
        </row>
        <row r="37">
          <cell r="P37">
            <v>133.86000000000001</v>
          </cell>
        </row>
        <row r="38">
          <cell r="P38">
            <v>118.9</v>
          </cell>
        </row>
        <row r="39">
          <cell r="P39">
            <v>1190.02</v>
          </cell>
        </row>
        <row r="40">
          <cell r="P40">
            <v>0</v>
          </cell>
        </row>
        <row r="41">
          <cell r="P41">
            <v>6496.69</v>
          </cell>
        </row>
      </sheetData>
      <sheetData sheetId="5">
        <row r="11">
          <cell r="G11">
            <v>17177.28</v>
          </cell>
        </row>
        <row r="12">
          <cell r="G12">
            <v>8737.3799999999992</v>
          </cell>
        </row>
        <row r="13">
          <cell r="G13">
            <v>16910.240000000002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254</v>
          </cell>
        </row>
        <row r="18">
          <cell r="G18">
            <v>2199.9899999999998</v>
          </cell>
        </row>
        <row r="21">
          <cell r="G21">
            <v>11946.36</v>
          </cell>
        </row>
        <row r="27">
          <cell r="G27">
            <v>173950.53999999998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3800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2300</v>
          </cell>
        </row>
        <row r="42">
          <cell r="C42">
            <v>359391.51</v>
          </cell>
          <cell r="D42">
            <v>1828.03</v>
          </cell>
          <cell r="E42">
            <v>266666.96999999997</v>
          </cell>
          <cell r="G42">
            <v>237275.78999999998</v>
          </cell>
          <cell r="I42">
            <v>12175.260000000002</v>
          </cell>
          <cell r="K42">
            <v>23494.73</v>
          </cell>
        </row>
      </sheetData>
      <sheetData sheetId="6">
        <row r="10">
          <cell r="D10">
            <v>3279</v>
          </cell>
          <cell r="E10">
            <v>42046.59</v>
          </cell>
        </row>
        <row r="19">
          <cell r="D19">
            <v>16004</v>
          </cell>
          <cell r="E19">
            <v>140194.74000000002</v>
          </cell>
          <cell r="F19">
            <v>44798</v>
          </cell>
        </row>
        <row r="59">
          <cell r="D59">
            <v>0</v>
          </cell>
          <cell r="E59">
            <v>0</v>
          </cell>
          <cell r="F59">
            <v>0</v>
          </cell>
        </row>
        <row r="61">
          <cell r="D61">
            <v>946</v>
          </cell>
          <cell r="E61">
            <v>372.68</v>
          </cell>
          <cell r="F61">
            <v>194</v>
          </cell>
        </row>
        <row r="69">
          <cell r="D69">
            <v>0</v>
          </cell>
          <cell r="E69">
            <v>0</v>
          </cell>
          <cell r="F69">
            <v>0</v>
          </cell>
        </row>
        <row r="83">
          <cell r="D83">
            <v>27380</v>
          </cell>
          <cell r="E83">
            <v>147987.40000000002</v>
          </cell>
          <cell r="F83">
            <v>16570</v>
          </cell>
        </row>
        <row r="84">
          <cell r="D84">
            <v>45371</v>
          </cell>
          <cell r="E84">
            <v>261919.91999999998</v>
          </cell>
          <cell r="F84">
            <v>0</v>
          </cell>
        </row>
        <row r="93">
          <cell r="D93">
            <v>0</v>
          </cell>
          <cell r="E93">
            <v>0</v>
          </cell>
          <cell r="F93">
            <v>0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  <sheetName val="DEC_SP"/>
    </sheetNames>
    <sheetDataSet>
      <sheetData sheetId="0"/>
      <sheetData sheetId="1">
        <row r="10">
          <cell r="C10">
            <v>88952</v>
          </cell>
          <cell r="D10">
            <v>82404</v>
          </cell>
          <cell r="F10">
            <v>760</v>
          </cell>
          <cell r="G10">
            <v>35629</v>
          </cell>
          <cell r="H10">
            <v>279</v>
          </cell>
          <cell r="I10">
            <v>3611</v>
          </cell>
        </row>
        <row r="20">
          <cell r="C20">
            <v>2118</v>
          </cell>
          <cell r="D20">
            <v>170436</v>
          </cell>
          <cell r="F20">
            <v>14112</v>
          </cell>
          <cell r="G20">
            <v>103078</v>
          </cell>
          <cell r="H20">
            <v>1654</v>
          </cell>
          <cell r="I20">
            <v>13258</v>
          </cell>
        </row>
        <row r="24">
          <cell r="C24">
            <v>3071</v>
          </cell>
          <cell r="D24">
            <v>66482</v>
          </cell>
          <cell r="F24">
            <v>494</v>
          </cell>
          <cell r="G24">
            <v>38570</v>
          </cell>
          <cell r="H24">
            <v>333</v>
          </cell>
          <cell r="I24">
            <v>33509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38</v>
          </cell>
          <cell r="D36">
            <v>2686</v>
          </cell>
          <cell r="F36">
            <v>1</v>
          </cell>
          <cell r="G36">
            <v>183</v>
          </cell>
          <cell r="H36">
            <v>0</v>
          </cell>
          <cell r="I36">
            <v>0</v>
          </cell>
        </row>
        <row r="40">
          <cell r="C40">
            <v>14676</v>
          </cell>
          <cell r="D40">
            <v>54320</v>
          </cell>
          <cell r="F40">
            <v>17</v>
          </cell>
          <cell r="G40">
            <v>80344</v>
          </cell>
          <cell r="H40">
            <v>38</v>
          </cell>
          <cell r="I40">
            <v>64315</v>
          </cell>
        </row>
        <row r="56">
          <cell r="C56">
            <v>8414</v>
          </cell>
          <cell r="D56">
            <v>31962</v>
          </cell>
          <cell r="F56">
            <v>153</v>
          </cell>
          <cell r="G56">
            <v>6261</v>
          </cell>
          <cell r="H56">
            <v>86</v>
          </cell>
          <cell r="I56">
            <v>2662</v>
          </cell>
        </row>
        <row r="88">
          <cell r="C88">
            <v>74311</v>
          </cell>
          <cell r="D88">
            <v>380768</v>
          </cell>
          <cell r="F88">
            <v>2039</v>
          </cell>
          <cell r="G88">
            <v>143255</v>
          </cell>
          <cell r="H88">
            <v>1001</v>
          </cell>
          <cell r="I88">
            <v>162355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28</v>
          </cell>
          <cell r="D128">
            <v>135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7921</v>
          </cell>
          <cell r="D132">
            <v>10070</v>
          </cell>
          <cell r="F132">
            <v>14</v>
          </cell>
          <cell r="G132">
            <v>281</v>
          </cell>
          <cell r="H132">
            <v>17</v>
          </cell>
          <cell r="I132">
            <v>582</v>
          </cell>
        </row>
        <row r="153">
          <cell r="C153">
            <v>291</v>
          </cell>
          <cell r="D153">
            <v>2832</v>
          </cell>
          <cell r="F153">
            <v>1</v>
          </cell>
          <cell r="G153">
            <v>18</v>
          </cell>
          <cell r="H153">
            <v>0</v>
          </cell>
          <cell r="I153">
            <v>0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9</v>
          </cell>
          <cell r="D161">
            <v>546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3</v>
          </cell>
          <cell r="D167">
            <v>2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37739</v>
          </cell>
          <cell r="D170">
            <v>19993</v>
          </cell>
          <cell r="F170">
            <v>338</v>
          </cell>
          <cell r="G170">
            <v>3209</v>
          </cell>
          <cell r="H170">
            <v>300</v>
          </cell>
          <cell r="I170">
            <v>9494</v>
          </cell>
        </row>
        <row r="175">
          <cell r="C175">
            <v>177400</v>
          </cell>
        </row>
      </sheetData>
      <sheetData sheetId="2">
        <row r="11">
          <cell r="C11">
            <v>42629</v>
          </cell>
          <cell r="D11">
            <v>226930</v>
          </cell>
          <cell r="J11">
            <v>1707</v>
          </cell>
          <cell r="K11">
            <v>105527</v>
          </cell>
        </row>
        <row r="12">
          <cell r="C12">
            <v>3990</v>
          </cell>
          <cell r="D12">
            <v>40827</v>
          </cell>
          <cell r="J12">
            <v>181</v>
          </cell>
          <cell r="K12">
            <v>12805</v>
          </cell>
        </row>
        <row r="13">
          <cell r="C13">
            <v>142</v>
          </cell>
          <cell r="D13">
            <v>2948</v>
          </cell>
          <cell r="J13">
            <v>12</v>
          </cell>
          <cell r="K13">
            <v>2122</v>
          </cell>
        </row>
        <row r="14">
          <cell r="C14">
            <v>528</v>
          </cell>
          <cell r="D14">
            <v>547</v>
          </cell>
          <cell r="J14">
            <v>5</v>
          </cell>
          <cell r="K14">
            <v>248</v>
          </cell>
        </row>
        <row r="15">
          <cell r="C15">
            <v>40</v>
          </cell>
          <cell r="D15">
            <v>137</v>
          </cell>
          <cell r="J15">
            <v>11</v>
          </cell>
          <cell r="K15">
            <v>144</v>
          </cell>
        </row>
        <row r="16">
          <cell r="C16">
            <v>4739</v>
          </cell>
          <cell r="D16">
            <v>8145</v>
          </cell>
          <cell r="J16">
            <v>28</v>
          </cell>
          <cell r="K16">
            <v>2128</v>
          </cell>
        </row>
        <row r="17">
          <cell r="C17">
            <v>921</v>
          </cell>
          <cell r="D17">
            <v>288</v>
          </cell>
          <cell r="J17">
            <v>1</v>
          </cell>
          <cell r="K17">
            <v>27</v>
          </cell>
        </row>
        <row r="18">
          <cell r="C18">
            <v>159</v>
          </cell>
          <cell r="D18">
            <v>855</v>
          </cell>
          <cell r="J18">
            <v>16</v>
          </cell>
          <cell r="K18">
            <v>433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1</v>
          </cell>
          <cell r="D23">
            <v>5</v>
          </cell>
          <cell r="J23">
            <v>0</v>
          </cell>
          <cell r="K23">
            <v>0</v>
          </cell>
        </row>
        <row r="25">
          <cell r="C25">
            <v>18991</v>
          </cell>
          <cell r="D25">
            <v>79731</v>
          </cell>
          <cell r="J25">
            <v>36</v>
          </cell>
          <cell r="K25">
            <v>12745</v>
          </cell>
        </row>
        <row r="26">
          <cell r="C26">
            <v>698</v>
          </cell>
          <cell r="D26">
            <v>9939</v>
          </cell>
          <cell r="J26">
            <v>37</v>
          </cell>
          <cell r="K26">
            <v>6347</v>
          </cell>
        </row>
        <row r="27">
          <cell r="C27">
            <v>63</v>
          </cell>
          <cell r="D27">
            <v>818</v>
          </cell>
          <cell r="J27">
            <v>2</v>
          </cell>
          <cell r="K27">
            <v>178</v>
          </cell>
        </row>
        <row r="28">
          <cell r="C28">
            <v>9</v>
          </cell>
          <cell r="D28">
            <v>57</v>
          </cell>
          <cell r="J28">
            <v>0</v>
          </cell>
          <cell r="K28">
            <v>0</v>
          </cell>
        </row>
        <row r="29">
          <cell r="C29">
            <v>9</v>
          </cell>
          <cell r="D29">
            <v>50</v>
          </cell>
          <cell r="J29">
            <v>1</v>
          </cell>
          <cell r="K29">
            <v>92</v>
          </cell>
        </row>
        <row r="30">
          <cell r="C30">
            <v>424</v>
          </cell>
          <cell r="D30">
            <v>732</v>
          </cell>
          <cell r="J30">
            <v>0</v>
          </cell>
          <cell r="K30">
            <v>0</v>
          </cell>
        </row>
        <row r="31">
          <cell r="C31">
            <v>626</v>
          </cell>
          <cell r="D31">
            <v>2889</v>
          </cell>
          <cell r="J31">
            <v>0</v>
          </cell>
          <cell r="K31">
            <v>0</v>
          </cell>
        </row>
        <row r="32">
          <cell r="C32">
            <v>2</v>
          </cell>
          <cell r="D32">
            <v>11</v>
          </cell>
          <cell r="J32">
            <v>0</v>
          </cell>
          <cell r="K32">
            <v>0</v>
          </cell>
        </row>
        <row r="34">
          <cell r="C34">
            <v>75</v>
          </cell>
          <cell r="D34">
            <v>502</v>
          </cell>
          <cell r="J34">
            <v>0</v>
          </cell>
          <cell r="K34">
            <v>0</v>
          </cell>
        </row>
        <row r="35">
          <cell r="C35">
            <v>4</v>
          </cell>
          <cell r="D35">
            <v>50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5</v>
          </cell>
          <cell r="D39">
            <v>25</v>
          </cell>
          <cell r="J39">
            <v>0</v>
          </cell>
          <cell r="K39">
            <v>0</v>
          </cell>
        </row>
        <row r="40">
          <cell r="C40">
            <v>4</v>
          </cell>
          <cell r="D40">
            <v>5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57683</v>
          </cell>
        </row>
        <row r="11">
          <cell r="P11">
            <v>119305</v>
          </cell>
        </row>
        <row r="12">
          <cell r="P12">
            <v>46537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1880</v>
          </cell>
        </row>
        <row r="17">
          <cell r="P17">
            <v>38024</v>
          </cell>
        </row>
        <row r="20">
          <cell r="P20">
            <v>22374</v>
          </cell>
        </row>
        <row r="26">
          <cell r="P26">
            <v>293193</v>
          </cell>
        </row>
        <row r="33">
          <cell r="P33">
            <v>0</v>
          </cell>
        </row>
        <row r="34">
          <cell r="P34">
            <v>95</v>
          </cell>
        </row>
        <row r="35">
          <cell r="P35">
            <v>7049</v>
          </cell>
        </row>
        <row r="36">
          <cell r="P36">
            <v>1444</v>
          </cell>
        </row>
        <row r="37">
          <cell r="P37">
            <v>0</v>
          </cell>
        </row>
        <row r="38">
          <cell r="P38">
            <v>355</v>
          </cell>
        </row>
        <row r="39">
          <cell r="P39">
            <v>1</v>
          </cell>
        </row>
        <row r="40">
          <cell r="P40">
            <v>10996</v>
          </cell>
        </row>
      </sheetData>
      <sheetData sheetId="5">
        <row r="10">
          <cell r="G10">
            <v>24774</v>
          </cell>
        </row>
        <row r="11">
          <cell r="G11">
            <v>6156</v>
          </cell>
        </row>
        <row r="12">
          <cell r="G12">
            <v>7161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822</v>
          </cell>
        </row>
        <row r="17">
          <cell r="G17">
            <v>3048</v>
          </cell>
        </row>
        <row r="20">
          <cell r="G20">
            <v>1418</v>
          </cell>
        </row>
        <row r="26">
          <cell r="G26">
            <v>206074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829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2043</v>
          </cell>
        </row>
        <row r="41">
          <cell r="C41">
            <v>518083</v>
          </cell>
          <cell r="D41">
            <v>12180</v>
          </cell>
          <cell r="E41">
            <v>289786</v>
          </cell>
          <cell r="G41">
            <v>252324</v>
          </cell>
          <cell r="I41">
            <v>10182</v>
          </cell>
          <cell r="K41">
            <v>5219</v>
          </cell>
          <cell r="M41">
            <v>0</v>
          </cell>
        </row>
      </sheetData>
      <sheetData sheetId="6">
        <row r="9">
          <cell r="C9">
            <v>61980</v>
          </cell>
          <cell r="D9">
            <v>406291</v>
          </cell>
          <cell r="E9">
            <v>0</v>
          </cell>
        </row>
        <row r="18">
          <cell r="C18">
            <v>53159</v>
          </cell>
          <cell r="D18">
            <v>348558</v>
          </cell>
          <cell r="E18">
            <v>99359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1264</v>
          </cell>
          <cell r="D20">
            <v>1240</v>
          </cell>
          <cell r="E20">
            <v>408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59475</v>
          </cell>
          <cell r="D22">
            <v>54632</v>
          </cell>
          <cell r="E22">
            <v>21989</v>
          </cell>
        </row>
        <row r="29">
          <cell r="C29">
            <v>1004</v>
          </cell>
          <cell r="D29">
            <v>4575</v>
          </cell>
          <cell r="E29">
            <v>3233</v>
          </cell>
        </row>
        <row r="38">
          <cell r="C38">
            <v>518</v>
          </cell>
          <cell r="D38">
            <v>7340</v>
          </cell>
          <cell r="E38">
            <v>1861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ZO"/>
      <sheetName val="STA_SP2_ZO"/>
      <sheetName val="STA_SP2_RS_ZO"/>
      <sheetName val="STA_SP3_ZO"/>
      <sheetName val="STA_SP4_ZO"/>
      <sheetName val="STA_SP6_ZO"/>
      <sheetName val="STA_SP7_ZO"/>
      <sheetName val="STA_SP8_ZO"/>
      <sheetName val="STA_SP99"/>
      <sheetName val="STA_SP4_VU_MR - #1"/>
      <sheetName val="STA_SP4_VU_MR - #2"/>
      <sheetName val="STA_SP4_RS_ZO"/>
    </sheetNames>
    <sheetDataSet>
      <sheetData sheetId="0"/>
      <sheetData sheetId="1">
        <row r="51">
          <cell r="I51">
            <v>3838</v>
          </cell>
          <cell r="J51">
            <v>501386</v>
          </cell>
          <cell r="Q51">
            <v>348852</v>
          </cell>
        </row>
      </sheetData>
      <sheetData sheetId="2">
        <row r="51">
          <cell r="G51">
            <v>100</v>
          </cell>
          <cell r="H51">
            <v>208</v>
          </cell>
          <cell r="L51">
            <v>1721</v>
          </cell>
          <cell r="N51">
            <v>249</v>
          </cell>
          <cell r="O51">
            <v>247519</v>
          </cell>
        </row>
      </sheetData>
      <sheetData sheetId="3"/>
      <sheetData sheetId="4"/>
      <sheetData sheetId="5">
        <row r="51">
          <cell r="C51">
            <v>15479</v>
          </cell>
          <cell r="D51">
            <v>3406977</v>
          </cell>
          <cell r="E51">
            <v>252643</v>
          </cell>
          <cell r="F51">
            <v>0</v>
          </cell>
          <cell r="G51">
            <v>14728</v>
          </cell>
          <cell r="H51">
            <v>3634</v>
          </cell>
          <cell r="J51">
            <v>267</v>
          </cell>
        </row>
      </sheetData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ZO"/>
      <sheetName val="STA_SP2_ZO"/>
      <sheetName val="STA_SP2_RS_ZO"/>
      <sheetName val="STA_SP3_ZO"/>
      <sheetName val="STA_SP4_ZO"/>
      <sheetName val="STA_SP4_VU_MR - #1"/>
      <sheetName val="STA_SP4_RS_ZO"/>
      <sheetName val="STA_SP6_ZO"/>
      <sheetName val="STA_SP7_ZO"/>
      <sheetName val="STA_SP8_ZO"/>
      <sheetName val="STA_SP99"/>
      <sheetName val="FIN_BS"/>
      <sheetName val="FIN_BU"/>
      <sheetName val="SUPFIN_PiRodV"/>
      <sheetName val="SUPFIN_RDZodV"/>
      <sheetName val="SUPFIN_neRDZodV"/>
      <sheetName val="SUPFIN_VK"/>
      <sheetName val="SUPFIN_SVl"/>
      <sheetName val="SUPFIN_SVlPR"/>
      <sheetName val="VS_VS1_ZO"/>
      <sheetName val="VS_VS2"/>
      <sheetName val="SUP_MS_ZO"/>
      <sheetName val="SUP_KS"/>
      <sheetName val="SUP_VTR"/>
      <sheetName val="SUP_VMR - #1"/>
      <sheetName val="RR_REO_01 - #1"/>
      <sheetName val="DEC_SP - #1"/>
      <sheetName val="DEC_SP - #2"/>
      <sheetName val="DEC_SP - #3"/>
      <sheetName val="DEC_SP - #4"/>
      <sheetName val="DEC_SP - #5"/>
      <sheetName val="DEC_SP - #6"/>
    </sheetNames>
    <sheetDataSet>
      <sheetData sheetId="0"/>
      <sheetData sheetId="1">
        <row r="51">
          <cell r="I51">
            <v>1318</v>
          </cell>
          <cell r="J51">
            <v>338814</v>
          </cell>
          <cell r="Q51">
            <v>269169</v>
          </cell>
        </row>
      </sheetData>
      <sheetData sheetId="2">
        <row r="51">
          <cell r="G51">
            <v>215</v>
          </cell>
          <cell r="H51">
            <v>112</v>
          </cell>
          <cell r="L51">
            <v>718</v>
          </cell>
          <cell r="N51">
            <v>0</v>
          </cell>
          <cell r="O51">
            <v>151796</v>
          </cell>
        </row>
      </sheetData>
      <sheetData sheetId="3"/>
      <sheetData sheetId="4"/>
      <sheetData sheetId="5">
        <row r="51">
          <cell r="C51">
            <v>12741</v>
          </cell>
          <cell r="D51">
            <v>3027965</v>
          </cell>
          <cell r="E51">
            <v>43516</v>
          </cell>
          <cell r="F51">
            <v>113209</v>
          </cell>
          <cell r="G51">
            <v>58342</v>
          </cell>
          <cell r="H51">
            <v>17932</v>
          </cell>
          <cell r="J51">
            <v>919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OfContents"/>
      <sheetName val="ListOfErrors"/>
      <sheetName val="Header"/>
      <sheetName val="STA_SP1_ZO"/>
      <sheetName val="STA_SP2_ZO"/>
      <sheetName val="STA_SP2_RS_ZO"/>
      <sheetName val="STA_SP3_ZO"/>
      <sheetName val="STA_SP4_ZO"/>
      <sheetName val="STA_SP4_VU_MR - 807"/>
      <sheetName val="STA_SP4_VU_MR - 978"/>
      <sheetName val="STA_SP4_RS_ZO"/>
      <sheetName val="STA_SP6_ZO"/>
      <sheetName val="STA_SP7_ZO"/>
      <sheetName val="STA_SP8_ZO"/>
      <sheetName val="STA_SP99"/>
      <sheetName val="FIN_BS"/>
      <sheetName val="FIN_BU"/>
      <sheetName val="SUPFIN_PiRodV"/>
      <sheetName val="SUPFIN_RDZodV"/>
      <sheetName val="SUPFIN_neRDZodV"/>
      <sheetName val="SUPFIN_VK"/>
      <sheetName val="SUPFIN_SVl"/>
      <sheetName val="SUPFIN_SVlPR"/>
      <sheetName val="VS_VS1_ZO"/>
      <sheetName val="VS_VS2"/>
      <sheetName val="SUP_MS_ZO"/>
      <sheetName val="SUP_KS"/>
      <sheetName val="SUP_VTR"/>
      <sheetName val="SUP_VMR - 1"/>
      <sheetName val="RR_REO_01 - 19"/>
      <sheetName val="RR_REO_02"/>
      <sheetName val="DEC_SP - FI"/>
      <sheetName val="DEC_SP - RI"/>
      <sheetName val="DEC_SP - SI"/>
      <sheetName val="DEC_SP - SP"/>
      <sheetName val="DEC_SP - VBS"/>
      <sheetName val="DEC_SP - DFI"/>
    </sheetNames>
    <sheetDataSet>
      <sheetData sheetId="0"/>
      <sheetData sheetId="1"/>
      <sheetData sheetId="2"/>
      <sheetData sheetId="3">
        <row r="51">
          <cell r="I51">
            <v>2587</v>
          </cell>
          <cell r="J51">
            <v>344593</v>
          </cell>
          <cell r="Q51">
            <v>277204</v>
          </cell>
        </row>
      </sheetData>
      <sheetData sheetId="4">
        <row r="51">
          <cell r="G51">
            <v>24</v>
          </cell>
          <cell r="H51">
            <v>3</v>
          </cell>
          <cell r="L51">
            <v>475</v>
          </cell>
          <cell r="O51">
            <v>81109</v>
          </cell>
        </row>
      </sheetData>
      <sheetData sheetId="5"/>
      <sheetData sheetId="6"/>
      <sheetData sheetId="7">
        <row r="51">
          <cell r="C51">
            <v>4987</v>
          </cell>
          <cell r="D51">
            <v>735313</v>
          </cell>
          <cell r="E51">
            <v>665659</v>
          </cell>
          <cell r="F51">
            <v>0</v>
          </cell>
          <cell r="G51">
            <v>10798</v>
          </cell>
          <cell r="H51">
            <v>9039</v>
          </cell>
          <cell r="J51">
            <v>2050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ZO"/>
      <sheetName val="STA_SP2_ZO"/>
      <sheetName val="STA_SP2_RS_ZO"/>
      <sheetName val="STA_SP3_ZO"/>
      <sheetName val="STA_SP4_ZO"/>
      <sheetName val="STA_SP4_VU_MR - #1"/>
      <sheetName val="STA_SP4_VU_MR - #2"/>
      <sheetName val="STA_SP4_RS_ZO"/>
      <sheetName val="STA_SP6_ZO"/>
      <sheetName val="STA_SP7_ZO"/>
      <sheetName val="STA_SP8_ZO"/>
      <sheetName val="STA_SP99"/>
    </sheetNames>
    <sheetDataSet>
      <sheetData sheetId="0"/>
      <sheetData sheetId="1">
        <row r="51">
          <cell r="I51">
            <v>8142</v>
          </cell>
          <cell r="J51">
            <v>201531</v>
          </cell>
          <cell r="Q51">
            <v>168223</v>
          </cell>
        </row>
      </sheetData>
      <sheetData sheetId="2">
        <row r="51">
          <cell r="G51">
            <v>15</v>
          </cell>
          <cell r="H51">
            <v>21</v>
          </cell>
          <cell r="L51">
            <v>272</v>
          </cell>
          <cell r="N51">
            <v>100</v>
          </cell>
          <cell r="O51">
            <v>33384</v>
          </cell>
        </row>
      </sheetData>
      <sheetData sheetId="3"/>
      <sheetData sheetId="4"/>
      <sheetData sheetId="5">
        <row r="51">
          <cell r="C51">
            <v>4383</v>
          </cell>
          <cell r="D51">
            <v>516899</v>
          </cell>
          <cell r="E51">
            <v>0</v>
          </cell>
          <cell r="F51">
            <v>0</v>
          </cell>
          <cell r="G51">
            <v>5345</v>
          </cell>
          <cell r="H51">
            <v>1217</v>
          </cell>
          <cell r="J51">
            <v>677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ZO"/>
      <sheetName val="STA_SP2_ZO"/>
      <sheetName val="STA_SP2_RS_ZO"/>
      <sheetName val="STA_SP3_ZO"/>
      <sheetName val="STA_SP4_ZO"/>
      <sheetName val="STA_SP4_VU_MR - #1"/>
      <sheetName val="STA_SP4_RS_ZO"/>
      <sheetName val="STA_SP6_ZO"/>
      <sheetName val="STA_SP7_ZO"/>
      <sheetName val="STA_SP8_ZO"/>
      <sheetName val="STA_SP99"/>
    </sheetNames>
    <sheetDataSet>
      <sheetData sheetId="0"/>
      <sheetData sheetId="1">
        <row r="51">
          <cell r="I51">
            <v>36437</v>
          </cell>
          <cell r="J51">
            <v>315183.18</v>
          </cell>
          <cell r="Q51">
            <v>230836.2</v>
          </cell>
        </row>
      </sheetData>
      <sheetData sheetId="2">
        <row r="51">
          <cell r="G51">
            <v>10</v>
          </cell>
          <cell r="H51">
            <v>0</v>
          </cell>
          <cell r="L51">
            <v>441</v>
          </cell>
          <cell r="N51">
            <v>0</v>
          </cell>
          <cell r="O51">
            <v>89181.03</v>
          </cell>
        </row>
      </sheetData>
      <sheetData sheetId="3"/>
      <sheetData sheetId="4"/>
      <sheetData sheetId="5">
        <row r="51">
          <cell r="C51">
            <v>853.06</v>
          </cell>
          <cell r="D51">
            <v>422621.71</v>
          </cell>
          <cell r="E51">
            <v>68049.34</v>
          </cell>
          <cell r="F51">
            <v>0</v>
          </cell>
          <cell r="G51">
            <v>2203.83</v>
          </cell>
          <cell r="H51">
            <v>287.11</v>
          </cell>
          <cell r="J51">
            <v>124.55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edonija"/>
      <sheetName val="Triglav"/>
      <sheetName val="Euroins"/>
      <sheetName val="Sava"/>
      <sheetName val="Winner"/>
      <sheetName val="Eurolink"/>
      <sheetName val="Grawe"/>
      <sheetName val="Uniqa"/>
      <sheetName val="Polisa"/>
      <sheetName val="Halk"/>
      <sheetName val="Croatia"/>
      <sheetName val="Vkupno"/>
    </sheetNames>
    <sheetDataSet>
      <sheetData sheetId="0">
        <row r="12">
          <cell r="C12">
            <v>29</v>
          </cell>
        </row>
      </sheetData>
      <sheetData sheetId="1">
        <row r="12">
          <cell r="C12">
            <v>24</v>
          </cell>
        </row>
      </sheetData>
      <sheetData sheetId="2">
        <row r="12">
          <cell r="C12">
            <v>19</v>
          </cell>
        </row>
      </sheetData>
      <sheetData sheetId="3">
        <row r="12">
          <cell r="C12">
            <v>31</v>
          </cell>
        </row>
      </sheetData>
      <sheetData sheetId="4">
        <row r="12">
          <cell r="C12">
            <v>34</v>
          </cell>
        </row>
      </sheetData>
      <sheetData sheetId="5">
        <row r="12">
          <cell r="C12">
            <v>20</v>
          </cell>
        </row>
      </sheetData>
      <sheetData sheetId="6">
        <row r="12">
          <cell r="C12">
            <v>25</v>
          </cell>
        </row>
      </sheetData>
      <sheetData sheetId="7">
        <row r="12">
          <cell r="C12">
            <v>35</v>
          </cell>
        </row>
      </sheetData>
      <sheetData sheetId="8">
        <row r="12">
          <cell r="C12">
            <v>22</v>
          </cell>
        </row>
      </sheetData>
      <sheetData sheetId="9">
        <row r="12">
          <cell r="C12">
            <v>42</v>
          </cell>
        </row>
      </sheetData>
      <sheetData sheetId="10">
        <row r="12">
          <cell r="C12">
            <v>30</v>
          </cell>
        </row>
      </sheetData>
      <sheetData sheetId="11">
        <row r="12">
          <cell r="C12">
            <v>311</v>
          </cell>
          <cell r="D12">
            <v>50487.15</v>
          </cell>
          <cell r="F12">
            <v>604</v>
          </cell>
          <cell r="G12">
            <v>116452.38</v>
          </cell>
        </row>
        <row r="21">
          <cell r="C21">
            <v>53</v>
          </cell>
          <cell r="D21">
            <v>12248.5</v>
          </cell>
          <cell r="F21">
            <v>196</v>
          </cell>
          <cell r="G21">
            <v>44953.279999999999</v>
          </cell>
        </row>
        <row r="22">
          <cell r="C22">
            <v>384</v>
          </cell>
          <cell r="D22">
            <v>60218.520000000004</v>
          </cell>
          <cell r="F22">
            <v>519</v>
          </cell>
          <cell r="G22">
            <v>157515.53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</sheetNames>
    <sheetDataSet>
      <sheetData sheetId="0"/>
      <sheetData sheetId="1">
        <row r="10">
          <cell r="C10">
            <v>38478</v>
          </cell>
          <cell r="D10">
            <v>105014.97</v>
          </cell>
          <cell r="F10">
            <v>1026</v>
          </cell>
          <cell r="G10">
            <v>35347.21</v>
          </cell>
          <cell r="H10">
            <v>370</v>
          </cell>
          <cell r="I10">
            <v>19653.87</v>
          </cell>
        </row>
        <row r="20">
          <cell r="C20">
            <v>11292</v>
          </cell>
          <cell r="D20">
            <v>132682.48000000001</v>
          </cell>
          <cell r="F20">
            <v>7438</v>
          </cell>
          <cell r="G20">
            <v>71770.81</v>
          </cell>
          <cell r="H20">
            <v>377</v>
          </cell>
          <cell r="I20">
            <v>8008.11</v>
          </cell>
        </row>
        <row r="24">
          <cell r="C24">
            <v>5140</v>
          </cell>
          <cell r="D24">
            <v>122586.63</v>
          </cell>
          <cell r="F24">
            <v>883</v>
          </cell>
          <cell r="G24">
            <v>80069.7</v>
          </cell>
          <cell r="H24">
            <v>368</v>
          </cell>
          <cell r="I24">
            <v>39401.26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1</v>
          </cell>
          <cell r="D30">
            <v>1006.79</v>
          </cell>
          <cell r="F30">
            <v>0</v>
          </cell>
          <cell r="G30">
            <v>0</v>
          </cell>
          <cell r="H30">
            <v>1</v>
          </cell>
          <cell r="I30">
            <v>480256.07</v>
          </cell>
        </row>
        <row r="33">
          <cell r="C33">
            <v>5</v>
          </cell>
          <cell r="D33">
            <v>159.80000000000001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722</v>
          </cell>
          <cell r="D36">
            <v>13258.12</v>
          </cell>
          <cell r="F36">
            <v>1</v>
          </cell>
          <cell r="G36">
            <v>17.57</v>
          </cell>
          <cell r="H36">
            <v>2</v>
          </cell>
          <cell r="I36">
            <v>252</v>
          </cell>
        </row>
        <row r="40">
          <cell r="C40">
            <v>13667</v>
          </cell>
          <cell r="D40">
            <v>65443.79</v>
          </cell>
          <cell r="F40">
            <v>35</v>
          </cell>
          <cell r="G40">
            <v>3671.68</v>
          </cell>
          <cell r="H40">
            <v>26</v>
          </cell>
          <cell r="I40">
            <v>15502.45</v>
          </cell>
        </row>
        <row r="56">
          <cell r="C56">
            <v>15933</v>
          </cell>
          <cell r="D56">
            <v>189122.05</v>
          </cell>
          <cell r="F56">
            <v>670</v>
          </cell>
          <cell r="G56">
            <v>26936.97</v>
          </cell>
          <cell r="H56">
            <v>369</v>
          </cell>
          <cell r="I56">
            <v>20961.16</v>
          </cell>
        </row>
        <row r="88">
          <cell r="C88">
            <v>65750</v>
          </cell>
          <cell r="D88">
            <v>376236.92</v>
          </cell>
          <cell r="F88">
            <v>2168</v>
          </cell>
          <cell r="G88">
            <v>161738.01999999999</v>
          </cell>
          <cell r="H88">
            <v>1062</v>
          </cell>
          <cell r="I88">
            <v>324524.58</v>
          </cell>
        </row>
        <row r="124">
          <cell r="C124">
            <v>9</v>
          </cell>
          <cell r="D124">
            <v>1142.47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65</v>
          </cell>
          <cell r="D128">
            <v>392.3</v>
          </cell>
          <cell r="F128">
            <v>0</v>
          </cell>
          <cell r="G128">
            <v>0</v>
          </cell>
          <cell r="H128">
            <v>6</v>
          </cell>
          <cell r="I128">
            <v>6255</v>
          </cell>
        </row>
        <row r="132">
          <cell r="C132">
            <v>5380</v>
          </cell>
          <cell r="D132">
            <v>39557.769999999997</v>
          </cell>
          <cell r="F132">
            <v>1</v>
          </cell>
          <cell r="G132">
            <v>45</v>
          </cell>
          <cell r="H132">
            <v>13</v>
          </cell>
          <cell r="I132">
            <v>9927.2999999999993</v>
          </cell>
        </row>
        <row r="153">
          <cell r="C153">
            <v>5921</v>
          </cell>
          <cell r="D153">
            <v>16287.6</v>
          </cell>
          <cell r="F153">
            <v>6</v>
          </cell>
          <cell r="G153">
            <v>98.03</v>
          </cell>
          <cell r="H153">
            <v>16</v>
          </cell>
          <cell r="I153">
            <v>1216.69</v>
          </cell>
        </row>
        <row r="158">
          <cell r="C158">
            <v>3</v>
          </cell>
          <cell r="D158">
            <v>152.22999999999999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41</v>
          </cell>
          <cell r="D161">
            <v>41479.58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76475</v>
          </cell>
          <cell r="D170">
            <v>47535.97</v>
          </cell>
          <cell r="F170">
            <v>735</v>
          </cell>
          <cell r="G170">
            <v>17552.84</v>
          </cell>
          <cell r="H170">
            <v>771</v>
          </cell>
          <cell r="I170">
            <v>14932.43</v>
          </cell>
        </row>
        <row r="175">
          <cell r="C175">
            <v>183238</v>
          </cell>
        </row>
      </sheetData>
      <sheetData sheetId="2">
        <row r="11">
          <cell r="C11">
            <v>34910</v>
          </cell>
          <cell r="D11">
            <v>190933.13</v>
          </cell>
          <cell r="J11">
            <v>1654</v>
          </cell>
          <cell r="K11">
            <v>101081.88</v>
          </cell>
        </row>
        <row r="12">
          <cell r="C12">
            <v>4251</v>
          </cell>
          <cell r="D12">
            <v>53761.14</v>
          </cell>
          <cell r="J12">
            <v>267</v>
          </cell>
          <cell r="K12">
            <v>16166</v>
          </cell>
        </row>
        <row r="13">
          <cell r="C13">
            <v>281</v>
          </cell>
          <cell r="D13">
            <v>5283.7</v>
          </cell>
          <cell r="J13">
            <v>20</v>
          </cell>
          <cell r="K13">
            <v>1355.6</v>
          </cell>
        </row>
        <row r="14">
          <cell r="C14">
            <v>463</v>
          </cell>
          <cell r="D14">
            <v>367.93</v>
          </cell>
          <cell r="J14">
            <v>7</v>
          </cell>
          <cell r="K14">
            <v>363.2</v>
          </cell>
        </row>
        <row r="15">
          <cell r="C15">
            <v>30</v>
          </cell>
          <cell r="D15">
            <v>88.61</v>
          </cell>
          <cell r="J15">
            <v>1</v>
          </cell>
          <cell r="K15">
            <v>9.0500000000000007</v>
          </cell>
        </row>
        <row r="16">
          <cell r="C16">
            <v>2763</v>
          </cell>
          <cell r="D16">
            <v>4749.72</v>
          </cell>
          <cell r="J16">
            <v>13</v>
          </cell>
          <cell r="K16">
            <v>617.51</v>
          </cell>
        </row>
        <row r="17">
          <cell r="C17">
            <v>1401</v>
          </cell>
          <cell r="D17">
            <v>441.63</v>
          </cell>
          <cell r="J17">
            <v>5</v>
          </cell>
          <cell r="K17">
            <v>334.26</v>
          </cell>
        </row>
        <row r="18">
          <cell r="C18">
            <v>73</v>
          </cell>
          <cell r="D18">
            <v>288.77</v>
          </cell>
          <cell r="J18">
            <v>3</v>
          </cell>
          <cell r="K18">
            <v>1693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17990</v>
          </cell>
          <cell r="D25">
            <v>77471.58</v>
          </cell>
          <cell r="J25">
            <v>61</v>
          </cell>
          <cell r="K25">
            <v>9381.39</v>
          </cell>
        </row>
        <row r="26">
          <cell r="C26">
            <v>1230</v>
          </cell>
          <cell r="D26">
            <v>19507.48</v>
          </cell>
          <cell r="J26">
            <v>118</v>
          </cell>
          <cell r="K26">
            <v>27379.02</v>
          </cell>
        </row>
        <row r="27">
          <cell r="C27">
            <v>87</v>
          </cell>
          <cell r="D27">
            <v>1447.55</v>
          </cell>
          <cell r="J27">
            <v>8</v>
          </cell>
          <cell r="K27">
            <v>1376.49</v>
          </cell>
        </row>
        <row r="28">
          <cell r="C28">
            <v>4</v>
          </cell>
          <cell r="D28">
            <v>22.14</v>
          </cell>
          <cell r="J28">
            <v>0</v>
          </cell>
          <cell r="K28">
            <v>0</v>
          </cell>
        </row>
        <row r="29">
          <cell r="C29">
            <v>10</v>
          </cell>
          <cell r="D29">
            <v>50.12</v>
          </cell>
          <cell r="J29">
            <v>0</v>
          </cell>
          <cell r="K29">
            <v>0</v>
          </cell>
        </row>
        <row r="30">
          <cell r="C30">
            <v>234</v>
          </cell>
          <cell r="D30">
            <v>418.95</v>
          </cell>
          <cell r="J30">
            <v>0</v>
          </cell>
          <cell r="K30">
            <v>0</v>
          </cell>
        </row>
        <row r="31">
          <cell r="C31">
            <v>1162</v>
          </cell>
          <cell r="D31">
            <v>5914.17</v>
          </cell>
          <cell r="J31">
            <v>4</v>
          </cell>
          <cell r="K31">
            <v>259.26</v>
          </cell>
        </row>
        <row r="32">
          <cell r="C32">
            <v>0</v>
          </cell>
          <cell r="D32">
            <v>0</v>
          </cell>
          <cell r="J32">
            <v>0</v>
          </cell>
          <cell r="K32">
            <v>0</v>
          </cell>
        </row>
        <row r="34">
          <cell r="C34">
            <v>250</v>
          </cell>
          <cell r="D34">
            <v>1601.46</v>
          </cell>
          <cell r="J34">
            <v>0</v>
          </cell>
          <cell r="K34">
            <v>346.37</v>
          </cell>
        </row>
        <row r="35">
          <cell r="C35">
            <v>0</v>
          </cell>
          <cell r="D35">
            <v>0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2</v>
          </cell>
          <cell r="D37">
            <v>2.46</v>
          </cell>
          <cell r="J37">
            <v>0</v>
          </cell>
          <cell r="K37">
            <v>0</v>
          </cell>
        </row>
        <row r="38">
          <cell r="C38">
            <v>1</v>
          </cell>
          <cell r="D38">
            <v>2.46</v>
          </cell>
          <cell r="J38">
            <v>0</v>
          </cell>
          <cell r="K38">
            <v>0</v>
          </cell>
        </row>
        <row r="39">
          <cell r="C39">
            <v>6</v>
          </cell>
          <cell r="D39">
            <v>23.37</v>
          </cell>
          <cell r="J39">
            <v>0</v>
          </cell>
          <cell r="K39">
            <v>0</v>
          </cell>
        </row>
        <row r="40">
          <cell r="C40">
            <v>2</v>
          </cell>
          <cell r="D40">
            <v>1.23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75127.710000000006</v>
          </cell>
        </row>
        <row r="11">
          <cell r="P11">
            <v>94921.05</v>
          </cell>
        </row>
        <row r="12">
          <cell r="P12">
            <v>84437.68</v>
          </cell>
        </row>
        <row r="13">
          <cell r="P13">
            <v>0</v>
          </cell>
        </row>
        <row r="14">
          <cell r="P14">
            <v>839.76</v>
          </cell>
        </row>
        <row r="15">
          <cell r="P15">
            <v>133.29</v>
          </cell>
        </row>
        <row r="16">
          <cell r="P16">
            <v>11058.59</v>
          </cell>
        </row>
        <row r="17">
          <cell r="P17">
            <v>37080.44</v>
          </cell>
        </row>
        <row r="20">
          <cell r="P20">
            <v>127657.38</v>
          </cell>
        </row>
        <row r="26">
          <cell r="P26">
            <v>289116.40000000002</v>
          </cell>
        </row>
        <row r="33">
          <cell r="P33">
            <v>952.93</v>
          </cell>
        </row>
        <row r="34">
          <cell r="P34">
            <v>327.22000000000003</v>
          </cell>
        </row>
        <row r="35">
          <cell r="P35">
            <v>31199.200000000001</v>
          </cell>
        </row>
        <row r="36">
          <cell r="P36">
            <v>9772.56</v>
          </cell>
        </row>
        <row r="37">
          <cell r="P37">
            <v>120.06</v>
          </cell>
        </row>
        <row r="38">
          <cell r="P38">
            <v>32714.94</v>
          </cell>
        </row>
        <row r="39">
          <cell r="P39">
            <v>0</v>
          </cell>
        </row>
        <row r="40">
          <cell r="P40">
            <v>28521.58</v>
          </cell>
        </row>
      </sheetData>
      <sheetData sheetId="5">
        <row r="10">
          <cell r="G10">
            <v>31264.15</v>
          </cell>
        </row>
        <row r="11">
          <cell r="G11">
            <v>1722.96</v>
          </cell>
        </row>
        <row r="12">
          <cell r="G12">
            <v>7041.34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2537.5700000000002</v>
          </cell>
        </row>
        <row r="20">
          <cell r="G20">
            <v>2975.07</v>
          </cell>
        </row>
        <row r="26">
          <cell r="G26">
            <v>229272.98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787.59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581.04</v>
          </cell>
        </row>
        <row r="41">
          <cell r="C41">
            <v>610518.23</v>
          </cell>
          <cell r="D41">
            <v>47036.81</v>
          </cell>
          <cell r="E41">
            <v>940890.92</v>
          </cell>
          <cell r="G41">
            <v>276182.7</v>
          </cell>
          <cell r="I41">
            <v>66313.58</v>
          </cell>
          <cell r="K41">
            <v>5472.08</v>
          </cell>
          <cell r="M41">
            <v>0</v>
          </cell>
        </row>
      </sheetData>
      <sheetData sheetId="6">
        <row r="9">
          <cell r="C9">
            <v>116625</v>
          </cell>
          <cell r="D9">
            <v>866568.26</v>
          </cell>
          <cell r="E9">
            <v>0</v>
          </cell>
        </row>
        <row r="18">
          <cell r="C18">
            <v>47298</v>
          </cell>
          <cell r="D18">
            <v>216707.1</v>
          </cell>
          <cell r="E18">
            <v>64203.35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3364</v>
          </cell>
          <cell r="D20">
            <v>2450.5500000000002</v>
          </cell>
          <cell r="E20">
            <v>452.35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8556</v>
          </cell>
          <cell r="D22">
            <v>24807.23</v>
          </cell>
          <cell r="E22">
            <v>5930.53</v>
          </cell>
        </row>
        <row r="29">
          <cell r="C29">
            <v>7395</v>
          </cell>
          <cell r="D29">
            <v>41526.36</v>
          </cell>
          <cell r="E29">
            <v>10296.280000000001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  <sheetName val="FIN_BS"/>
      <sheetName val="FIN_BU"/>
      <sheetName val="SUPFIN_PiRodV"/>
      <sheetName val="SUPFIN_RDZodV"/>
      <sheetName val="SUPFIN_neRDZodV"/>
      <sheetName val="SUPFIN_VK"/>
      <sheetName val="SUPFIN_SVl"/>
      <sheetName val="VS_VS1_NO"/>
      <sheetName val="VS_VS2"/>
      <sheetName val="SUP_MS_NO"/>
      <sheetName val="SUP_KS"/>
      <sheetName val="SUP_VTR"/>
      <sheetName val="RR_REO_01 - #1"/>
      <sheetName val="RR_REO_03"/>
      <sheetName val="RR_REO_04"/>
      <sheetName val="DEC_SP - #1"/>
      <sheetName val="DEC_SP - #2"/>
      <sheetName val="DEC_SP - #3"/>
      <sheetName val="DEC_SP - #4"/>
      <sheetName val="DEC_SP - #5"/>
      <sheetName val="DEC_SP - #6"/>
    </sheetNames>
    <sheetDataSet>
      <sheetData sheetId="0"/>
      <sheetData sheetId="1">
        <row r="10">
          <cell r="C10">
            <v>26427</v>
          </cell>
          <cell r="D10">
            <v>22940</v>
          </cell>
          <cell r="F10">
            <v>123</v>
          </cell>
          <cell r="G10">
            <v>4254</v>
          </cell>
          <cell r="H10">
            <v>43</v>
          </cell>
          <cell r="I10">
            <v>2412</v>
          </cell>
        </row>
        <row r="20">
          <cell r="C20">
            <v>1435</v>
          </cell>
          <cell r="D20">
            <v>28950</v>
          </cell>
          <cell r="F20">
            <v>1265</v>
          </cell>
          <cell r="G20">
            <v>12193</v>
          </cell>
          <cell r="H20">
            <v>71</v>
          </cell>
          <cell r="I20">
            <v>1684</v>
          </cell>
        </row>
        <row r="24">
          <cell r="C24">
            <v>7996</v>
          </cell>
          <cell r="D24">
            <v>62425</v>
          </cell>
          <cell r="F24">
            <v>431</v>
          </cell>
          <cell r="G24">
            <v>21752</v>
          </cell>
          <cell r="H24">
            <v>223</v>
          </cell>
          <cell r="I24">
            <v>17845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2</v>
          </cell>
          <cell r="D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211</v>
          </cell>
          <cell r="D36">
            <v>17838</v>
          </cell>
          <cell r="F36">
            <v>1</v>
          </cell>
          <cell r="G36">
            <v>54</v>
          </cell>
          <cell r="H36">
            <v>4</v>
          </cell>
          <cell r="I36">
            <v>106</v>
          </cell>
        </row>
        <row r="40">
          <cell r="C40">
            <v>5372</v>
          </cell>
          <cell r="D40">
            <v>59688</v>
          </cell>
          <cell r="F40">
            <v>16</v>
          </cell>
          <cell r="G40">
            <v>785</v>
          </cell>
          <cell r="H40">
            <v>11</v>
          </cell>
          <cell r="I40">
            <v>7463</v>
          </cell>
        </row>
        <row r="56">
          <cell r="C56">
            <v>2784</v>
          </cell>
          <cell r="D56">
            <v>222526</v>
          </cell>
          <cell r="F56">
            <v>1017</v>
          </cell>
          <cell r="G56">
            <v>118356</v>
          </cell>
          <cell r="H56">
            <v>76</v>
          </cell>
          <cell r="I56">
            <v>9238</v>
          </cell>
        </row>
        <row r="88">
          <cell r="C88">
            <v>78778</v>
          </cell>
          <cell r="D88">
            <v>374640</v>
          </cell>
          <cell r="F88">
            <v>1577</v>
          </cell>
          <cell r="G88">
            <v>94374</v>
          </cell>
          <cell r="H88">
            <v>919</v>
          </cell>
          <cell r="I88">
            <v>116850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14</v>
          </cell>
          <cell r="D128">
            <v>58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1032</v>
          </cell>
          <cell r="D132">
            <v>6902</v>
          </cell>
          <cell r="F132">
            <v>15</v>
          </cell>
          <cell r="G132">
            <v>528</v>
          </cell>
          <cell r="H132">
            <v>10</v>
          </cell>
          <cell r="I132">
            <v>339</v>
          </cell>
        </row>
        <row r="153">
          <cell r="C153">
            <v>26</v>
          </cell>
          <cell r="D153">
            <v>575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3</v>
          </cell>
          <cell r="D161">
            <v>81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14780</v>
          </cell>
          <cell r="D170">
            <v>9744</v>
          </cell>
          <cell r="F170">
            <v>96</v>
          </cell>
          <cell r="G170">
            <v>2033</v>
          </cell>
          <cell r="H170">
            <v>178</v>
          </cell>
          <cell r="I170">
            <v>3201</v>
          </cell>
        </row>
        <row r="175">
          <cell r="C175">
            <v>109396</v>
          </cell>
        </row>
      </sheetData>
      <sheetData sheetId="2">
        <row r="11">
          <cell r="C11">
            <v>27858</v>
          </cell>
          <cell r="D11">
            <v>157145</v>
          </cell>
          <cell r="J11">
            <v>1322</v>
          </cell>
          <cell r="K11">
            <v>70094</v>
          </cell>
        </row>
        <row r="12">
          <cell r="C12">
            <v>2907</v>
          </cell>
          <cell r="D12">
            <v>35319</v>
          </cell>
          <cell r="J12">
            <v>148</v>
          </cell>
          <cell r="K12">
            <v>8964</v>
          </cell>
        </row>
        <row r="13">
          <cell r="C13">
            <v>166</v>
          </cell>
          <cell r="D13">
            <v>3175</v>
          </cell>
          <cell r="J13">
            <v>9</v>
          </cell>
          <cell r="K13">
            <v>484</v>
          </cell>
        </row>
        <row r="14">
          <cell r="C14">
            <v>228</v>
          </cell>
          <cell r="D14">
            <v>174</v>
          </cell>
          <cell r="J14">
            <v>6</v>
          </cell>
          <cell r="K14">
            <v>312</v>
          </cell>
        </row>
        <row r="15">
          <cell r="C15">
            <v>99</v>
          </cell>
          <cell r="D15">
            <v>286</v>
          </cell>
          <cell r="J15">
            <v>2</v>
          </cell>
          <cell r="K15">
            <v>70</v>
          </cell>
        </row>
        <row r="16">
          <cell r="C16">
            <v>1435</v>
          </cell>
          <cell r="D16">
            <v>2587</v>
          </cell>
          <cell r="J16">
            <v>5</v>
          </cell>
          <cell r="K16">
            <v>255</v>
          </cell>
        </row>
        <row r="17">
          <cell r="C17">
            <v>619</v>
          </cell>
          <cell r="D17">
            <v>197</v>
          </cell>
          <cell r="J17">
            <v>0</v>
          </cell>
          <cell r="K17">
            <v>0</v>
          </cell>
        </row>
        <row r="18">
          <cell r="C18">
            <v>176</v>
          </cell>
          <cell r="D18">
            <v>629</v>
          </cell>
          <cell r="J18">
            <v>11</v>
          </cell>
          <cell r="K18">
            <v>349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11513</v>
          </cell>
          <cell r="D25">
            <v>51527</v>
          </cell>
          <cell r="J25">
            <v>22</v>
          </cell>
          <cell r="K25">
            <v>3525</v>
          </cell>
        </row>
        <row r="26">
          <cell r="C26">
            <v>491</v>
          </cell>
          <cell r="D26">
            <v>8418</v>
          </cell>
          <cell r="J26">
            <v>27</v>
          </cell>
          <cell r="K26">
            <v>6528</v>
          </cell>
        </row>
        <row r="27">
          <cell r="C27">
            <v>48</v>
          </cell>
          <cell r="D27">
            <v>827</v>
          </cell>
          <cell r="J27">
            <v>3</v>
          </cell>
          <cell r="K27">
            <v>542</v>
          </cell>
        </row>
        <row r="28">
          <cell r="C28">
            <v>1</v>
          </cell>
          <cell r="D28">
            <v>6</v>
          </cell>
          <cell r="J28">
            <v>0</v>
          </cell>
          <cell r="K28">
            <v>0</v>
          </cell>
        </row>
        <row r="29">
          <cell r="C29">
            <v>10</v>
          </cell>
          <cell r="D29">
            <v>55</v>
          </cell>
          <cell r="J29">
            <v>0</v>
          </cell>
          <cell r="K29">
            <v>0</v>
          </cell>
        </row>
        <row r="30">
          <cell r="C30">
            <v>119</v>
          </cell>
          <cell r="D30">
            <v>222</v>
          </cell>
          <cell r="J30">
            <v>0</v>
          </cell>
          <cell r="K30">
            <v>0</v>
          </cell>
        </row>
        <row r="31">
          <cell r="C31">
            <v>398</v>
          </cell>
          <cell r="D31">
            <v>2203</v>
          </cell>
          <cell r="J31">
            <v>2</v>
          </cell>
          <cell r="K31">
            <v>87</v>
          </cell>
        </row>
        <row r="32">
          <cell r="C32">
            <v>1</v>
          </cell>
          <cell r="D32">
            <v>6</v>
          </cell>
          <cell r="J32">
            <v>0</v>
          </cell>
          <cell r="K32">
            <v>0</v>
          </cell>
        </row>
        <row r="34">
          <cell r="C34">
            <v>31544</v>
          </cell>
          <cell r="D34">
            <v>101626</v>
          </cell>
          <cell r="J34">
            <v>10</v>
          </cell>
          <cell r="K34">
            <v>1974</v>
          </cell>
        </row>
        <row r="35">
          <cell r="C35">
            <v>706</v>
          </cell>
          <cell r="D35">
            <v>3743</v>
          </cell>
          <cell r="J35">
            <v>0</v>
          </cell>
          <cell r="K35">
            <v>0</v>
          </cell>
        </row>
        <row r="36">
          <cell r="C36">
            <v>34</v>
          </cell>
          <cell r="D36">
            <v>214</v>
          </cell>
          <cell r="J36">
            <v>0</v>
          </cell>
          <cell r="K36">
            <v>0</v>
          </cell>
        </row>
        <row r="37">
          <cell r="C37">
            <v>1</v>
          </cell>
          <cell r="D37">
            <v>14</v>
          </cell>
          <cell r="J37">
            <v>0</v>
          </cell>
          <cell r="K37">
            <v>0</v>
          </cell>
        </row>
        <row r="38">
          <cell r="C38">
            <v>14</v>
          </cell>
          <cell r="D38">
            <v>79</v>
          </cell>
          <cell r="J38">
            <v>0</v>
          </cell>
          <cell r="K38">
            <v>0</v>
          </cell>
        </row>
        <row r="39">
          <cell r="C39">
            <v>72</v>
          </cell>
          <cell r="D39">
            <v>223</v>
          </cell>
          <cell r="J39">
            <v>0</v>
          </cell>
          <cell r="K39">
            <v>0</v>
          </cell>
        </row>
        <row r="40">
          <cell r="C40">
            <v>86</v>
          </cell>
          <cell r="D40">
            <v>53</v>
          </cell>
          <cell r="J40">
            <v>0</v>
          </cell>
          <cell r="K40">
            <v>0</v>
          </cell>
        </row>
        <row r="41">
          <cell r="C41">
            <v>10</v>
          </cell>
          <cell r="D41">
            <v>141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16058</v>
          </cell>
        </row>
        <row r="11">
          <cell r="P11">
            <v>20265</v>
          </cell>
        </row>
        <row r="12">
          <cell r="P12">
            <v>40576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0.65</v>
          </cell>
        </row>
        <row r="16">
          <cell r="P16">
            <v>12487</v>
          </cell>
        </row>
        <row r="17">
          <cell r="P17">
            <v>35813</v>
          </cell>
        </row>
        <row r="20">
          <cell r="P20">
            <v>133516</v>
          </cell>
        </row>
        <row r="26">
          <cell r="P26">
            <v>288473</v>
          </cell>
        </row>
        <row r="33">
          <cell r="P33">
            <v>0</v>
          </cell>
        </row>
        <row r="34">
          <cell r="P34">
            <v>45</v>
          </cell>
        </row>
        <row r="35">
          <cell r="P35">
            <v>5315</v>
          </cell>
        </row>
        <row r="36">
          <cell r="P36">
            <v>403</v>
          </cell>
        </row>
        <row r="37">
          <cell r="P37">
            <v>0</v>
          </cell>
        </row>
        <row r="38">
          <cell r="P38">
            <v>57</v>
          </cell>
        </row>
        <row r="39">
          <cell r="P39">
            <v>0</v>
          </cell>
        </row>
        <row r="40">
          <cell r="P40">
            <v>5846</v>
          </cell>
        </row>
      </sheetData>
      <sheetData sheetId="5">
        <row r="10">
          <cell r="G10">
            <v>15051</v>
          </cell>
        </row>
        <row r="11">
          <cell r="G11">
            <v>4182</v>
          </cell>
        </row>
        <row r="12">
          <cell r="G12">
            <v>16191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528</v>
          </cell>
        </row>
        <row r="17">
          <cell r="G17">
            <v>4134</v>
          </cell>
        </row>
        <row r="20">
          <cell r="G20">
            <v>61160</v>
          </cell>
        </row>
        <row r="26">
          <cell r="G26">
            <v>218184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1117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251</v>
          </cell>
        </row>
        <row r="39">
          <cell r="G39">
            <v>0</v>
          </cell>
        </row>
        <row r="40">
          <cell r="G40">
            <v>1444</v>
          </cell>
        </row>
        <row r="41">
          <cell r="C41">
            <v>337646</v>
          </cell>
          <cell r="D41">
            <v>3655</v>
          </cell>
          <cell r="E41">
            <v>159138</v>
          </cell>
          <cell r="G41">
            <v>322242</v>
          </cell>
          <cell r="I41">
            <v>20297</v>
          </cell>
          <cell r="K41">
            <v>11541</v>
          </cell>
          <cell r="M41">
            <v>0</v>
          </cell>
        </row>
      </sheetData>
      <sheetData sheetId="6">
        <row r="9">
          <cell r="C9">
            <v>63206</v>
          </cell>
          <cell r="D9">
            <v>293964</v>
          </cell>
          <cell r="E9">
            <v>0</v>
          </cell>
        </row>
        <row r="18">
          <cell r="C18">
            <v>27611</v>
          </cell>
          <cell r="D18">
            <v>409297</v>
          </cell>
          <cell r="E18">
            <v>147683</v>
          </cell>
        </row>
        <row r="19">
          <cell r="C19">
            <v>11241</v>
          </cell>
          <cell r="D19">
            <v>62959</v>
          </cell>
          <cell r="E19">
            <v>18688</v>
          </cell>
        </row>
        <row r="20">
          <cell r="C20">
            <v>129</v>
          </cell>
          <cell r="D20">
            <v>67</v>
          </cell>
          <cell r="E20">
            <v>23</v>
          </cell>
        </row>
        <row r="21">
          <cell r="C21">
            <v>918</v>
          </cell>
          <cell r="D21">
            <v>11105</v>
          </cell>
          <cell r="E21">
            <v>1659</v>
          </cell>
        </row>
        <row r="22">
          <cell r="C22">
            <v>1991</v>
          </cell>
          <cell r="D22">
            <v>6292</v>
          </cell>
          <cell r="E22">
            <v>1307</v>
          </cell>
        </row>
        <row r="29">
          <cell r="C29">
            <v>4300</v>
          </cell>
          <cell r="D29">
            <v>22684</v>
          </cell>
          <cell r="E29">
            <v>3107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</sheetNames>
    <sheetDataSet>
      <sheetData sheetId="0"/>
      <sheetData sheetId="1">
        <row r="10">
          <cell r="C10">
            <v>109495</v>
          </cell>
          <cell r="D10">
            <v>64537.52</v>
          </cell>
          <cell r="F10">
            <v>754</v>
          </cell>
          <cell r="G10">
            <v>13984.33</v>
          </cell>
          <cell r="H10">
            <v>389</v>
          </cell>
          <cell r="I10">
            <v>7715.47</v>
          </cell>
        </row>
        <row r="20">
          <cell r="C20">
            <v>9579</v>
          </cell>
          <cell r="D20">
            <v>71227.199999999997</v>
          </cell>
          <cell r="F20">
            <v>3358</v>
          </cell>
          <cell r="G20">
            <v>43903.96</v>
          </cell>
          <cell r="H20">
            <v>364</v>
          </cell>
          <cell r="I20">
            <v>5581.06</v>
          </cell>
        </row>
        <row r="24">
          <cell r="C24">
            <v>6198</v>
          </cell>
          <cell r="D24">
            <v>160211.44</v>
          </cell>
          <cell r="F24">
            <v>1011</v>
          </cell>
          <cell r="G24">
            <v>99156.79</v>
          </cell>
          <cell r="H24">
            <v>272</v>
          </cell>
          <cell r="I24">
            <v>42614.68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23</v>
          </cell>
          <cell r="D33">
            <v>658.53</v>
          </cell>
          <cell r="F33">
            <v>0</v>
          </cell>
          <cell r="G33">
            <v>0</v>
          </cell>
          <cell r="H33">
            <v>1</v>
          </cell>
          <cell r="I33">
            <v>60</v>
          </cell>
        </row>
        <row r="36">
          <cell r="C36">
            <v>99</v>
          </cell>
          <cell r="D36">
            <v>2615.66</v>
          </cell>
          <cell r="F36">
            <v>1</v>
          </cell>
          <cell r="G36">
            <v>56.2</v>
          </cell>
          <cell r="H36">
            <v>0</v>
          </cell>
          <cell r="I36">
            <v>0</v>
          </cell>
        </row>
        <row r="40">
          <cell r="C40">
            <v>17262</v>
          </cell>
          <cell r="D40">
            <v>66003.67</v>
          </cell>
          <cell r="F40">
            <v>131</v>
          </cell>
          <cell r="G40">
            <v>21369.87</v>
          </cell>
          <cell r="H40">
            <v>47</v>
          </cell>
          <cell r="I40">
            <v>21987.22</v>
          </cell>
        </row>
        <row r="56">
          <cell r="C56">
            <v>28789</v>
          </cell>
          <cell r="D56">
            <v>131283.54999999999</v>
          </cell>
          <cell r="F56">
            <v>847</v>
          </cell>
          <cell r="G56">
            <v>49114.89</v>
          </cell>
          <cell r="H56">
            <v>299</v>
          </cell>
          <cell r="I56">
            <v>15471.05</v>
          </cell>
        </row>
        <row r="88">
          <cell r="C88">
            <v>66757</v>
          </cell>
          <cell r="D88">
            <v>390528.57</v>
          </cell>
          <cell r="F88">
            <v>1918</v>
          </cell>
          <cell r="G88">
            <v>156635.17000000001</v>
          </cell>
          <cell r="H88">
            <v>861</v>
          </cell>
          <cell r="I88">
            <v>200295.01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248</v>
          </cell>
          <cell r="D128">
            <v>1039.47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11042</v>
          </cell>
          <cell r="D132">
            <v>15716.2</v>
          </cell>
          <cell r="F132">
            <v>30</v>
          </cell>
          <cell r="G132">
            <v>1668.05</v>
          </cell>
          <cell r="H132">
            <v>9</v>
          </cell>
          <cell r="I132">
            <v>4148</v>
          </cell>
        </row>
        <row r="153">
          <cell r="C153">
            <v>26</v>
          </cell>
          <cell r="D153">
            <v>12165.04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128</v>
          </cell>
          <cell r="D161">
            <v>4471.08</v>
          </cell>
          <cell r="F161">
            <v>2</v>
          </cell>
          <cell r="G161">
            <v>427.3</v>
          </cell>
          <cell r="H161">
            <v>3</v>
          </cell>
          <cell r="I161">
            <v>2100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63326</v>
          </cell>
          <cell r="D170">
            <v>39902.410000000003</v>
          </cell>
          <cell r="F170">
            <v>670</v>
          </cell>
          <cell r="G170">
            <v>11544.11</v>
          </cell>
          <cell r="H170">
            <v>465</v>
          </cell>
          <cell r="I170">
            <v>6546.66</v>
          </cell>
        </row>
        <row r="175">
          <cell r="C175">
            <v>188055</v>
          </cell>
        </row>
      </sheetData>
      <sheetData sheetId="2">
        <row r="11">
          <cell r="C11">
            <v>33078</v>
          </cell>
          <cell r="D11">
            <v>192018.49</v>
          </cell>
          <cell r="J11">
            <v>1452</v>
          </cell>
          <cell r="K11">
            <v>93146.9</v>
          </cell>
        </row>
        <row r="12">
          <cell r="C12">
            <v>4828</v>
          </cell>
          <cell r="D12">
            <v>58385.62</v>
          </cell>
          <cell r="J12">
            <v>252</v>
          </cell>
          <cell r="K12">
            <v>19515.509999999998</v>
          </cell>
        </row>
        <row r="13">
          <cell r="C13">
            <v>303</v>
          </cell>
          <cell r="D13">
            <v>6773.94</v>
          </cell>
          <cell r="J13">
            <v>20</v>
          </cell>
          <cell r="K13">
            <v>918.07</v>
          </cell>
        </row>
        <row r="14">
          <cell r="C14">
            <v>380</v>
          </cell>
          <cell r="D14">
            <v>318.83999999999997</v>
          </cell>
          <cell r="J14">
            <v>3</v>
          </cell>
          <cell r="K14">
            <v>365.52</v>
          </cell>
        </row>
        <row r="15">
          <cell r="C15">
            <v>37</v>
          </cell>
          <cell r="D15">
            <v>111.36</v>
          </cell>
          <cell r="J15">
            <v>4</v>
          </cell>
          <cell r="K15">
            <v>208.11</v>
          </cell>
        </row>
        <row r="16">
          <cell r="C16">
            <v>3814</v>
          </cell>
          <cell r="D16">
            <v>7458.03</v>
          </cell>
          <cell r="J16">
            <v>12</v>
          </cell>
          <cell r="K16">
            <v>789.98</v>
          </cell>
        </row>
        <row r="17">
          <cell r="C17">
            <v>1240</v>
          </cell>
          <cell r="D17">
            <v>400.48</v>
          </cell>
          <cell r="J17">
            <v>0</v>
          </cell>
          <cell r="K17">
            <v>0</v>
          </cell>
        </row>
        <row r="18">
          <cell r="C18">
            <v>86</v>
          </cell>
          <cell r="D18">
            <v>300.12</v>
          </cell>
          <cell r="J18">
            <v>7</v>
          </cell>
          <cell r="K18">
            <v>1484.88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17232</v>
          </cell>
          <cell r="D25">
            <v>76093.78</v>
          </cell>
          <cell r="J25">
            <v>55</v>
          </cell>
          <cell r="K25">
            <v>14803.91</v>
          </cell>
        </row>
        <row r="26">
          <cell r="C26">
            <v>1156</v>
          </cell>
          <cell r="D26">
            <v>17713.689999999999</v>
          </cell>
          <cell r="J26">
            <v>69</v>
          </cell>
          <cell r="K26">
            <v>21316.57</v>
          </cell>
        </row>
        <row r="27">
          <cell r="C27">
            <v>130</v>
          </cell>
          <cell r="D27">
            <v>1942.57</v>
          </cell>
          <cell r="J27">
            <v>10</v>
          </cell>
          <cell r="K27">
            <v>1817.41</v>
          </cell>
        </row>
        <row r="28">
          <cell r="C28">
            <v>8</v>
          </cell>
          <cell r="D28">
            <v>87.35</v>
          </cell>
          <cell r="J28">
            <v>0</v>
          </cell>
          <cell r="K28">
            <v>0</v>
          </cell>
        </row>
        <row r="29">
          <cell r="C29">
            <v>11</v>
          </cell>
          <cell r="D29">
            <v>60.9</v>
          </cell>
          <cell r="J29">
            <v>0</v>
          </cell>
          <cell r="K29">
            <v>0</v>
          </cell>
        </row>
        <row r="30">
          <cell r="C30">
            <v>546</v>
          </cell>
          <cell r="D30">
            <v>947.72</v>
          </cell>
          <cell r="J30">
            <v>0</v>
          </cell>
          <cell r="K30">
            <v>0</v>
          </cell>
        </row>
        <row r="31">
          <cell r="C31">
            <v>1015</v>
          </cell>
          <cell r="D31">
            <v>5131.79</v>
          </cell>
          <cell r="J31">
            <v>2</v>
          </cell>
          <cell r="K31">
            <v>2.2799999999999998</v>
          </cell>
        </row>
        <row r="32">
          <cell r="C32">
            <v>0</v>
          </cell>
          <cell r="D32">
            <v>0</v>
          </cell>
          <cell r="J32">
            <v>0</v>
          </cell>
          <cell r="K32">
            <v>0</v>
          </cell>
        </row>
        <row r="34">
          <cell r="C34">
            <v>1860</v>
          </cell>
          <cell r="D34">
            <v>6426.29</v>
          </cell>
          <cell r="J34">
            <v>4</v>
          </cell>
          <cell r="K34">
            <v>134.57</v>
          </cell>
        </row>
        <row r="35">
          <cell r="C35">
            <v>16</v>
          </cell>
          <cell r="D35">
            <v>199.36</v>
          </cell>
          <cell r="J35">
            <v>0</v>
          </cell>
          <cell r="K35">
            <v>0</v>
          </cell>
        </row>
        <row r="36">
          <cell r="C36">
            <v>9</v>
          </cell>
          <cell r="D36">
            <v>163.63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2</v>
          </cell>
          <cell r="D38">
            <v>4.92</v>
          </cell>
          <cell r="J38">
            <v>0</v>
          </cell>
          <cell r="K38">
            <v>0</v>
          </cell>
        </row>
        <row r="39">
          <cell r="C39">
            <v>207</v>
          </cell>
          <cell r="D39">
            <v>652.69000000000005</v>
          </cell>
          <cell r="J39">
            <v>0</v>
          </cell>
          <cell r="K39">
            <v>0</v>
          </cell>
        </row>
        <row r="40">
          <cell r="C40">
            <v>158</v>
          </cell>
          <cell r="D40">
            <v>294.3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53784.28</v>
          </cell>
        </row>
        <row r="11">
          <cell r="P11">
            <v>59368.51</v>
          </cell>
        </row>
        <row r="12">
          <cell r="P12">
            <v>128169.15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526.82000000000005</v>
          </cell>
        </row>
        <row r="16">
          <cell r="P16">
            <v>2092.5300000000002</v>
          </cell>
        </row>
        <row r="17">
          <cell r="P17">
            <v>52931.06</v>
          </cell>
        </row>
        <row r="20">
          <cell r="P20">
            <v>99017.37</v>
          </cell>
        </row>
        <row r="26">
          <cell r="P26">
            <v>300406.84999999998</v>
          </cell>
        </row>
        <row r="33">
          <cell r="P33">
            <v>0</v>
          </cell>
        </row>
        <row r="34">
          <cell r="P34">
            <v>866.23</v>
          </cell>
        </row>
        <row r="35">
          <cell r="P35">
            <v>12991.24</v>
          </cell>
        </row>
        <row r="36">
          <cell r="P36">
            <v>8515.35</v>
          </cell>
        </row>
        <row r="37">
          <cell r="P37">
            <v>0</v>
          </cell>
        </row>
        <row r="38">
          <cell r="P38">
            <v>3725.9</v>
          </cell>
        </row>
        <row r="39">
          <cell r="P39">
            <v>0</v>
          </cell>
        </row>
        <row r="40">
          <cell r="P40">
            <v>26852.71</v>
          </cell>
        </row>
      </sheetData>
      <sheetData sheetId="5">
        <row r="10">
          <cell r="G10">
            <v>9726.3799999999992</v>
          </cell>
        </row>
        <row r="11">
          <cell r="G11">
            <v>6781.29</v>
          </cell>
        </row>
        <row r="12">
          <cell r="G12">
            <v>12732.65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2438.59</v>
          </cell>
        </row>
        <row r="20">
          <cell r="G20">
            <v>11265.45</v>
          </cell>
        </row>
        <row r="26">
          <cell r="G26">
            <v>179532.12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200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2132.2399999999998</v>
          </cell>
        </row>
        <row r="41">
          <cell r="C41">
            <v>582999.5</v>
          </cell>
          <cell r="D41">
            <v>3938.14</v>
          </cell>
          <cell r="E41">
            <v>306519.15000000002</v>
          </cell>
          <cell r="G41">
            <v>224808.71</v>
          </cell>
          <cell r="I41">
            <v>20190.45</v>
          </cell>
          <cell r="K41">
            <v>25438.22</v>
          </cell>
          <cell r="M41">
            <v>0</v>
          </cell>
        </row>
      </sheetData>
      <sheetData sheetId="6">
        <row r="9">
          <cell r="C9">
            <v>78932</v>
          </cell>
          <cell r="D9">
            <v>564894.69999999995</v>
          </cell>
          <cell r="E9">
            <v>0</v>
          </cell>
        </row>
        <row r="18">
          <cell r="C18">
            <v>22419</v>
          </cell>
          <cell r="D18">
            <v>156950.06</v>
          </cell>
          <cell r="E18">
            <v>31609.040000000001</v>
          </cell>
        </row>
        <row r="19">
          <cell r="C19">
            <v>3044</v>
          </cell>
          <cell r="D19">
            <v>12356.48</v>
          </cell>
          <cell r="E19">
            <v>2895.75</v>
          </cell>
        </row>
        <row r="20">
          <cell r="C20">
            <v>4907</v>
          </cell>
          <cell r="D20">
            <v>2805.81</v>
          </cell>
          <cell r="E20">
            <v>816.57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38073</v>
          </cell>
          <cell r="D22">
            <v>41484.300000000003</v>
          </cell>
          <cell r="E22">
            <v>10742.58</v>
          </cell>
        </row>
        <row r="29">
          <cell r="C29">
            <v>25418</v>
          </cell>
          <cell r="D29">
            <v>170727.76</v>
          </cell>
          <cell r="E29">
            <v>32540.05</v>
          </cell>
        </row>
        <row r="38">
          <cell r="C38">
            <v>15262</v>
          </cell>
          <cell r="D38">
            <v>11141.58</v>
          </cell>
          <cell r="E38">
            <v>604.52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</sheetNames>
    <sheetDataSet>
      <sheetData sheetId="0"/>
      <sheetData sheetId="1">
        <row r="10">
          <cell r="C10">
            <v>62830</v>
          </cell>
          <cell r="D10">
            <v>36900</v>
          </cell>
          <cell r="F10">
            <v>553</v>
          </cell>
          <cell r="G10">
            <v>14901</v>
          </cell>
          <cell r="H10">
            <v>21</v>
          </cell>
          <cell r="I10">
            <v>4532</v>
          </cell>
        </row>
        <row r="20">
          <cell r="C20">
            <v>175</v>
          </cell>
          <cell r="D20">
            <v>10562</v>
          </cell>
          <cell r="F20">
            <v>350</v>
          </cell>
          <cell r="G20">
            <v>4574</v>
          </cell>
          <cell r="H20">
            <v>7</v>
          </cell>
          <cell r="I20">
            <v>69</v>
          </cell>
        </row>
        <row r="24">
          <cell r="C24">
            <v>3099</v>
          </cell>
          <cell r="D24">
            <v>88474</v>
          </cell>
          <cell r="F24">
            <v>680</v>
          </cell>
          <cell r="G24">
            <v>49518</v>
          </cell>
          <cell r="H24">
            <v>120</v>
          </cell>
          <cell r="I24">
            <v>23721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1</v>
          </cell>
          <cell r="D30">
            <v>186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4</v>
          </cell>
          <cell r="D33">
            <v>245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210</v>
          </cell>
          <cell r="D36">
            <v>1876</v>
          </cell>
          <cell r="F36">
            <v>3</v>
          </cell>
          <cell r="G36">
            <v>1072</v>
          </cell>
          <cell r="H36">
            <v>0</v>
          </cell>
          <cell r="I36">
            <v>0</v>
          </cell>
        </row>
        <row r="40">
          <cell r="C40">
            <v>3700</v>
          </cell>
          <cell r="D40">
            <v>13930</v>
          </cell>
          <cell r="F40">
            <v>15</v>
          </cell>
          <cell r="G40">
            <v>1937</v>
          </cell>
          <cell r="H40">
            <v>6</v>
          </cell>
          <cell r="I40">
            <v>20900</v>
          </cell>
        </row>
        <row r="56">
          <cell r="C56">
            <v>4083</v>
          </cell>
          <cell r="D56">
            <v>112898</v>
          </cell>
          <cell r="F56">
            <v>299</v>
          </cell>
          <cell r="G56">
            <v>10593</v>
          </cell>
          <cell r="H56">
            <v>84</v>
          </cell>
          <cell r="I56">
            <v>11054</v>
          </cell>
        </row>
        <row r="88">
          <cell r="C88">
            <v>102278</v>
          </cell>
          <cell r="D88">
            <v>572433</v>
          </cell>
          <cell r="F88">
            <v>2995</v>
          </cell>
          <cell r="G88">
            <v>216935</v>
          </cell>
          <cell r="H88">
            <v>683</v>
          </cell>
          <cell r="I88">
            <v>260928</v>
          </cell>
        </row>
        <row r="124">
          <cell r="C124">
            <v>23</v>
          </cell>
          <cell r="D124">
            <v>651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119</v>
          </cell>
          <cell r="D128">
            <v>452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3730</v>
          </cell>
          <cell r="D132">
            <v>17357</v>
          </cell>
          <cell r="F132">
            <v>32</v>
          </cell>
          <cell r="G132">
            <v>1395</v>
          </cell>
          <cell r="H132">
            <v>54</v>
          </cell>
          <cell r="I132">
            <v>10137</v>
          </cell>
        </row>
        <row r="153">
          <cell r="C153">
            <v>1303</v>
          </cell>
          <cell r="D153">
            <v>11194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0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21561</v>
          </cell>
          <cell r="D170">
            <v>11482</v>
          </cell>
          <cell r="F170">
            <v>154</v>
          </cell>
          <cell r="G170">
            <v>3787</v>
          </cell>
          <cell r="H170">
            <v>4</v>
          </cell>
          <cell r="I170">
            <v>926</v>
          </cell>
        </row>
        <row r="175">
          <cell r="C175">
            <v>135670</v>
          </cell>
        </row>
      </sheetData>
      <sheetData sheetId="2">
        <row r="11">
          <cell r="C11">
            <v>61215</v>
          </cell>
          <cell r="D11">
            <v>353991</v>
          </cell>
          <cell r="J11">
            <v>2580</v>
          </cell>
          <cell r="K11">
            <v>180523</v>
          </cell>
        </row>
        <row r="12">
          <cell r="C12">
            <v>5548</v>
          </cell>
          <cell r="D12">
            <v>63573</v>
          </cell>
          <cell r="J12">
            <v>273</v>
          </cell>
          <cell r="K12">
            <v>14561</v>
          </cell>
        </row>
        <row r="13">
          <cell r="C13">
            <v>299</v>
          </cell>
          <cell r="D13">
            <v>6330</v>
          </cell>
          <cell r="J13">
            <v>23</v>
          </cell>
          <cell r="K13">
            <v>1443</v>
          </cell>
        </row>
        <row r="14">
          <cell r="C14">
            <v>958</v>
          </cell>
          <cell r="D14">
            <v>715</v>
          </cell>
          <cell r="J14">
            <v>10</v>
          </cell>
          <cell r="K14">
            <v>796</v>
          </cell>
        </row>
        <row r="15">
          <cell r="C15">
            <v>69</v>
          </cell>
          <cell r="D15">
            <v>211</v>
          </cell>
          <cell r="J15">
            <v>3</v>
          </cell>
          <cell r="K15">
            <v>110</v>
          </cell>
        </row>
        <row r="16">
          <cell r="C16">
            <v>3836</v>
          </cell>
          <cell r="D16">
            <v>6035</v>
          </cell>
          <cell r="J16">
            <v>20</v>
          </cell>
          <cell r="K16">
            <v>889</v>
          </cell>
        </row>
        <row r="17">
          <cell r="C17">
            <v>1124</v>
          </cell>
          <cell r="D17">
            <v>353</v>
          </cell>
          <cell r="J17">
            <v>0</v>
          </cell>
          <cell r="K17">
            <v>1</v>
          </cell>
        </row>
        <row r="18">
          <cell r="C18">
            <v>197</v>
          </cell>
          <cell r="D18">
            <v>721</v>
          </cell>
          <cell r="J18">
            <v>8</v>
          </cell>
          <cell r="K18">
            <v>191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26690</v>
          </cell>
          <cell r="D25">
            <v>116152</v>
          </cell>
          <cell r="J25">
            <v>42</v>
          </cell>
          <cell r="K25">
            <v>11437</v>
          </cell>
        </row>
        <row r="26">
          <cell r="C26">
            <v>769</v>
          </cell>
          <cell r="D26">
            <v>11967</v>
          </cell>
          <cell r="J26">
            <v>30</v>
          </cell>
          <cell r="K26">
            <v>3860</v>
          </cell>
        </row>
        <row r="27">
          <cell r="C27">
            <v>93</v>
          </cell>
          <cell r="D27">
            <v>1466</v>
          </cell>
          <cell r="J27">
            <v>3</v>
          </cell>
          <cell r="K27">
            <v>463</v>
          </cell>
        </row>
        <row r="28">
          <cell r="C28">
            <v>2</v>
          </cell>
          <cell r="D28">
            <v>11</v>
          </cell>
          <cell r="J28">
            <v>0</v>
          </cell>
          <cell r="K28">
            <v>0</v>
          </cell>
        </row>
        <row r="29">
          <cell r="C29">
            <v>18</v>
          </cell>
          <cell r="D29">
            <v>89</v>
          </cell>
          <cell r="J29">
            <v>0</v>
          </cell>
          <cell r="K29">
            <v>0</v>
          </cell>
        </row>
        <row r="30">
          <cell r="C30">
            <v>309</v>
          </cell>
          <cell r="D30">
            <v>531</v>
          </cell>
          <cell r="J30">
            <v>0</v>
          </cell>
          <cell r="K30">
            <v>0</v>
          </cell>
        </row>
        <row r="31">
          <cell r="C31">
            <v>638</v>
          </cell>
          <cell r="D31">
            <v>3218</v>
          </cell>
          <cell r="J31">
            <v>0</v>
          </cell>
          <cell r="K31">
            <v>0</v>
          </cell>
        </row>
        <row r="32">
          <cell r="C32">
            <v>5</v>
          </cell>
          <cell r="D32">
            <v>28</v>
          </cell>
          <cell r="J32">
            <v>0</v>
          </cell>
          <cell r="K32">
            <v>0</v>
          </cell>
        </row>
        <row r="34">
          <cell r="C34">
            <v>247</v>
          </cell>
          <cell r="D34">
            <v>1611</v>
          </cell>
          <cell r="J34">
            <v>0</v>
          </cell>
          <cell r="K34">
            <v>26</v>
          </cell>
        </row>
        <row r="35">
          <cell r="C35">
            <v>1</v>
          </cell>
          <cell r="D35">
            <v>18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1</v>
          </cell>
          <cell r="D37">
            <v>1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18</v>
          </cell>
          <cell r="D39">
            <v>75</v>
          </cell>
          <cell r="J39">
            <v>0</v>
          </cell>
          <cell r="K39">
            <v>0</v>
          </cell>
        </row>
        <row r="40">
          <cell r="C40">
            <v>2</v>
          </cell>
          <cell r="D40">
            <v>1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27675</v>
          </cell>
        </row>
        <row r="11">
          <cell r="P11">
            <v>7921.5</v>
          </cell>
        </row>
        <row r="12">
          <cell r="P12">
            <v>66355.5</v>
          </cell>
        </row>
        <row r="13">
          <cell r="P13">
            <v>0</v>
          </cell>
        </row>
        <row r="14">
          <cell r="P14">
            <v>139.5</v>
          </cell>
        </row>
        <row r="15">
          <cell r="P15">
            <v>183.75</v>
          </cell>
        </row>
        <row r="16">
          <cell r="P16">
            <v>1407</v>
          </cell>
        </row>
        <row r="17">
          <cell r="P17">
            <v>10447.5</v>
          </cell>
        </row>
        <row r="20">
          <cell r="P20">
            <v>84673.5</v>
          </cell>
        </row>
        <row r="26">
          <cell r="P26">
            <v>400703.1</v>
          </cell>
        </row>
        <row r="33">
          <cell r="P33">
            <v>488.25</v>
          </cell>
        </row>
        <row r="34">
          <cell r="P34">
            <v>339</v>
          </cell>
        </row>
        <row r="35">
          <cell r="P35">
            <v>13017.75</v>
          </cell>
        </row>
        <row r="36">
          <cell r="P36">
            <v>8395.5</v>
          </cell>
        </row>
        <row r="37">
          <cell r="P37">
            <v>0</v>
          </cell>
        </row>
        <row r="38">
          <cell r="P38">
            <v>0</v>
          </cell>
        </row>
        <row r="39">
          <cell r="P39">
            <v>0</v>
          </cell>
        </row>
        <row r="40">
          <cell r="P40">
            <v>8611.5</v>
          </cell>
        </row>
      </sheetData>
      <sheetData sheetId="5">
        <row r="10">
          <cell r="G10">
            <v>7471</v>
          </cell>
        </row>
        <row r="11">
          <cell r="G11">
            <v>1095</v>
          </cell>
        </row>
        <row r="12">
          <cell r="G12">
            <v>2924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462</v>
          </cell>
        </row>
        <row r="20">
          <cell r="G20">
            <v>244</v>
          </cell>
        </row>
        <row r="26">
          <cell r="G26">
            <v>177698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1661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809</v>
          </cell>
        </row>
        <row r="41">
          <cell r="C41">
            <v>586033</v>
          </cell>
          <cell r="D41">
            <v>0</v>
          </cell>
          <cell r="E41">
            <v>332267</v>
          </cell>
          <cell r="G41">
            <v>192364</v>
          </cell>
          <cell r="I41">
            <v>5246</v>
          </cell>
          <cell r="K41">
            <v>9008</v>
          </cell>
          <cell r="M41">
            <v>0</v>
          </cell>
        </row>
      </sheetData>
      <sheetData sheetId="6">
        <row r="9">
          <cell r="C9">
            <v>44526</v>
          </cell>
          <cell r="D9">
            <v>273182</v>
          </cell>
          <cell r="E9">
            <v>0</v>
          </cell>
        </row>
        <row r="18">
          <cell r="C18">
            <v>42144</v>
          </cell>
          <cell r="D18">
            <v>325379</v>
          </cell>
          <cell r="E18">
            <v>92424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104</v>
          </cell>
          <cell r="D20">
            <v>51</v>
          </cell>
          <cell r="E20">
            <v>15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1303</v>
          </cell>
          <cell r="D22">
            <v>11194</v>
          </cell>
          <cell r="E22">
            <v>3358</v>
          </cell>
        </row>
        <row r="29">
          <cell r="C29">
            <v>47593</v>
          </cell>
          <cell r="D29">
            <v>268834</v>
          </cell>
          <cell r="E29">
            <v>75993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</sheetNames>
    <sheetDataSet>
      <sheetData sheetId="0"/>
      <sheetData sheetId="1">
        <row r="10">
          <cell r="C10">
            <v>40200</v>
          </cell>
          <cell r="D10">
            <v>68214</v>
          </cell>
          <cell r="F10">
            <v>837</v>
          </cell>
          <cell r="G10">
            <v>32124</v>
          </cell>
          <cell r="H10">
            <v>161</v>
          </cell>
          <cell r="I10">
            <v>5303</v>
          </cell>
        </row>
        <row r="20">
          <cell r="C20">
            <v>1062</v>
          </cell>
          <cell r="D20">
            <v>156938</v>
          </cell>
          <cell r="F20">
            <v>9489</v>
          </cell>
          <cell r="G20">
            <v>97818</v>
          </cell>
          <cell r="H20">
            <v>453</v>
          </cell>
          <cell r="I20">
            <v>13357</v>
          </cell>
        </row>
        <row r="24">
          <cell r="C24">
            <v>3684</v>
          </cell>
          <cell r="D24">
            <v>80051</v>
          </cell>
          <cell r="F24">
            <v>464</v>
          </cell>
          <cell r="G24">
            <v>41073</v>
          </cell>
          <cell r="H24">
            <v>351</v>
          </cell>
          <cell r="I24">
            <v>25788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2</v>
          </cell>
          <cell r="D30">
            <v>78100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4</v>
          </cell>
          <cell r="D33">
            <v>118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521</v>
          </cell>
          <cell r="D36">
            <v>6576</v>
          </cell>
          <cell r="F36">
            <v>2</v>
          </cell>
          <cell r="G36">
            <v>559</v>
          </cell>
          <cell r="H36">
            <v>0</v>
          </cell>
          <cell r="I36">
            <v>0</v>
          </cell>
        </row>
        <row r="40">
          <cell r="C40">
            <v>11650</v>
          </cell>
          <cell r="D40">
            <v>161138</v>
          </cell>
          <cell r="F40">
            <v>300</v>
          </cell>
          <cell r="G40">
            <v>13185</v>
          </cell>
          <cell r="H40">
            <v>71</v>
          </cell>
          <cell r="I40">
            <v>37252</v>
          </cell>
        </row>
        <row r="56">
          <cell r="C56">
            <v>10119</v>
          </cell>
          <cell r="D56">
            <v>72502</v>
          </cell>
          <cell r="F56">
            <v>275</v>
          </cell>
          <cell r="G56">
            <v>10822</v>
          </cell>
          <cell r="H56">
            <v>47</v>
          </cell>
          <cell r="I56">
            <v>5000</v>
          </cell>
        </row>
        <row r="88">
          <cell r="C88">
            <v>62524</v>
          </cell>
          <cell r="D88">
            <v>333678</v>
          </cell>
          <cell r="F88">
            <v>1638</v>
          </cell>
          <cell r="G88">
            <v>108967</v>
          </cell>
          <cell r="H88">
            <v>1521</v>
          </cell>
          <cell r="I88">
            <v>250914</v>
          </cell>
        </row>
        <row r="124">
          <cell r="C124">
            <v>4</v>
          </cell>
          <cell r="D124">
            <v>6442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132</v>
          </cell>
          <cell r="D128">
            <v>520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10890</v>
          </cell>
          <cell r="D132">
            <v>66127</v>
          </cell>
          <cell r="F132">
            <v>32</v>
          </cell>
          <cell r="G132">
            <v>1114</v>
          </cell>
          <cell r="H132">
            <v>26</v>
          </cell>
          <cell r="I132">
            <v>3650</v>
          </cell>
        </row>
        <row r="153">
          <cell r="C153">
            <v>0</v>
          </cell>
          <cell r="D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4</v>
          </cell>
          <cell r="D158">
            <v>7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820</v>
          </cell>
          <cell r="D161">
            <v>419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85194</v>
          </cell>
          <cell r="D170">
            <v>38751</v>
          </cell>
          <cell r="F170">
            <v>425</v>
          </cell>
          <cell r="G170">
            <v>9549</v>
          </cell>
          <cell r="H170">
            <v>449</v>
          </cell>
          <cell r="I170">
            <v>8832</v>
          </cell>
        </row>
        <row r="175">
          <cell r="C175">
            <v>174638</v>
          </cell>
        </row>
      </sheetData>
      <sheetData sheetId="2">
        <row r="11">
          <cell r="C11">
            <v>35320</v>
          </cell>
          <cell r="D11">
            <v>194732</v>
          </cell>
          <cell r="J11">
            <v>1386</v>
          </cell>
          <cell r="K11">
            <v>87104</v>
          </cell>
        </row>
        <row r="12">
          <cell r="C12">
            <v>2969</v>
          </cell>
          <cell r="D12">
            <v>32498</v>
          </cell>
          <cell r="J12">
            <v>168</v>
          </cell>
          <cell r="K12">
            <v>9766</v>
          </cell>
        </row>
        <row r="13">
          <cell r="C13">
            <v>506</v>
          </cell>
          <cell r="D13">
            <v>3855</v>
          </cell>
          <cell r="J13">
            <v>1</v>
          </cell>
          <cell r="K13">
            <v>32</v>
          </cell>
        </row>
        <row r="14">
          <cell r="C14">
            <v>344</v>
          </cell>
          <cell r="D14">
            <v>291</v>
          </cell>
          <cell r="J14">
            <v>1</v>
          </cell>
          <cell r="K14">
            <v>10</v>
          </cell>
        </row>
        <row r="15">
          <cell r="C15">
            <v>36</v>
          </cell>
          <cell r="D15">
            <v>110</v>
          </cell>
          <cell r="J15">
            <v>4</v>
          </cell>
          <cell r="K15">
            <v>143</v>
          </cell>
        </row>
        <row r="16">
          <cell r="C16">
            <v>2812</v>
          </cell>
          <cell r="D16">
            <v>4059</v>
          </cell>
          <cell r="J16">
            <v>10</v>
          </cell>
          <cell r="K16">
            <v>589</v>
          </cell>
        </row>
        <row r="17">
          <cell r="C17">
            <v>575</v>
          </cell>
          <cell r="D17">
            <v>173</v>
          </cell>
          <cell r="J17">
            <v>3</v>
          </cell>
          <cell r="K17">
            <v>212</v>
          </cell>
        </row>
        <row r="18">
          <cell r="C18">
            <v>74</v>
          </cell>
          <cell r="D18">
            <v>313</v>
          </cell>
          <cell r="J18">
            <v>3</v>
          </cell>
          <cell r="K18">
            <v>68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652</v>
          </cell>
          <cell r="D21">
            <v>621</v>
          </cell>
          <cell r="J21">
            <v>2</v>
          </cell>
          <cell r="K21">
            <v>1278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25</v>
          </cell>
          <cell r="D23">
            <v>188</v>
          </cell>
          <cell r="J23">
            <v>0</v>
          </cell>
          <cell r="K23">
            <v>0</v>
          </cell>
        </row>
        <row r="25">
          <cell r="C25">
            <v>17172</v>
          </cell>
          <cell r="D25">
            <v>76048</v>
          </cell>
          <cell r="J25">
            <v>28</v>
          </cell>
          <cell r="K25">
            <v>3278</v>
          </cell>
        </row>
        <row r="26">
          <cell r="C26">
            <v>431</v>
          </cell>
          <cell r="D26">
            <v>7233</v>
          </cell>
          <cell r="J26">
            <v>17</v>
          </cell>
          <cell r="K26">
            <v>5155</v>
          </cell>
        </row>
        <row r="27">
          <cell r="C27">
            <v>446</v>
          </cell>
          <cell r="D27">
            <v>4193</v>
          </cell>
          <cell r="J27">
            <v>3</v>
          </cell>
          <cell r="K27">
            <v>168</v>
          </cell>
        </row>
        <row r="28">
          <cell r="C28">
            <v>0</v>
          </cell>
          <cell r="D28">
            <v>0</v>
          </cell>
          <cell r="J28">
            <v>0</v>
          </cell>
          <cell r="K28">
            <v>0</v>
          </cell>
        </row>
        <row r="29">
          <cell r="C29">
            <v>7</v>
          </cell>
          <cell r="D29">
            <v>39</v>
          </cell>
          <cell r="J29">
            <v>0</v>
          </cell>
          <cell r="K29">
            <v>0</v>
          </cell>
        </row>
        <row r="30">
          <cell r="C30">
            <v>226</v>
          </cell>
          <cell r="D30">
            <v>407</v>
          </cell>
          <cell r="J30">
            <v>0</v>
          </cell>
          <cell r="K30">
            <v>0</v>
          </cell>
        </row>
        <row r="31">
          <cell r="C31">
            <v>339</v>
          </cell>
          <cell r="D31">
            <v>1799</v>
          </cell>
          <cell r="J31">
            <v>0</v>
          </cell>
          <cell r="K31">
            <v>0</v>
          </cell>
        </row>
        <row r="32">
          <cell r="C32">
            <v>2</v>
          </cell>
          <cell r="D32">
            <v>11</v>
          </cell>
          <cell r="J32">
            <v>0</v>
          </cell>
          <cell r="K32">
            <v>0</v>
          </cell>
        </row>
        <row r="34">
          <cell r="C34">
            <v>313</v>
          </cell>
          <cell r="D34">
            <v>1473</v>
          </cell>
          <cell r="J34">
            <v>5</v>
          </cell>
          <cell r="K34">
            <v>480</v>
          </cell>
        </row>
        <row r="35">
          <cell r="C35">
            <v>12</v>
          </cell>
          <cell r="D35">
            <v>95</v>
          </cell>
          <cell r="J35">
            <v>0</v>
          </cell>
          <cell r="K35">
            <v>0</v>
          </cell>
        </row>
        <row r="36">
          <cell r="C36">
            <v>1</v>
          </cell>
          <cell r="D36">
            <v>18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15</v>
          </cell>
          <cell r="D39">
            <v>89</v>
          </cell>
          <cell r="J39">
            <v>0</v>
          </cell>
          <cell r="K39">
            <v>0</v>
          </cell>
        </row>
        <row r="40">
          <cell r="C40">
            <v>7</v>
          </cell>
          <cell r="D40">
            <v>4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49786</v>
          </cell>
        </row>
        <row r="11">
          <cell r="P11">
            <v>131828</v>
          </cell>
        </row>
        <row r="12">
          <cell r="P12">
            <v>68043</v>
          </cell>
        </row>
        <row r="13">
          <cell r="P13">
            <v>0</v>
          </cell>
        </row>
        <row r="14">
          <cell r="P14">
            <v>58575</v>
          </cell>
        </row>
        <row r="15">
          <cell r="P15">
            <v>100</v>
          </cell>
        </row>
        <row r="16">
          <cell r="P16">
            <v>4932</v>
          </cell>
        </row>
        <row r="17">
          <cell r="P17">
            <v>136924</v>
          </cell>
        </row>
        <row r="20">
          <cell r="P20">
            <v>61470</v>
          </cell>
        </row>
        <row r="26">
          <cell r="P26">
            <v>227857</v>
          </cell>
        </row>
        <row r="33">
          <cell r="P33">
            <v>4832</v>
          </cell>
        </row>
        <row r="34">
          <cell r="P34">
            <v>397</v>
          </cell>
        </row>
        <row r="35">
          <cell r="P35">
            <v>54885</v>
          </cell>
        </row>
        <row r="36">
          <cell r="P36">
            <v>0</v>
          </cell>
        </row>
        <row r="37">
          <cell r="P37">
            <v>6</v>
          </cell>
        </row>
        <row r="38">
          <cell r="P38">
            <v>356</v>
          </cell>
        </row>
        <row r="39">
          <cell r="P39">
            <v>0</v>
          </cell>
        </row>
        <row r="40">
          <cell r="P40">
            <v>21316</v>
          </cell>
        </row>
      </sheetData>
      <sheetData sheetId="5">
        <row r="10">
          <cell r="G10">
            <v>22514</v>
          </cell>
        </row>
        <row r="11">
          <cell r="G11">
            <v>8328</v>
          </cell>
        </row>
        <row r="12">
          <cell r="G12">
            <v>9735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7</v>
          </cell>
        </row>
        <row r="17">
          <cell r="G17">
            <v>8439</v>
          </cell>
        </row>
        <row r="20">
          <cell r="G20">
            <v>2377</v>
          </cell>
        </row>
        <row r="26">
          <cell r="G26">
            <v>158155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7197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1995</v>
          </cell>
        </row>
        <row r="41">
          <cell r="C41">
            <v>617188</v>
          </cell>
          <cell r="D41">
            <v>11486</v>
          </cell>
          <cell r="E41">
            <v>350096</v>
          </cell>
          <cell r="G41">
            <v>218747</v>
          </cell>
          <cell r="I41">
            <v>5209</v>
          </cell>
          <cell r="K41">
            <v>1856</v>
          </cell>
          <cell r="M41">
            <v>0</v>
          </cell>
        </row>
      </sheetData>
      <sheetData sheetId="6">
        <row r="9">
          <cell r="C9">
            <v>126519</v>
          </cell>
          <cell r="D9">
            <v>823442.21</v>
          </cell>
          <cell r="E9">
            <v>0</v>
          </cell>
        </row>
        <row r="18">
          <cell r="C18">
            <v>20979</v>
          </cell>
          <cell r="D18">
            <v>189927.15</v>
          </cell>
          <cell r="E18">
            <v>47179.55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21371</v>
          </cell>
          <cell r="D20">
            <v>10562</v>
          </cell>
          <cell r="E20">
            <v>3531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9">
          <cell r="C29">
            <v>5362</v>
          </cell>
          <cell r="D29">
            <v>43970.879999999997</v>
          </cell>
          <cell r="E29">
            <v>9775</v>
          </cell>
        </row>
        <row r="38">
          <cell r="C38">
            <v>407</v>
          </cell>
          <cell r="D38">
            <v>1679</v>
          </cell>
          <cell r="E38">
            <v>273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OfContents"/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  <sheetName val="FIN_BS"/>
      <sheetName val="FIN_BU"/>
      <sheetName val="SUPFIN_PiRodV"/>
      <sheetName val="SUPFIN_RDZodV"/>
      <sheetName val="SUPFIN_neRDZodV"/>
      <sheetName val="SUPFIN_VK"/>
      <sheetName val="SUPFIN_SVl"/>
      <sheetName val="VS_VS1_NO"/>
      <sheetName val="VS_VS2"/>
      <sheetName val="SUP_MS_NO"/>
      <sheetName val="SUP_KS"/>
      <sheetName val="SUP_VTR"/>
      <sheetName val="RR_REO_03"/>
      <sheetName val="RR_REO_04"/>
      <sheetName val="DEC_SP - SP"/>
      <sheetName val="DEC_SP - RI"/>
      <sheetName val="DEC_SP - FI"/>
      <sheetName val="DEC_SP - DFI"/>
      <sheetName val="DEC_SP - SI"/>
      <sheetName val="DEC_SP - VBS"/>
    </sheetNames>
    <sheetDataSet>
      <sheetData sheetId="0"/>
      <sheetData sheetId="1"/>
      <sheetData sheetId="2">
        <row r="10">
          <cell r="C10">
            <v>38378</v>
          </cell>
          <cell r="D10">
            <v>15511.03</v>
          </cell>
          <cell r="F10">
            <v>213</v>
          </cell>
          <cell r="G10">
            <v>3928</v>
          </cell>
          <cell r="H10">
            <v>88</v>
          </cell>
          <cell r="I10">
            <v>2532.79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4">
          <cell r="C24">
            <v>700</v>
          </cell>
          <cell r="D24">
            <v>12022.57</v>
          </cell>
          <cell r="F24">
            <v>76</v>
          </cell>
          <cell r="G24">
            <v>6878</v>
          </cell>
          <cell r="H24">
            <v>63</v>
          </cell>
          <cell r="I24">
            <v>3882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0</v>
          </cell>
          <cell r="D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40">
          <cell r="C40">
            <v>599</v>
          </cell>
          <cell r="D40">
            <v>2238.79</v>
          </cell>
          <cell r="F40">
            <v>6</v>
          </cell>
          <cell r="G40">
            <v>104.03</v>
          </cell>
          <cell r="H40">
            <v>18</v>
          </cell>
          <cell r="I40">
            <v>609.5</v>
          </cell>
        </row>
        <row r="56">
          <cell r="C56">
            <v>425</v>
          </cell>
          <cell r="D56">
            <v>1480.6</v>
          </cell>
          <cell r="F56">
            <v>3</v>
          </cell>
          <cell r="G56">
            <v>15.97</v>
          </cell>
          <cell r="H56">
            <v>5</v>
          </cell>
          <cell r="I56">
            <v>234.5</v>
          </cell>
        </row>
        <row r="88">
          <cell r="C88">
            <v>64627</v>
          </cell>
          <cell r="D88">
            <v>348959.01</v>
          </cell>
          <cell r="F88">
            <v>1716</v>
          </cell>
          <cell r="G88">
            <v>272518</v>
          </cell>
          <cell r="H88">
            <v>2038</v>
          </cell>
          <cell r="I88">
            <v>204085.36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0</v>
          </cell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201</v>
          </cell>
          <cell r="D132">
            <v>507.57</v>
          </cell>
          <cell r="F132">
            <v>0</v>
          </cell>
          <cell r="G132">
            <v>0</v>
          </cell>
          <cell r="H132">
            <v>2</v>
          </cell>
          <cell r="I132">
            <v>132</v>
          </cell>
        </row>
        <row r="153">
          <cell r="C153">
            <v>0</v>
          </cell>
          <cell r="D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0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7459</v>
          </cell>
          <cell r="D170">
            <v>4028.04</v>
          </cell>
          <cell r="F170">
            <v>58</v>
          </cell>
          <cell r="G170">
            <v>1381.12</v>
          </cell>
          <cell r="H170">
            <v>66</v>
          </cell>
          <cell r="I170">
            <v>2086</v>
          </cell>
        </row>
        <row r="175">
          <cell r="C175">
            <v>73372</v>
          </cell>
        </row>
      </sheetData>
      <sheetData sheetId="3">
        <row r="11">
          <cell r="C11">
            <v>38880</v>
          </cell>
          <cell r="D11">
            <v>220826.01</v>
          </cell>
          <cell r="J11">
            <v>1497</v>
          </cell>
          <cell r="K11">
            <v>68973</v>
          </cell>
        </row>
        <row r="12">
          <cell r="C12">
            <v>3381</v>
          </cell>
          <cell r="D12">
            <v>35640.699999999997</v>
          </cell>
          <cell r="J12">
            <v>40</v>
          </cell>
          <cell r="K12">
            <v>1271</v>
          </cell>
        </row>
        <row r="13">
          <cell r="C13">
            <v>203</v>
          </cell>
          <cell r="D13">
            <v>4851.75</v>
          </cell>
          <cell r="J13">
            <v>7</v>
          </cell>
          <cell r="K13">
            <v>436</v>
          </cell>
        </row>
        <row r="14">
          <cell r="C14">
            <v>426</v>
          </cell>
          <cell r="D14">
            <v>376.29</v>
          </cell>
          <cell r="J14">
            <v>0</v>
          </cell>
          <cell r="K14">
            <v>0</v>
          </cell>
        </row>
        <row r="15">
          <cell r="C15">
            <v>128</v>
          </cell>
          <cell r="D15">
            <v>409.79</v>
          </cell>
          <cell r="J15">
            <v>3</v>
          </cell>
          <cell r="K15">
            <v>119</v>
          </cell>
        </row>
        <row r="16">
          <cell r="C16">
            <v>3436</v>
          </cell>
          <cell r="D16">
            <v>5858.85</v>
          </cell>
          <cell r="J16">
            <v>3</v>
          </cell>
          <cell r="K16">
            <v>33</v>
          </cell>
        </row>
        <row r="17">
          <cell r="C17">
            <v>658</v>
          </cell>
          <cell r="D17">
            <v>209.99</v>
          </cell>
          <cell r="J17">
            <v>1</v>
          </cell>
          <cell r="K17">
            <v>15</v>
          </cell>
        </row>
        <row r="18">
          <cell r="C18">
            <v>0</v>
          </cell>
          <cell r="D18">
            <v>0</v>
          </cell>
          <cell r="J18">
            <v>0</v>
          </cell>
          <cell r="K18">
            <v>0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16295</v>
          </cell>
          <cell r="D25">
            <v>70533.81</v>
          </cell>
          <cell r="J25">
            <v>47</v>
          </cell>
          <cell r="K25">
            <v>5088</v>
          </cell>
        </row>
        <row r="26">
          <cell r="C26">
            <v>360</v>
          </cell>
          <cell r="D26">
            <v>5844.56</v>
          </cell>
          <cell r="J26">
            <v>0</v>
          </cell>
          <cell r="K26">
            <v>0</v>
          </cell>
        </row>
        <row r="27">
          <cell r="C27">
            <v>84</v>
          </cell>
          <cell r="D27">
            <v>1311.27</v>
          </cell>
          <cell r="J27">
            <v>5</v>
          </cell>
          <cell r="K27">
            <v>204</v>
          </cell>
        </row>
        <row r="28">
          <cell r="C28">
            <v>0</v>
          </cell>
          <cell r="D28">
            <v>0</v>
          </cell>
          <cell r="J28">
            <v>0</v>
          </cell>
          <cell r="K28">
            <v>0</v>
          </cell>
        </row>
        <row r="29">
          <cell r="C29">
            <v>5</v>
          </cell>
          <cell r="D29">
            <v>27.68</v>
          </cell>
          <cell r="J29">
            <v>0</v>
          </cell>
          <cell r="K29">
            <v>0</v>
          </cell>
        </row>
        <row r="30">
          <cell r="C30">
            <v>276</v>
          </cell>
          <cell r="D30">
            <v>485.8</v>
          </cell>
          <cell r="J30">
            <v>0</v>
          </cell>
          <cell r="K30">
            <v>0</v>
          </cell>
        </row>
        <row r="31">
          <cell r="C31">
            <v>334</v>
          </cell>
          <cell r="D31">
            <v>1723.36</v>
          </cell>
          <cell r="J31">
            <v>113</v>
          </cell>
          <cell r="K31">
            <v>196379</v>
          </cell>
        </row>
        <row r="32">
          <cell r="C32">
            <v>0</v>
          </cell>
          <cell r="D32">
            <v>0</v>
          </cell>
          <cell r="J32">
            <v>0</v>
          </cell>
          <cell r="K32">
            <v>0</v>
          </cell>
        </row>
        <row r="34">
          <cell r="C34">
            <v>161</v>
          </cell>
          <cell r="D34">
            <v>859.15</v>
          </cell>
          <cell r="J34">
            <v>0</v>
          </cell>
          <cell r="K34">
            <v>0</v>
          </cell>
        </row>
        <row r="35">
          <cell r="C35">
            <v>0</v>
          </cell>
          <cell r="D35">
            <v>0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0</v>
          </cell>
          <cell r="D39">
            <v>0</v>
          </cell>
          <cell r="J39">
            <v>0</v>
          </cell>
          <cell r="K39">
            <v>0</v>
          </cell>
        </row>
        <row r="40">
          <cell r="C40">
            <v>0</v>
          </cell>
          <cell r="D40">
            <v>0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4"/>
      <sheetData sheetId="5">
        <row r="10">
          <cell r="P10">
            <v>12409</v>
          </cell>
        </row>
        <row r="11">
          <cell r="P11">
            <v>0</v>
          </cell>
        </row>
        <row r="12">
          <cell r="P12">
            <v>9618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0</v>
          </cell>
        </row>
        <row r="17">
          <cell r="P17">
            <v>1791</v>
          </cell>
        </row>
        <row r="20">
          <cell r="P20">
            <v>1185</v>
          </cell>
        </row>
        <row r="26">
          <cell r="P26">
            <v>244271</v>
          </cell>
        </row>
        <row r="33">
          <cell r="P33">
            <v>0</v>
          </cell>
        </row>
        <row r="34">
          <cell r="P34">
            <v>0</v>
          </cell>
        </row>
        <row r="35">
          <cell r="P35">
            <v>406</v>
          </cell>
        </row>
        <row r="36">
          <cell r="P36">
            <v>0</v>
          </cell>
        </row>
        <row r="37">
          <cell r="P37">
            <v>0</v>
          </cell>
        </row>
        <row r="38">
          <cell r="P38">
            <v>0</v>
          </cell>
        </row>
        <row r="39">
          <cell r="P39">
            <v>0</v>
          </cell>
        </row>
        <row r="40">
          <cell r="P40">
            <v>3222</v>
          </cell>
        </row>
      </sheetData>
      <sheetData sheetId="6">
        <row r="10">
          <cell r="G10">
            <v>1928</v>
          </cell>
        </row>
        <row r="11">
          <cell r="G11">
            <v>0</v>
          </cell>
        </row>
        <row r="12">
          <cell r="G12">
            <v>192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47</v>
          </cell>
        </row>
        <row r="20">
          <cell r="G20">
            <v>0</v>
          </cell>
        </row>
        <row r="26">
          <cell r="G26">
            <v>144968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87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161</v>
          </cell>
        </row>
        <row r="41">
          <cell r="C41">
            <v>255856.83</v>
          </cell>
          <cell r="D41">
            <v>0</v>
          </cell>
          <cell r="E41">
            <v>213562.15</v>
          </cell>
          <cell r="G41">
            <v>147383</v>
          </cell>
          <cell r="I41">
            <v>2447</v>
          </cell>
          <cell r="K41">
            <v>242</v>
          </cell>
          <cell r="M41">
            <v>0</v>
          </cell>
        </row>
      </sheetData>
      <sheetData sheetId="7">
        <row r="9">
          <cell r="C9">
            <v>251</v>
          </cell>
          <cell r="D9">
            <v>859</v>
          </cell>
        </row>
        <row r="18">
          <cell r="C18">
            <v>39245</v>
          </cell>
          <cell r="D18">
            <v>207220</v>
          </cell>
          <cell r="E18">
            <v>64218</v>
          </cell>
        </row>
        <row r="19">
          <cell r="C19">
            <v>290</v>
          </cell>
          <cell r="D19">
            <v>1995</v>
          </cell>
          <cell r="E19">
            <v>683</v>
          </cell>
        </row>
        <row r="20">
          <cell r="C20">
            <v>716</v>
          </cell>
          <cell r="D20">
            <v>279</v>
          </cell>
          <cell r="E20">
            <v>2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9">
          <cell r="C29">
            <v>32870</v>
          </cell>
          <cell r="D29">
            <v>174395</v>
          </cell>
          <cell r="E29">
            <v>44396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</sheetNames>
    <sheetDataSet>
      <sheetData sheetId="0"/>
      <sheetData sheetId="1">
        <row r="10">
          <cell r="C10">
            <v>56685</v>
          </cell>
          <cell r="D10">
            <v>44064</v>
          </cell>
          <cell r="F10">
            <v>480</v>
          </cell>
          <cell r="G10">
            <v>12440</v>
          </cell>
          <cell r="H10">
            <v>46</v>
          </cell>
          <cell r="I10">
            <v>3821</v>
          </cell>
        </row>
        <row r="20">
          <cell r="C20">
            <v>265</v>
          </cell>
          <cell r="D20">
            <v>50479</v>
          </cell>
          <cell r="F20">
            <v>2251</v>
          </cell>
          <cell r="G20">
            <v>19701</v>
          </cell>
          <cell r="H20">
            <v>51</v>
          </cell>
          <cell r="I20">
            <v>509</v>
          </cell>
        </row>
        <row r="24">
          <cell r="C24">
            <v>2457</v>
          </cell>
          <cell r="D24">
            <v>61730</v>
          </cell>
          <cell r="F24">
            <v>483</v>
          </cell>
          <cell r="G24">
            <v>38690</v>
          </cell>
          <cell r="H24">
            <v>138</v>
          </cell>
          <cell r="I24">
            <v>11927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3</v>
          </cell>
          <cell r="D33">
            <v>52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153</v>
          </cell>
          <cell r="D36">
            <v>11710</v>
          </cell>
          <cell r="F36">
            <v>3</v>
          </cell>
          <cell r="G36">
            <v>44</v>
          </cell>
          <cell r="H36">
            <v>2</v>
          </cell>
          <cell r="I36">
            <v>10</v>
          </cell>
        </row>
        <row r="40">
          <cell r="C40">
            <v>3000</v>
          </cell>
          <cell r="D40">
            <v>29529</v>
          </cell>
          <cell r="F40">
            <v>9</v>
          </cell>
          <cell r="G40">
            <v>3487</v>
          </cell>
          <cell r="H40">
            <v>17</v>
          </cell>
          <cell r="I40">
            <v>1602</v>
          </cell>
        </row>
        <row r="56">
          <cell r="C56">
            <v>2152</v>
          </cell>
          <cell r="D56">
            <v>132878</v>
          </cell>
          <cell r="F56">
            <v>248</v>
          </cell>
          <cell r="G56">
            <v>34517</v>
          </cell>
          <cell r="H56">
            <v>46</v>
          </cell>
          <cell r="I56">
            <v>6192</v>
          </cell>
        </row>
        <row r="88">
          <cell r="C88">
            <v>106736</v>
          </cell>
          <cell r="D88">
            <v>591721</v>
          </cell>
          <cell r="F88">
            <v>3311</v>
          </cell>
          <cell r="G88">
            <v>236764</v>
          </cell>
          <cell r="H88">
            <v>925</v>
          </cell>
          <cell r="I88">
            <v>115550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87</v>
          </cell>
          <cell r="D128">
            <v>399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1567</v>
          </cell>
          <cell r="D132">
            <v>31741</v>
          </cell>
          <cell r="F132">
            <v>14</v>
          </cell>
          <cell r="G132">
            <v>2750</v>
          </cell>
          <cell r="H132">
            <v>19</v>
          </cell>
          <cell r="I132">
            <v>7834</v>
          </cell>
        </row>
        <row r="153">
          <cell r="C153">
            <v>0</v>
          </cell>
          <cell r="D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24</v>
          </cell>
          <cell r="D161">
            <v>5231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37725</v>
          </cell>
          <cell r="D170">
            <v>15885</v>
          </cell>
          <cell r="F170">
            <v>196</v>
          </cell>
          <cell r="G170">
            <v>2646</v>
          </cell>
          <cell r="H170">
            <v>12</v>
          </cell>
          <cell r="I170">
            <v>783</v>
          </cell>
        </row>
        <row r="175">
          <cell r="C175">
            <v>152485</v>
          </cell>
        </row>
      </sheetData>
      <sheetData sheetId="2">
        <row r="11">
          <cell r="C11">
            <v>60952</v>
          </cell>
          <cell r="D11">
            <v>345583</v>
          </cell>
          <cell r="J11">
            <v>2631</v>
          </cell>
          <cell r="K11">
            <v>169600</v>
          </cell>
        </row>
        <row r="12">
          <cell r="C12">
            <v>6563</v>
          </cell>
          <cell r="D12">
            <v>71829</v>
          </cell>
          <cell r="J12">
            <v>343</v>
          </cell>
          <cell r="K12">
            <v>26994</v>
          </cell>
        </row>
        <row r="13">
          <cell r="C13">
            <v>550</v>
          </cell>
          <cell r="D13">
            <v>12517</v>
          </cell>
          <cell r="J13">
            <v>130</v>
          </cell>
          <cell r="K13">
            <v>9264</v>
          </cell>
        </row>
        <row r="14">
          <cell r="C14">
            <v>491</v>
          </cell>
          <cell r="D14">
            <v>374</v>
          </cell>
          <cell r="J14">
            <v>2</v>
          </cell>
          <cell r="K14">
            <v>17</v>
          </cell>
        </row>
        <row r="15">
          <cell r="C15">
            <v>45</v>
          </cell>
          <cell r="D15">
            <v>133</v>
          </cell>
          <cell r="J15">
            <v>2</v>
          </cell>
          <cell r="K15">
            <v>16</v>
          </cell>
        </row>
        <row r="16">
          <cell r="C16">
            <v>4823</v>
          </cell>
          <cell r="D16">
            <v>7891</v>
          </cell>
          <cell r="J16">
            <v>80</v>
          </cell>
          <cell r="K16">
            <v>5580</v>
          </cell>
        </row>
        <row r="17">
          <cell r="C17">
            <v>1363</v>
          </cell>
          <cell r="D17">
            <v>443</v>
          </cell>
          <cell r="J17">
            <v>1</v>
          </cell>
          <cell r="K17">
            <v>20</v>
          </cell>
        </row>
        <row r="18">
          <cell r="C18">
            <v>198</v>
          </cell>
          <cell r="D18">
            <v>766</v>
          </cell>
          <cell r="J18">
            <v>10</v>
          </cell>
          <cell r="K18">
            <v>294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28515</v>
          </cell>
          <cell r="D25">
            <v>123576</v>
          </cell>
          <cell r="J25">
            <v>44</v>
          </cell>
          <cell r="K25">
            <v>8731</v>
          </cell>
        </row>
        <row r="26">
          <cell r="C26">
            <v>888</v>
          </cell>
          <cell r="D26">
            <v>13956</v>
          </cell>
          <cell r="J26">
            <v>58</v>
          </cell>
          <cell r="K26">
            <v>13539</v>
          </cell>
        </row>
        <row r="27">
          <cell r="C27">
            <v>99</v>
          </cell>
          <cell r="D27">
            <v>1603</v>
          </cell>
          <cell r="J27">
            <v>3</v>
          </cell>
          <cell r="K27">
            <v>1323</v>
          </cell>
        </row>
        <row r="28">
          <cell r="C28">
            <v>5</v>
          </cell>
          <cell r="D28">
            <v>28</v>
          </cell>
          <cell r="J28">
            <v>0</v>
          </cell>
          <cell r="K28">
            <v>0</v>
          </cell>
        </row>
        <row r="29">
          <cell r="C29">
            <v>18</v>
          </cell>
          <cell r="D29">
            <v>94</v>
          </cell>
          <cell r="J29">
            <v>0</v>
          </cell>
          <cell r="K29">
            <v>54</v>
          </cell>
        </row>
        <row r="30">
          <cell r="C30">
            <v>455</v>
          </cell>
          <cell r="D30">
            <v>790</v>
          </cell>
          <cell r="J30">
            <v>0</v>
          </cell>
          <cell r="K30">
            <v>0</v>
          </cell>
        </row>
        <row r="31">
          <cell r="C31">
            <v>883</v>
          </cell>
          <cell r="D31">
            <v>4454</v>
          </cell>
          <cell r="J31">
            <v>4</v>
          </cell>
          <cell r="K31">
            <v>878</v>
          </cell>
        </row>
        <row r="32">
          <cell r="C32">
            <v>3</v>
          </cell>
          <cell r="D32">
            <v>17</v>
          </cell>
          <cell r="J32">
            <v>0</v>
          </cell>
          <cell r="K32">
            <v>0</v>
          </cell>
        </row>
        <row r="34">
          <cell r="C34">
            <v>716</v>
          </cell>
          <cell r="D34">
            <v>3274</v>
          </cell>
          <cell r="J34">
            <v>2</v>
          </cell>
          <cell r="K34">
            <v>185</v>
          </cell>
        </row>
        <row r="35">
          <cell r="C35">
            <v>0</v>
          </cell>
          <cell r="D35">
            <v>0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0</v>
          </cell>
          <cell r="D39">
            <v>0</v>
          </cell>
          <cell r="J39">
            <v>0</v>
          </cell>
          <cell r="K39">
            <v>0</v>
          </cell>
        </row>
        <row r="40">
          <cell r="C40">
            <v>0</v>
          </cell>
          <cell r="D40">
            <v>0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30845</v>
          </cell>
        </row>
        <row r="11">
          <cell r="P11">
            <v>35335</v>
          </cell>
        </row>
        <row r="12">
          <cell r="P12">
            <v>43211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36</v>
          </cell>
        </row>
        <row r="16">
          <cell r="P16">
            <v>8197</v>
          </cell>
        </row>
        <row r="17">
          <cell r="P17">
            <v>20670</v>
          </cell>
        </row>
        <row r="20">
          <cell r="P20">
            <v>93015</v>
          </cell>
        </row>
        <row r="26">
          <cell r="P26">
            <v>455625</v>
          </cell>
        </row>
        <row r="33">
          <cell r="P33">
            <v>0</v>
          </cell>
        </row>
        <row r="34">
          <cell r="P34">
            <v>279</v>
          </cell>
        </row>
        <row r="35">
          <cell r="P35">
            <v>22219</v>
          </cell>
        </row>
        <row r="36">
          <cell r="P36">
            <v>0</v>
          </cell>
        </row>
        <row r="37">
          <cell r="P37">
            <v>0</v>
          </cell>
        </row>
        <row r="38">
          <cell r="P38">
            <v>3662</v>
          </cell>
        </row>
        <row r="39">
          <cell r="P39">
            <v>0</v>
          </cell>
        </row>
        <row r="40">
          <cell r="P40">
            <v>11120</v>
          </cell>
        </row>
      </sheetData>
      <sheetData sheetId="5">
        <row r="10">
          <cell r="G10">
            <v>9863</v>
          </cell>
        </row>
        <row r="11">
          <cell r="G11">
            <v>2686</v>
          </cell>
        </row>
        <row r="12">
          <cell r="G12">
            <v>5133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801</v>
          </cell>
        </row>
        <row r="20">
          <cell r="G20">
            <v>3096</v>
          </cell>
        </row>
        <row r="26">
          <cell r="G26">
            <v>227393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3748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698</v>
          </cell>
        </row>
        <row r="41">
          <cell r="C41">
            <v>620547</v>
          </cell>
          <cell r="D41">
            <v>70</v>
          </cell>
          <cell r="E41">
            <v>148228</v>
          </cell>
          <cell r="G41">
            <v>253418</v>
          </cell>
          <cell r="I41">
            <v>7631</v>
          </cell>
          <cell r="K41">
            <v>4320</v>
          </cell>
          <cell r="M41">
            <v>0</v>
          </cell>
        </row>
      </sheetData>
      <sheetData sheetId="6">
        <row r="9">
          <cell r="C9">
            <v>14966</v>
          </cell>
          <cell r="D9">
            <v>108206</v>
          </cell>
          <cell r="E9">
            <v>0</v>
          </cell>
        </row>
        <row r="18">
          <cell r="C18">
            <v>52020</v>
          </cell>
          <cell r="D18">
            <v>448642</v>
          </cell>
          <cell r="E18">
            <v>118937</v>
          </cell>
        </row>
        <row r="19">
          <cell r="C19">
            <v>30240</v>
          </cell>
          <cell r="D19">
            <v>104917</v>
          </cell>
          <cell r="E19">
            <v>35140</v>
          </cell>
        </row>
        <row r="20">
          <cell r="C20">
            <v>2268</v>
          </cell>
          <cell r="D20">
            <v>1038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12</v>
          </cell>
          <cell r="D22">
            <v>106</v>
          </cell>
          <cell r="E22">
            <v>0</v>
          </cell>
        </row>
        <row r="29">
          <cell r="C29">
            <v>52979</v>
          </cell>
          <cell r="D29">
            <v>312510</v>
          </cell>
          <cell r="E29">
            <v>76112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  <sheetName val="DEC_SP - #1"/>
    </sheetNames>
    <sheetDataSet>
      <sheetData sheetId="0"/>
      <sheetData sheetId="1">
        <row r="10">
          <cell r="C10">
            <v>44634</v>
          </cell>
          <cell r="D10">
            <v>31970</v>
          </cell>
          <cell r="F10">
            <v>225</v>
          </cell>
          <cell r="G10">
            <v>11074</v>
          </cell>
          <cell r="H10">
            <v>60</v>
          </cell>
          <cell r="I10">
            <v>2307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4">
          <cell r="C24">
            <v>4167</v>
          </cell>
          <cell r="D24">
            <v>77621</v>
          </cell>
          <cell r="F24">
            <v>533</v>
          </cell>
          <cell r="G24">
            <v>58368</v>
          </cell>
          <cell r="H24">
            <v>166</v>
          </cell>
          <cell r="I24">
            <v>17211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17</v>
          </cell>
          <cell r="D30">
            <v>1719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10</v>
          </cell>
          <cell r="D33">
            <v>202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295</v>
          </cell>
          <cell r="D36">
            <v>3773.9</v>
          </cell>
          <cell r="F36">
            <v>1</v>
          </cell>
          <cell r="G36">
            <v>38</v>
          </cell>
          <cell r="H36">
            <v>1</v>
          </cell>
          <cell r="I36">
            <v>14</v>
          </cell>
        </row>
        <row r="40">
          <cell r="C40">
            <v>5396</v>
          </cell>
          <cell r="D40">
            <v>37315</v>
          </cell>
          <cell r="F40">
            <v>46</v>
          </cell>
          <cell r="G40">
            <v>2502</v>
          </cell>
          <cell r="H40">
            <v>20</v>
          </cell>
          <cell r="I40">
            <v>1197</v>
          </cell>
        </row>
        <row r="56">
          <cell r="C56">
            <v>2587</v>
          </cell>
          <cell r="D56">
            <v>19046.97</v>
          </cell>
          <cell r="F56">
            <v>89</v>
          </cell>
          <cell r="G56">
            <v>2948</v>
          </cell>
          <cell r="H56">
            <v>18</v>
          </cell>
          <cell r="I56">
            <v>1808</v>
          </cell>
        </row>
        <row r="88">
          <cell r="C88">
            <v>69642</v>
          </cell>
          <cell r="D88">
            <v>373306.84</v>
          </cell>
          <cell r="F88">
            <v>1745</v>
          </cell>
          <cell r="G88">
            <v>108762.77</v>
          </cell>
          <cell r="H88">
            <v>791</v>
          </cell>
          <cell r="I88">
            <v>190080</v>
          </cell>
        </row>
        <row r="124">
          <cell r="C124">
            <v>33</v>
          </cell>
          <cell r="D124">
            <v>1426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178</v>
          </cell>
          <cell r="D128">
            <v>632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3004</v>
          </cell>
          <cell r="D132">
            <v>17283</v>
          </cell>
          <cell r="F132">
            <v>42</v>
          </cell>
          <cell r="G132">
            <v>656</v>
          </cell>
          <cell r="H132">
            <v>29</v>
          </cell>
          <cell r="I132">
            <v>8314</v>
          </cell>
        </row>
        <row r="153">
          <cell r="C153">
            <v>0</v>
          </cell>
          <cell r="D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2</v>
          </cell>
          <cell r="D158">
            <v>3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0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29514</v>
          </cell>
          <cell r="D170">
            <v>19601</v>
          </cell>
          <cell r="F170">
            <v>209</v>
          </cell>
          <cell r="G170">
            <v>2678</v>
          </cell>
          <cell r="H170">
            <v>231</v>
          </cell>
          <cell r="I170">
            <v>3908</v>
          </cell>
        </row>
        <row r="175">
          <cell r="C175">
            <v>111339</v>
          </cell>
        </row>
      </sheetData>
      <sheetData sheetId="2">
        <row r="11">
          <cell r="C11">
            <v>39999</v>
          </cell>
          <cell r="D11">
            <v>216597</v>
          </cell>
          <cell r="J11">
            <v>1442</v>
          </cell>
          <cell r="K11">
            <v>77888.77</v>
          </cell>
        </row>
        <row r="12">
          <cell r="C12">
            <v>3863</v>
          </cell>
          <cell r="D12">
            <v>42803</v>
          </cell>
          <cell r="J12">
            <v>157</v>
          </cell>
          <cell r="K12">
            <v>9231</v>
          </cell>
        </row>
        <row r="13">
          <cell r="C13">
            <v>228</v>
          </cell>
          <cell r="D13">
            <v>4350</v>
          </cell>
          <cell r="J13">
            <v>13</v>
          </cell>
          <cell r="K13">
            <v>385</v>
          </cell>
        </row>
        <row r="14">
          <cell r="C14">
            <v>667</v>
          </cell>
          <cell r="D14">
            <v>585</v>
          </cell>
          <cell r="J14">
            <v>7</v>
          </cell>
          <cell r="K14">
            <v>203</v>
          </cell>
        </row>
        <row r="15">
          <cell r="C15">
            <v>211</v>
          </cell>
          <cell r="D15">
            <v>617</v>
          </cell>
          <cell r="J15">
            <v>8</v>
          </cell>
          <cell r="K15">
            <v>653</v>
          </cell>
        </row>
        <row r="16">
          <cell r="C16">
            <v>3621</v>
          </cell>
          <cell r="D16">
            <v>5300.84</v>
          </cell>
          <cell r="J16">
            <v>17</v>
          </cell>
          <cell r="K16">
            <v>1454</v>
          </cell>
        </row>
        <row r="17">
          <cell r="C17">
            <v>1136</v>
          </cell>
          <cell r="D17">
            <v>409</v>
          </cell>
          <cell r="J17">
            <v>0</v>
          </cell>
          <cell r="K17">
            <v>0</v>
          </cell>
        </row>
        <row r="18">
          <cell r="C18">
            <v>258</v>
          </cell>
          <cell r="D18">
            <v>1129</v>
          </cell>
          <cell r="J18">
            <v>22</v>
          </cell>
          <cell r="K18">
            <v>685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17384</v>
          </cell>
          <cell r="D25">
            <v>75953</v>
          </cell>
          <cell r="J25">
            <v>23</v>
          </cell>
          <cell r="K25">
            <v>3724</v>
          </cell>
        </row>
        <row r="26">
          <cell r="C26">
            <v>777</v>
          </cell>
          <cell r="D26">
            <v>12134</v>
          </cell>
          <cell r="J26">
            <v>47</v>
          </cell>
          <cell r="K26">
            <v>13348</v>
          </cell>
        </row>
        <row r="27">
          <cell r="C27">
            <v>64</v>
          </cell>
          <cell r="D27">
            <v>1014</v>
          </cell>
          <cell r="J27">
            <v>1</v>
          </cell>
          <cell r="K27">
            <v>106</v>
          </cell>
        </row>
        <row r="28">
          <cell r="C28">
            <v>3</v>
          </cell>
          <cell r="D28">
            <v>52</v>
          </cell>
          <cell r="J28">
            <v>1</v>
          </cell>
          <cell r="K28">
            <v>5</v>
          </cell>
        </row>
        <row r="29">
          <cell r="C29">
            <v>13</v>
          </cell>
          <cell r="D29">
            <v>75</v>
          </cell>
          <cell r="J29">
            <v>0</v>
          </cell>
          <cell r="K29">
            <v>0</v>
          </cell>
        </row>
        <row r="30">
          <cell r="C30">
            <v>257</v>
          </cell>
          <cell r="D30">
            <v>457</v>
          </cell>
          <cell r="J30">
            <v>1</v>
          </cell>
          <cell r="K30">
            <v>42</v>
          </cell>
        </row>
        <row r="31">
          <cell r="C31">
            <v>751</v>
          </cell>
          <cell r="D31">
            <v>3837</v>
          </cell>
          <cell r="J31">
            <v>2</v>
          </cell>
          <cell r="K31">
            <v>144</v>
          </cell>
        </row>
        <row r="32">
          <cell r="C32">
            <v>5</v>
          </cell>
          <cell r="D32">
            <v>33</v>
          </cell>
          <cell r="J32">
            <v>0</v>
          </cell>
          <cell r="K32">
            <v>0</v>
          </cell>
        </row>
        <row r="34">
          <cell r="C34">
            <v>91</v>
          </cell>
          <cell r="D34">
            <v>757</v>
          </cell>
          <cell r="J34">
            <v>0</v>
          </cell>
          <cell r="K34">
            <v>0</v>
          </cell>
        </row>
        <row r="35">
          <cell r="C35">
            <v>1</v>
          </cell>
          <cell r="D35">
            <v>14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6</v>
          </cell>
          <cell r="D39">
            <v>26</v>
          </cell>
          <cell r="J39">
            <v>0</v>
          </cell>
          <cell r="K39">
            <v>0</v>
          </cell>
        </row>
        <row r="40">
          <cell r="C40">
            <v>1</v>
          </cell>
          <cell r="D40">
            <v>1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22931</v>
          </cell>
        </row>
        <row r="11">
          <cell r="P11">
            <v>0</v>
          </cell>
        </row>
        <row r="12">
          <cell r="P12">
            <v>52939</v>
          </cell>
        </row>
        <row r="13">
          <cell r="P13">
            <v>0</v>
          </cell>
        </row>
        <row r="14">
          <cell r="P14">
            <v>1203</v>
          </cell>
        </row>
        <row r="15">
          <cell r="P15">
            <v>142</v>
          </cell>
        </row>
        <row r="16">
          <cell r="P16">
            <v>2567</v>
          </cell>
        </row>
        <row r="17">
          <cell r="P17">
            <v>24254</v>
          </cell>
        </row>
        <row r="20">
          <cell r="P20">
            <v>13492</v>
          </cell>
        </row>
        <row r="26">
          <cell r="P26">
            <v>275617</v>
          </cell>
        </row>
        <row r="33">
          <cell r="P33">
            <v>1069</v>
          </cell>
        </row>
        <row r="34">
          <cell r="P34">
            <v>411</v>
          </cell>
        </row>
        <row r="35">
          <cell r="P35">
            <v>12098</v>
          </cell>
        </row>
        <row r="36">
          <cell r="P36">
            <v>0</v>
          </cell>
        </row>
        <row r="37">
          <cell r="P37">
            <v>2</v>
          </cell>
        </row>
        <row r="38">
          <cell r="P38">
            <v>0</v>
          </cell>
        </row>
        <row r="39">
          <cell r="P39">
            <v>0</v>
          </cell>
        </row>
        <row r="40">
          <cell r="P40">
            <v>10653</v>
          </cell>
        </row>
      </sheetData>
      <sheetData sheetId="5">
        <row r="10">
          <cell r="G10">
            <v>8731.61</v>
          </cell>
        </row>
        <row r="11">
          <cell r="G11">
            <v>0</v>
          </cell>
        </row>
        <row r="12">
          <cell r="G12">
            <v>8408.08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3840.94</v>
          </cell>
        </row>
        <row r="20">
          <cell r="G20">
            <v>5799.82</v>
          </cell>
        </row>
        <row r="26">
          <cell r="G26">
            <v>228019.83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4950.49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2193.2399999999998</v>
          </cell>
        </row>
        <row r="41">
          <cell r="C41">
            <v>371669.6</v>
          </cell>
          <cell r="D41">
            <v>4290.33</v>
          </cell>
          <cell r="E41">
            <v>224839</v>
          </cell>
          <cell r="G41">
            <v>261944</v>
          </cell>
          <cell r="I41">
            <v>7248.75</v>
          </cell>
          <cell r="K41">
            <v>5366.92</v>
          </cell>
          <cell r="M41">
            <v>23245.22</v>
          </cell>
        </row>
      </sheetData>
      <sheetData sheetId="6">
        <row r="9">
          <cell r="C9">
            <v>74798</v>
          </cell>
          <cell r="D9">
            <v>392006.34</v>
          </cell>
          <cell r="E9">
            <v>0</v>
          </cell>
        </row>
        <row r="18">
          <cell r="C18">
            <v>21836</v>
          </cell>
          <cell r="D18">
            <v>120564</v>
          </cell>
          <cell r="E18">
            <v>31711.86</v>
          </cell>
        </row>
        <row r="19">
          <cell r="C19">
            <v>3581</v>
          </cell>
          <cell r="D19">
            <v>19112</v>
          </cell>
          <cell r="E19">
            <v>5912.55</v>
          </cell>
        </row>
        <row r="20">
          <cell r="C20">
            <v>1637</v>
          </cell>
          <cell r="D20">
            <v>1171</v>
          </cell>
          <cell r="E20">
            <v>309.18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990</v>
          </cell>
          <cell r="D22">
            <v>4015</v>
          </cell>
          <cell r="E22">
            <v>0</v>
          </cell>
        </row>
        <row r="29">
          <cell r="C29">
            <v>8497</v>
          </cell>
          <cell r="D29">
            <v>47032</v>
          </cell>
          <cell r="E29">
            <v>6300.68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workbookViewId="0">
      <selection activeCell="R20" sqref="R20"/>
    </sheetView>
  </sheetViews>
  <sheetFormatPr defaultRowHeight="15" x14ac:dyDescent="0.25"/>
  <cols>
    <col min="1" max="1" width="3.85546875" customWidth="1"/>
    <col min="2" max="2" width="28.28515625" customWidth="1"/>
    <col min="4" max="4" width="9.5703125" bestFit="1" customWidth="1"/>
    <col min="14" max="14" width="9.85546875" bestFit="1" customWidth="1"/>
  </cols>
  <sheetData>
    <row r="1" spans="1:14" ht="24.75" customHeight="1" thickBot="1" x14ac:dyDescent="0.3">
      <c r="A1" s="198"/>
      <c r="B1" s="199"/>
      <c r="C1" s="290" t="s">
        <v>95</v>
      </c>
      <c r="D1" s="291"/>
      <c r="E1" s="291"/>
      <c r="F1" s="291"/>
      <c r="G1" s="291"/>
      <c r="H1" s="291"/>
      <c r="I1" s="291"/>
      <c r="J1" s="2"/>
      <c r="K1" s="2"/>
      <c r="L1" s="2"/>
      <c r="M1" s="2"/>
      <c r="N1" s="198" t="s">
        <v>36</v>
      </c>
    </row>
    <row r="2" spans="1:14" ht="15.75" thickBot="1" x14ac:dyDescent="0.3">
      <c r="A2" s="294" t="s">
        <v>0</v>
      </c>
      <c r="B2" s="296" t="s">
        <v>1</v>
      </c>
      <c r="C2" s="298" t="s">
        <v>2</v>
      </c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2" t="s">
        <v>3</v>
      </c>
    </row>
    <row r="3" spans="1:14" ht="15.75" thickBot="1" x14ac:dyDescent="0.3">
      <c r="A3" s="295"/>
      <c r="B3" s="297"/>
      <c r="C3" s="79" t="s">
        <v>69</v>
      </c>
      <c r="D3" s="22" t="s">
        <v>4</v>
      </c>
      <c r="E3" s="21" t="s">
        <v>5</v>
      </c>
      <c r="F3" s="22" t="s">
        <v>6</v>
      </c>
      <c r="G3" s="21" t="s">
        <v>7</v>
      </c>
      <c r="H3" s="22" t="s">
        <v>8</v>
      </c>
      <c r="I3" s="21" t="s">
        <v>94</v>
      </c>
      <c r="J3" s="22" t="s">
        <v>9</v>
      </c>
      <c r="K3" s="79" t="s">
        <v>10</v>
      </c>
      <c r="L3" s="22" t="s">
        <v>93</v>
      </c>
      <c r="M3" s="23" t="s">
        <v>11</v>
      </c>
      <c r="N3" s="293"/>
    </row>
    <row r="4" spans="1:14" x14ac:dyDescent="0.25">
      <c r="A4" s="5">
        <v>1</v>
      </c>
      <c r="B4" s="9" t="s">
        <v>12</v>
      </c>
      <c r="C4" s="182">
        <f>[1]STA_SP1_NO!$D$10</f>
        <v>48206.879999999997</v>
      </c>
      <c r="D4" s="154">
        <f>[2]STA_SP1_NO!$D$10</f>
        <v>105014.97</v>
      </c>
      <c r="E4" s="193">
        <f>[3]STA_SP1_NO!$D$10</f>
        <v>22940</v>
      </c>
      <c r="F4" s="190">
        <f>[4]STA_SP1_NO!$D$10</f>
        <v>64537.52</v>
      </c>
      <c r="G4" s="193">
        <f>[5]STA_SP1_NO!$D$10</f>
        <v>36900</v>
      </c>
      <c r="H4" s="190">
        <f>[6]STA_SP1_NO!$D$10</f>
        <v>68214</v>
      </c>
      <c r="I4" s="193">
        <f>[7]STA_SP1_NO!$D$10</f>
        <v>15511.03</v>
      </c>
      <c r="J4" s="190">
        <f>[8]STA_SP1_NO!$D$10</f>
        <v>44064</v>
      </c>
      <c r="K4" s="74">
        <f>[9]STA_SP1_NO!$D$10</f>
        <v>31970</v>
      </c>
      <c r="L4" s="190">
        <f>'[10]СП-1 (н.о.)'!$D$11</f>
        <v>38270.99</v>
      </c>
      <c r="M4" s="189">
        <f>[11]STA_SP1_NO!$D$10</f>
        <v>82404</v>
      </c>
      <c r="N4" s="186">
        <f>SUM(C4:M4)</f>
        <v>558033.39</v>
      </c>
    </row>
    <row r="5" spans="1:14" x14ac:dyDescent="0.25">
      <c r="A5" s="4">
        <v>2</v>
      </c>
      <c r="B5" s="10" t="s">
        <v>13</v>
      </c>
      <c r="C5" s="191">
        <f>[1]STA_SP1_NO!$D$20</f>
        <v>128710.11</v>
      </c>
      <c r="D5" s="154">
        <f>[2]STA_SP1_NO!$D$20</f>
        <v>132682.48000000001</v>
      </c>
      <c r="E5" s="193">
        <f>[3]STA_SP1_NO!$D$20</f>
        <v>28950</v>
      </c>
      <c r="F5" s="190">
        <f>[4]STA_SP1_NO!$D$20</f>
        <v>71227.199999999997</v>
      </c>
      <c r="G5" s="193">
        <f>[5]STA_SP1_NO!$D$20</f>
        <v>10562</v>
      </c>
      <c r="H5" s="190">
        <f>[6]STA_SP1_NO!$D$20</f>
        <v>156938</v>
      </c>
      <c r="I5" s="193">
        <f>[7]STA_SP1_NO!$D$20</f>
        <v>0</v>
      </c>
      <c r="J5" s="190">
        <f>[8]STA_SP1_NO!$D$20</f>
        <v>50479</v>
      </c>
      <c r="K5" s="74">
        <f>[9]STA_SP1_NO!$D$20</f>
        <v>0</v>
      </c>
      <c r="L5" s="190">
        <f>'[10]СП-1 (н.о.)'!$D$21</f>
        <v>64097.97</v>
      </c>
      <c r="M5" s="189">
        <f>[11]STA_SP1_NO!$D$20</f>
        <v>170436</v>
      </c>
      <c r="N5" s="187">
        <f>SUM(C5:M5)</f>
        <v>814082.76</v>
      </c>
    </row>
    <row r="6" spans="1:14" x14ac:dyDescent="0.25">
      <c r="A6" s="4">
        <v>3</v>
      </c>
      <c r="B6" s="10" t="s">
        <v>14</v>
      </c>
      <c r="C6" s="191">
        <f>[1]STA_SP1_NO!$D$24</f>
        <v>53996.61</v>
      </c>
      <c r="D6" s="154">
        <f>[2]STA_SP1_NO!$D$24</f>
        <v>122586.63</v>
      </c>
      <c r="E6" s="193">
        <f>[3]STA_SP1_NO!$D$24</f>
        <v>62425</v>
      </c>
      <c r="F6" s="190">
        <f>[4]STA_SP1_NO!$D$24</f>
        <v>160211.44</v>
      </c>
      <c r="G6" s="193">
        <f>[5]STA_SP1_NO!$D$24</f>
        <v>88474</v>
      </c>
      <c r="H6" s="190">
        <f>[6]STA_SP1_NO!$D$24</f>
        <v>80051</v>
      </c>
      <c r="I6" s="193">
        <f>[7]STA_SP1_NO!$D$24</f>
        <v>12022.57</v>
      </c>
      <c r="J6" s="190">
        <f>[8]STA_SP1_NO!$D$24</f>
        <v>61730</v>
      </c>
      <c r="K6" s="74">
        <f>[9]STA_SP1_NO!$D$24</f>
        <v>77621</v>
      </c>
      <c r="L6" s="190">
        <f>'[10]СП-1 (н.о.)'!$D$25</f>
        <v>86242.569999999992</v>
      </c>
      <c r="M6" s="189">
        <f>[11]STA_SP1_NO!$D$24</f>
        <v>66482</v>
      </c>
      <c r="N6" s="187">
        <f>SUM(C6:M6)</f>
        <v>871842.81999999983</v>
      </c>
    </row>
    <row r="7" spans="1:14" x14ac:dyDescent="0.25">
      <c r="A7" s="4">
        <v>4</v>
      </c>
      <c r="B7" s="10" t="s">
        <v>15</v>
      </c>
      <c r="C7" s="191">
        <f>[1]STA_SP1_NO!$D$27</f>
        <v>0</v>
      </c>
      <c r="D7" s="154">
        <f>[2]STA_SP1_NO!$D$27</f>
        <v>0</v>
      </c>
      <c r="E7" s="193">
        <f>[3]STA_SP1_NO!$D$27</f>
        <v>0</v>
      </c>
      <c r="F7" s="190">
        <f>[4]STA_SP1_NO!$D$27</f>
        <v>0</v>
      </c>
      <c r="G7" s="193">
        <f>[5]STA_SP1_NO!$D$27</f>
        <v>0</v>
      </c>
      <c r="H7" s="190">
        <f>[6]STA_SP1_NO!$D$27</f>
        <v>0</v>
      </c>
      <c r="I7" s="193">
        <f>[7]STA_SP1_NO!$D$27</f>
        <v>0</v>
      </c>
      <c r="J7" s="190">
        <f>[8]STA_SP1_NO!$D$27</f>
        <v>0</v>
      </c>
      <c r="K7" s="74">
        <f>[9]STA_SP1_NO!$D$27</f>
        <v>0</v>
      </c>
      <c r="L7" s="190">
        <f>'[10]СП-1 (н.о.)'!$D$28</f>
        <v>0</v>
      </c>
      <c r="M7" s="189">
        <f>[11]STA_SP1_NO!$D$27</f>
        <v>0</v>
      </c>
      <c r="N7" s="187">
        <f t="shared" ref="N7:N21" si="0">SUM(C7:M7)</f>
        <v>0</v>
      </c>
    </row>
    <row r="8" spans="1:14" x14ac:dyDescent="0.25">
      <c r="A8" s="4">
        <v>5</v>
      </c>
      <c r="B8" s="10" t="s">
        <v>16</v>
      </c>
      <c r="C8" s="191">
        <f>[1]STA_SP1_NO!$D$30</f>
        <v>0</v>
      </c>
      <c r="D8" s="154">
        <f>[2]STA_SP1_NO!$D$30</f>
        <v>1006.79</v>
      </c>
      <c r="E8" s="193">
        <f>[3]STA_SP1_NO!$D$30</f>
        <v>0</v>
      </c>
      <c r="F8" s="190">
        <f>[4]STA_SP1_NO!$D$30</f>
        <v>0</v>
      </c>
      <c r="G8" s="193">
        <f>[5]STA_SP1_NO!$D$30</f>
        <v>186</v>
      </c>
      <c r="H8" s="190">
        <f>[6]STA_SP1_NO!$D$30</f>
        <v>78100</v>
      </c>
      <c r="I8" s="193">
        <f>[7]STA_SP1_NO!$D$30</f>
        <v>0</v>
      </c>
      <c r="J8" s="190">
        <f>[8]STA_SP1_NO!$D$30</f>
        <v>0</v>
      </c>
      <c r="K8" s="74">
        <f>[9]STA_SP1_NO!$D$30</f>
        <v>1719</v>
      </c>
      <c r="L8" s="190">
        <f>'[10]СП-1 (н.о.)'!$D$31</f>
        <v>154.27000000000001</v>
      </c>
      <c r="M8" s="189">
        <f>[11]STA_SP1_NO!$D$30</f>
        <v>0</v>
      </c>
      <c r="N8" s="187">
        <f t="shared" si="0"/>
        <v>81166.06</v>
      </c>
    </row>
    <row r="9" spans="1:14" x14ac:dyDescent="0.25">
      <c r="A9" s="4">
        <v>6</v>
      </c>
      <c r="B9" s="10" t="s">
        <v>17</v>
      </c>
      <c r="C9" s="268">
        <f>[1]STA_SP1_NO!$D$33</f>
        <v>3.2</v>
      </c>
      <c r="D9" s="154">
        <f>[2]STA_SP1_NO!$D$33</f>
        <v>159.80000000000001</v>
      </c>
      <c r="E9" s="193">
        <f>[3]STA_SP1_NO!$D$33</f>
        <v>1</v>
      </c>
      <c r="F9" s="190">
        <f>[4]STA_SP1_NO!$D$33</f>
        <v>658.53</v>
      </c>
      <c r="G9" s="193">
        <f>[5]STA_SP1_NO!$D$33</f>
        <v>245</v>
      </c>
      <c r="H9" s="190">
        <f>[6]STA_SP1_NO!$D$33</f>
        <v>118</v>
      </c>
      <c r="I9" s="193">
        <f>[7]STA_SP1_NO!$D$33</f>
        <v>0</v>
      </c>
      <c r="J9" s="190">
        <f>[8]STA_SP1_NO!$D$33</f>
        <v>52</v>
      </c>
      <c r="K9" s="74">
        <f>[9]STA_SP1_NO!$D$33</f>
        <v>202</v>
      </c>
      <c r="L9" s="190">
        <f>'[10]СП-1 (н.о.)'!$D$34</f>
        <v>199.39</v>
      </c>
      <c r="M9" s="189">
        <f>[11]STA_SP1_NO!$D$33</f>
        <v>0</v>
      </c>
      <c r="N9" s="187">
        <f t="shared" si="0"/>
        <v>1638.92</v>
      </c>
    </row>
    <row r="10" spans="1:14" x14ac:dyDescent="0.25">
      <c r="A10" s="4">
        <v>7</v>
      </c>
      <c r="B10" s="10" t="s">
        <v>18</v>
      </c>
      <c r="C10" s="191">
        <f>[1]STA_SP1_NO!$D$36</f>
        <v>17989.830000000002</v>
      </c>
      <c r="D10" s="154">
        <f>[2]STA_SP1_NO!$D$36</f>
        <v>13258.12</v>
      </c>
      <c r="E10" s="193">
        <f>[3]STA_SP1_NO!$D$36</f>
        <v>17838</v>
      </c>
      <c r="F10" s="190">
        <f>[4]STA_SP1_NO!$D$36</f>
        <v>2615.66</v>
      </c>
      <c r="G10" s="193">
        <f>[5]STA_SP1_NO!$D$36</f>
        <v>1876</v>
      </c>
      <c r="H10" s="190">
        <f>[6]STA_SP1_NO!$D$36</f>
        <v>6576</v>
      </c>
      <c r="I10" s="193">
        <f>[7]STA_SP1_NO!$D$36</f>
        <v>0</v>
      </c>
      <c r="J10" s="190">
        <f>[8]STA_SP1_NO!$D$36</f>
        <v>11710</v>
      </c>
      <c r="K10" s="74">
        <f>[9]STA_SP1_NO!$D$36</f>
        <v>3773.9</v>
      </c>
      <c r="L10" s="190">
        <f>'[10]СП-1 (н.о.)'!$D$37</f>
        <v>4950.8500000000004</v>
      </c>
      <c r="M10" s="189">
        <f>[11]STA_SP1_NO!$D$36</f>
        <v>2686</v>
      </c>
      <c r="N10" s="187">
        <f t="shared" si="0"/>
        <v>83274.36</v>
      </c>
    </row>
    <row r="11" spans="1:14" x14ac:dyDescent="0.25">
      <c r="A11" s="4">
        <v>8</v>
      </c>
      <c r="B11" s="10" t="s">
        <v>19</v>
      </c>
      <c r="C11" s="191">
        <f>[1]STA_SP1_NO!$D$40</f>
        <v>125338.22</v>
      </c>
      <c r="D11" s="154">
        <f>[2]STA_SP1_NO!$D$40</f>
        <v>65443.79</v>
      </c>
      <c r="E11" s="193">
        <f>[3]STA_SP1_NO!$D$40</f>
        <v>59688</v>
      </c>
      <c r="F11" s="190">
        <f>[4]STA_SP1_NO!$D$40</f>
        <v>66003.67</v>
      </c>
      <c r="G11" s="193">
        <f>[5]STA_SP1_NO!$D$40</f>
        <v>13930</v>
      </c>
      <c r="H11" s="190">
        <f>[6]STA_SP1_NO!$D$40</f>
        <v>161138</v>
      </c>
      <c r="I11" s="193">
        <f>[7]STA_SP1_NO!$D$40</f>
        <v>2238.79</v>
      </c>
      <c r="J11" s="190">
        <f>[8]STA_SP1_NO!$D$40</f>
        <v>29529</v>
      </c>
      <c r="K11" s="74">
        <f>[9]STA_SP1_NO!$D$40</f>
        <v>37315</v>
      </c>
      <c r="L11" s="190">
        <f>'[10]СП-1 (н.о.)'!$D$41</f>
        <v>41348.06</v>
      </c>
      <c r="M11" s="189">
        <f>[11]STA_SP1_NO!$D$40</f>
        <v>54320</v>
      </c>
      <c r="N11" s="187">
        <f>SUM(C11:M11)</f>
        <v>656292.53</v>
      </c>
    </row>
    <row r="12" spans="1:14" x14ac:dyDescent="0.25">
      <c r="A12" s="4">
        <v>9</v>
      </c>
      <c r="B12" s="10" t="s">
        <v>20</v>
      </c>
      <c r="C12" s="191">
        <f>[1]STA_SP1_NO!$D$56</f>
        <v>251900.07</v>
      </c>
      <c r="D12" s="154">
        <f>[2]STA_SP1_NO!$D$56</f>
        <v>189122.05</v>
      </c>
      <c r="E12" s="193">
        <f>[3]STA_SP1_NO!$D$56</f>
        <v>222526</v>
      </c>
      <c r="F12" s="190">
        <f>[4]STA_SP1_NO!$D$56</f>
        <v>131283.54999999999</v>
      </c>
      <c r="G12" s="193">
        <f>[5]STA_SP1_NO!$D$56</f>
        <v>112898</v>
      </c>
      <c r="H12" s="190">
        <f>[6]STA_SP1_NO!$D$56</f>
        <v>72502</v>
      </c>
      <c r="I12" s="193">
        <f>[7]STA_SP1_NO!$D$56</f>
        <v>1480.6</v>
      </c>
      <c r="J12" s="190">
        <f>[8]STA_SP1_NO!$D$56</f>
        <v>132878</v>
      </c>
      <c r="K12" s="74">
        <f>[9]STA_SP1_NO!$D$56</f>
        <v>19046.97</v>
      </c>
      <c r="L12" s="190">
        <f>'[10]СП-1 (н.о.)'!$D$57</f>
        <v>45053.469999999994</v>
      </c>
      <c r="M12" s="189">
        <f>[11]STA_SP1_NO!$D$56</f>
        <v>31962</v>
      </c>
      <c r="N12" s="187">
        <f t="shared" si="0"/>
        <v>1210652.71</v>
      </c>
    </row>
    <row r="13" spans="1:14" x14ac:dyDescent="0.25">
      <c r="A13" s="4">
        <v>10</v>
      </c>
      <c r="B13" s="10" t="s">
        <v>21</v>
      </c>
      <c r="C13" s="191">
        <f>[1]STA_SP1_NO!$D$88</f>
        <v>220502.15</v>
      </c>
      <c r="D13" s="154">
        <f>[2]STA_SP1_NO!$D$88</f>
        <v>376236.92</v>
      </c>
      <c r="E13" s="193">
        <f>[3]STA_SP1_NO!$D$88</f>
        <v>374640</v>
      </c>
      <c r="F13" s="190">
        <f>[4]STA_SP1_NO!$D$88</f>
        <v>390528.57</v>
      </c>
      <c r="G13" s="193">
        <f>[5]STA_SP1_NO!$D$88</f>
        <v>572433</v>
      </c>
      <c r="H13" s="190">
        <f>[6]STA_SP1_NO!$D$88</f>
        <v>333678</v>
      </c>
      <c r="I13" s="193">
        <f>[7]STA_SP1_NO!$D$88</f>
        <v>348959.01</v>
      </c>
      <c r="J13" s="190">
        <f>[8]STA_SP1_NO!$D$88</f>
        <v>591721</v>
      </c>
      <c r="K13" s="74">
        <f>[9]STA_SP1_NO!$D$88</f>
        <v>373306.84</v>
      </c>
      <c r="L13" s="190">
        <f>'[10]СП-1 (н.о.)'!$D$89</f>
        <v>278679.82999999996</v>
      </c>
      <c r="M13" s="189">
        <f>[11]STA_SP1_NO!$D$88</f>
        <v>380768</v>
      </c>
      <c r="N13" s="187">
        <f t="shared" si="0"/>
        <v>4241453.3199999994</v>
      </c>
    </row>
    <row r="14" spans="1:14" x14ac:dyDescent="0.25">
      <c r="A14" s="4">
        <v>11</v>
      </c>
      <c r="B14" s="10" t="s">
        <v>22</v>
      </c>
      <c r="C14" s="191">
        <f>[1]STA_SP1_NO!$D$124</f>
        <v>0</v>
      </c>
      <c r="D14" s="154">
        <f>[2]STA_SP1_NO!$D$124</f>
        <v>1142.47</v>
      </c>
      <c r="E14" s="193">
        <f>[3]STA_SP1_NO!$D$124</f>
        <v>0</v>
      </c>
      <c r="F14" s="190">
        <f>[4]STA_SP1_NO!$D$124</f>
        <v>0</v>
      </c>
      <c r="G14" s="193">
        <f>[5]STA_SP1_NO!$D$124</f>
        <v>651</v>
      </c>
      <c r="H14" s="190">
        <f>[6]STA_SP1_NO!$D$124</f>
        <v>6442</v>
      </c>
      <c r="I14" s="193">
        <f>[7]STA_SP1_NO!$D$124</f>
        <v>0</v>
      </c>
      <c r="J14" s="190">
        <f>[8]STA_SP1_NO!$D$124</f>
        <v>0</v>
      </c>
      <c r="K14" s="74">
        <f>[9]STA_SP1_NO!$D$124</f>
        <v>1426</v>
      </c>
      <c r="L14" s="190">
        <f>'[10]СП-1 (н.о.)'!$D$125</f>
        <v>76.599999999999994</v>
      </c>
      <c r="M14" s="189">
        <f>[11]STA_SP1_NO!$D$124</f>
        <v>0</v>
      </c>
      <c r="N14" s="187">
        <f t="shared" si="0"/>
        <v>9738.07</v>
      </c>
    </row>
    <row r="15" spans="1:14" x14ac:dyDescent="0.25">
      <c r="A15" s="4">
        <v>12</v>
      </c>
      <c r="B15" s="10" t="s">
        <v>23</v>
      </c>
      <c r="C15" s="268">
        <f>[1]STA_SP1_NO!$D$128</f>
        <v>314.86</v>
      </c>
      <c r="D15" s="154">
        <f>[2]STA_SP1_NO!$D$128</f>
        <v>392.3</v>
      </c>
      <c r="E15" s="193">
        <f>[3]STA_SP1_NO!$D$128</f>
        <v>58</v>
      </c>
      <c r="F15" s="190">
        <f>[4]STA_SP1_NO!$D$128</f>
        <v>1039.47</v>
      </c>
      <c r="G15" s="193">
        <f>[5]STA_SP1_NO!$D$128</f>
        <v>452</v>
      </c>
      <c r="H15" s="190">
        <f>[6]STA_SP1_NO!$D$128</f>
        <v>520</v>
      </c>
      <c r="I15" s="193">
        <f>[7]STA_SP1_NO!$D$128</f>
        <v>0</v>
      </c>
      <c r="J15" s="190">
        <f>[8]STA_SP1_NO!$D$128</f>
        <v>399</v>
      </c>
      <c r="K15" s="74">
        <f>[9]STA_SP1_NO!$D$128</f>
        <v>632</v>
      </c>
      <c r="L15" s="190">
        <f>'[10]СП-1 (н.о.)'!$D$129</f>
        <v>307.29000000000002</v>
      </c>
      <c r="M15" s="189">
        <f>[11]STA_SP1_NO!$D$128</f>
        <v>135</v>
      </c>
      <c r="N15" s="187">
        <f t="shared" si="0"/>
        <v>4249.92</v>
      </c>
    </row>
    <row r="16" spans="1:14" x14ac:dyDescent="0.25">
      <c r="A16" s="4">
        <v>13</v>
      </c>
      <c r="B16" s="10" t="s">
        <v>24</v>
      </c>
      <c r="C16" s="191">
        <f>[1]STA_SP1_NO!$D$132</f>
        <v>34258.14</v>
      </c>
      <c r="D16" s="154">
        <f>[2]STA_SP1_NO!$D$132</f>
        <v>39557.769999999997</v>
      </c>
      <c r="E16" s="193">
        <f>[3]STA_SP1_NO!$D$132</f>
        <v>6902</v>
      </c>
      <c r="F16" s="190">
        <f>[4]STA_SP1_NO!$D$132</f>
        <v>15716.2</v>
      </c>
      <c r="G16" s="193">
        <f>[5]STA_SP1_NO!$D$132</f>
        <v>17357</v>
      </c>
      <c r="H16" s="190">
        <f>[6]STA_SP1_NO!$D$132</f>
        <v>66127</v>
      </c>
      <c r="I16" s="193">
        <f>[7]STA_SP1_NO!$D$132</f>
        <v>507.57</v>
      </c>
      <c r="J16" s="190">
        <f>[8]STA_SP1_NO!$D$132</f>
        <v>31741</v>
      </c>
      <c r="K16" s="74">
        <f>[9]STA_SP1_NO!$D$132</f>
        <v>17283</v>
      </c>
      <c r="L16" s="190">
        <f>'[10]СП-1 (н.о.)'!$D$133</f>
        <v>20474.170000000002</v>
      </c>
      <c r="M16" s="189">
        <f>[11]STA_SP1_NO!$D$132</f>
        <v>10070</v>
      </c>
      <c r="N16" s="187">
        <f t="shared" si="0"/>
        <v>259993.85</v>
      </c>
    </row>
    <row r="17" spans="1:14" x14ac:dyDescent="0.25">
      <c r="A17" s="4">
        <v>14</v>
      </c>
      <c r="B17" s="10" t="s">
        <v>25</v>
      </c>
      <c r="C17" s="191">
        <f>[1]STA_SP1_NO!$D$153</f>
        <v>1741.82</v>
      </c>
      <c r="D17" s="154">
        <f>[2]STA_SP1_NO!$D$153</f>
        <v>16287.6</v>
      </c>
      <c r="E17" s="193">
        <f>[3]STA_SP1_NO!$D$153</f>
        <v>575</v>
      </c>
      <c r="F17" s="190">
        <f>[4]STA_SP1_NO!$D$153</f>
        <v>12165.04</v>
      </c>
      <c r="G17" s="193">
        <f>[5]STA_SP1_NO!$D$153</f>
        <v>11194</v>
      </c>
      <c r="H17" s="190">
        <f>[6]STA_SP1_NO!$D$153</f>
        <v>0</v>
      </c>
      <c r="I17" s="193">
        <f>[7]STA_SP1_NO!$D$153</f>
        <v>0</v>
      </c>
      <c r="J17" s="190">
        <f>[8]STA_SP1_NO!$D$153</f>
        <v>0</v>
      </c>
      <c r="K17" s="74">
        <f>[9]STA_SP1_NO!$D$153</f>
        <v>0</v>
      </c>
      <c r="L17" s="190">
        <f>'[10]СП-1 (н.о.)'!$D$154</f>
        <v>178.48</v>
      </c>
      <c r="M17" s="189">
        <f>[11]STA_SP1_NO!$D$153</f>
        <v>2832</v>
      </c>
      <c r="N17" s="187">
        <f t="shared" si="0"/>
        <v>44973.94000000001</v>
      </c>
    </row>
    <row r="18" spans="1:14" x14ac:dyDescent="0.25">
      <c r="A18" s="4">
        <v>15</v>
      </c>
      <c r="B18" s="10" t="s">
        <v>26</v>
      </c>
      <c r="C18" s="268">
        <f>[1]STA_SP1_NO!$D$158</f>
        <v>3.08</v>
      </c>
      <c r="D18" s="154">
        <f>[2]STA_SP1_NO!$D$158</f>
        <v>152.22999999999999</v>
      </c>
      <c r="E18" s="193">
        <f>[3]STA_SP1_NO!$D$158</f>
        <v>0</v>
      </c>
      <c r="F18" s="190">
        <f>[4]STA_SP1_NO!$D$158</f>
        <v>0</v>
      </c>
      <c r="G18" s="193">
        <f>[5]STA_SP1_NO!$D$158</f>
        <v>0</v>
      </c>
      <c r="H18" s="190">
        <f>[6]STA_SP1_NO!$D$158</f>
        <v>7</v>
      </c>
      <c r="I18" s="193">
        <f>[7]STA_SP1_NO!$D$158</f>
        <v>0</v>
      </c>
      <c r="J18" s="190">
        <f>[8]STA_SP1_NO!$D$158</f>
        <v>0</v>
      </c>
      <c r="K18" s="74">
        <f>[9]STA_SP1_NO!$D$158</f>
        <v>3</v>
      </c>
      <c r="L18" s="190">
        <f>'[10]СП-1 (н.о.)'!$D$159</f>
        <v>150.75</v>
      </c>
      <c r="M18" s="189">
        <f>[11]STA_SP1_NO!$D$158</f>
        <v>0</v>
      </c>
      <c r="N18" s="187">
        <f t="shared" si="0"/>
        <v>316.06</v>
      </c>
    </row>
    <row r="19" spans="1:14" x14ac:dyDescent="0.25">
      <c r="A19" s="4">
        <v>16</v>
      </c>
      <c r="B19" s="10" t="s">
        <v>27</v>
      </c>
      <c r="C19" s="191">
        <f>[1]STA_SP1_NO!$D$161</f>
        <v>2785.84</v>
      </c>
      <c r="D19" s="154">
        <f>[2]STA_SP1_NO!$D$161</f>
        <v>41479.58</v>
      </c>
      <c r="E19" s="193">
        <f>[3]STA_SP1_NO!$D$161</f>
        <v>81</v>
      </c>
      <c r="F19" s="190">
        <f>[4]STA_SP1_NO!$D$161</f>
        <v>4471.08</v>
      </c>
      <c r="G19" s="193">
        <f>[5]STA_SP1_NO!$D$161</f>
        <v>0</v>
      </c>
      <c r="H19" s="190">
        <f>[6]STA_SP1_NO!$D$161</f>
        <v>419</v>
      </c>
      <c r="I19" s="193">
        <f>[7]STA_SP1_NO!$D$161</f>
        <v>0</v>
      </c>
      <c r="J19" s="190">
        <f>[8]STA_SP1_NO!$D$161</f>
        <v>5231</v>
      </c>
      <c r="K19" s="74">
        <f>[9]STA_SP1_NO!$D$161</f>
        <v>0</v>
      </c>
      <c r="L19" s="190">
        <f>'[10]СП-1 (н.о.)'!$D$162</f>
        <v>1508.84</v>
      </c>
      <c r="M19" s="189">
        <f>[11]STA_SP1_NO!$D$161</f>
        <v>546</v>
      </c>
      <c r="N19" s="187">
        <f t="shared" si="0"/>
        <v>56522.34</v>
      </c>
    </row>
    <row r="20" spans="1:14" x14ac:dyDescent="0.25">
      <c r="A20" s="4">
        <v>17</v>
      </c>
      <c r="B20" s="10" t="s">
        <v>28</v>
      </c>
      <c r="C20" s="191">
        <f>[1]STA_SP1_NO!$D$167</f>
        <v>0</v>
      </c>
      <c r="D20" s="154">
        <f>[2]STA_SP1_NO!$D$167</f>
        <v>0</v>
      </c>
      <c r="E20" s="193">
        <f>[3]STA_SP1_NO!$D$167</f>
        <v>0</v>
      </c>
      <c r="F20" s="190">
        <f>[4]STA_SP1_NO!$D$167</f>
        <v>0</v>
      </c>
      <c r="G20" s="193">
        <f>[5]STA_SP1_NO!$D$167</f>
        <v>0</v>
      </c>
      <c r="H20" s="190">
        <f>[6]STA_SP1_NO!$D$167</f>
        <v>0</v>
      </c>
      <c r="I20" s="193">
        <f>[7]STA_SP1_NO!$D$167</f>
        <v>0</v>
      </c>
      <c r="J20" s="190">
        <f>[8]STA_SP1_NO!$D$167</f>
        <v>0</v>
      </c>
      <c r="K20" s="74">
        <f>[9]STA_SP1_NO!$D$167</f>
        <v>0</v>
      </c>
      <c r="L20" s="190">
        <f>'[10]СП-1 (н.о.)'!$D$168</f>
        <v>0</v>
      </c>
      <c r="M20" s="189">
        <f>[11]STA_SP1_NO!$D$167</f>
        <v>2</v>
      </c>
      <c r="N20" s="187">
        <f t="shared" si="0"/>
        <v>2</v>
      </c>
    </row>
    <row r="21" spans="1:14" ht="15.75" thickBot="1" x14ac:dyDescent="0.3">
      <c r="A21" s="6">
        <v>18</v>
      </c>
      <c r="B21" s="11" t="s">
        <v>29</v>
      </c>
      <c r="C21" s="192">
        <f>[1]STA_SP1_NO!$D$170</f>
        <v>9920.68</v>
      </c>
      <c r="D21" s="154">
        <f>[2]STA_SP1_NO!$D$170</f>
        <v>47535.97</v>
      </c>
      <c r="E21" s="193">
        <f>[3]STA_SP1_NO!$D$170</f>
        <v>9744</v>
      </c>
      <c r="F21" s="190">
        <f>[4]STA_SP1_NO!$D$170</f>
        <v>39902.410000000003</v>
      </c>
      <c r="G21" s="193">
        <f>[5]STA_SP1_NO!$D$170</f>
        <v>11482</v>
      </c>
      <c r="H21" s="190">
        <f>[6]STA_SP1_NO!$D$170</f>
        <v>38751</v>
      </c>
      <c r="I21" s="193">
        <f>[7]STA_SP1_NO!$D$170</f>
        <v>4028.04</v>
      </c>
      <c r="J21" s="190">
        <f>[8]STA_SP1_NO!$D$170</f>
        <v>15885</v>
      </c>
      <c r="K21" s="74">
        <f>[9]STA_SP1_NO!$D$170</f>
        <v>19601</v>
      </c>
      <c r="L21" s="190">
        <f>'[10]СП-1 (н.о.)'!$D$171</f>
        <v>10827.82</v>
      </c>
      <c r="M21" s="189">
        <f>[11]STA_SP1_NO!$D$170</f>
        <v>19993</v>
      </c>
      <c r="N21" s="188">
        <f t="shared" si="0"/>
        <v>227670.92</v>
      </c>
    </row>
    <row r="22" spans="1:14" ht="15.75" thickBot="1" x14ac:dyDescent="0.3">
      <c r="A22" s="7"/>
      <c r="B22" s="19" t="s">
        <v>30</v>
      </c>
      <c r="C22" s="200">
        <f t="shared" ref="C22:M22" si="1">SUM(C4:C21)</f>
        <v>895671.48999999987</v>
      </c>
      <c r="D22" s="201">
        <f>SUM(D4:D21)</f>
        <v>1152059.47</v>
      </c>
      <c r="E22" s="200">
        <f>SUM(E4:E21)</f>
        <v>806368</v>
      </c>
      <c r="F22" s="202">
        <f>SUM(F4:F21)</f>
        <v>960360.34</v>
      </c>
      <c r="G22" s="203">
        <f t="shared" si="1"/>
        <v>878640</v>
      </c>
      <c r="H22" s="202">
        <f t="shared" si="1"/>
        <v>1069581</v>
      </c>
      <c r="I22" s="203">
        <f>SUM(I4:I21)</f>
        <v>384747.61</v>
      </c>
      <c r="J22" s="202">
        <f>SUM(J4:J21)</f>
        <v>975419</v>
      </c>
      <c r="K22" s="203">
        <f>SUM(K4:K21)</f>
        <v>583899.71</v>
      </c>
      <c r="L22" s="202">
        <f>SUM(L4:L21)</f>
        <v>592521.34999999986</v>
      </c>
      <c r="M22" s="204">
        <f t="shared" si="1"/>
        <v>822636</v>
      </c>
      <c r="N22" s="205">
        <f>SUM(C22:M22)</f>
        <v>9121903.9699999988</v>
      </c>
    </row>
    <row r="23" spans="1:14" ht="15.75" thickBot="1" x14ac:dyDescent="0.3">
      <c r="A23" s="13"/>
      <c r="B23" s="18"/>
      <c r="C23" s="14"/>
      <c r="D23" s="16"/>
      <c r="E23" s="15"/>
      <c r="F23" s="16"/>
      <c r="G23" s="16"/>
      <c r="H23" s="16"/>
      <c r="I23" s="16"/>
      <c r="J23" s="16"/>
      <c r="K23" s="16"/>
      <c r="L23" s="16"/>
      <c r="M23" s="17"/>
      <c r="N23" s="16"/>
    </row>
    <row r="24" spans="1:14" ht="15.75" thickBot="1" x14ac:dyDescent="0.3">
      <c r="A24" s="288" t="s">
        <v>31</v>
      </c>
      <c r="B24" s="289"/>
      <c r="C24" s="25">
        <f>C22/N22</f>
        <v>9.8189094398019622E-2</v>
      </c>
      <c r="D24" s="26">
        <f>D22/N22</f>
        <v>0.12629594367457478</v>
      </c>
      <c r="E24" s="27">
        <f>E22/N22</f>
        <v>8.8399088902050796E-2</v>
      </c>
      <c r="F24" s="26">
        <f>F22/N22</f>
        <v>0.1052806895532359</v>
      </c>
      <c r="G24" s="27">
        <f>G22/N22</f>
        <v>9.6321996250964714E-2</v>
      </c>
      <c r="H24" s="26">
        <f>H22/N22</f>
        <v>0.11725413943378754</v>
      </c>
      <c r="I24" s="27">
        <f>I22/N22</f>
        <v>4.2178432404611256E-2</v>
      </c>
      <c r="J24" s="26">
        <f>J22/N22</f>
        <v>0.1069315137725573</v>
      </c>
      <c r="K24" s="27">
        <f>K22/N22</f>
        <v>6.4010727576207974E-2</v>
      </c>
      <c r="L24" s="26">
        <f>L22/N22</f>
        <v>6.4955885520027012E-2</v>
      </c>
      <c r="M24" s="28">
        <f>M22/N22</f>
        <v>9.0182488513963183E-2</v>
      </c>
      <c r="N24" s="94">
        <f>N22/N22</f>
        <v>1</v>
      </c>
    </row>
    <row r="25" spans="1:14" ht="15.75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thickBot="1" x14ac:dyDescent="0.3">
      <c r="A26" s="294" t="s">
        <v>0</v>
      </c>
      <c r="B26" s="300" t="s">
        <v>1</v>
      </c>
      <c r="C26" s="306" t="s">
        <v>90</v>
      </c>
      <c r="D26" s="306"/>
      <c r="E26" s="306"/>
      <c r="F26" s="306"/>
      <c r="G26" s="307"/>
      <c r="H26" s="304" t="s">
        <v>3</v>
      </c>
      <c r="I26" s="1"/>
      <c r="J26" s="1"/>
      <c r="K26" s="1"/>
      <c r="L26" s="1"/>
      <c r="M26" s="1"/>
      <c r="N26" s="1"/>
    </row>
    <row r="27" spans="1:14" ht="15.75" thickBot="1" x14ac:dyDescent="0.3">
      <c r="A27" s="295"/>
      <c r="B27" s="301"/>
      <c r="C27" s="248" t="s">
        <v>11</v>
      </c>
      <c r="D27" s="249" t="s">
        <v>32</v>
      </c>
      <c r="E27" s="248" t="s">
        <v>7</v>
      </c>
      <c r="F27" s="249" t="s">
        <v>9</v>
      </c>
      <c r="G27" s="250" t="s">
        <v>4</v>
      </c>
      <c r="H27" s="305"/>
      <c r="I27" s="1"/>
      <c r="J27" s="97"/>
      <c r="K27" s="302" t="s">
        <v>33</v>
      </c>
      <c r="L27" s="303"/>
      <c r="M27" s="148">
        <f>N22</f>
        <v>9121903.9699999988</v>
      </c>
      <c r="N27" s="149">
        <f>M27/M29</f>
        <v>0.84279381459143776</v>
      </c>
    </row>
    <row r="28" spans="1:14" ht="15.75" thickBot="1" x14ac:dyDescent="0.3">
      <c r="A28" s="24">
        <v>19</v>
      </c>
      <c r="B28" s="166" t="s">
        <v>34</v>
      </c>
      <c r="C28" s="257">
        <f>[12]STA_SP1_ZO!$J$51</f>
        <v>501386</v>
      </c>
      <c r="D28" s="283">
        <f>[13]STA_SP1_ZO!$J$51</f>
        <v>338814</v>
      </c>
      <c r="E28" s="257">
        <f>[14]STA_SP1_ZO!$J$51</f>
        <v>344593</v>
      </c>
      <c r="F28" s="256">
        <f>[15]STA_SP1_ZO!$J$51</f>
        <v>201531</v>
      </c>
      <c r="G28" s="257">
        <f>[16]STA_SP1_ZO!$J$51</f>
        <v>315183.18</v>
      </c>
      <c r="H28" s="258">
        <f>SUM(C28:G28)</f>
        <v>1701507.18</v>
      </c>
      <c r="I28" s="1"/>
      <c r="J28" s="97"/>
      <c r="K28" s="284" t="s">
        <v>34</v>
      </c>
      <c r="L28" s="285"/>
      <c r="M28" s="147">
        <f>H28</f>
        <v>1701507.18</v>
      </c>
      <c r="N28" s="150">
        <f>M28/M29</f>
        <v>0.15720618540856227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97"/>
      <c r="K29" s="286" t="s">
        <v>3</v>
      </c>
      <c r="L29" s="287"/>
      <c r="M29" s="151">
        <f>M27+M28</f>
        <v>10823411.149999999</v>
      </c>
      <c r="N29" s="152">
        <f>M29/M29</f>
        <v>1</v>
      </c>
    </row>
    <row r="30" spans="1:14" ht="15.75" thickBot="1" x14ac:dyDescent="0.3">
      <c r="A30" s="288" t="s">
        <v>35</v>
      </c>
      <c r="B30" s="289"/>
      <c r="C30" s="25">
        <f>C28/H28</f>
        <v>0.29467169218762862</v>
      </c>
      <c r="D30" s="98">
        <f>D28/H28</f>
        <v>0.19912581268096677</v>
      </c>
      <c r="E30" s="25">
        <f>E28/H28</f>
        <v>0.20252221327681968</v>
      </c>
      <c r="F30" s="98">
        <f>F28/H28</f>
        <v>0.11844263860232433</v>
      </c>
      <c r="G30" s="25">
        <f>G28/H28</f>
        <v>0.18523764325226064</v>
      </c>
      <c r="H30" s="98">
        <f>H28/H28</f>
        <v>1</v>
      </c>
      <c r="I30" s="1"/>
      <c r="J30" s="1"/>
      <c r="K30" s="1"/>
      <c r="L30" s="1"/>
      <c r="M30" s="1"/>
      <c r="N30" s="1"/>
    </row>
  </sheetData>
  <mergeCells count="14">
    <mergeCell ref="K28:L28"/>
    <mergeCell ref="K29:L29"/>
    <mergeCell ref="A30:B30"/>
    <mergeCell ref="C1:I1"/>
    <mergeCell ref="N2:N3"/>
    <mergeCell ref="A2:A3"/>
    <mergeCell ref="B2:B3"/>
    <mergeCell ref="C2:M2"/>
    <mergeCell ref="A26:A27"/>
    <mergeCell ref="B26:B27"/>
    <mergeCell ref="A24:B24"/>
    <mergeCell ref="K27:L27"/>
    <mergeCell ref="H26:H27"/>
    <mergeCell ref="C26:G26"/>
  </mergeCells>
  <pageMargins left="0.25" right="0.25" top="0.75" bottom="0.75" header="0.3" footer="0.3"/>
  <pageSetup paperSize="9" scale="9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workbookViewId="0">
      <selection activeCell="L30" sqref="L30"/>
    </sheetView>
  </sheetViews>
  <sheetFormatPr defaultRowHeight="15" x14ac:dyDescent="0.25"/>
  <cols>
    <col min="1" max="1" width="4.5703125" customWidth="1"/>
    <col min="2" max="2" width="21.7109375" customWidth="1"/>
  </cols>
  <sheetData>
    <row r="1" spans="1:14" ht="24.75" customHeight="1" thickBot="1" x14ac:dyDescent="0.3">
      <c r="A1" s="29"/>
      <c r="B1" s="29"/>
      <c r="C1" s="326" t="s">
        <v>104</v>
      </c>
      <c r="D1" s="327"/>
      <c r="E1" s="327"/>
      <c r="F1" s="327"/>
      <c r="G1" s="327"/>
      <c r="H1" s="327"/>
      <c r="I1" s="327"/>
      <c r="J1" s="328"/>
      <c r="K1" s="328"/>
      <c r="L1" s="29"/>
      <c r="M1" s="29"/>
      <c r="N1" s="60"/>
    </row>
    <row r="2" spans="1:14" ht="15.75" thickBot="1" x14ac:dyDescent="0.3">
      <c r="A2" s="329" t="s">
        <v>0</v>
      </c>
      <c r="B2" s="331" t="s">
        <v>1</v>
      </c>
      <c r="C2" s="350" t="s">
        <v>2</v>
      </c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31" t="s">
        <v>3</v>
      </c>
    </row>
    <row r="3" spans="1:14" x14ac:dyDescent="0.25">
      <c r="A3" s="361"/>
      <c r="B3" s="362"/>
      <c r="C3" s="366" t="s">
        <v>69</v>
      </c>
      <c r="D3" s="331" t="s">
        <v>4</v>
      </c>
      <c r="E3" s="357" t="s">
        <v>5</v>
      </c>
      <c r="F3" s="375" t="s">
        <v>6</v>
      </c>
      <c r="G3" s="357" t="s">
        <v>7</v>
      </c>
      <c r="H3" s="355" t="s">
        <v>8</v>
      </c>
      <c r="I3" s="357" t="s">
        <v>94</v>
      </c>
      <c r="J3" s="355" t="s">
        <v>9</v>
      </c>
      <c r="K3" s="366" t="s">
        <v>10</v>
      </c>
      <c r="L3" s="331" t="s">
        <v>93</v>
      </c>
      <c r="M3" s="357" t="s">
        <v>11</v>
      </c>
      <c r="N3" s="351"/>
    </row>
    <row r="4" spans="1:14" ht="15.75" thickBot="1" x14ac:dyDescent="0.3">
      <c r="A4" s="358"/>
      <c r="B4" s="352"/>
      <c r="C4" s="368"/>
      <c r="D4" s="358"/>
      <c r="E4" s="358"/>
      <c r="F4" s="376"/>
      <c r="G4" s="358"/>
      <c r="H4" s="356"/>
      <c r="I4" s="358"/>
      <c r="J4" s="356"/>
      <c r="K4" s="368"/>
      <c r="L4" s="358"/>
      <c r="M4" s="358"/>
      <c r="N4" s="352"/>
    </row>
    <row r="5" spans="1:14" x14ac:dyDescent="0.25">
      <c r="A5" s="34">
        <v>1</v>
      </c>
      <c r="B5" s="35" t="s">
        <v>39</v>
      </c>
      <c r="C5" s="75">
        <f>[1]STA_SP2_NO!$C$25</f>
        <v>8595</v>
      </c>
      <c r="D5" s="154">
        <f>[2]STA_SP2_NO!$C$25</f>
        <v>17990</v>
      </c>
      <c r="E5" s="74">
        <f>[3]STA_SP2_NO!$C$25</f>
        <v>11513</v>
      </c>
      <c r="F5" s="81">
        <f>[4]STA_SP2_NO!$C$25</f>
        <v>17232</v>
      </c>
      <c r="G5" s="74">
        <f>[5]STA_SP2_NO!$C$25</f>
        <v>26690</v>
      </c>
      <c r="H5" s="81">
        <f>[6]STA_SP2_NO!$C$25</f>
        <v>17172</v>
      </c>
      <c r="I5" s="74">
        <f>[7]STA_SP2_NO!$C$25</f>
        <v>16295</v>
      </c>
      <c r="J5" s="81">
        <f>[8]STA_SP2_NO!$C$25</f>
        <v>28515</v>
      </c>
      <c r="K5" s="75">
        <f>[9]STA_SP2_NO!$C$25</f>
        <v>17384</v>
      </c>
      <c r="L5" s="81">
        <f>'[10]СП-2 (н.о.)'!$C$26</f>
        <v>11880</v>
      </c>
      <c r="M5" s="74">
        <f>[11]STA_SP2_NO!$C$25</f>
        <v>18991</v>
      </c>
      <c r="N5" s="154">
        <f t="shared" ref="N5:N12" si="0">SUM(C5:M5)</f>
        <v>192257</v>
      </c>
    </row>
    <row r="6" spans="1:14" x14ac:dyDescent="0.25">
      <c r="A6" s="36">
        <v>2</v>
      </c>
      <c r="B6" s="37" t="s">
        <v>40</v>
      </c>
      <c r="C6" s="75">
        <f>[1]STA_SP2_NO!$C$26</f>
        <v>395</v>
      </c>
      <c r="D6" s="154">
        <f>[2]STA_SP2_NO!$C$26</f>
        <v>1230</v>
      </c>
      <c r="E6" s="74">
        <f>[3]STA_SP2_NO!$C$26</f>
        <v>491</v>
      </c>
      <c r="F6" s="81">
        <f>[4]STA_SP2_NO!$C$26</f>
        <v>1156</v>
      </c>
      <c r="G6" s="74">
        <f>[5]STA_SP2_NO!$C$26</f>
        <v>769</v>
      </c>
      <c r="H6" s="81">
        <f>[6]STA_SP2_NO!$C$26</f>
        <v>431</v>
      </c>
      <c r="I6" s="74">
        <f>[7]STA_SP2_NO!$C$26</f>
        <v>360</v>
      </c>
      <c r="J6" s="81">
        <f>[8]STA_SP2_NO!$C$26</f>
        <v>888</v>
      </c>
      <c r="K6" s="75">
        <f>[9]STA_SP2_NO!$C$26</f>
        <v>777</v>
      </c>
      <c r="L6" s="81">
        <f>'[10]СП-2 (н.о.)'!$C$27</f>
        <v>748</v>
      </c>
      <c r="M6" s="74">
        <f>[11]STA_SP2_NO!$C$26</f>
        <v>698</v>
      </c>
      <c r="N6" s="62">
        <f t="shared" si="0"/>
        <v>7943</v>
      </c>
    </row>
    <row r="7" spans="1:14" x14ac:dyDescent="0.25">
      <c r="A7" s="36">
        <v>3</v>
      </c>
      <c r="B7" s="37" t="s">
        <v>41</v>
      </c>
      <c r="C7" s="75">
        <f>[1]STA_SP2_NO!$C$27</f>
        <v>47</v>
      </c>
      <c r="D7" s="154">
        <f>[2]STA_SP2_NO!$C$27</f>
        <v>87</v>
      </c>
      <c r="E7" s="74">
        <f>[3]STA_SP2_NO!$C$27</f>
        <v>48</v>
      </c>
      <c r="F7" s="81">
        <f>[4]STA_SP2_NO!$C$27</f>
        <v>130</v>
      </c>
      <c r="G7" s="74">
        <f>[5]STA_SP2_NO!$C$27</f>
        <v>93</v>
      </c>
      <c r="H7" s="81">
        <f>[6]STA_SP2_NO!$C$27</f>
        <v>446</v>
      </c>
      <c r="I7" s="74">
        <f>[7]STA_SP2_NO!$C$27</f>
        <v>84</v>
      </c>
      <c r="J7" s="81">
        <f>[8]STA_SP2_NO!$C$27</f>
        <v>99</v>
      </c>
      <c r="K7" s="75">
        <f>[9]STA_SP2_NO!$C$27</f>
        <v>64</v>
      </c>
      <c r="L7" s="81">
        <f>'[10]СП-2 (н.о.)'!$C$28</f>
        <v>86</v>
      </c>
      <c r="M7" s="74">
        <f>[11]STA_SP2_NO!$C$27</f>
        <v>63</v>
      </c>
      <c r="N7" s="62">
        <f t="shared" si="0"/>
        <v>1247</v>
      </c>
    </row>
    <row r="8" spans="1:14" x14ac:dyDescent="0.25">
      <c r="A8" s="36">
        <v>4</v>
      </c>
      <c r="B8" s="37" t="s">
        <v>42</v>
      </c>
      <c r="C8" s="75">
        <f>[1]STA_SP2_NO!$C$28</f>
        <v>2</v>
      </c>
      <c r="D8" s="154">
        <f>[2]STA_SP2_NO!$C$28</f>
        <v>4</v>
      </c>
      <c r="E8" s="74">
        <f>[3]STA_SP2_NO!$C$28</f>
        <v>1</v>
      </c>
      <c r="F8" s="81">
        <f>[4]STA_SP2_NO!$C$28</f>
        <v>8</v>
      </c>
      <c r="G8" s="74">
        <f>[5]STA_SP2_NO!$C$28</f>
        <v>2</v>
      </c>
      <c r="H8" s="81">
        <f>[6]STA_SP2_NO!$C$28</f>
        <v>0</v>
      </c>
      <c r="I8" s="74">
        <f>[7]STA_SP2_NO!$C$28</f>
        <v>0</v>
      </c>
      <c r="J8" s="81">
        <f>[8]STA_SP2_NO!$C$28</f>
        <v>5</v>
      </c>
      <c r="K8" s="75">
        <f>[9]STA_SP2_NO!$C$28</f>
        <v>3</v>
      </c>
      <c r="L8" s="81">
        <f>'[10]СП-2 (н.о.)'!$C$29</f>
        <v>0</v>
      </c>
      <c r="M8" s="74">
        <f>[11]STA_SP2_NO!$C$28</f>
        <v>9</v>
      </c>
      <c r="N8" s="62">
        <f t="shared" si="0"/>
        <v>34</v>
      </c>
    </row>
    <row r="9" spans="1:14" x14ac:dyDescent="0.25">
      <c r="A9" s="36">
        <v>5</v>
      </c>
      <c r="B9" s="37" t="s">
        <v>43</v>
      </c>
      <c r="C9" s="75">
        <f>[1]STA_SP2_NO!$C$29</f>
        <v>5</v>
      </c>
      <c r="D9" s="154">
        <f>[2]STA_SP2_NO!$C$29</f>
        <v>10</v>
      </c>
      <c r="E9" s="74">
        <f>[3]STA_SP2_NO!$C$29</f>
        <v>10</v>
      </c>
      <c r="F9" s="81">
        <f>[4]STA_SP2_NO!$C$29</f>
        <v>11</v>
      </c>
      <c r="G9" s="74">
        <f>[5]STA_SP2_NO!$C$29</f>
        <v>18</v>
      </c>
      <c r="H9" s="81">
        <f>[6]STA_SP2_NO!$C$29</f>
        <v>7</v>
      </c>
      <c r="I9" s="74">
        <f>[7]STA_SP2_NO!$C$29</f>
        <v>5</v>
      </c>
      <c r="J9" s="81">
        <f>[8]STA_SP2_NO!$C$29</f>
        <v>18</v>
      </c>
      <c r="K9" s="75">
        <f>[9]STA_SP2_NO!$C$29</f>
        <v>13</v>
      </c>
      <c r="L9" s="81">
        <f>'[10]СП-2 (н.о.)'!$C$30</f>
        <v>0</v>
      </c>
      <c r="M9" s="74">
        <f>[11]STA_SP2_NO!$C$29</f>
        <v>9</v>
      </c>
      <c r="N9" s="37">
        <f t="shared" si="0"/>
        <v>106</v>
      </c>
    </row>
    <row r="10" spans="1:14" x14ac:dyDescent="0.25">
      <c r="A10" s="36">
        <v>6</v>
      </c>
      <c r="B10" s="37" t="s">
        <v>44</v>
      </c>
      <c r="C10" s="75">
        <f>[1]STA_SP2_NO!$C$30</f>
        <v>167</v>
      </c>
      <c r="D10" s="154">
        <f>[2]STA_SP2_NO!$C$30</f>
        <v>234</v>
      </c>
      <c r="E10" s="74">
        <f>[3]STA_SP2_NO!$C$30</f>
        <v>119</v>
      </c>
      <c r="F10" s="81">
        <f>[4]STA_SP2_NO!$C$30</f>
        <v>546</v>
      </c>
      <c r="G10" s="74">
        <f>[5]STA_SP2_NO!$C$30</f>
        <v>309</v>
      </c>
      <c r="H10" s="81">
        <f>[6]STA_SP2_NO!$C$30</f>
        <v>226</v>
      </c>
      <c r="I10" s="74">
        <f>[7]STA_SP2_NO!$C$30</f>
        <v>276</v>
      </c>
      <c r="J10" s="81">
        <f>[8]STA_SP2_NO!$C$30</f>
        <v>455</v>
      </c>
      <c r="K10" s="75">
        <f>[9]STA_SP2_NO!$C$30</f>
        <v>257</v>
      </c>
      <c r="L10" s="81">
        <f>'[10]СП-2 (н.о.)'!$C$31</f>
        <v>174</v>
      </c>
      <c r="M10" s="74">
        <f>[11]STA_SP2_NO!$C$30</f>
        <v>424</v>
      </c>
      <c r="N10" s="62">
        <f t="shared" si="0"/>
        <v>3187</v>
      </c>
    </row>
    <row r="11" spans="1:14" x14ac:dyDescent="0.25">
      <c r="A11" s="36">
        <v>7</v>
      </c>
      <c r="B11" s="37" t="s">
        <v>45</v>
      </c>
      <c r="C11" s="75">
        <f>[1]STA_SP2_NO!$C$31</f>
        <v>341</v>
      </c>
      <c r="D11" s="154">
        <f>[2]STA_SP2_NO!$C$31</f>
        <v>1162</v>
      </c>
      <c r="E11" s="74">
        <f>[3]STA_SP2_NO!$C$31</f>
        <v>398</v>
      </c>
      <c r="F11" s="81">
        <f>[4]STA_SP2_NO!$C$31</f>
        <v>1015</v>
      </c>
      <c r="G11" s="74">
        <f>[5]STA_SP2_NO!$C$31</f>
        <v>638</v>
      </c>
      <c r="H11" s="81">
        <f>[6]STA_SP2_NO!$C$31</f>
        <v>339</v>
      </c>
      <c r="I11" s="74">
        <f>[7]STA_SP2_NO!$C$31</f>
        <v>334</v>
      </c>
      <c r="J11" s="81">
        <f>[8]STA_SP2_NO!$C$31</f>
        <v>883</v>
      </c>
      <c r="K11" s="75">
        <f>[9]STA_SP2_NO!$C$31</f>
        <v>751</v>
      </c>
      <c r="L11" s="81">
        <f>'[10]СП-2 (н.о.)'!$C$32</f>
        <v>684</v>
      </c>
      <c r="M11" s="74">
        <f>[11]STA_SP2_NO!$C$31</f>
        <v>626</v>
      </c>
      <c r="N11" s="62">
        <f t="shared" si="0"/>
        <v>7171</v>
      </c>
    </row>
    <row r="12" spans="1:14" ht="15.75" thickBot="1" x14ac:dyDescent="0.3">
      <c r="A12" s="38">
        <v>8</v>
      </c>
      <c r="B12" s="39" t="s">
        <v>46</v>
      </c>
      <c r="C12" s="75">
        <f>[1]STA_SP2_NO!$C$32</f>
        <v>4</v>
      </c>
      <c r="D12" s="154">
        <f>[2]STA_SP2_NO!$C$32</f>
        <v>0</v>
      </c>
      <c r="E12" s="74">
        <f>[3]STA_SP2_NO!$C$32</f>
        <v>1</v>
      </c>
      <c r="F12" s="81">
        <f>[4]STA_SP2_NO!$C$32</f>
        <v>0</v>
      </c>
      <c r="G12" s="74">
        <f>[5]STA_SP2_NO!$C$32</f>
        <v>5</v>
      </c>
      <c r="H12" s="81">
        <f>[6]STA_SP2_NO!$C$32</f>
        <v>2</v>
      </c>
      <c r="I12" s="74">
        <f>[7]STA_SP2_NO!$C$32</f>
        <v>0</v>
      </c>
      <c r="J12" s="81">
        <f>[8]STA_SP2_NO!$C$32</f>
        <v>3</v>
      </c>
      <c r="K12" s="75">
        <f>[9]STA_SP2_NO!$C$32</f>
        <v>5</v>
      </c>
      <c r="L12" s="81">
        <f>'[10]СП-2 (н.о.)'!$C$33</f>
        <v>0</v>
      </c>
      <c r="M12" s="74">
        <f>[11]STA_SP2_NO!$C$32</f>
        <v>2</v>
      </c>
      <c r="N12" s="39">
        <f t="shared" si="0"/>
        <v>22</v>
      </c>
    </row>
    <row r="13" spans="1:14" ht="15.75" thickBot="1" x14ac:dyDescent="0.3">
      <c r="A13" s="66"/>
      <c r="B13" s="41" t="s">
        <v>3</v>
      </c>
      <c r="C13" s="45">
        <f t="shared" ref="C13:N13" si="1">SUM(C5:C12)</f>
        <v>9556</v>
      </c>
      <c r="D13" s="43">
        <f t="shared" si="1"/>
        <v>20717</v>
      </c>
      <c r="E13" s="45">
        <f t="shared" si="1"/>
        <v>12581</v>
      </c>
      <c r="F13" s="46">
        <f t="shared" si="1"/>
        <v>20098</v>
      </c>
      <c r="G13" s="45">
        <f t="shared" si="1"/>
        <v>28524</v>
      </c>
      <c r="H13" s="46">
        <f t="shared" si="1"/>
        <v>18623</v>
      </c>
      <c r="I13" s="45">
        <f t="shared" si="1"/>
        <v>17354</v>
      </c>
      <c r="J13" s="46">
        <f t="shared" si="1"/>
        <v>30866</v>
      </c>
      <c r="K13" s="45">
        <f t="shared" si="1"/>
        <v>19254</v>
      </c>
      <c r="L13" s="46">
        <f>SUM(L5:L12)</f>
        <v>13572</v>
      </c>
      <c r="M13" s="45">
        <f t="shared" si="1"/>
        <v>20822</v>
      </c>
      <c r="N13" s="43">
        <f t="shared" si="1"/>
        <v>211967</v>
      </c>
    </row>
    <row r="14" spans="1:14" ht="15.75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5.75" thickBot="1" x14ac:dyDescent="0.3">
      <c r="A15" s="314" t="s">
        <v>53</v>
      </c>
      <c r="B15" s="371"/>
      <c r="C15" s="52">
        <f>C13/N13</f>
        <v>4.5082489255402966E-2</v>
      </c>
      <c r="D15" s="64">
        <f>D13/N13</f>
        <v>9.7736911877792293E-2</v>
      </c>
      <c r="E15" s="52">
        <f>E13/N13</f>
        <v>5.9353578623087558E-2</v>
      </c>
      <c r="F15" s="64">
        <f>F13/N13</f>
        <v>9.4816645987347084E-2</v>
      </c>
      <c r="G15" s="52">
        <f>G13/N13</f>
        <v>0.13456811673515218</v>
      </c>
      <c r="H15" s="64">
        <f>H13/N13</f>
        <v>8.7858015634509151E-2</v>
      </c>
      <c r="I15" s="52">
        <f>I13/N13</f>
        <v>8.1871234673321788E-2</v>
      </c>
      <c r="J15" s="64">
        <f>J13/N13</f>
        <v>0.1456170064208108</v>
      </c>
      <c r="K15" s="52">
        <f>K13/N13</f>
        <v>9.0834894110875752E-2</v>
      </c>
      <c r="L15" s="64">
        <f>L13/N13</f>
        <v>6.4028834677095969E-2</v>
      </c>
      <c r="M15" s="65">
        <f>M13/N13</f>
        <v>9.8232272004604493E-2</v>
      </c>
      <c r="N15" s="210">
        <f>N13/N13</f>
        <v>1</v>
      </c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5.75" thickBot="1" x14ac:dyDescent="0.3">
      <c r="A18" s="29"/>
      <c r="B18" s="29"/>
      <c r="C18" s="326" t="s">
        <v>115</v>
      </c>
      <c r="D18" s="327"/>
      <c r="E18" s="327"/>
      <c r="F18" s="327"/>
      <c r="G18" s="327"/>
      <c r="H18" s="327"/>
      <c r="I18" s="327"/>
      <c r="J18" s="328"/>
      <c r="K18" s="328"/>
      <c r="L18" s="29"/>
      <c r="M18" s="29"/>
      <c r="N18" s="207" t="s">
        <v>36</v>
      </c>
    </row>
    <row r="19" spans="1:14" ht="15.75" thickBot="1" x14ac:dyDescent="0.3">
      <c r="A19" s="329" t="s">
        <v>0</v>
      </c>
      <c r="B19" s="331" t="s">
        <v>1</v>
      </c>
      <c r="C19" s="350" t="s">
        <v>2</v>
      </c>
      <c r="D19" s="350"/>
      <c r="E19" s="350"/>
      <c r="F19" s="350"/>
      <c r="G19" s="350"/>
      <c r="H19" s="350"/>
      <c r="I19" s="350"/>
      <c r="J19" s="350"/>
      <c r="K19" s="350"/>
      <c r="L19" s="350"/>
      <c r="M19" s="350"/>
      <c r="N19" s="331" t="s">
        <v>3</v>
      </c>
    </row>
    <row r="20" spans="1:14" x14ac:dyDescent="0.25">
      <c r="A20" s="361"/>
      <c r="B20" s="362"/>
      <c r="C20" s="366" t="s">
        <v>69</v>
      </c>
      <c r="D20" s="331" t="s">
        <v>4</v>
      </c>
      <c r="E20" s="357" t="s">
        <v>5</v>
      </c>
      <c r="F20" s="375" t="s">
        <v>6</v>
      </c>
      <c r="G20" s="357" t="s">
        <v>7</v>
      </c>
      <c r="H20" s="355" t="s">
        <v>8</v>
      </c>
      <c r="I20" s="357" t="s">
        <v>94</v>
      </c>
      <c r="J20" s="355" t="s">
        <v>9</v>
      </c>
      <c r="K20" s="366" t="s">
        <v>10</v>
      </c>
      <c r="L20" s="331" t="s">
        <v>93</v>
      </c>
      <c r="M20" s="357" t="s">
        <v>11</v>
      </c>
      <c r="N20" s="351"/>
    </row>
    <row r="21" spans="1:14" ht="15.75" thickBot="1" x14ac:dyDescent="0.3">
      <c r="A21" s="358"/>
      <c r="B21" s="352"/>
      <c r="C21" s="368"/>
      <c r="D21" s="358"/>
      <c r="E21" s="358"/>
      <c r="F21" s="376"/>
      <c r="G21" s="358"/>
      <c r="H21" s="356"/>
      <c r="I21" s="358"/>
      <c r="J21" s="356"/>
      <c r="K21" s="368"/>
      <c r="L21" s="358"/>
      <c r="M21" s="358"/>
      <c r="N21" s="352"/>
    </row>
    <row r="22" spans="1:14" x14ac:dyDescent="0.25">
      <c r="A22" s="34">
        <v>1</v>
      </c>
      <c r="B22" s="35" t="s">
        <v>39</v>
      </c>
      <c r="C22" s="75">
        <f>[1]STA_SP2_NO!$D$25</f>
        <v>39115.82</v>
      </c>
      <c r="D22" s="154">
        <f>[2]STA_SP2_NO!$D$25</f>
        <v>77471.58</v>
      </c>
      <c r="E22" s="74">
        <f>[3]STA_SP2_NO!$D$25</f>
        <v>51527</v>
      </c>
      <c r="F22" s="234">
        <f>[4]STA_SP2_NO!$D$25</f>
        <v>76093.78</v>
      </c>
      <c r="G22" s="74">
        <f>[5]STA_SP2_NO!$D$25</f>
        <v>116152</v>
      </c>
      <c r="H22" s="81">
        <f>[6]STA_SP2_NO!$D$25</f>
        <v>76048</v>
      </c>
      <c r="I22" s="74">
        <f>[7]STA_SP2_NO!$D$25</f>
        <v>70533.81</v>
      </c>
      <c r="J22" s="81">
        <f>[8]STA_SP2_NO!$D$25</f>
        <v>123576</v>
      </c>
      <c r="K22" s="75">
        <f>[9]STA_SP2_NO!$D$25</f>
        <v>75953</v>
      </c>
      <c r="L22" s="81">
        <f>'[10]СП-2 (н.о.)'!$D$26</f>
        <v>51984.68</v>
      </c>
      <c r="M22" s="74">
        <f>[11]STA_SP2_NO!$D$25</f>
        <v>79731</v>
      </c>
      <c r="N22" s="154">
        <f t="shared" ref="N22:N29" si="2">SUM(C22:M22)</f>
        <v>838186.67</v>
      </c>
    </row>
    <row r="23" spans="1:14" x14ac:dyDescent="0.25">
      <c r="A23" s="36">
        <v>2</v>
      </c>
      <c r="B23" s="37" t="s">
        <v>40</v>
      </c>
      <c r="C23" s="75">
        <f>[1]STA_SP2_NO!$D$26</f>
        <v>6795.52</v>
      </c>
      <c r="D23" s="154">
        <f>[2]STA_SP2_NO!$D$26</f>
        <v>19507.48</v>
      </c>
      <c r="E23" s="74">
        <f>[3]STA_SP2_NO!$D$26</f>
        <v>8418</v>
      </c>
      <c r="F23" s="234">
        <f>[4]STA_SP2_NO!$D$26</f>
        <v>17713.689999999999</v>
      </c>
      <c r="G23" s="74">
        <f>[5]STA_SP2_NO!$D$26</f>
        <v>11967</v>
      </c>
      <c r="H23" s="81">
        <f>[6]STA_SP2_NO!$D$26</f>
        <v>7233</v>
      </c>
      <c r="I23" s="74">
        <f>[7]STA_SP2_NO!$D$26</f>
        <v>5844.56</v>
      </c>
      <c r="J23" s="81">
        <f>[8]STA_SP2_NO!$D$26</f>
        <v>13956</v>
      </c>
      <c r="K23" s="75">
        <f>[9]STA_SP2_NO!$D$26</f>
        <v>12134</v>
      </c>
      <c r="L23" s="81">
        <f>'[10]СП-2 (н.о.)'!$D$27</f>
        <v>11748.28</v>
      </c>
      <c r="M23" s="74">
        <f>[11]STA_SP2_NO!$D$26</f>
        <v>9939</v>
      </c>
      <c r="N23" s="62">
        <f t="shared" si="2"/>
        <v>125256.53</v>
      </c>
    </row>
    <row r="24" spans="1:14" x14ac:dyDescent="0.25">
      <c r="A24" s="36">
        <v>3</v>
      </c>
      <c r="B24" s="37" t="s">
        <v>41</v>
      </c>
      <c r="C24" s="75">
        <f>[1]STA_SP2_NO!$D$27</f>
        <v>776.49</v>
      </c>
      <c r="D24" s="154">
        <f>[2]STA_SP2_NO!$D$27</f>
        <v>1447.55</v>
      </c>
      <c r="E24" s="74">
        <f>[3]STA_SP2_NO!$D$27</f>
        <v>827</v>
      </c>
      <c r="F24" s="234">
        <f>[4]STA_SP2_NO!$D$27</f>
        <v>1942.57</v>
      </c>
      <c r="G24" s="74">
        <f>[5]STA_SP2_NO!$D$27</f>
        <v>1466</v>
      </c>
      <c r="H24" s="81">
        <f>[6]STA_SP2_NO!$D$27</f>
        <v>4193</v>
      </c>
      <c r="I24" s="74">
        <f>[7]STA_SP2_NO!$D$27</f>
        <v>1311.27</v>
      </c>
      <c r="J24" s="81">
        <f>[8]STA_SP2_NO!$D$27</f>
        <v>1603</v>
      </c>
      <c r="K24" s="75">
        <f>[9]STA_SP2_NO!$D$27</f>
        <v>1014</v>
      </c>
      <c r="L24" s="81">
        <f>'[10]СП-2 (н.о.)'!$D$28</f>
        <v>1396.48</v>
      </c>
      <c r="M24" s="74">
        <f>[11]STA_SP2_NO!$D$27</f>
        <v>818</v>
      </c>
      <c r="N24" s="62">
        <f t="shared" si="2"/>
        <v>16795.36</v>
      </c>
    </row>
    <row r="25" spans="1:14" x14ac:dyDescent="0.25">
      <c r="A25" s="36">
        <v>4</v>
      </c>
      <c r="B25" s="37" t="s">
        <v>42</v>
      </c>
      <c r="C25" s="75">
        <f>[1]STA_SP2_NO!$D$28</f>
        <v>11.07</v>
      </c>
      <c r="D25" s="154">
        <f>[2]STA_SP2_NO!$D$28</f>
        <v>22.14</v>
      </c>
      <c r="E25" s="74">
        <f>[3]STA_SP2_NO!$D$28</f>
        <v>6</v>
      </c>
      <c r="F25" s="234">
        <f>[4]STA_SP2_NO!$D$28</f>
        <v>87.35</v>
      </c>
      <c r="G25" s="74">
        <f>[5]STA_SP2_NO!$D$28</f>
        <v>11</v>
      </c>
      <c r="H25" s="81">
        <f>[6]STA_SP2_NO!$D$28</f>
        <v>0</v>
      </c>
      <c r="I25" s="74">
        <f>[7]STA_SP2_NO!$D$28</f>
        <v>0</v>
      </c>
      <c r="J25" s="81">
        <f>[8]STA_SP2_NO!$D$28</f>
        <v>28</v>
      </c>
      <c r="K25" s="75">
        <f>[9]STA_SP2_NO!$D$28</f>
        <v>52</v>
      </c>
      <c r="L25" s="81">
        <f>'[10]СП-2 (н.о.)'!$D$29</f>
        <v>0</v>
      </c>
      <c r="M25" s="74">
        <f>[11]STA_SP2_NO!$D$28</f>
        <v>57</v>
      </c>
      <c r="N25" s="62">
        <f t="shared" si="2"/>
        <v>274.56</v>
      </c>
    </row>
    <row r="26" spans="1:14" x14ac:dyDescent="0.25">
      <c r="A26" s="36">
        <v>5</v>
      </c>
      <c r="B26" s="37" t="s">
        <v>43</v>
      </c>
      <c r="C26" s="75">
        <f>[1]STA_SP2_NO!$D$29</f>
        <v>27.68</v>
      </c>
      <c r="D26" s="154">
        <f>[2]STA_SP2_NO!$D$29</f>
        <v>50.12</v>
      </c>
      <c r="E26" s="74">
        <f>[3]STA_SP2_NO!$D$29</f>
        <v>55</v>
      </c>
      <c r="F26" s="234">
        <f>[4]STA_SP2_NO!$D$29</f>
        <v>60.9</v>
      </c>
      <c r="G26" s="74">
        <f>[5]STA_SP2_NO!$D$29</f>
        <v>89</v>
      </c>
      <c r="H26" s="81">
        <f>[6]STA_SP2_NO!$D$29</f>
        <v>39</v>
      </c>
      <c r="I26" s="74">
        <f>[7]STA_SP2_NO!$D$29</f>
        <v>27.68</v>
      </c>
      <c r="J26" s="81">
        <f>[8]STA_SP2_NO!$D$29</f>
        <v>94</v>
      </c>
      <c r="K26" s="75">
        <f>[9]STA_SP2_NO!$D$29</f>
        <v>75</v>
      </c>
      <c r="L26" s="81">
        <f>'[10]СП-2 (н.о.)'!$D$30</f>
        <v>0</v>
      </c>
      <c r="M26" s="74">
        <f>[11]STA_SP2_NO!$D$29</f>
        <v>50</v>
      </c>
      <c r="N26" s="37">
        <f t="shared" si="2"/>
        <v>568.38000000000011</v>
      </c>
    </row>
    <row r="27" spans="1:14" x14ac:dyDescent="0.25">
      <c r="A27" s="36">
        <v>6</v>
      </c>
      <c r="B27" s="37" t="s">
        <v>44</v>
      </c>
      <c r="C27" s="75">
        <f>[1]STA_SP2_NO!$D$30</f>
        <v>311.95</v>
      </c>
      <c r="D27" s="154">
        <f>[2]STA_SP2_NO!$D$30</f>
        <v>418.95</v>
      </c>
      <c r="E27" s="74">
        <f>[3]STA_SP2_NO!$D$30</f>
        <v>222</v>
      </c>
      <c r="F27" s="234">
        <f>[4]STA_SP2_NO!$D$30</f>
        <v>947.72</v>
      </c>
      <c r="G27" s="74">
        <f>[5]STA_SP2_NO!$D$30</f>
        <v>531</v>
      </c>
      <c r="H27" s="81">
        <f>[6]STA_SP2_NO!$D$30</f>
        <v>407</v>
      </c>
      <c r="I27" s="74">
        <f>[7]STA_SP2_NO!$D$30</f>
        <v>485.8</v>
      </c>
      <c r="J27" s="81">
        <f>[8]STA_SP2_NO!$D$30</f>
        <v>790</v>
      </c>
      <c r="K27" s="75">
        <f>[9]STA_SP2_NO!$D$30</f>
        <v>457</v>
      </c>
      <c r="L27" s="81">
        <f>'[10]СП-2 (н.о.)'!$D$31</f>
        <v>312.60000000000002</v>
      </c>
      <c r="M27" s="74">
        <f>[11]STA_SP2_NO!$D$30</f>
        <v>732</v>
      </c>
      <c r="N27" s="62">
        <f t="shared" si="2"/>
        <v>5616.02</v>
      </c>
    </row>
    <row r="28" spans="1:14" x14ac:dyDescent="0.25">
      <c r="A28" s="36">
        <v>7</v>
      </c>
      <c r="B28" s="37" t="s">
        <v>45</v>
      </c>
      <c r="C28" s="75">
        <f>[1]STA_SP2_NO!$D$31</f>
        <v>1909.35</v>
      </c>
      <c r="D28" s="154">
        <f>[2]STA_SP2_NO!$D$31</f>
        <v>5914.17</v>
      </c>
      <c r="E28" s="74">
        <f>[3]STA_SP2_NO!$D$31</f>
        <v>2203</v>
      </c>
      <c r="F28" s="234">
        <f>[4]STA_SP2_NO!$D$31</f>
        <v>5131.79</v>
      </c>
      <c r="G28" s="74">
        <f>[5]STA_SP2_NO!$D$31</f>
        <v>3218</v>
      </c>
      <c r="H28" s="81">
        <f>[6]STA_SP2_NO!$D$31</f>
        <v>1799</v>
      </c>
      <c r="I28" s="74">
        <f>[7]STA_SP2_NO!$D$31</f>
        <v>1723.36</v>
      </c>
      <c r="J28" s="81">
        <f>[8]STA_SP2_NO!$D$31</f>
        <v>4454</v>
      </c>
      <c r="K28" s="75">
        <f>[9]STA_SP2_NO!$D$31</f>
        <v>3837</v>
      </c>
      <c r="L28" s="81">
        <f>'[10]СП-2 (н.о.)'!$D$32</f>
        <v>3388.69</v>
      </c>
      <c r="M28" s="74">
        <f>[11]STA_SP2_NO!$D$31</f>
        <v>2889</v>
      </c>
      <c r="N28" s="62">
        <f t="shared" si="2"/>
        <v>36467.360000000001</v>
      </c>
    </row>
    <row r="29" spans="1:14" ht="15.75" thickBot="1" x14ac:dyDescent="0.3">
      <c r="A29" s="38">
        <v>8</v>
      </c>
      <c r="B29" s="39" t="s">
        <v>46</v>
      </c>
      <c r="C29" s="75">
        <f>[1]STA_SP2_NO!$D$32</f>
        <v>22.14</v>
      </c>
      <c r="D29" s="154">
        <f>[2]STA_SP2_NO!$D$32</f>
        <v>0</v>
      </c>
      <c r="E29" s="74">
        <f>[3]STA_SP2_NO!$D$32</f>
        <v>6</v>
      </c>
      <c r="F29" s="234">
        <f>[4]STA_SP2_NO!$D$32</f>
        <v>0</v>
      </c>
      <c r="G29" s="74">
        <f>[5]STA_SP2_NO!$D$32</f>
        <v>28</v>
      </c>
      <c r="H29" s="81">
        <f>[6]STA_SP2_NO!$D$32</f>
        <v>11</v>
      </c>
      <c r="I29" s="74">
        <f>[7]STA_SP2_NO!$D$32</f>
        <v>0</v>
      </c>
      <c r="J29" s="81">
        <f>[8]STA_SP2_NO!$D$32</f>
        <v>17</v>
      </c>
      <c r="K29" s="75">
        <f>[9]STA_SP2_NO!$D$32</f>
        <v>33</v>
      </c>
      <c r="L29" s="81">
        <f>'[10]СП-2 (н.о.)'!$D$33</f>
        <v>0</v>
      </c>
      <c r="M29" s="74">
        <f>[11]STA_SP2_NO!$D$32</f>
        <v>11</v>
      </c>
      <c r="N29" s="39">
        <f t="shared" si="2"/>
        <v>128.13999999999999</v>
      </c>
    </row>
    <row r="30" spans="1:14" ht="15.75" thickBot="1" x14ac:dyDescent="0.3">
      <c r="A30" s="66"/>
      <c r="B30" s="41" t="s">
        <v>3</v>
      </c>
      <c r="C30" s="45">
        <f t="shared" ref="C30:N30" si="3">SUM(C22:C29)</f>
        <v>48970.01999999999</v>
      </c>
      <c r="D30" s="43">
        <f t="shared" si="3"/>
        <v>104831.98999999999</v>
      </c>
      <c r="E30" s="45">
        <f t="shared" si="3"/>
        <v>63264</v>
      </c>
      <c r="F30" s="130">
        <f>SUM(F22:F29)</f>
        <v>101977.8</v>
      </c>
      <c r="G30" s="45">
        <f t="shared" si="3"/>
        <v>133462</v>
      </c>
      <c r="H30" s="46">
        <f t="shared" si="3"/>
        <v>89730</v>
      </c>
      <c r="I30" s="45">
        <f>SUM(I22:I29)</f>
        <v>79926.48</v>
      </c>
      <c r="J30" s="46">
        <f t="shared" si="3"/>
        <v>144518</v>
      </c>
      <c r="K30" s="45">
        <f>SUM(K22:K29)</f>
        <v>93555</v>
      </c>
      <c r="L30" s="46">
        <f>SUM(L22:L29)</f>
        <v>68830.73</v>
      </c>
      <c r="M30" s="45">
        <f t="shared" si="3"/>
        <v>94227</v>
      </c>
      <c r="N30" s="43">
        <f t="shared" si="3"/>
        <v>1023293.0200000001</v>
      </c>
    </row>
    <row r="31" spans="1:14" ht="15.75" thickBo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5.75" thickBot="1" x14ac:dyDescent="0.3">
      <c r="A32" s="314" t="s">
        <v>53</v>
      </c>
      <c r="B32" s="371"/>
      <c r="C32" s="52">
        <f>C30/N30</f>
        <v>4.7855324958632067E-2</v>
      </c>
      <c r="D32" s="64">
        <f>D30/N30</f>
        <v>0.10244571979978909</v>
      </c>
      <c r="E32" s="52">
        <f>E30/N30</f>
        <v>6.1823933871844441E-2</v>
      </c>
      <c r="F32" s="64">
        <f>F30/N30</f>
        <v>9.9656499171664428E-2</v>
      </c>
      <c r="G32" s="52">
        <f>G30/N30</f>
        <v>0.1304240304502419</v>
      </c>
      <c r="H32" s="64">
        <f>H30/N30</f>
        <v>8.7687493461061611E-2</v>
      </c>
      <c r="I32" s="52">
        <f>I30/N30</f>
        <v>7.8107129080192475E-2</v>
      </c>
      <c r="J32" s="64">
        <f>J30/N30</f>
        <v>0.14122836487245852</v>
      </c>
      <c r="K32" s="52">
        <f>K30/N30</f>
        <v>9.1425425729963442E-2</v>
      </c>
      <c r="L32" s="64">
        <f>L30/N30</f>
        <v>6.7263949479495114E-2</v>
      </c>
      <c r="M32" s="52">
        <f>M30/N30</f>
        <v>9.208212912465677E-2</v>
      </c>
      <c r="N32" s="210">
        <f>N30/N30</f>
        <v>1</v>
      </c>
    </row>
  </sheetData>
  <mergeCells count="34">
    <mergeCell ref="A32:B32"/>
    <mergeCell ref="C18:K18"/>
    <mergeCell ref="A19:A21"/>
    <mergeCell ref="B19:B21"/>
    <mergeCell ref="C19:M19"/>
    <mergeCell ref="N19:N21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A15:B15"/>
    <mergeCell ref="C1:K1"/>
    <mergeCell ref="A2:A4"/>
    <mergeCell ref="B2:B4"/>
    <mergeCell ref="C2:M2"/>
    <mergeCell ref="H3:H4"/>
    <mergeCell ref="I3:I4"/>
    <mergeCell ref="J3:J4"/>
    <mergeCell ref="K3:K4"/>
    <mergeCell ref="L3:L4"/>
    <mergeCell ref="N2:N4"/>
    <mergeCell ref="C3:C4"/>
    <mergeCell ref="D3:D4"/>
    <mergeCell ref="E3:E4"/>
    <mergeCell ref="F3:F4"/>
    <mergeCell ref="G3:G4"/>
    <mergeCell ref="M3:M4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workbookViewId="0">
      <selection activeCell="J34" sqref="J34"/>
    </sheetView>
  </sheetViews>
  <sheetFormatPr defaultRowHeight="15" x14ac:dyDescent="0.25"/>
  <cols>
    <col min="1" max="1" width="3.85546875" customWidth="1"/>
    <col min="2" max="2" width="20" customWidth="1"/>
  </cols>
  <sheetData>
    <row r="1" spans="1:14" ht="28.5" customHeight="1" thickBot="1" x14ac:dyDescent="0.3">
      <c r="A1" s="29"/>
      <c r="B1" s="29"/>
      <c r="C1" s="326" t="s">
        <v>105</v>
      </c>
      <c r="D1" s="327"/>
      <c r="E1" s="327"/>
      <c r="F1" s="327"/>
      <c r="G1" s="327"/>
      <c r="H1" s="327"/>
      <c r="I1" s="327"/>
      <c r="J1" s="328"/>
      <c r="K1" s="328"/>
      <c r="L1" s="29"/>
      <c r="M1" s="29"/>
      <c r="N1" s="60"/>
    </row>
    <row r="2" spans="1:14" ht="15.75" thickBot="1" x14ac:dyDescent="0.3">
      <c r="A2" s="329" t="s">
        <v>0</v>
      </c>
      <c r="B2" s="331" t="s">
        <v>1</v>
      </c>
      <c r="C2" s="350" t="s">
        <v>2</v>
      </c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31" t="s">
        <v>3</v>
      </c>
    </row>
    <row r="3" spans="1:14" x14ac:dyDescent="0.25">
      <c r="A3" s="361"/>
      <c r="B3" s="362"/>
      <c r="C3" s="366" t="s">
        <v>69</v>
      </c>
      <c r="D3" s="331" t="s">
        <v>4</v>
      </c>
      <c r="E3" s="357" t="s">
        <v>5</v>
      </c>
      <c r="F3" s="375" t="s">
        <v>6</v>
      </c>
      <c r="G3" s="357" t="s">
        <v>7</v>
      </c>
      <c r="H3" s="355" t="s">
        <v>8</v>
      </c>
      <c r="I3" s="357" t="s">
        <v>94</v>
      </c>
      <c r="J3" s="355" t="s">
        <v>9</v>
      </c>
      <c r="K3" s="366" t="s">
        <v>10</v>
      </c>
      <c r="L3" s="331" t="s">
        <v>93</v>
      </c>
      <c r="M3" s="357" t="s">
        <v>11</v>
      </c>
      <c r="N3" s="351"/>
    </row>
    <row r="4" spans="1:14" ht="15.75" thickBot="1" x14ac:dyDescent="0.3">
      <c r="A4" s="358"/>
      <c r="B4" s="352"/>
      <c r="C4" s="368"/>
      <c r="D4" s="358"/>
      <c r="E4" s="358"/>
      <c r="F4" s="376"/>
      <c r="G4" s="358"/>
      <c r="H4" s="356"/>
      <c r="I4" s="358"/>
      <c r="J4" s="356"/>
      <c r="K4" s="368"/>
      <c r="L4" s="358"/>
      <c r="M4" s="358"/>
      <c r="N4" s="352"/>
    </row>
    <row r="5" spans="1:14" x14ac:dyDescent="0.25">
      <c r="A5" s="34">
        <v>1</v>
      </c>
      <c r="B5" s="35" t="s">
        <v>39</v>
      </c>
      <c r="C5" s="75">
        <f>[1]STA_SP2_NO!$C$34</f>
        <v>2921</v>
      </c>
      <c r="D5" s="154">
        <f>[2]STA_SP2_NO!$C$34</f>
        <v>250</v>
      </c>
      <c r="E5" s="75">
        <f>[3]STA_SP2_NO!$C$34</f>
        <v>31544</v>
      </c>
      <c r="F5" s="154">
        <f>[4]STA_SP2_NO!$C$34</f>
        <v>1860</v>
      </c>
      <c r="G5" s="75">
        <f>[5]STA_SP2_NO!$C$34</f>
        <v>247</v>
      </c>
      <c r="H5" s="154">
        <f>[6]STA_SP2_NO!$C$34</f>
        <v>313</v>
      </c>
      <c r="I5" s="75">
        <f>[7]STA_SP2_NO!$C$34</f>
        <v>161</v>
      </c>
      <c r="J5" s="154">
        <f>[8]STA_SP2_NO!$C$34</f>
        <v>716</v>
      </c>
      <c r="K5" s="75">
        <f>[9]STA_SP2_NO!$C$34</f>
        <v>91</v>
      </c>
      <c r="L5" s="154">
        <f>'[10]СП-2 (н.о.)'!$C$35</f>
        <v>1261</v>
      </c>
      <c r="M5" s="75">
        <f>[11]STA_SP2_NO!$C$34</f>
        <v>75</v>
      </c>
      <c r="N5" s="154">
        <f t="shared" ref="N5:N13" si="0">SUM(C5:M5)</f>
        <v>39439</v>
      </c>
    </row>
    <row r="6" spans="1:14" x14ac:dyDescent="0.25">
      <c r="A6" s="36">
        <v>2</v>
      </c>
      <c r="B6" s="37" t="s">
        <v>40</v>
      </c>
      <c r="C6" s="75">
        <f>[1]STA_SP2_NO!$C$35</f>
        <v>143</v>
      </c>
      <c r="D6" s="154">
        <f>[2]STA_SP2_NO!$C$35</f>
        <v>0</v>
      </c>
      <c r="E6" s="75">
        <f>[3]STA_SP2_NO!$C$35</f>
        <v>706</v>
      </c>
      <c r="F6" s="154">
        <f>[4]STA_SP2_NO!$C$35</f>
        <v>16</v>
      </c>
      <c r="G6" s="75">
        <f>[5]STA_SP2_NO!$C$35</f>
        <v>1</v>
      </c>
      <c r="H6" s="154">
        <f>[6]STA_SP2_NO!$C$35</f>
        <v>12</v>
      </c>
      <c r="I6" s="75">
        <f>[7]STA_SP2_NO!$C$35</f>
        <v>0</v>
      </c>
      <c r="J6" s="154">
        <f>[8]STA_SP2_NO!$C$35</f>
        <v>0</v>
      </c>
      <c r="K6" s="75">
        <f>[9]STA_SP2_NO!$C$35</f>
        <v>1</v>
      </c>
      <c r="L6" s="154">
        <f>'[10]СП-2 (н.о.)'!$C$36</f>
        <v>6</v>
      </c>
      <c r="M6" s="75">
        <f>[11]STA_SP2_NO!$C$35</f>
        <v>4</v>
      </c>
      <c r="N6" s="62">
        <f t="shared" si="0"/>
        <v>889</v>
      </c>
    </row>
    <row r="7" spans="1:14" x14ac:dyDescent="0.25">
      <c r="A7" s="36">
        <v>3</v>
      </c>
      <c r="B7" s="37" t="s">
        <v>41</v>
      </c>
      <c r="C7" s="75">
        <f>[1]STA_SP2_NO!$C$36</f>
        <v>4</v>
      </c>
      <c r="D7" s="154">
        <f>[2]STA_SP2_NO!$C$36</f>
        <v>0</v>
      </c>
      <c r="E7" s="75">
        <f>[3]STA_SP2_NO!$C$36</f>
        <v>34</v>
      </c>
      <c r="F7" s="154">
        <f>[4]STA_SP2_NO!$C$36</f>
        <v>9</v>
      </c>
      <c r="G7" s="75">
        <f>[5]STA_SP2_NO!$C$36</f>
        <v>0</v>
      </c>
      <c r="H7" s="154">
        <f>[6]STA_SP2_NO!$C$36</f>
        <v>1</v>
      </c>
      <c r="I7" s="75">
        <f>[7]STA_SP2_NO!$C$36</f>
        <v>0</v>
      </c>
      <c r="J7" s="154">
        <f>[8]STA_SP2_NO!$C$36</f>
        <v>0</v>
      </c>
      <c r="K7" s="75">
        <f>[9]STA_SP2_NO!$C$36</f>
        <v>0</v>
      </c>
      <c r="L7" s="154">
        <f>'[10]СП-2 (н.о.)'!$C$37</f>
        <v>3</v>
      </c>
      <c r="M7" s="75">
        <f>[11]STA_SP2_NO!$C$36</f>
        <v>0</v>
      </c>
      <c r="N7" s="37">
        <f t="shared" si="0"/>
        <v>51</v>
      </c>
    </row>
    <row r="8" spans="1:14" x14ac:dyDescent="0.25">
      <c r="A8" s="36">
        <v>4</v>
      </c>
      <c r="B8" s="37" t="s">
        <v>42</v>
      </c>
      <c r="C8" s="75">
        <f>[1]STA_SP2_NO!$C$37</f>
        <v>3</v>
      </c>
      <c r="D8" s="154">
        <f>[2]STA_SP2_NO!$C$37</f>
        <v>2</v>
      </c>
      <c r="E8" s="75">
        <f>[3]STA_SP2_NO!$C$37</f>
        <v>1</v>
      </c>
      <c r="F8" s="154">
        <f>[4]STA_SP2_NO!$C$37</f>
        <v>0</v>
      </c>
      <c r="G8" s="75">
        <f>[5]STA_SP2_NO!$C$37</f>
        <v>1</v>
      </c>
      <c r="H8" s="154">
        <f>[6]STA_SP2_NO!$C$37</f>
        <v>0</v>
      </c>
      <c r="I8" s="75">
        <f>[7]STA_SP2_NO!$C$37</f>
        <v>0</v>
      </c>
      <c r="J8" s="154">
        <f>[8]STA_SP2_NO!$C$37</f>
        <v>0</v>
      </c>
      <c r="K8" s="75">
        <f>[9]STA_SP2_NO!$C$37</f>
        <v>0</v>
      </c>
      <c r="L8" s="154">
        <f>'[10]СП-2 (н.о.)'!$C$38</f>
        <v>0</v>
      </c>
      <c r="M8" s="75">
        <f>[11]STA_SP2_NO!$C$37</f>
        <v>0</v>
      </c>
      <c r="N8" s="37">
        <f t="shared" si="0"/>
        <v>7</v>
      </c>
    </row>
    <row r="9" spans="1:14" x14ac:dyDescent="0.25">
      <c r="A9" s="36">
        <v>5</v>
      </c>
      <c r="B9" s="37" t="s">
        <v>43</v>
      </c>
      <c r="C9" s="75">
        <f>[1]STA_SP2_NO!$C$38</f>
        <v>18</v>
      </c>
      <c r="D9" s="154">
        <f>[2]STA_SP2_NO!$C$38</f>
        <v>1</v>
      </c>
      <c r="E9" s="75">
        <f>[3]STA_SP2_NO!$C$38</f>
        <v>14</v>
      </c>
      <c r="F9" s="154">
        <f>[4]STA_SP2_NO!$C$38</f>
        <v>2</v>
      </c>
      <c r="G9" s="75">
        <f>[5]STA_SP2_NO!$C$38</f>
        <v>0</v>
      </c>
      <c r="H9" s="154">
        <f>[6]STA_SP2_NO!$C$38</f>
        <v>0</v>
      </c>
      <c r="I9" s="75">
        <f>[7]STA_SP2_NO!$C$38</f>
        <v>0</v>
      </c>
      <c r="J9" s="154">
        <f>[8]STA_SP2_NO!$C$38</f>
        <v>0</v>
      </c>
      <c r="K9" s="75">
        <f>[9]STA_SP2_NO!$C$38</f>
        <v>0</v>
      </c>
      <c r="L9" s="154">
        <f>'[10]СП-2 (н.о.)'!$C$39</f>
        <v>5</v>
      </c>
      <c r="M9" s="75">
        <f>[11]STA_SP2_NO!$C$38</f>
        <v>0</v>
      </c>
      <c r="N9" s="37">
        <f t="shared" si="0"/>
        <v>40</v>
      </c>
    </row>
    <row r="10" spans="1:14" x14ac:dyDescent="0.25">
      <c r="A10" s="36">
        <v>6</v>
      </c>
      <c r="B10" s="37" t="s">
        <v>44</v>
      </c>
      <c r="C10" s="75">
        <f>[1]STA_SP2_NO!$C$39</f>
        <v>102</v>
      </c>
      <c r="D10" s="154">
        <f>[2]STA_SP2_NO!$C$39</f>
        <v>6</v>
      </c>
      <c r="E10" s="75">
        <f>[3]STA_SP2_NO!$C$39</f>
        <v>72</v>
      </c>
      <c r="F10" s="154">
        <f>[4]STA_SP2_NO!$C$39</f>
        <v>207</v>
      </c>
      <c r="G10" s="75">
        <f>[5]STA_SP2_NO!$C$39</f>
        <v>18</v>
      </c>
      <c r="H10" s="154">
        <f>[6]STA_SP2_NO!$C$39</f>
        <v>15</v>
      </c>
      <c r="I10" s="75">
        <f>[7]STA_SP2_NO!$C$39</f>
        <v>0</v>
      </c>
      <c r="J10" s="154">
        <f>[8]STA_SP2_NO!$C$39</f>
        <v>0</v>
      </c>
      <c r="K10" s="75">
        <f>[9]STA_SP2_NO!$C$39</f>
        <v>6</v>
      </c>
      <c r="L10" s="154">
        <f>'[10]СП-2 (н.о.)'!$C$40</f>
        <v>142</v>
      </c>
      <c r="M10" s="75">
        <f>[11]STA_SP2_NO!$C$39</f>
        <v>5</v>
      </c>
      <c r="N10" s="37">
        <f t="shared" si="0"/>
        <v>573</v>
      </c>
    </row>
    <row r="11" spans="1:14" x14ac:dyDescent="0.25">
      <c r="A11" s="36">
        <v>7</v>
      </c>
      <c r="B11" s="37" t="s">
        <v>45</v>
      </c>
      <c r="C11" s="75">
        <f>[1]STA_SP2_NO!$C$40</f>
        <v>137</v>
      </c>
      <c r="D11" s="154">
        <f>[2]STA_SP2_NO!$C$40</f>
        <v>2</v>
      </c>
      <c r="E11" s="75">
        <f>[3]STA_SP2_NO!$C$40</f>
        <v>86</v>
      </c>
      <c r="F11" s="154">
        <f>[4]STA_SP2_NO!$C$40</f>
        <v>158</v>
      </c>
      <c r="G11" s="75">
        <f>[5]STA_SP2_NO!$C$40</f>
        <v>2</v>
      </c>
      <c r="H11" s="154">
        <f>[6]STA_SP2_NO!$C$40</f>
        <v>7</v>
      </c>
      <c r="I11" s="75">
        <f>[7]STA_SP2_NO!$C$40</f>
        <v>0</v>
      </c>
      <c r="J11" s="154">
        <f>[8]STA_SP2_NO!$C$40</f>
        <v>0</v>
      </c>
      <c r="K11" s="75">
        <f>[9]STA_SP2_NO!$C$40</f>
        <v>1</v>
      </c>
      <c r="L11" s="154">
        <f>'[10]СП-2 (н.о.)'!$C$41</f>
        <v>42</v>
      </c>
      <c r="M11" s="75">
        <f>[11]STA_SP2_NO!$C$40</f>
        <v>4</v>
      </c>
      <c r="N11" s="62">
        <f t="shared" si="0"/>
        <v>439</v>
      </c>
    </row>
    <row r="12" spans="1:14" ht="15.75" thickBot="1" x14ac:dyDescent="0.3">
      <c r="A12" s="38">
        <v>8</v>
      </c>
      <c r="B12" s="39" t="s">
        <v>46</v>
      </c>
      <c r="C12" s="75">
        <f>[1]STA_SP2_NO!$C$41</f>
        <v>0</v>
      </c>
      <c r="D12" s="154">
        <f>[2]STA_SP2_NO!$C$41</f>
        <v>0</v>
      </c>
      <c r="E12" s="75">
        <f>[3]STA_SP2_NO!$C$41</f>
        <v>10</v>
      </c>
      <c r="F12" s="154">
        <f>[4]STA_SP2_NO!$C$41</f>
        <v>0</v>
      </c>
      <c r="G12" s="75">
        <f>[5]STA_SP2_NO!$C$41</f>
        <v>0</v>
      </c>
      <c r="H12" s="154">
        <f>[6]STA_SP2_NO!$C$41</f>
        <v>0</v>
      </c>
      <c r="I12" s="75">
        <f>[7]STA_SP2_NO!$C$41</f>
        <v>0</v>
      </c>
      <c r="J12" s="154">
        <f>[8]STA_SP2_NO!$C$41</f>
        <v>0</v>
      </c>
      <c r="K12" s="75">
        <f>[9]STA_SP2_NO!$C$41</f>
        <v>0</v>
      </c>
      <c r="L12" s="154">
        <f>'[10]СП-2 (н.о.)'!$C$42</f>
        <v>0</v>
      </c>
      <c r="M12" s="75">
        <f>[11]STA_SP2_NO!$C$41</f>
        <v>0</v>
      </c>
      <c r="N12" s="37">
        <f t="shared" si="0"/>
        <v>10</v>
      </c>
    </row>
    <row r="13" spans="1:14" ht="15.75" thickBot="1" x14ac:dyDescent="0.3">
      <c r="A13" s="40"/>
      <c r="B13" s="41" t="s">
        <v>37</v>
      </c>
      <c r="C13" s="45">
        <f t="shared" ref="C13:M13" si="1">SUM(C5:C12)</f>
        <v>3328</v>
      </c>
      <c r="D13" s="43">
        <f t="shared" si="1"/>
        <v>261</v>
      </c>
      <c r="E13" s="45">
        <f t="shared" si="1"/>
        <v>32467</v>
      </c>
      <c r="F13" s="43">
        <f t="shared" si="1"/>
        <v>2252</v>
      </c>
      <c r="G13" s="45">
        <f t="shared" si="1"/>
        <v>269</v>
      </c>
      <c r="H13" s="43">
        <f t="shared" si="1"/>
        <v>348</v>
      </c>
      <c r="I13" s="45">
        <f t="shared" si="1"/>
        <v>161</v>
      </c>
      <c r="J13" s="43">
        <f t="shared" si="1"/>
        <v>716</v>
      </c>
      <c r="K13" s="45">
        <f t="shared" si="1"/>
        <v>99</v>
      </c>
      <c r="L13" s="43">
        <f>SUM(L5:L12)</f>
        <v>1459</v>
      </c>
      <c r="M13" s="45">
        <f t="shared" si="1"/>
        <v>88</v>
      </c>
      <c r="N13" s="43">
        <f t="shared" si="0"/>
        <v>41448</v>
      </c>
    </row>
    <row r="14" spans="1:14" ht="15.75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5.75" thickBot="1" x14ac:dyDescent="0.3">
      <c r="A15" s="314" t="s">
        <v>53</v>
      </c>
      <c r="B15" s="371"/>
      <c r="C15" s="63">
        <f>C13/N13</f>
        <v>8.0293379656436986E-2</v>
      </c>
      <c r="D15" s="64">
        <f>D13/N13</f>
        <v>6.2970469021424438E-3</v>
      </c>
      <c r="E15" s="52">
        <f>E13/N13</f>
        <v>0.78331885736344331</v>
      </c>
      <c r="F15" s="64">
        <f>F13/N13</f>
        <v>5.4333140320401464E-2</v>
      </c>
      <c r="G15" s="52">
        <f>G13/N13</f>
        <v>6.4900598340088787E-3</v>
      </c>
      <c r="H15" s="64">
        <f>H13/N13</f>
        <v>8.3960625361899251E-3</v>
      </c>
      <c r="I15" s="52">
        <f>I13/N13</f>
        <v>3.8843852538120054E-3</v>
      </c>
      <c r="J15" s="64">
        <f>J13/N13</f>
        <v>1.7274657402045937E-2</v>
      </c>
      <c r="K15" s="52">
        <f>K13/N13</f>
        <v>2.3885350318471337E-3</v>
      </c>
      <c r="L15" s="64">
        <f>L13/N13</f>
        <v>3.520073344914109E-2</v>
      </c>
      <c r="M15" s="65">
        <f>M13/N13</f>
        <v>2.1231422505307855E-3</v>
      </c>
      <c r="N15" s="210">
        <f>N13/N13</f>
        <v>1</v>
      </c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5.75" thickBot="1" x14ac:dyDescent="0.3">
      <c r="A17" s="29"/>
      <c r="B17" s="29"/>
      <c r="C17" s="326" t="s">
        <v>116</v>
      </c>
      <c r="D17" s="327"/>
      <c r="E17" s="327"/>
      <c r="F17" s="327"/>
      <c r="G17" s="327"/>
      <c r="H17" s="327"/>
      <c r="I17" s="327"/>
      <c r="J17" s="328"/>
      <c r="K17" s="328"/>
      <c r="L17" s="29"/>
      <c r="M17" s="29"/>
      <c r="N17" s="207" t="s">
        <v>36</v>
      </c>
    </row>
    <row r="18" spans="1:14" ht="15.75" thickBot="1" x14ac:dyDescent="0.3">
      <c r="A18" s="329" t="s">
        <v>0</v>
      </c>
      <c r="B18" s="331" t="s">
        <v>1</v>
      </c>
      <c r="C18" s="350" t="s">
        <v>2</v>
      </c>
      <c r="D18" s="350"/>
      <c r="E18" s="350"/>
      <c r="F18" s="350"/>
      <c r="G18" s="350"/>
      <c r="H18" s="350"/>
      <c r="I18" s="350"/>
      <c r="J18" s="350"/>
      <c r="K18" s="350"/>
      <c r="L18" s="350"/>
      <c r="M18" s="350"/>
      <c r="N18" s="331" t="s">
        <v>3</v>
      </c>
    </row>
    <row r="19" spans="1:14" x14ac:dyDescent="0.25">
      <c r="A19" s="361"/>
      <c r="B19" s="362"/>
      <c r="C19" s="366" t="s">
        <v>69</v>
      </c>
      <c r="D19" s="331" t="s">
        <v>4</v>
      </c>
      <c r="E19" s="357" t="s">
        <v>5</v>
      </c>
      <c r="F19" s="375" t="s">
        <v>6</v>
      </c>
      <c r="G19" s="357" t="s">
        <v>7</v>
      </c>
      <c r="H19" s="355" t="s">
        <v>8</v>
      </c>
      <c r="I19" s="357" t="s">
        <v>94</v>
      </c>
      <c r="J19" s="355" t="s">
        <v>9</v>
      </c>
      <c r="K19" s="366" t="s">
        <v>10</v>
      </c>
      <c r="L19" s="331" t="s">
        <v>93</v>
      </c>
      <c r="M19" s="357" t="s">
        <v>11</v>
      </c>
      <c r="N19" s="351"/>
    </row>
    <row r="20" spans="1:14" ht="15.75" thickBot="1" x14ac:dyDescent="0.3">
      <c r="A20" s="358"/>
      <c r="B20" s="352"/>
      <c r="C20" s="368"/>
      <c r="D20" s="358"/>
      <c r="E20" s="358"/>
      <c r="F20" s="376"/>
      <c r="G20" s="358"/>
      <c r="H20" s="356"/>
      <c r="I20" s="358"/>
      <c r="J20" s="356"/>
      <c r="K20" s="368"/>
      <c r="L20" s="358"/>
      <c r="M20" s="358"/>
      <c r="N20" s="352"/>
    </row>
    <row r="21" spans="1:14" x14ac:dyDescent="0.25">
      <c r="A21" s="34">
        <v>1</v>
      </c>
      <c r="B21" s="35" t="s">
        <v>39</v>
      </c>
      <c r="C21" s="75">
        <f>[1]STA_SP2_NO!$D$34</f>
        <v>9487.4500000000007</v>
      </c>
      <c r="D21" s="154">
        <f>[2]STA_SP2_NO!$D$34</f>
        <v>1601.46</v>
      </c>
      <c r="E21" s="75">
        <f>[3]STA_SP2_NO!$D$34</f>
        <v>101626</v>
      </c>
      <c r="F21" s="154">
        <f>[4]STA_SP2_NO!$D$34</f>
        <v>6426.29</v>
      </c>
      <c r="G21" s="75">
        <f>[5]STA_SP2_NO!$D$34</f>
        <v>1611</v>
      </c>
      <c r="H21" s="154">
        <f>[6]STA_SP2_NO!$D$34</f>
        <v>1473</v>
      </c>
      <c r="I21" s="75">
        <f>[7]STA_SP2_NO!$D$34</f>
        <v>859.15</v>
      </c>
      <c r="J21" s="154">
        <f>[8]STA_SP2_NO!$D$34</f>
        <v>3274</v>
      </c>
      <c r="K21" s="75">
        <f>[9]STA_SP2_NO!$D$34</f>
        <v>757</v>
      </c>
      <c r="L21" s="154">
        <f>'[10]СП-2 (н.о.)'!$D$35</f>
        <v>4606.3500000000004</v>
      </c>
      <c r="M21" s="75">
        <f>[11]STA_SP2_NO!$D$34</f>
        <v>502</v>
      </c>
      <c r="N21" s="154">
        <f t="shared" ref="N21:N28" si="2">SUM(C21:M21)</f>
        <v>132223.69999999998</v>
      </c>
    </row>
    <row r="22" spans="1:14" x14ac:dyDescent="0.25">
      <c r="A22" s="36">
        <v>2</v>
      </c>
      <c r="B22" s="37" t="s">
        <v>40</v>
      </c>
      <c r="C22" s="75">
        <f>[1]STA_SP2_NO!$D$35</f>
        <v>1303.8399999999999</v>
      </c>
      <c r="D22" s="154">
        <f>[2]STA_SP2_NO!$D$35</f>
        <v>0</v>
      </c>
      <c r="E22" s="75">
        <f>[3]STA_SP2_NO!$D$35</f>
        <v>3743</v>
      </c>
      <c r="F22" s="154">
        <f>[4]STA_SP2_NO!$D$35</f>
        <v>199.36</v>
      </c>
      <c r="G22" s="75">
        <f>[5]STA_SP2_NO!$D$35</f>
        <v>18</v>
      </c>
      <c r="H22" s="154">
        <f>[6]STA_SP2_NO!$D$35</f>
        <v>95</v>
      </c>
      <c r="I22" s="75">
        <f>[7]STA_SP2_NO!$D$35</f>
        <v>0</v>
      </c>
      <c r="J22" s="154">
        <f>[8]STA_SP2_NO!$D$35</f>
        <v>0</v>
      </c>
      <c r="K22" s="75">
        <f>[9]STA_SP2_NO!$D$35</f>
        <v>14</v>
      </c>
      <c r="L22" s="154">
        <f>'[10]СП-2 (н.о.)'!$D$36</f>
        <v>78.11</v>
      </c>
      <c r="M22" s="75">
        <f>[11]STA_SP2_NO!$D$35</f>
        <v>50</v>
      </c>
      <c r="N22" s="62">
        <f t="shared" si="2"/>
        <v>5501.3099999999995</v>
      </c>
    </row>
    <row r="23" spans="1:14" x14ac:dyDescent="0.25">
      <c r="A23" s="36">
        <v>3</v>
      </c>
      <c r="B23" s="37" t="s">
        <v>41</v>
      </c>
      <c r="C23" s="75">
        <f>[1]STA_SP2_NO!$D$36</f>
        <v>71.44</v>
      </c>
      <c r="D23" s="154">
        <f>[2]STA_SP2_NO!$D$36</f>
        <v>0</v>
      </c>
      <c r="E23" s="75">
        <f>[3]STA_SP2_NO!$D$36</f>
        <v>214</v>
      </c>
      <c r="F23" s="154">
        <f>[4]STA_SP2_NO!$D$36</f>
        <v>163.63</v>
      </c>
      <c r="G23" s="75">
        <f>[5]STA_SP2_NO!$D$36</f>
        <v>0</v>
      </c>
      <c r="H23" s="154">
        <f>[6]STA_SP2_NO!$D$36</f>
        <v>18</v>
      </c>
      <c r="I23" s="75">
        <f>[7]STA_SP2_NO!$D$36</f>
        <v>0</v>
      </c>
      <c r="J23" s="154">
        <f>[8]STA_SP2_NO!$D$36</f>
        <v>0</v>
      </c>
      <c r="K23" s="75">
        <f>[9]STA_SP2_NO!$D$36</f>
        <v>0</v>
      </c>
      <c r="L23" s="154">
        <f>'[10]СП-2 (н.о.)'!$D$37</f>
        <v>53.51</v>
      </c>
      <c r="M23" s="75">
        <f>[11]STA_SP2_NO!$D$36</f>
        <v>0</v>
      </c>
      <c r="N23" s="62">
        <f t="shared" si="2"/>
        <v>520.58000000000004</v>
      </c>
    </row>
    <row r="24" spans="1:14" x14ac:dyDescent="0.25">
      <c r="A24" s="36">
        <v>4</v>
      </c>
      <c r="B24" s="37" t="s">
        <v>42</v>
      </c>
      <c r="C24" s="75">
        <f>[1]STA_SP2_NO!$D$37</f>
        <v>1.85</v>
      </c>
      <c r="D24" s="154">
        <f>[2]STA_SP2_NO!$D$37</f>
        <v>2.46</v>
      </c>
      <c r="E24" s="75">
        <f>[3]STA_SP2_NO!$D$37</f>
        <v>14</v>
      </c>
      <c r="F24" s="154">
        <f>[4]STA_SP2_NO!$D$37</f>
        <v>0</v>
      </c>
      <c r="G24" s="75">
        <f>[5]STA_SP2_NO!$D$37</f>
        <v>1</v>
      </c>
      <c r="H24" s="154">
        <f>[6]STA_SP2_NO!$D$37</f>
        <v>0</v>
      </c>
      <c r="I24" s="75">
        <f>[7]STA_SP2_NO!$D$37</f>
        <v>0</v>
      </c>
      <c r="J24" s="154">
        <f>[8]STA_SP2_NO!$D$37</f>
        <v>0</v>
      </c>
      <c r="K24" s="75">
        <f>[9]STA_SP2_NO!$D$37</f>
        <v>0</v>
      </c>
      <c r="L24" s="154">
        <f>'[10]СП-2 (н.о.)'!$D$38</f>
        <v>0</v>
      </c>
      <c r="M24" s="75">
        <f>[11]STA_SP2_NO!$D$37</f>
        <v>0</v>
      </c>
      <c r="N24" s="37">
        <f t="shared" si="2"/>
        <v>19.310000000000002</v>
      </c>
    </row>
    <row r="25" spans="1:14" x14ac:dyDescent="0.25">
      <c r="A25" s="36">
        <v>5</v>
      </c>
      <c r="B25" s="37" t="s">
        <v>43</v>
      </c>
      <c r="C25" s="75">
        <f>[1]STA_SP2_NO!$D$38</f>
        <v>44.31</v>
      </c>
      <c r="D25" s="154">
        <f>[2]STA_SP2_NO!$D$38</f>
        <v>2.46</v>
      </c>
      <c r="E25" s="75">
        <f>[3]STA_SP2_NO!$D$38</f>
        <v>79</v>
      </c>
      <c r="F25" s="154">
        <f>[4]STA_SP2_NO!$D$38</f>
        <v>4.92</v>
      </c>
      <c r="G25" s="75">
        <f>[5]STA_SP2_NO!$D$38</f>
        <v>0</v>
      </c>
      <c r="H25" s="154">
        <f>[6]STA_SP2_NO!$D$38</f>
        <v>0</v>
      </c>
      <c r="I25" s="75">
        <f>[7]STA_SP2_NO!$D$38</f>
        <v>0</v>
      </c>
      <c r="J25" s="154">
        <f>[8]STA_SP2_NO!$D$38</f>
        <v>0</v>
      </c>
      <c r="K25" s="75">
        <f>[9]STA_SP2_NO!$D$38</f>
        <v>0</v>
      </c>
      <c r="L25" s="154">
        <f>'[10]СП-2 (н.о.)'!$D$39</f>
        <v>12.3</v>
      </c>
      <c r="M25" s="75">
        <f>[11]STA_SP2_NO!$D$38</f>
        <v>0</v>
      </c>
      <c r="N25" s="37">
        <f t="shared" si="2"/>
        <v>142.99</v>
      </c>
    </row>
    <row r="26" spans="1:14" x14ac:dyDescent="0.25">
      <c r="A26" s="36">
        <v>6</v>
      </c>
      <c r="B26" s="37" t="s">
        <v>44</v>
      </c>
      <c r="C26" s="75">
        <f>[1]STA_SP2_NO!$D$39</f>
        <v>329.18</v>
      </c>
      <c r="D26" s="154">
        <f>[2]STA_SP2_NO!$D$39</f>
        <v>23.37</v>
      </c>
      <c r="E26" s="75">
        <f>[3]STA_SP2_NO!$D$39</f>
        <v>223</v>
      </c>
      <c r="F26" s="154">
        <f>[4]STA_SP2_NO!$D$39</f>
        <v>652.69000000000005</v>
      </c>
      <c r="G26" s="75">
        <f>[5]STA_SP2_NO!$D$39</f>
        <v>75</v>
      </c>
      <c r="H26" s="154">
        <f>[6]STA_SP2_NO!$D$39</f>
        <v>89</v>
      </c>
      <c r="I26" s="75">
        <f>[7]STA_SP2_NO!$D$39</f>
        <v>0</v>
      </c>
      <c r="J26" s="154">
        <f>[8]STA_SP2_NO!$D$39</f>
        <v>0</v>
      </c>
      <c r="K26" s="75">
        <f>[9]STA_SP2_NO!$D$39</f>
        <v>26</v>
      </c>
      <c r="L26" s="154">
        <f>'[10]СП-2 (н.о.)'!$D$40</f>
        <v>452.64</v>
      </c>
      <c r="M26" s="75">
        <f>[11]STA_SP2_NO!$D$39</f>
        <v>25</v>
      </c>
      <c r="N26" s="62">
        <f t="shared" si="2"/>
        <v>1895.88</v>
      </c>
    </row>
    <row r="27" spans="1:14" x14ac:dyDescent="0.25">
      <c r="A27" s="36">
        <v>7</v>
      </c>
      <c r="B27" s="37" t="s">
        <v>45</v>
      </c>
      <c r="C27" s="75">
        <f>[1]STA_SP2_NO!$D$40</f>
        <v>84.63</v>
      </c>
      <c r="D27" s="154">
        <f>[2]STA_SP2_NO!$D$40</f>
        <v>1.23</v>
      </c>
      <c r="E27" s="75">
        <f>[3]STA_SP2_NO!$D$40</f>
        <v>53</v>
      </c>
      <c r="F27" s="154">
        <f>[4]STA_SP2_NO!$D$40</f>
        <v>294.3</v>
      </c>
      <c r="G27" s="75">
        <f>[5]STA_SP2_NO!$D$40</f>
        <v>1</v>
      </c>
      <c r="H27" s="154">
        <f>[6]STA_SP2_NO!$D$40</f>
        <v>4</v>
      </c>
      <c r="I27" s="75">
        <f>[7]STA_SP2_NO!$D$40</f>
        <v>0</v>
      </c>
      <c r="J27" s="154">
        <f>[8]STA_SP2_NO!$D$40</f>
        <v>0</v>
      </c>
      <c r="K27" s="75">
        <f>[9]STA_SP2_NO!$D$40</f>
        <v>1</v>
      </c>
      <c r="L27" s="154">
        <f>'[10]СП-2 (н.о.)'!$D$41</f>
        <v>58.12</v>
      </c>
      <c r="M27" s="75">
        <f>[11]STA_SP2_NO!$D$40</f>
        <v>5</v>
      </c>
      <c r="N27" s="62">
        <f t="shared" si="2"/>
        <v>502.28000000000003</v>
      </c>
    </row>
    <row r="28" spans="1:14" ht="15.75" thickBot="1" x14ac:dyDescent="0.3">
      <c r="A28" s="38">
        <v>8</v>
      </c>
      <c r="B28" s="39" t="s">
        <v>46</v>
      </c>
      <c r="C28" s="75">
        <f>[1]STA_SP2_NO!$D$41</f>
        <v>0</v>
      </c>
      <c r="D28" s="154">
        <f>[2]STA_SP2_NO!$D$41</f>
        <v>0</v>
      </c>
      <c r="E28" s="75">
        <f>[3]STA_SP2_NO!$D$41</f>
        <v>141</v>
      </c>
      <c r="F28" s="154">
        <f>[4]STA_SP2_NO!$D$41</f>
        <v>0</v>
      </c>
      <c r="G28" s="75">
        <f>[5]STA_SP2_NO!$D$41</f>
        <v>0</v>
      </c>
      <c r="H28" s="154">
        <f>[6]STA_SP2_NO!$D$41</f>
        <v>0</v>
      </c>
      <c r="I28" s="75">
        <f>[7]STA_SP2_NO!$D$41</f>
        <v>0</v>
      </c>
      <c r="J28" s="154">
        <f>[8]STA_SP2_NO!$D$41</f>
        <v>0</v>
      </c>
      <c r="K28" s="75">
        <f>[9]STA_SP2_NO!$D$41</f>
        <v>0</v>
      </c>
      <c r="L28" s="154">
        <f>'[10]СП-2 (н.о.)'!$D$42</f>
        <v>0</v>
      </c>
      <c r="M28" s="75">
        <f>[11]STA_SP2_NO!$D$41</f>
        <v>0</v>
      </c>
      <c r="N28" s="37">
        <f t="shared" si="2"/>
        <v>141</v>
      </c>
    </row>
    <row r="29" spans="1:14" ht="15.75" thickBot="1" x14ac:dyDescent="0.3">
      <c r="A29" s="40"/>
      <c r="B29" s="41" t="s">
        <v>37</v>
      </c>
      <c r="C29" s="45">
        <f t="shared" ref="C29:M29" si="3">SUM(C21:C28)</f>
        <v>11322.7</v>
      </c>
      <c r="D29" s="56">
        <f>SUM(D21:D28)</f>
        <v>1630.98</v>
      </c>
      <c r="E29" s="45">
        <f t="shared" si="3"/>
        <v>106093</v>
      </c>
      <c r="F29" s="43">
        <f t="shared" si="3"/>
        <v>7741.19</v>
      </c>
      <c r="G29" s="45">
        <f t="shared" si="3"/>
        <v>1706</v>
      </c>
      <c r="H29" s="43">
        <f t="shared" si="3"/>
        <v>1679</v>
      </c>
      <c r="I29" s="45">
        <f>SUM(I21:I28)</f>
        <v>859.15</v>
      </c>
      <c r="J29" s="43">
        <f t="shared" si="3"/>
        <v>3274</v>
      </c>
      <c r="K29" s="45">
        <f t="shared" si="3"/>
        <v>798</v>
      </c>
      <c r="L29" s="43">
        <f>SUM(L21:L28)</f>
        <v>5261.0300000000007</v>
      </c>
      <c r="M29" s="45">
        <f t="shared" si="3"/>
        <v>582</v>
      </c>
      <c r="N29" s="43">
        <f>SUM(C29:M29)</f>
        <v>140947.04999999999</v>
      </c>
    </row>
    <row r="30" spans="1:14" ht="15.75" thickBo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5.75" thickBot="1" x14ac:dyDescent="0.3">
      <c r="A31" s="314" t="s">
        <v>53</v>
      </c>
      <c r="B31" s="371"/>
      <c r="C31" s="63">
        <f>C29/N29</f>
        <v>8.0333004486436585E-2</v>
      </c>
      <c r="D31" s="64">
        <f>D29/N29</f>
        <v>1.1571579539976184E-2</v>
      </c>
      <c r="E31" s="52">
        <f>E29/N29</f>
        <v>0.7527152927287234</v>
      </c>
      <c r="F31" s="64">
        <f>F29/N29</f>
        <v>5.4922681957515256E-2</v>
      </c>
      <c r="G31" s="52">
        <f>G29/N29</f>
        <v>1.2103836156911409E-2</v>
      </c>
      <c r="H31" s="64">
        <f>H29/N29</f>
        <v>1.1912274857827816E-2</v>
      </c>
      <c r="I31" s="52">
        <f>I29/N29</f>
        <v>6.0955514854691886E-3</v>
      </c>
      <c r="J31" s="64">
        <f>J29/N29</f>
        <v>2.3228581229617792E-2</v>
      </c>
      <c r="K31" s="52">
        <f>K29/N29</f>
        <v>5.6617006173594981E-3</v>
      </c>
      <c r="L31" s="64">
        <f>L29/N29</f>
        <v>3.7326286715472237E-2</v>
      </c>
      <c r="M31" s="65">
        <f>M29/N29</f>
        <v>4.129210224690762E-3</v>
      </c>
      <c r="N31" s="210">
        <f>N29/N29</f>
        <v>1</v>
      </c>
    </row>
  </sheetData>
  <mergeCells count="34">
    <mergeCell ref="A31:B31"/>
    <mergeCell ref="G19:G20"/>
    <mergeCell ref="H19:H20"/>
    <mergeCell ref="I19:I20"/>
    <mergeCell ref="J19:J20"/>
    <mergeCell ref="A15:B15"/>
    <mergeCell ref="C17:K17"/>
    <mergeCell ref="A18:A20"/>
    <mergeCell ref="B18:B20"/>
    <mergeCell ref="C18:M18"/>
    <mergeCell ref="M19:M20"/>
    <mergeCell ref="K19:K20"/>
    <mergeCell ref="L19:L20"/>
    <mergeCell ref="N18:N20"/>
    <mergeCell ref="C19:C20"/>
    <mergeCell ref="D19:D20"/>
    <mergeCell ref="E19:E20"/>
    <mergeCell ref="F19:F20"/>
    <mergeCell ref="C1:K1"/>
    <mergeCell ref="A2:A4"/>
    <mergeCell ref="B2:B4"/>
    <mergeCell ref="C2:M2"/>
    <mergeCell ref="H3:H4"/>
    <mergeCell ref="I3:I4"/>
    <mergeCell ref="J3:J4"/>
    <mergeCell ref="K3:K4"/>
    <mergeCell ref="L3:L4"/>
    <mergeCell ref="N2:N4"/>
    <mergeCell ref="C3:C4"/>
    <mergeCell ref="D3:D4"/>
    <mergeCell ref="E3:E4"/>
    <mergeCell ref="F3:F4"/>
    <mergeCell ref="G3:G4"/>
    <mergeCell ref="M3:M4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workbookViewId="0">
      <selection activeCell="L18" sqref="L18"/>
    </sheetView>
  </sheetViews>
  <sheetFormatPr defaultRowHeight="15" x14ac:dyDescent="0.25"/>
  <cols>
    <col min="1" max="1" width="4.5703125" customWidth="1"/>
    <col min="2" max="2" width="26.7109375" customWidth="1"/>
  </cols>
  <sheetData>
    <row r="1" spans="1:14" ht="24.75" customHeight="1" thickBot="1" x14ac:dyDescent="0.3">
      <c r="A1" s="157"/>
      <c r="B1" s="157"/>
      <c r="C1" s="326" t="s">
        <v>106</v>
      </c>
      <c r="D1" s="327"/>
      <c r="E1" s="327"/>
      <c r="F1" s="327"/>
      <c r="G1" s="327"/>
      <c r="H1" s="327"/>
      <c r="I1" s="327"/>
      <c r="J1" s="379"/>
      <c r="K1" s="379"/>
      <c r="L1" s="157"/>
      <c r="M1" s="157"/>
      <c r="N1" s="158"/>
    </row>
    <row r="2" spans="1:14" ht="15.75" thickBot="1" x14ac:dyDescent="0.3">
      <c r="A2" s="329" t="s">
        <v>0</v>
      </c>
      <c r="B2" s="331" t="s">
        <v>1</v>
      </c>
      <c r="C2" s="350" t="s">
        <v>2</v>
      </c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31" t="s">
        <v>3</v>
      </c>
    </row>
    <row r="3" spans="1:14" x14ac:dyDescent="0.25">
      <c r="A3" s="361"/>
      <c r="B3" s="362"/>
      <c r="C3" s="353" t="s">
        <v>69</v>
      </c>
      <c r="D3" s="355" t="s">
        <v>4</v>
      </c>
      <c r="E3" s="357" t="s">
        <v>5</v>
      </c>
      <c r="F3" s="355" t="s">
        <v>6</v>
      </c>
      <c r="G3" s="357" t="s">
        <v>7</v>
      </c>
      <c r="H3" s="355" t="s">
        <v>8</v>
      </c>
      <c r="I3" s="357" t="s">
        <v>94</v>
      </c>
      <c r="J3" s="331" t="s">
        <v>9</v>
      </c>
      <c r="K3" s="380" t="s">
        <v>38</v>
      </c>
      <c r="L3" s="331" t="s">
        <v>93</v>
      </c>
      <c r="M3" s="359" t="s">
        <v>11</v>
      </c>
      <c r="N3" s="351"/>
    </row>
    <row r="4" spans="1:14" ht="15.75" thickBot="1" x14ac:dyDescent="0.3">
      <c r="A4" s="358"/>
      <c r="B4" s="352"/>
      <c r="C4" s="354"/>
      <c r="D4" s="356"/>
      <c r="E4" s="358"/>
      <c r="F4" s="356"/>
      <c r="G4" s="358"/>
      <c r="H4" s="356"/>
      <c r="I4" s="358"/>
      <c r="J4" s="358"/>
      <c r="K4" s="381"/>
      <c r="L4" s="358"/>
      <c r="M4" s="360"/>
      <c r="N4" s="352"/>
    </row>
    <row r="5" spans="1:14" ht="15.75" thickBot="1" x14ac:dyDescent="0.3">
      <c r="A5" s="34">
        <v>1</v>
      </c>
      <c r="B5" s="35" t="s">
        <v>39</v>
      </c>
      <c r="C5" s="153">
        <f>[1]STA_SP2_NO!$J$11</f>
        <v>948</v>
      </c>
      <c r="D5" s="81">
        <f>[2]STA_SP2_NO!$J$11</f>
        <v>1654</v>
      </c>
      <c r="E5" s="153">
        <f>[3]STA_SP2_NO!$J$11</f>
        <v>1322</v>
      </c>
      <c r="F5" s="81">
        <f>[4]STA_SP2_NO!$J$11</f>
        <v>1452</v>
      </c>
      <c r="G5" s="153">
        <f>[5]STA_SP2_NO!$J$11</f>
        <v>2580</v>
      </c>
      <c r="H5" s="159">
        <f>[6]STA_SP2_NO!$J$11</f>
        <v>1386</v>
      </c>
      <c r="I5" s="153">
        <f>[7]STA_SP2_NO!$J$11</f>
        <v>1497</v>
      </c>
      <c r="J5" s="81">
        <f>[8]STA_SP2_NO!$J$11</f>
        <v>2631</v>
      </c>
      <c r="K5" s="153">
        <f>[9]STA_SP2_NO!$J$11</f>
        <v>1442</v>
      </c>
      <c r="L5" s="81">
        <f>'[10]СП-2 (н.о.)'!$J$12</f>
        <v>1200</v>
      </c>
      <c r="M5" s="153">
        <f>[11]STA_SP2_NO!$J$11</f>
        <v>1707</v>
      </c>
      <c r="N5" s="154">
        <f t="shared" ref="N5:N17" si="0">SUM(C5:M5)</f>
        <v>17819</v>
      </c>
    </row>
    <row r="6" spans="1:14" ht="15.75" thickBot="1" x14ac:dyDescent="0.3">
      <c r="A6" s="36">
        <v>2</v>
      </c>
      <c r="B6" s="37" t="s">
        <v>40</v>
      </c>
      <c r="C6" s="153">
        <f>[1]STA_SP2_NO!$J$12</f>
        <v>88</v>
      </c>
      <c r="D6" s="81">
        <f>[2]STA_SP2_NO!$J$12</f>
        <v>267</v>
      </c>
      <c r="E6" s="153">
        <f>[3]STA_SP2_NO!$J$12</f>
        <v>148</v>
      </c>
      <c r="F6" s="81">
        <f>[4]STA_SP2_NO!$J$12</f>
        <v>252</v>
      </c>
      <c r="G6" s="153">
        <f>[5]STA_SP2_NO!$J$12</f>
        <v>273</v>
      </c>
      <c r="H6" s="159">
        <f>[6]STA_SP2_NO!$J$12</f>
        <v>168</v>
      </c>
      <c r="I6" s="153">
        <f>[7]STA_SP2_NO!$J$12</f>
        <v>40</v>
      </c>
      <c r="J6" s="81">
        <f>[8]STA_SP2_NO!$J$12</f>
        <v>343</v>
      </c>
      <c r="K6" s="153">
        <f>[9]STA_SP2_NO!$J$12</f>
        <v>157</v>
      </c>
      <c r="L6" s="81">
        <f>'[10]СП-2 (н.о.)'!$J$13</f>
        <v>142</v>
      </c>
      <c r="M6" s="153">
        <f>[11]STA_SP2_NO!$J$12</f>
        <v>181</v>
      </c>
      <c r="N6" s="62">
        <f t="shared" si="0"/>
        <v>2059</v>
      </c>
    </row>
    <row r="7" spans="1:14" ht="15.75" thickBot="1" x14ac:dyDescent="0.3">
      <c r="A7" s="36">
        <v>3</v>
      </c>
      <c r="B7" s="37" t="s">
        <v>41</v>
      </c>
      <c r="C7" s="153">
        <f>[1]STA_SP2_NO!$J$13</f>
        <v>7</v>
      </c>
      <c r="D7" s="81">
        <f>[2]STA_SP2_NO!$J$13</f>
        <v>20</v>
      </c>
      <c r="E7" s="153">
        <f>[3]STA_SP2_NO!$J$13</f>
        <v>9</v>
      </c>
      <c r="F7" s="81">
        <f>[4]STA_SP2_NO!$J$13</f>
        <v>20</v>
      </c>
      <c r="G7" s="153">
        <f>[5]STA_SP2_NO!$J$13</f>
        <v>23</v>
      </c>
      <c r="H7" s="159">
        <f>[6]STA_SP2_NO!$J$13</f>
        <v>1</v>
      </c>
      <c r="I7" s="153">
        <f>[7]STA_SP2_NO!$J$13</f>
        <v>7</v>
      </c>
      <c r="J7" s="81">
        <f>[8]STA_SP2_NO!$J$13</f>
        <v>130</v>
      </c>
      <c r="K7" s="153">
        <f>[9]STA_SP2_NO!$J$13</f>
        <v>13</v>
      </c>
      <c r="L7" s="81">
        <f>'[10]СП-2 (н.о.)'!$J$14</f>
        <v>10</v>
      </c>
      <c r="M7" s="153">
        <f>[11]STA_SP2_NO!$J$13</f>
        <v>12</v>
      </c>
      <c r="N7" s="62">
        <f t="shared" si="0"/>
        <v>252</v>
      </c>
    </row>
    <row r="8" spans="1:14" ht="15.75" thickBot="1" x14ac:dyDescent="0.3">
      <c r="A8" s="36">
        <v>4</v>
      </c>
      <c r="B8" s="37" t="s">
        <v>42</v>
      </c>
      <c r="C8" s="153">
        <f>[1]STA_SP2_NO!$J$14</f>
        <v>3</v>
      </c>
      <c r="D8" s="81">
        <f>[2]STA_SP2_NO!$J$14</f>
        <v>7</v>
      </c>
      <c r="E8" s="153">
        <f>[3]STA_SP2_NO!$J$14</f>
        <v>6</v>
      </c>
      <c r="F8" s="81">
        <f>[4]STA_SP2_NO!$J$14</f>
        <v>3</v>
      </c>
      <c r="G8" s="153">
        <f>[5]STA_SP2_NO!$J$14</f>
        <v>10</v>
      </c>
      <c r="H8" s="159">
        <f>[6]STA_SP2_NO!$J$14</f>
        <v>1</v>
      </c>
      <c r="I8" s="153">
        <f>[7]STA_SP2_NO!$J$14</f>
        <v>0</v>
      </c>
      <c r="J8" s="81">
        <f>[8]STA_SP2_NO!$J$14</f>
        <v>2</v>
      </c>
      <c r="K8" s="153">
        <f>[9]STA_SP2_NO!$J$14</f>
        <v>7</v>
      </c>
      <c r="L8" s="81">
        <f>'[10]СП-2 (н.о.)'!$J$15</f>
        <v>4</v>
      </c>
      <c r="M8" s="153">
        <f>[11]STA_SP2_NO!$J$14</f>
        <v>5</v>
      </c>
      <c r="N8" s="62">
        <f t="shared" si="0"/>
        <v>48</v>
      </c>
    </row>
    <row r="9" spans="1:14" ht="15.75" thickBot="1" x14ac:dyDescent="0.3">
      <c r="A9" s="36">
        <v>5</v>
      </c>
      <c r="B9" s="37" t="s">
        <v>43</v>
      </c>
      <c r="C9" s="153">
        <f>[1]STA_SP2_NO!$J$15</f>
        <v>1</v>
      </c>
      <c r="D9" s="81">
        <f>[2]STA_SP2_NO!$J$15</f>
        <v>1</v>
      </c>
      <c r="E9" s="153">
        <f>[3]STA_SP2_NO!$J$15</f>
        <v>2</v>
      </c>
      <c r="F9" s="81">
        <f>[4]STA_SP2_NO!$J$15</f>
        <v>4</v>
      </c>
      <c r="G9" s="153">
        <f>[5]STA_SP2_NO!$J$15</f>
        <v>3</v>
      </c>
      <c r="H9" s="159">
        <f>[6]STA_SP2_NO!$J$15</f>
        <v>4</v>
      </c>
      <c r="I9" s="153">
        <f>[7]STA_SP2_NO!$J$15</f>
        <v>3</v>
      </c>
      <c r="J9" s="81">
        <f>[8]STA_SP2_NO!$J$15</f>
        <v>2</v>
      </c>
      <c r="K9" s="153">
        <f>[9]STA_SP2_NO!$J$15</f>
        <v>8</v>
      </c>
      <c r="L9" s="81">
        <f>'[10]СП-2 (н.о.)'!$J$16</f>
        <v>2</v>
      </c>
      <c r="M9" s="153">
        <f>[11]STA_SP2_NO!$J$15</f>
        <v>11</v>
      </c>
      <c r="N9" s="37">
        <f t="shared" si="0"/>
        <v>41</v>
      </c>
    </row>
    <row r="10" spans="1:14" ht="15.75" thickBot="1" x14ac:dyDescent="0.3">
      <c r="A10" s="36">
        <v>6</v>
      </c>
      <c r="B10" s="37" t="s">
        <v>44</v>
      </c>
      <c r="C10" s="153">
        <f>[1]STA_SP2_NO!$J$16</f>
        <v>11</v>
      </c>
      <c r="D10" s="81">
        <f>[2]STA_SP2_NO!$J$16</f>
        <v>13</v>
      </c>
      <c r="E10" s="153">
        <f>[3]STA_SP2_NO!$J$16</f>
        <v>5</v>
      </c>
      <c r="F10" s="81">
        <f>[4]STA_SP2_NO!$J$16</f>
        <v>12</v>
      </c>
      <c r="G10" s="153">
        <f>[5]STA_SP2_NO!$J$16</f>
        <v>20</v>
      </c>
      <c r="H10" s="159">
        <f>[6]STA_SP2_NO!$J$16</f>
        <v>10</v>
      </c>
      <c r="I10" s="153">
        <f>[7]STA_SP2_NO!$J$16</f>
        <v>3</v>
      </c>
      <c r="J10" s="81">
        <f>[8]STA_SP2_NO!$J$16</f>
        <v>80</v>
      </c>
      <c r="K10" s="153">
        <f>[9]STA_SP2_NO!$J$16</f>
        <v>17</v>
      </c>
      <c r="L10" s="81">
        <f>'[10]СП-2 (н.о.)'!$J$17</f>
        <v>11</v>
      </c>
      <c r="M10" s="153">
        <f>[11]STA_SP2_NO!$J$16</f>
        <v>28</v>
      </c>
      <c r="N10" s="62">
        <f t="shared" si="0"/>
        <v>210</v>
      </c>
    </row>
    <row r="11" spans="1:14" ht="15.75" thickBot="1" x14ac:dyDescent="0.3">
      <c r="A11" s="36">
        <v>7</v>
      </c>
      <c r="B11" s="37" t="s">
        <v>45</v>
      </c>
      <c r="C11" s="153">
        <f>[1]STA_SP2_NO!$J$17</f>
        <v>1</v>
      </c>
      <c r="D11" s="81">
        <f>[2]STA_SP2_NO!$J$17</f>
        <v>5</v>
      </c>
      <c r="E11" s="153">
        <f>[3]STA_SP2_NO!$J$17</f>
        <v>0</v>
      </c>
      <c r="F11" s="81">
        <f>[4]STA_SP2_NO!$J$17</f>
        <v>0</v>
      </c>
      <c r="G11" s="153">
        <f>[5]STA_SP2_NO!$J$17</f>
        <v>0</v>
      </c>
      <c r="H11" s="159">
        <f>[6]STA_SP2_NO!$J$17</f>
        <v>3</v>
      </c>
      <c r="I11" s="153">
        <f>[7]STA_SP2_NO!$J$17</f>
        <v>1</v>
      </c>
      <c r="J11" s="81">
        <f>[8]STA_SP2_NO!$J$17</f>
        <v>1</v>
      </c>
      <c r="K11" s="153">
        <f>[9]STA_SP2_NO!$J$17</f>
        <v>0</v>
      </c>
      <c r="L11" s="81">
        <f>'[10]СП-2 (н.о.)'!$J$18</f>
        <v>0</v>
      </c>
      <c r="M11" s="153">
        <f>[11]STA_SP2_NO!$J$17</f>
        <v>1</v>
      </c>
      <c r="N11" s="62">
        <f t="shared" si="0"/>
        <v>12</v>
      </c>
    </row>
    <row r="12" spans="1:14" ht="15.75" thickBot="1" x14ac:dyDescent="0.3">
      <c r="A12" s="36">
        <v>8</v>
      </c>
      <c r="B12" s="37" t="s">
        <v>46</v>
      </c>
      <c r="C12" s="153">
        <f>[1]STA_SP2_NO!$J$18</f>
        <v>8</v>
      </c>
      <c r="D12" s="81">
        <f>[2]STA_SP2_NO!$J$18</f>
        <v>3</v>
      </c>
      <c r="E12" s="153">
        <f>[3]STA_SP2_NO!$J$18</f>
        <v>11</v>
      </c>
      <c r="F12" s="81">
        <f>[4]STA_SP2_NO!$J$18</f>
        <v>7</v>
      </c>
      <c r="G12" s="153">
        <f>[5]STA_SP2_NO!$J$18</f>
        <v>8</v>
      </c>
      <c r="H12" s="159">
        <f>[6]STA_SP2_NO!$J$18</f>
        <v>3</v>
      </c>
      <c r="I12" s="153">
        <f>[7]STA_SP2_NO!$J$18</f>
        <v>0</v>
      </c>
      <c r="J12" s="81">
        <f>[8]STA_SP2_NO!$J$18</f>
        <v>10</v>
      </c>
      <c r="K12" s="153">
        <f>[9]STA_SP2_NO!$J$18</f>
        <v>22</v>
      </c>
      <c r="L12" s="81">
        <f>'[10]СП-2 (н.о.)'!$J$19</f>
        <v>4</v>
      </c>
      <c r="M12" s="153">
        <f>[11]STA_SP2_NO!$J$18</f>
        <v>16</v>
      </c>
      <c r="N12" s="62">
        <f t="shared" si="0"/>
        <v>92</v>
      </c>
    </row>
    <row r="13" spans="1:14" ht="23.25" thickBot="1" x14ac:dyDescent="0.3">
      <c r="A13" s="36">
        <v>9</v>
      </c>
      <c r="B13" s="61" t="s">
        <v>47</v>
      </c>
      <c r="C13" s="153">
        <f>[1]STA_SP2_NO!$J$19</f>
        <v>0</v>
      </c>
      <c r="D13" s="81">
        <f>[2]STA_SP2_NO!$J$19</f>
        <v>0</v>
      </c>
      <c r="E13" s="153">
        <f>[3]STA_SP2_NO!$J$19</f>
        <v>0</v>
      </c>
      <c r="F13" s="81">
        <f>[4]STA_SP2_NO!$J$19</f>
        <v>0</v>
      </c>
      <c r="G13" s="153">
        <f>[5]STA_SP2_NO!$J$19</f>
        <v>0</v>
      </c>
      <c r="H13" s="159">
        <f>[6]STA_SP2_NO!$J$19</f>
        <v>0</v>
      </c>
      <c r="I13" s="153">
        <f>[7]STA_SP2_NO!$J$19</f>
        <v>0</v>
      </c>
      <c r="J13" s="81">
        <f>[8]STA_SP2_NO!$J$19</f>
        <v>0</v>
      </c>
      <c r="K13" s="153">
        <f>[9]STA_SP2_NO!$J$19</f>
        <v>0</v>
      </c>
      <c r="L13" s="81">
        <f>'[10]СП-2 (н.о.)'!$J$20</f>
        <v>0</v>
      </c>
      <c r="M13" s="153">
        <f>[11]STA_SP2_NO!$J$19</f>
        <v>0</v>
      </c>
      <c r="N13" s="37">
        <f t="shared" si="0"/>
        <v>0</v>
      </c>
    </row>
    <row r="14" spans="1:14" ht="27" customHeight="1" thickBot="1" x14ac:dyDescent="0.3">
      <c r="A14" s="36">
        <v>10</v>
      </c>
      <c r="B14" s="61" t="s">
        <v>48</v>
      </c>
      <c r="C14" s="153">
        <f>[1]STA_SP2_NO!$J$20</f>
        <v>0</v>
      </c>
      <c r="D14" s="81">
        <f>[2]STA_SP2_NO!$J$20</f>
        <v>0</v>
      </c>
      <c r="E14" s="153">
        <f>[3]STA_SP2_NO!$J$20</f>
        <v>0</v>
      </c>
      <c r="F14" s="81">
        <f>[4]STA_SP2_NO!$J$20</f>
        <v>0</v>
      </c>
      <c r="G14" s="153">
        <f>[5]STA_SP2_NO!$J$20</f>
        <v>0</v>
      </c>
      <c r="H14" s="159">
        <f>[6]STA_SP2_NO!$J$20</f>
        <v>0</v>
      </c>
      <c r="I14" s="153">
        <f>[7]STA_SP2_NO!$J$20</f>
        <v>0</v>
      </c>
      <c r="J14" s="81">
        <f>[8]STA_SP2_NO!$J$20</f>
        <v>0</v>
      </c>
      <c r="K14" s="153">
        <f>[9]STA_SP2_NO!$J$20</f>
        <v>0</v>
      </c>
      <c r="L14" s="81">
        <f>'[10]СП-2 (н.о.)'!$J$21</f>
        <v>0</v>
      </c>
      <c r="M14" s="153">
        <f>[11]STA_SP2_NO!$J$20</f>
        <v>0</v>
      </c>
      <c r="N14" s="37">
        <f t="shared" si="0"/>
        <v>0</v>
      </c>
    </row>
    <row r="15" spans="1:14" ht="15.75" thickBot="1" x14ac:dyDescent="0.3">
      <c r="A15" s="36">
        <v>11</v>
      </c>
      <c r="B15" s="37" t="s">
        <v>49</v>
      </c>
      <c r="C15" s="153">
        <f>[1]STA_SP2_NO!$J$21</f>
        <v>0</v>
      </c>
      <c r="D15" s="81">
        <f>[2]STA_SP2_NO!$J$21</f>
        <v>0</v>
      </c>
      <c r="E15" s="153">
        <f>[3]STA_SP2_NO!$J$21</f>
        <v>0</v>
      </c>
      <c r="F15" s="81">
        <f>[4]STA_SP2_NO!$J$21</f>
        <v>0</v>
      </c>
      <c r="G15" s="153">
        <f>[5]STA_SP2_NO!$J$21</f>
        <v>0</v>
      </c>
      <c r="H15" s="159">
        <f>[6]STA_SP2_NO!$J$21</f>
        <v>2</v>
      </c>
      <c r="I15" s="153">
        <f>[7]STA_SP2_NO!$J$21</f>
        <v>0</v>
      </c>
      <c r="J15" s="81">
        <f>[8]STA_SP2_NO!$J$21</f>
        <v>0</v>
      </c>
      <c r="K15" s="153">
        <f>[9]STA_SP2_NO!$J$21</f>
        <v>0</v>
      </c>
      <c r="L15" s="81">
        <f>'[10]СП-2 (н.о.)'!$J$22</f>
        <v>0</v>
      </c>
      <c r="M15" s="153">
        <f>[11]STA_SP2_NO!$J$21</f>
        <v>0</v>
      </c>
      <c r="N15" s="37">
        <f t="shared" si="0"/>
        <v>2</v>
      </c>
    </row>
    <row r="16" spans="1:14" ht="57" thickBot="1" x14ac:dyDescent="0.3">
      <c r="A16" s="36">
        <v>12</v>
      </c>
      <c r="B16" s="61" t="s">
        <v>50</v>
      </c>
      <c r="C16" s="153">
        <f>[1]STA_SP2_NO!$J$22</f>
        <v>0</v>
      </c>
      <c r="D16" s="81">
        <f>[2]STA_SP2_NO!$J$22</f>
        <v>0</v>
      </c>
      <c r="E16" s="153">
        <f>[3]STA_SP2_NO!$J$22</f>
        <v>0</v>
      </c>
      <c r="F16" s="81">
        <f>[4]STA_SP2_NO!$J$22</f>
        <v>0</v>
      </c>
      <c r="G16" s="153">
        <f>[5]STA_SP2_NO!$J$22</f>
        <v>0</v>
      </c>
      <c r="H16" s="159">
        <f>[6]STA_SP2_NO!$J$22</f>
        <v>0</v>
      </c>
      <c r="I16" s="153">
        <f>[7]STA_SP2_NO!$J$22</f>
        <v>0</v>
      </c>
      <c r="J16" s="81">
        <f>[8]STA_SP2_NO!$J$22</f>
        <v>0</v>
      </c>
      <c r="K16" s="153">
        <f>[9]STA_SP2_NO!$J$22</f>
        <v>0</v>
      </c>
      <c r="L16" s="81">
        <f>'[10]СП-2 (н.о.)'!$J$23</f>
        <v>0</v>
      </c>
      <c r="M16" s="153">
        <f>[11]STA_SP2_NO!$J$22</f>
        <v>0</v>
      </c>
      <c r="N16" s="37">
        <f t="shared" si="0"/>
        <v>0</v>
      </c>
    </row>
    <row r="17" spans="1:14" ht="34.5" thickBot="1" x14ac:dyDescent="0.3">
      <c r="A17" s="36">
        <v>13</v>
      </c>
      <c r="B17" s="61" t="s">
        <v>51</v>
      </c>
      <c r="C17" s="153">
        <f>[1]STA_SP2_NO!$J$23</f>
        <v>1</v>
      </c>
      <c r="D17" s="81">
        <f>[2]STA_SP2_NO!$J$23</f>
        <v>0</v>
      </c>
      <c r="E17" s="153">
        <f>[3]STA_SP2_NO!$J$23</f>
        <v>0</v>
      </c>
      <c r="F17" s="81">
        <f>[4]STA_SP2_NO!$J$23</f>
        <v>0</v>
      </c>
      <c r="G17" s="153">
        <f>[5]STA_SP2_NO!$J$23</f>
        <v>0</v>
      </c>
      <c r="H17" s="159">
        <f>[6]STA_SP2_NO!$J$23</f>
        <v>0</v>
      </c>
      <c r="I17" s="153">
        <f>[7]STA_SP2_NO!$J$23</f>
        <v>0</v>
      </c>
      <c r="J17" s="81">
        <f>[8]STA_SP2_NO!$J$23</f>
        <v>0</v>
      </c>
      <c r="K17" s="153">
        <f>[9]STA_SP2_NO!$J$23</f>
        <v>0</v>
      </c>
      <c r="L17" s="81">
        <f>'[10]СП-2 (н.о.)'!$J$24</f>
        <v>0</v>
      </c>
      <c r="M17" s="153">
        <f>[11]STA_SP2_NO!$J$23</f>
        <v>0</v>
      </c>
      <c r="N17" s="37">
        <f t="shared" si="0"/>
        <v>1</v>
      </c>
    </row>
    <row r="18" spans="1:14" ht="15.75" thickBot="1" x14ac:dyDescent="0.3">
      <c r="A18" s="40"/>
      <c r="B18" s="41" t="s">
        <v>37</v>
      </c>
      <c r="C18" s="45">
        <f t="shared" ref="C18:M18" si="1">SUM(C5:C17)</f>
        <v>1068</v>
      </c>
      <c r="D18" s="46">
        <f t="shared" si="1"/>
        <v>1970</v>
      </c>
      <c r="E18" s="45">
        <f t="shared" si="1"/>
        <v>1503</v>
      </c>
      <c r="F18" s="46">
        <f t="shared" si="1"/>
        <v>1750</v>
      </c>
      <c r="G18" s="45">
        <f t="shared" si="1"/>
        <v>2917</v>
      </c>
      <c r="H18" s="46">
        <f t="shared" si="1"/>
        <v>1578</v>
      </c>
      <c r="I18" s="45">
        <f t="shared" si="1"/>
        <v>1551</v>
      </c>
      <c r="J18" s="46">
        <f t="shared" si="1"/>
        <v>3199</v>
      </c>
      <c r="K18" s="45">
        <f t="shared" si="1"/>
        <v>1666</v>
      </c>
      <c r="L18" s="46">
        <f>SUM(L5:L17)</f>
        <v>1373</v>
      </c>
      <c r="M18" s="45">
        <f t="shared" si="1"/>
        <v>1961</v>
      </c>
      <c r="N18" s="43">
        <f>SUM(C18:M18)</f>
        <v>20536</v>
      </c>
    </row>
    <row r="19" spans="1:14" ht="15.75" thickBot="1" x14ac:dyDescent="0.3">
      <c r="A19" s="128"/>
      <c r="B19" s="129"/>
      <c r="C19" s="50"/>
      <c r="D19" s="44"/>
      <c r="E19" s="50"/>
      <c r="F19" s="44"/>
      <c r="G19" s="50"/>
      <c r="H19" s="44"/>
      <c r="I19" s="50"/>
      <c r="J19" s="44"/>
      <c r="K19" s="50"/>
      <c r="L19" s="44"/>
      <c r="M19" s="50"/>
      <c r="N19" s="50"/>
    </row>
    <row r="20" spans="1:14" ht="15.75" thickBot="1" x14ac:dyDescent="0.3">
      <c r="A20" s="377" t="s">
        <v>53</v>
      </c>
      <c r="B20" s="378"/>
      <c r="C20" s="63">
        <f>C18/N18</f>
        <v>5.2006232956758859E-2</v>
      </c>
      <c r="D20" s="64">
        <f>D18/N18</f>
        <v>9.5929100116867935E-2</v>
      </c>
      <c r="E20" s="52">
        <f>E18/N18</f>
        <v>7.318854694195559E-2</v>
      </c>
      <c r="F20" s="64">
        <f>F18/N18</f>
        <v>8.5216205687573043E-2</v>
      </c>
      <c r="G20" s="52">
        <f>G18/N18</f>
        <v>0.1420432411375146</v>
      </c>
      <c r="H20" s="64">
        <f>H18/N18</f>
        <v>7.6840670042851583E-2</v>
      </c>
      <c r="I20" s="52">
        <f>I18/N18</f>
        <v>7.5525905726529022E-2</v>
      </c>
      <c r="J20" s="64">
        <f>J18/N18</f>
        <v>0.15577522399688351</v>
      </c>
      <c r="K20" s="52">
        <f>K18/N18</f>
        <v>8.1125827814569534E-2</v>
      </c>
      <c r="L20" s="64">
        <f>L18/N18</f>
        <v>6.6858200233735884E-2</v>
      </c>
      <c r="M20" s="65">
        <f>M18/N18</f>
        <v>9.5490845344760419E-2</v>
      </c>
      <c r="N20" s="51">
        <f>N18/N18</f>
        <v>1</v>
      </c>
    </row>
  </sheetData>
  <mergeCells count="17">
    <mergeCell ref="A20:B20"/>
    <mergeCell ref="C1:K1"/>
    <mergeCell ref="A2:A4"/>
    <mergeCell ref="B2:B4"/>
    <mergeCell ref="C2:M2"/>
    <mergeCell ref="H3:H4"/>
    <mergeCell ref="I3:I4"/>
    <mergeCell ref="J3:J4"/>
    <mergeCell ref="K3:K4"/>
    <mergeCell ref="L3:L4"/>
    <mergeCell ref="N2:N4"/>
    <mergeCell ref="C3:C4"/>
    <mergeCell ref="D3:D4"/>
    <mergeCell ref="E3:E4"/>
    <mergeCell ref="F3:F4"/>
    <mergeCell ref="G3:G4"/>
    <mergeCell ref="M3:M4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workbookViewId="0">
      <selection activeCell="K15" sqref="K15"/>
    </sheetView>
  </sheetViews>
  <sheetFormatPr defaultRowHeight="15" x14ac:dyDescent="0.25"/>
  <cols>
    <col min="1" max="1" width="2.85546875" customWidth="1"/>
    <col min="2" max="2" width="26.5703125" customWidth="1"/>
    <col min="6" max="6" width="9.5703125" bestFit="1" customWidth="1"/>
    <col min="11" max="11" width="9.5703125" bestFit="1" customWidth="1"/>
    <col min="14" max="14" width="8.5703125" customWidth="1"/>
  </cols>
  <sheetData>
    <row r="1" spans="1:14" ht="32.25" customHeight="1" thickBot="1" x14ac:dyDescent="0.3">
      <c r="A1" s="157" t="s">
        <v>67</v>
      </c>
      <c r="B1" s="29"/>
      <c r="C1" s="326" t="s">
        <v>107</v>
      </c>
      <c r="D1" s="327"/>
      <c r="E1" s="327"/>
      <c r="F1" s="327"/>
      <c r="G1" s="327"/>
      <c r="H1" s="327"/>
      <c r="I1" s="327"/>
      <c r="J1" s="328"/>
      <c r="K1" s="328"/>
      <c r="L1" s="29"/>
      <c r="M1" s="29"/>
      <c r="N1" s="207" t="s">
        <v>36</v>
      </c>
    </row>
    <row r="2" spans="1:14" ht="15.75" thickBot="1" x14ac:dyDescent="0.3">
      <c r="A2" s="329" t="s">
        <v>0</v>
      </c>
      <c r="B2" s="331" t="s">
        <v>1</v>
      </c>
      <c r="C2" s="350" t="s">
        <v>2</v>
      </c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31" t="s">
        <v>3</v>
      </c>
    </row>
    <row r="3" spans="1:14" x14ac:dyDescent="0.25">
      <c r="A3" s="361"/>
      <c r="B3" s="362"/>
      <c r="C3" s="353" t="s">
        <v>69</v>
      </c>
      <c r="D3" s="355" t="s">
        <v>4</v>
      </c>
      <c r="E3" s="357" t="s">
        <v>5</v>
      </c>
      <c r="F3" s="355" t="s">
        <v>6</v>
      </c>
      <c r="G3" s="357" t="s">
        <v>7</v>
      </c>
      <c r="H3" s="355" t="s">
        <v>8</v>
      </c>
      <c r="I3" s="357" t="s">
        <v>94</v>
      </c>
      <c r="J3" s="331" t="s">
        <v>9</v>
      </c>
      <c r="K3" s="380" t="s">
        <v>38</v>
      </c>
      <c r="L3" s="331" t="s">
        <v>93</v>
      </c>
      <c r="M3" s="359" t="s">
        <v>11</v>
      </c>
      <c r="N3" s="351"/>
    </row>
    <row r="4" spans="1:14" ht="15.75" thickBot="1" x14ac:dyDescent="0.3">
      <c r="A4" s="358"/>
      <c r="B4" s="352"/>
      <c r="C4" s="354"/>
      <c r="D4" s="356"/>
      <c r="E4" s="358"/>
      <c r="F4" s="356"/>
      <c r="G4" s="358"/>
      <c r="H4" s="356"/>
      <c r="I4" s="358"/>
      <c r="J4" s="358"/>
      <c r="K4" s="381"/>
      <c r="L4" s="358"/>
      <c r="M4" s="360"/>
      <c r="N4" s="352"/>
    </row>
    <row r="5" spans="1:14" ht="15.75" thickBot="1" x14ac:dyDescent="0.3">
      <c r="A5" s="34">
        <v>1</v>
      </c>
      <c r="B5" s="35" t="s">
        <v>39</v>
      </c>
      <c r="C5" s="153">
        <f>[1]STA_SP2_NO!$K$11</f>
        <v>74066.649999999994</v>
      </c>
      <c r="D5" s="81">
        <f>[2]STA_SP2_NO!$K$11</f>
        <v>101081.88</v>
      </c>
      <c r="E5" s="153">
        <f>[3]STA_SP2_NO!$K$11</f>
        <v>70094</v>
      </c>
      <c r="F5" s="234">
        <f>[4]STA_SP2_NO!$K$11</f>
        <v>93146.9</v>
      </c>
      <c r="G5" s="153">
        <f>[5]STA_SP2_NO!$K$11</f>
        <v>180523</v>
      </c>
      <c r="H5" s="159">
        <f>[6]STA_SP2_NO!$K$11</f>
        <v>87104</v>
      </c>
      <c r="I5" s="153">
        <f>[7]STA_SP2_NO!$K$11</f>
        <v>68973</v>
      </c>
      <c r="J5" s="81">
        <f>[8]STA_SP2_NO!$K$11</f>
        <v>169600</v>
      </c>
      <c r="K5" s="153">
        <f>[9]STA_SP2_NO!$K$11</f>
        <v>77888.77</v>
      </c>
      <c r="L5" s="81">
        <f>'[10]СП-2 (н.о.)'!$K$12</f>
        <v>100345.08</v>
      </c>
      <c r="M5" s="153">
        <f>[11]STA_SP2_NO!$K$11</f>
        <v>105527</v>
      </c>
      <c r="N5" s="154">
        <f t="shared" ref="N5:N17" si="0">SUM(C5:M5)</f>
        <v>1128350.2799999998</v>
      </c>
    </row>
    <row r="6" spans="1:14" ht="15.75" thickBot="1" x14ac:dyDescent="0.3">
      <c r="A6" s="36">
        <v>2</v>
      </c>
      <c r="B6" s="37" t="s">
        <v>40</v>
      </c>
      <c r="C6" s="153">
        <f>[1]STA_SP2_NO!$K$12</f>
        <v>6662.41</v>
      </c>
      <c r="D6" s="81">
        <f>[2]STA_SP2_NO!$K$12</f>
        <v>16166</v>
      </c>
      <c r="E6" s="153">
        <f>[3]STA_SP2_NO!$K$12</f>
        <v>8964</v>
      </c>
      <c r="F6" s="234">
        <f>[4]STA_SP2_NO!$K$12</f>
        <v>19515.509999999998</v>
      </c>
      <c r="G6" s="153">
        <f>[5]STA_SP2_NO!$K$12</f>
        <v>14561</v>
      </c>
      <c r="H6" s="159">
        <f>[6]STA_SP2_NO!$K$12</f>
        <v>9766</v>
      </c>
      <c r="I6" s="153">
        <f>[7]STA_SP2_NO!$K$12</f>
        <v>1271</v>
      </c>
      <c r="J6" s="81">
        <f>[8]STA_SP2_NO!$K$12</f>
        <v>26994</v>
      </c>
      <c r="K6" s="153">
        <f>[9]STA_SP2_NO!$K$12</f>
        <v>9231</v>
      </c>
      <c r="L6" s="81">
        <f>'[10]СП-2 (н.о.)'!$K$13</f>
        <v>11381.95</v>
      </c>
      <c r="M6" s="153">
        <f>[11]STA_SP2_NO!$K$12</f>
        <v>12805</v>
      </c>
      <c r="N6" s="62">
        <f t="shared" si="0"/>
        <v>137317.87</v>
      </c>
    </row>
    <row r="7" spans="1:14" ht="15.75" thickBot="1" x14ac:dyDescent="0.3">
      <c r="A7" s="36">
        <v>3</v>
      </c>
      <c r="B7" s="37" t="s">
        <v>41</v>
      </c>
      <c r="C7" s="153">
        <f>[1]STA_SP2_NO!$K$13</f>
        <v>214.16</v>
      </c>
      <c r="D7" s="81">
        <f>[2]STA_SP2_NO!$K$13</f>
        <v>1355.6</v>
      </c>
      <c r="E7" s="153">
        <f>[3]STA_SP2_NO!$K$13</f>
        <v>484</v>
      </c>
      <c r="F7" s="234">
        <f>[4]STA_SP2_NO!$K$13</f>
        <v>918.07</v>
      </c>
      <c r="G7" s="153">
        <f>[5]STA_SP2_NO!$K$13</f>
        <v>1443</v>
      </c>
      <c r="H7" s="159">
        <f>[6]STA_SP2_NO!$K$13</f>
        <v>32</v>
      </c>
      <c r="I7" s="153">
        <f>[7]STA_SP2_NO!$K$13</f>
        <v>436</v>
      </c>
      <c r="J7" s="81">
        <f>[8]STA_SP2_NO!$K$13</f>
        <v>9264</v>
      </c>
      <c r="K7" s="153">
        <f>[9]STA_SP2_NO!$K$13</f>
        <v>385</v>
      </c>
      <c r="L7" s="81">
        <f>'[10]СП-2 (н.о.)'!$K$14</f>
        <v>548.91</v>
      </c>
      <c r="M7" s="153">
        <f>[11]STA_SP2_NO!$K$13</f>
        <v>2122</v>
      </c>
      <c r="N7" s="62">
        <f t="shared" si="0"/>
        <v>17202.739999999998</v>
      </c>
    </row>
    <row r="8" spans="1:14" ht="15.75" thickBot="1" x14ac:dyDescent="0.3">
      <c r="A8" s="36">
        <v>4</v>
      </c>
      <c r="B8" s="37" t="s">
        <v>42</v>
      </c>
      <c r="C8" s="153">
        <f>[1]STA_SP2_NO!$K$14</f>
        <v>39.520000000000003</v>
      </c>
      <c r="D8" s="81">
        <f>[2]STA_SP2_NO!$K$14</f>
        <v>363.2</v>
      </c>
      <c r="E8" s="153">
        <f>[3]STA_SP2_NO!$K$14</f>
        <v>312</v>
      </c>
      <c r="F8" s="234">
        <f>[4]STA_SP2_NO!$K$14</f>
        <v>365.52</v>
      </c>
      <c r="G8" s="153">
        <f>[5]STA_SP2_NO!$K$14</f>
        <v>796</v>
      </c>
      <c r="H8" s="159">
        <f>[6]STA_SP2_NO!$K$14</f>
        <v>10</v>
      </c>
      <c r="I8" s="153">
        <f>[7]STA_SP2_NO!$K$14</f>
        <v>0</v>
      </c>
      <c r="J8" s="81">
        <f>[8]STA_SP2_NO!$K$14</f>
        <v>17</v>
      </c>
      <c r="K8" s="153">
        <f>[9]STA_SP2_NO!$K$14</f>
        <v>203</v>
      </c>
      <c r="L8" s="81">
        <f>'[10]СП-2 (н.о.)'!$K$15</f>
        <v>140.46</v>
      </c>
      <c r="M8" s="153">
        <f>[11]STA_SP2_NO!$K$14</f>
        <v>248</v>
      </c>
      <c r="N8" s="62">
        <f t="shared" si="0"/>
        <v>2494.6999999999998</v>
      </c>
    </row>
    <row r="9" spans="1:14" ht="15.75" thickBot="1" x14ac:dyDescent="0.3">
      <c r="A9" s="36">
        <v>5</v>
      </c>
      <c r="B9" s="37" t="s">
        <v>43</v>
      </c>
      <c r="C9" s="153">
        <f>[1]STA_SP2_NO!$K$15</f>
        <v>20.41</v>
      </c>
      <c r="D9" s="81">
        <f>[2]STA_SP2_NO!$K$15</f>
        <v>9.0500000000000007</v>
      </c>
      <c r="E9" s="153">
        <f>[3]STA_SP2_NO!$K$15</f>
        <v>70</v>
      </c>
      <c r="F9" s="234">
        <f>[4]STA_SP2_NO!$K$15</f>
        <v>208.11</v>
      </c>
      <c r="G9" s="153">
        <f>[5]STA_SP2_NO!$K$15</f>
        <v>110</v>
      </c>
      <c r="H9" s="159">
        <f>[6]STA_SP2_NO!$K$15</f>
        <v>143</v>
      </c>
      <c r="I9" s="153">
        <f>[7]STA_SP2_NO!$K$15</f>
        <v>119</v>
      </c>
      <c r="J9" s="81">
        <f>[8]STA_SP2_NO!$K$15</f>
        <v>16</v>
      </c>
      <c r="K9" s="153">
        <f>[9]STA_SP2_NO!$K$15</f>
        <v>653</v>
      </c>
      <c r="L9" s="81">
        <f>'[10]СП-2 (н.о.)'!$K$16</f>
        <v>40.130000000000003</v>
      </c>
      <c r="M9" s="153">
        <f>[11]STA_SP2_NO!$K$15</f>
        <v>144</v>
      </c>
      <c r="N9" s="62">
        <f t="shared" si="0"/>
        <v>1532.7000000000003</v>
      </c>
    </row>
    <row r="10" spans="1:14" ht="15.75" thickBot="1" x14ac:dyDescent="0.3">
      <c r="A10" s="36">
        <v>6</v>
      </c>
      <c r="B10" s="37" t="s">
        <v>44</v>
      </c>
      <c r="C10" s="153">
        <f>[1]STA_SP2_NO!$K$16</f>
        <v>460.73</v>
      </c>
      <c r="D10" s="81">
        <f>[2]STA_SP2_NO!$K$16</f>
        <v>617.51</v>
      </c>
      <c r="E10" s="153">
        <f>[3]STA_SP2_NO!$K$16</f>
        <v>255</v>
      </c>
      <c r="F10" s="234">
        <f>[4]STA_SP2_NO!$K$16</f>
        <v>789.98</v>
      </c>
      <c r="G10" s="153">
        <f>[5]STA_SP2_NO!$K$16</f>
        <v>889</v>
      </c>
      <c r="H10" s="159">
        <f>[6]STA_SP2_NO!$K$16</f>
        <v>589</v>
      </c>
      <c r="I10" s="153">
        <f>[7]STA_SP2_NO!$K$16</f>
        <v>33</v>
      </c>
      <c r="J10" s="81">
        <f>[8]STA_SP2_NO!$K$16</f>
        <v>5580</v>
      </c>
      <c r="K10" s="153">
        <f>[9]STA_SP2_NO!$K$16</f>
        <v>1454</v>
      </c>
      <c r="L10" s="81">
        <f>'[10]СП-2 (н.о.)'!$K$17</f>
        <v>283.7</v>
      </c>
      <c r="M10" s="153">
        <f>[11]STA_SP2_NO!$K$16</f>
        <v>2128</v>
      </c>
      <c r="N10" s="62">
        <f t="shared" si="0"/>
        <v>13079.920000000002</v>
      </c>
    </row>
    <row r="11" spans="1:14" ht="15.75" thickBot="1" x14ac:dyDescent="0.3">
      <c r="A11" s="36">
        <v>7</v>
      </c>
      <c r="B11" s="37" t="s">
        <v>45</v>
      </c>
      <c r="C11" s="153">
        <f>[1]STA_SP2_NO!$K$17</f>
        <v>36.53</v>
      </c>
      <c r="D11" s="81">
        <f>[2]STA_SP2_NO!$K$17</f>
        <v>334.26</v>
      </c>
      <c r="E11" s="153">
        <f>[3]STA_SP2_NO!$K$17</f>
        <v>0</v>
      </c>
      <c r="F11" s="234">
        <f>[4]STA_SP2_NO!$K$17</f>
        <v>0</v>
      </c>
      <c r="G11" s="153">
        <f>[5]STA_SP2_NO!$K$17</f>
        <v>1</v>
      </c>
      <c r="H11" s="159">
        <f>[6]STA_SP2_NO!$K$17</f>
        <v>212</v>
      </c>
      <c r="I11" s="153">
        <f>[7]STA_SP2_NO!$K$17</f>
        <v>15</v>
      </c>
      <c r="J11" s="81">
        <f>[8]STA_SP2_NO!$K$17</f>
        <v>20</v>
      </c>
      <c r="K11" s="153">
        <f>[9]STA_SP2_NO!$K$17</f>
        <v>0</v>
      </c>
      <c r="L11" s="81">
        <f>'[10]СП-2 (н.о.)'!$K$18</f>
        <v>0</v>
      </c>
      <c r="M11" s="153">
        <f>[11]STA_SP2_NO!$K$17</f>
        <v>27</v>
      </c>
      <c r="N11" s="62">
        <f t="shared" si="0"/>
        <v>645.79</v>
      </c>
    </row>
    <row r="12" spans="1:14" ht="15.75" thickBot="1" x14ac:dyDescent="0.3">
      <c r="A12" s="36">
        <v>8</v>
      </c>
      <c r="B12" s="37" t="s">
        <v>46</v>
      </c>
      <c r="C12" s="153">
        <f>[1]STA_SP2_NO!$K$18</f>
        <v>260.12</v>
      </c>
      <c r="D12" s="81">
        <f>[2]STA_SP2_NO!$K$18</f>
        <v>1693</v>
      </c>
      <c r="E12" s="153">
        <f>[3]STA_SP2_NO!$K$18</f>
        <v>349</v>
      </c>
      <c r="F12" s="234">
        <f>[4]STA_SP2_NO!$K$18</f>
        <v>1484.88</v>
      </c>
      <c r="G12" s="153">
        <f>[5]STA_SP2_NO!$K$18</f>
        <v>191</v>
      </c>
      <c r="H12" s="159">
        <f>[6]STA_SP2_NO!$K$18</f>
        <v>68</v>
      </c>
      <c r="I12" s="153">
        <f>[7]STA_SP2_NO!$K$18</f>
        <v>0</v>
      </c>
      <c r="J12" s="81">
        <f>[8]STA_SP2_NO!$K$18</f>
        <v>294</v>
      </c>
      <c r="K12" s="153">
        <f>[9]STA_SP2_NO!$K$18</f>
        <v>685</v>
      </c>
      <c r="L12" s="81">
        <f>'[10]СП-2 (н.о.)'!$K$19</f>
        <v>180.81</v>
      </c>
      <c r="M12" s="153">
        <f>[11]STA_SP2_NO!$K$18</f>
        <v>433</v>
      </c>
      <c r="N12" s="62">
        <f t="shared" si="0"/>
        <v>5638.81</v>
      </c>
    </row>
    <row r="13" spans="1:14" ht="23.25" thickBot="1" x14ac:dyDescent="0.3">
      <c r="A13" s="36">
        <v>9</v>
      </c>
      <c r="B13" s="61" t="s">
        <v>47</v>
      </c>
      <c r="C13" s="153">
        <f>[1]STA_SP2_NO!$K$19</f>
        <v>0</v>
      </c>
      <c r="D13" s="81">
        <f>[2]STA_SP2_NO!$K$19</f>
        <v>0</v>
      </c>
      <c r="E13" s="153">
        <f>[3]STA_SP2_NO!$K$19</f>
        <v>0</v>
      </c>
      <c r="F13" s="234">
        <f>[4]STA_SP2_NO!$K$19</f>
        <v>0</v>
      </c>
      <c r="G13" s="153">
        <f>[5]STA_SP2_NO!$K$19</f>
        <v>0</v>
      </c>
      <c r="H13" s="159">
        <f>[6]STA_SP2_NO!$K$19</f>
        <v>0</v>
      </c>
      <c r="I13" s="153">
        <f>[7]STA_SP2_NO!$K$19</f>
        <v>0</v>
      </c>
      <c r="J13" s="81">
        <f>[8]STA_SP2_NO!$K$19</f>
        <v>0</v>
      </c>
      <c r="K13" s="153">
        <f>[9]STA_SP2_NO!$K$19</f>
        <v>0</v>
      </c>
      <c r="L13" s="81">
        <f>'[10]СП-2 (н.о.)'!$K$20</f>
        <v>0</v>
      </c>
      <c r="M13" s="153">
        <f>[11]STA_SP2_NO!$K$19</f>
        <v>0</v>
      </c>
      <c r="N13" s="37">
        <f t="shared" si="0"/>
        <v>0</v>
      </c>
    </row>
    <row r="14" spans="1:14" ht="34.5" thickBot="1" x14ac:dyDescent="0.3">
      <c r="A14" s="36">
        <v>10</v>
      </c>
      <c r="B14" s="211" t="s">
        <v>48</v>
      </c>
      <c r="C14" s="153">
        <f>[1]STA_SP2_NO!$K$20</f>
        <v>0</v>
      </c>
      <c r="D14" s="81">
        <f>[2]STA_SP2_NO!$K$20</f>
        <v>0</v>
      </c>
      <c r="E14" s="153">
        <f>[3]STA_SP2_NO!$K$20</f>
        <v>0</v>
      </c>
      <c r="F14" s="234">
        <f>[4]STA_SP2_NO!$K$20</f>
        <v>0</v>
      </c>
      <c r="G14" s="153">
        <f>[5]STA_SP2_NO!$K$20</f>
        <v>0</v>
      </c>
      <c r="H14" s="159">
        <f>[6]STA_SP2_NO!$K$20</f>
        <v>0</v>
      </c>
      <c r="I14" s="153">
        <f>[7]STA_SP2_NO!$K$20</f>
        <v>0</v>
      </c>
      <c r="J14" s="81">
        <f>[8]STA_SP2_NO!$K$20</f>
        <v>0</v>
      </c>
      <c r="K14" s="153">
        <f>[9]STA_SP2_NO!$K$20</f>
        <v>0</v>
      </c>
      <c r="L14" s="81">
        <f>'[10]СП-2 (н.о.)'!$K$21</f>
        <v>0</v>
      </c>
      <c r="M14" s="153">
        <f>[11]STA_SP2_NO!$K$20</f>
        <v>0</v>
      </c>
      <c r="N14" s="37">
        <f t="shared" si="0"/>
        <v>0</v>
      </c>
    </row>
    <row r="15" spans="1:14" ht="15.75" thickBot="1" x14ac:dyDescent="0.3">
      <c r="A15" s="36">
        <v>11</v>
      </c>
      <c r="B15" s="37" t="s">
        <v>49</v>
      </c>
      <c r="C15" s="153">
        <f>[1]STA_SP2_NO!$K$21</f>
        <v>0</v>
      </c>
      <c r="D15" s="81">
        <f>[2]STA_SP2_NO!$K$21</f>
        <v>0</v>
      </c>
      <c r="E15" s="153">
        <f>[3]STA_SP2_NO!$K$21</f>
        <v>0</v>
      </c>
      <c r="F15" s="234">
        <f>[4]STA_SP2_NO!$K$21</f>
        <v>0</v>
      </c>
      <c r="G15" s="153">
        <f>[5]STA_SP2_NO!$K$21</f>
        <v>0</v>
      </c>
      <c r="H15" s="159">
        <f>[6]STA_SP2_NO!$K$21</f>
        <v>1278</v>
      </c>
      <c r="I15" s="153">
        <f>[7]STA_SP2_NO!$K$21</f>
        <v>0</v>
      </c>
      <c r="J15" s="81">
        <f>[8]STA_SP2_NO!$K$21</f>
        <v>0</v>
      </c>
      <c r="K15" s="153">
        <f>[9]STA_SP2_NO!$K$21</f>
        <v>0</v>
      </c>
      <c r="L15" s="81">
        <f>'[10]СП-2 (н.о.)'!$K$22</f>
        <v>0</v>
      </c>
      <c r="M15" s="153">
        <f>[11]STA_SP2_NO!$K$21</f>
        <v>0</v>
      </c>
      <c r="N15" s="37">
        <f t="shared" si="0"/>
        <v>1278</v>
      </c>
    </row>
    <row r="16" spans="1:14" ht="57" thickBot="1" x14ac:dyDescent="0.3">
      <c r="A16" s="36">
        <v>12</v>
      </c>
      <c r="B16" s="61" t="s">
        <v>50</v>
      </c>
      <c r="C16" s="153">
        <f>[1]STA_SP2_NO!$K$22</f>
        <v>0</v>
      </c>
      <c r="D16" s="81">
        <f>[2]STA_SP2_NO!$K$22</f>
        <v>0</v>
      </c>
      <c r="E16" s="153">
        <f>[3]STA_SP2_NO!$K$22</f>
        <v>0</v>
      </c>
      <c r="F16" s="234">
        <f>[4]STA_SP2_NO!$K$22</f>
        <v>0</v>
      </c>
      <c r="G16" s="153">
        <f>[5]STA_SP2_NO!$K$22</f>
        <v>0</v>
      </c>
      <c r="H16" s="159">
        <f>[6]STA_SP2_NO!$K$22</f>
        <v>0</v>
      </c>
      <c r="I16" s="153">
        <f>[7]STA_SP2_NO!$K$22</f>
        <v>0</v>
      </c>
      <c r="J16" s="81">
        <f>[8]STA_SP2_NO!$K$22</f>
        <v>0</v>
      </c>
      <c r="K16" s="153">
        <f>[9]STA_SP2_NO!$K$22</f>
        <v>0</v>
      </c>
      <c r="L16" s="81">
        <f>'[10]СП-2 (н.о.)'!$K$23</f>
        <v>0</v>
      </c>
      <c r="M16" s="153">
        <f>[11]STA_SP2_NO!$K$22</f>
        <v>0</v>
      </c>
      <c r="N16" s="37">
        <f t="shared" si="0"/>
        <v>0</v>
      </c>
    </row>
    <row r="17" spans="1:14" ht="34.5" thickBot="1" x14ac:dyDescent="0.3">
      <c r="A17" s="36">
        <v>13</v>
      </c>
      <c r="B17" s="61" t="s">
        <v>51</v>
      </c>
      <c r="C17" s="153">
        <f>[1]STA_SP2_NO!$K$23</f>
        <v>312.70999999999998</v>
      </c>
      <c r="D17" s="81">
        <f>[2]STA_SP2_NO!$K$23</f>
        <v>0</v>
      </c>
      <c r="E17" s="153">
        <f>[3]STA_SP2_NO!$K$23</f>
        <v>0</v>
      </c>
      <c r="F17" s="234">
        <f>[4]STA_SP2_NO!$K$23</f>
        <v>0</v>
      </c>
      <c r="G17" s="153">
        <f>[5]STA_SP2_NO!$K$23</f>
        <v>0</v>
      </c>
      <c r="H17" s="159">
        <f>[6]STA_SP2_NO!$K$23</f>
        <v>0</v>
      </c>
      <c r="I17" s="153">
        <f>[7]STA_SP2_NO!$K$23</f>
        <v>0</v>
      </c>
      <c r="J17" s="81">
        <f>[8]STA_SP2_NO!$K$23</f>
        <v>0</v>
      </c>
      <c r="K17" s="153">
        <f>[9]STA_SP2_NO!$K$23</f>
        <v>0</v>
      </c>
      <c r="L17" s="81">
        <f>'[10]СП-2 (н.о.)'!$K$24</f>
        <v>0</v>
      </c>
      <c r="M17" s="153">
        <f>[11]STA_SP2_NO!$K$23</f>
        <v>0</v>
      </c>
      <c r="N17" s="37">
        <f t="shared" si="0"/>
        <v>312.70999999999998</v>
      </c>
    </row>
    <row r="18" spans="1:14" ht="15.75" thickBot="1" x14ac:dyDescent="0.3">
      <c r="A18" s="40"/>
      <c r="B18" s="41" t="s">
        <v>37</v>
      </c>
      <c r="C18" s="45">
        <f t="shared" ref="C18:M18" si="1">SUM(C5:C17)</f>
        <v>82073.240000000005</v>
      </c>
      <c r="D18" s="46">
        <f>SUM(D5:D17)</f>
        <v>121620.5</v>
      </c>
      <c r="E18" s="45">
        <f t="shared" si="1"/>
        <v>80528</v>
      </c>
      <c r="F18" s="46">
        <f>SUM(F5:F17)</f>
        <v>116428.97</v>
      </c>
      <c r="G18" s="45">
        <f t="shared" si="1"/>
        <v>198514</v>
      </c>
      <c r="H18" s="46">
        <f t="shared" si="1"/>
        <v>99202</v>
      </c>
      <c r="I18" s="45">
        <f>SUM(I5:I17)</f>
        <v>70847</v>
      </c>
      <c r="J18" s="46">
        <f t="shared" si="1"/>
        <v>211785</v>
      </c>
      <c r="K18" s="88">
        <f t="shared" si="1"/>
        <v>90499.77</v>
      </c>
      <c r="L18" s="46">
        <f>SUM(L5:L17)</f>
        <v>112921.04000000001</v>
      </c>
      <c r="M18" s="45">
        <f t="shared" si="1"/>
        <v>123434</v>
      </c>
      <c r="N18" s="43">
        <f>SUM(N5:N17)</f>
        <v>1307853.5199999998</v>
      </c>
    </row>
    <row r="19" spans="1:14" ht="15.75" thickBot="1" x14ac:dyDescent="0.3"/>
    <row r="20" spans="1:14" ht="15.75" thickBot="1" x14ac:dyDescent="0.3">
      <c r="A20" s="377" t="s">
        <v>53</v>
      </c>
      <c r="B20" s="378"/>
      <c r="C20" s="63">
        <f>C18/N18</f>
        <v>6.2754153079773042E-2</v>
      </c>
      <c r="D20" s="64">
        <f>D18/N18</f>
        <v>9.2992447655758897E-2</v>
      </c>
      <c r="E20" s="52">
        <f>E18/N18</f>
        <v>6.1572644618489089E-2</v>
      </c>
      <c r="F20" s="64">
        <f>F18/N18</f>
        <v>8.9022943486821077E-2</v>
      </c>
      <c r="G20" s="52">
        <f>G18/N18</f>
        <v>0.15178611133760608</v>
      </c>
      <c r="H20" s="64">
        <f>H18/N18</f>
        <v>7.5851002029646272E-2</v>
      </c>
      <c r="I20" s="52">
        <f>I18/N18</f>
        <v>5.4170439515275393E-2</v>
      </c>
      <c r="J20" s="64">
        <f>J18/N18</f>
        <v>0.16193327216032574</v>
      </c>
      <c r="K20" s="52">
        <f>K18/N18</f>
        <v>6.9197175842750355E-2</v>
      </c>
      <c r="L20" s="64">
        <f>L18/N18</f>
        <v>8.6340739443053247E-2</v>
      </c>
      <c r="M20" s="65">
        <f>M18/N18</f>
        <v>9.4379070830500969E-2</v>
      </c>
      <c r="N20" s="210">
        <f>N18/N18</f>
        <v>1</v>
      </c>
    </row>
  </sheetData>
  <mergeCells count="17">
    <mergeCell ref="A20:B20"/>
    <mergeCell ref="C1:K1"/>
    <mergeCell ref="A2:A4"/>
    <mergeCell ref="B2:B4"/>
    <mergeCell ref="C2:M2"/>
    <mergeCell ref="H3:H4"/>
    <mergeCell ref="I3:I4"/>
    <mergeCell ref="J3:J4"/>
    <mergeCell ref="K3:K4"/>
    <mergeCell ref="L3:L4"/>
    <mergeCell ref="N2:N4"/>
    <mergeCell ref="C3:C4"/>
    <mergeCell ref="D3:D4"/>
    <mergeCell ref="E3:E4"/>
    <mergeCell ref="F3:F4"/>
    <mergeCell ref="G3:G4"/>
    <mergeCell ref="M3:M4"/>
  </mergeCells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workbookViewId="0">
      <selection activeCell="T24" sqref="T24"/>
    </sheetView>
  </sheetViews>
  <sheetFormatPr defaultRowHeight="15" x14ac:dyDescent="0.25"/>
  <cols>
    <col min="1" max="1" width="4" customWidth="1"/>
    <col min="2" max="2" width="21.5703125" customWidth="1"/>
  </cols>
  <sheetData>
    <row r="1" spans="1:14" ht="27.75" customHeight="1" thickBot="1" x14ac:dyDescent="0.3">
      <c r="A1" s="157"/>
      <c r="B1" s="29"/>
      <c r="C1" s="326" t="s">
        <v>108</v>
      </c>
      <c r="D1" s="327"/>
      <c r="E1" s="327"/>
      <c r="F1" s="327"/>
      <c r="G1" s="327"/>
      <c r="H1" s="327"/>
      <c r="I1" s="327"/>
      <c r="J1" s="328"/>
      <c r="K1" s="328"/>
      <c r="L1" s="29"/>
      <c r="M1" s="29"/>
      <c r="N1" s="60"/>
    </row>
    <row r="2" spans="1:14" ht="15.75" thickBot="1" x14ac:dyDescent="0.3">
      <c r="A2" s="329" t="s">
        <v>0</v>
      </c>
      <c r="B2" s="331" t="s">
        <v>1</v>
      </c>
      <c r="C2" s="350" t="s">
        <v>2</v>
      </c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31" t="s">
        <v>3</v>
      </c>
    </row>
    <row r="3" spans="1:14" x14ac:dyDescent="0.25">
      <c r="A3" s="361"/>
      <c r="B3" s="362"/>
      <c r="C3" s="366" t="s">
        <v>69</v>
      </c>
      <c r="D3" s="331" t="s">
        <v>4</v>
      </c>
      <c r="E3" s="357" t="s">
        <v>5</v>
      </c>
      <c r="F3" s="375" t="s">
        <v>6</v>
      </c>
      <c r="G3" s="357" t="s">
        <v>7</v>
      </c>
      <c r="H3" s="355" t="s">
        <v>8</v>
      </c>
      <c r="I3" s="357" t="s">
        <v>94</v>
      </c>
      <c r="J3" s="355" t="s">
        <v>9</v>
      </c>
      <c r="K3" s="366" t="s">
        <v>10</v>
      </c>
      <c r="L3" s="331" t="s">
        <v>93</v>
      </c>
      <c r="M3" s="357" t="s">
        <v>11</v>
      </c>
      <c r="N3" s="351"/>
    </row>
    <row r="4" spans="1:14" ht="15.75" thickBot="1" x14ac:dyDescent="0.3">
      <c r="A4" s="358"/>
      <c r="B4" s="352"/>
      <c r="C4" s="368"/>
      <c r="D4" s="358"/>
      <c r="E4" s="358"/>
      <c r="F4" s="376"/>
      <c r="G4" s="358"/>
      <c r="H4" s="356"/>
      <c r="I4" s="358"/>
      <c r="J4" s="356"/>
      <c r="K4" s="368"/>
      <c r="L4" s="358"/>
      <c r="M4" s="358"/>
      <c r="N4" s="352"/>
    </row>
    <row r="5" spans="1:14" x14ac:dyDescent="0.25">
      <c r="A5" s="34">
        <v>1</v>
      </c>
      <c r="B5" s="35" t="s">
        <v>39</v>
      </c>
      <c r="C5" s="75">
        <f>[1]STA_SP2_NO!$J$25</f>
        <v>14</v>
      </c>
      <c r="D5" s="154">
        <f>[2]STA_SP2_NO!$J$25</f>
        <v>61</v>
      </c>
      <c r="E5" s="74">
        <f>[3]STA_SP2_NO!$J$25</f>
        <v>22</v>
      </c>
      <c r="F5" s="81">
        <f>[4]STA_SP2_NO!$J$25</f>
        <v>55</v>
      </c>
      <c r="G5" s="74">
        <f>[5]STA_SP2_NO!$J$25</f>
        <v>42</v>
      </c>
      <c r="H5" s="81">
        <f>[6]STA_SP2_NO!$J$25</f>
        <v>28</v>
      </c>
      <c r="I5" s="74">
        <f>[7]STA_SP2_NO!$J$25</f>
        <v>47</v>
      </c>
      <c r="J5" s="81">
        <f>[8]STA_SP2_NO!$J$25</f>
        <v>44</v>
      </c>
      <c r="K5" s="74">
        <f>[9]STA_SP2_NO!$J$25</f>
        <v>23</v>
      </c>
      <c r="L5" s="81">
        <f>'[10]СП-2 (н.о.)'!$J$26</f>
        <v>113</v>
      </c>
      <c r="M5" s="74">
        <f>[11]STA_SP2_NO!$J$25</f>
        <v>36</v>
      </c>
      <c r="N5" s="226">
        <f t="shared" ref="N5:N12" si="0">SUM(C5:M5)</f>
        <v>485</v>
      </c>
    </row>
    <row r="6" spans="1:14" x14ac:dyDescent="0.25">
      <c r="A6" s="36">
        <v>2</v>
      </c>
      <c r="B6" s="37" t="s">
        <v>40</v>
      </c>
      <c r="C6" s="75">
        <f>[1]STA_SP2_NO!$J$26</f>
        <v>29</v>
      </c>
      <c r="D6" s="154">
        <f>[2]STA_SP2_NO!$J$26</f>
        <v>118</v>
      </c>
      <c r="E6" s="74">
        <f>[3]STA_SP2_NO!$J$26</f>
        <v>27</v>
      </c>
      <c r="F6" s="81">
        <f>[4]STA_SP2_NO!$J$26</f>
        <v>69</v>
      </c>
      <c r="G6" s="74">
        <f>[5]STA_SP2_NO!$J$26</f>
        <v>30</v>
      </c>
      <c r="H6" s="81">
        <f>[6]STA_SP2_NO!$J$26</f>
        <v>17</v>
      </c>
      <c r="I6" s="74">
        <f>[7]STA_SP2_NO!$J$26</f>
        <v>0</v>
      </c>
      <c r="J6" s="81">
        <f>[8]STA_SP2_NO!$J$26</f>
        <v>58</v>
      </c>
      <c r="K6" s="74">
        <f>[9]STA_SP2_NO!$J$26</f>
        <v>47</v>
      </c>
      <c r="L6" s="81">
        <f>'[10]СП-2 (н.о.)'!$J$27</f>
        <v>7</v>
      </c>
      <c r="M6" s="74">
        <f>[11]STA_SP2_NO!$J$26</f>
        <v>37</v>
      </c>
      <c r="N6" s="62">
        <f t="shared" si="0"/>
        <v>439</v>
      </c>
    </row>
    <row r="7" spans="1:14" x14ac:dyDescent="0.25">
      <c r="A7" s="36">
        <v>3</v>
      </c>
      <c r="B7" s="37" t="s">
        <v>41</v>
      </c>
      <c r="C7" s="75">
        <f>[1]STA_SP2_NO!$J$27</f>
        <v>1</v>
      </c>
      <c r="D7" s="154">
        <f>[2]STA_SP2_NO!$J$27</f>
        <v>8</v>
      </c>
      <c r="E7" s="74">
        <f>[3]STA_SP2_NO!$J$27</f>
        <v>3</v>
      </c>
      <c r="F7" s="81">
        <f>[4]STA_SP2_NO!$J$27</f>
        <v>10</v>
      </c>
      <c r="G7" s="74">
        <f>[5]STA_SP2_NO!$J$27</f>
        <v>3</v>
      </c>
      <c r="H7" s="81">
        <f>[6]STA_SP2_NO!$J$27</f>
        <v>3</v>
      </c>
      <c r="I7" s="74">
        <f>[7]STA_SP2_NO!$J$27</f>
        <v>5</v>
      </c>
      <c r="J7" s="81">
        <f>[8]STA_SP2_NO!$J$27</f>
        <v>3</v>
      </c>
      <c r="K7" s="74">
        <f>[9]STA_SP2_NO!$J$27</f>
        <v>1</v>
      </c>
      <c r="L7" s="81">
        <f>'[10]СП-2 (н.о.)'!$J$28</f>
        <v>2</v>
      </c>
      <c r="M7" s="74">
        <f>[11]STA_SP2_NO!$J$27</f>
        <v>2</v>
      </c>
      <c r="N7" s="37">
        <f t="shared" si="0"/>
        <v>41</v>
      </c>
    </row>
    <row r="8" spans="1:14" x14ac:dyDescent="0.25">
      <c r="A8" s="36">
        <v>4</v>
      </c>
      <c r="B8" s="37" t="s">
        <v>42</v>
      </c>
      <c r="C8" s="75">
        <f>[1]STA_SP2_NO!$J$28</f>
        <v>0</v>
      </c>
      <c r="D8" s="154">
        <f>[2]STA_SP2_NO!$J$28</f>
        <v>0</v>
      </c>
      <c r="E8" s="74">
        <f>[3]STA_SP2_NO!$J$28</f>
        <v>0</v>
      </c>
      <c r="F8" s="81">
        <f>[4]STA_SP2_NO!$J$28</f>
        <v>0</v>
      </c>
      <c r="G8" s="74">
        <f>[5]STA_SP2_NO!$J$28</f>
        <v>0</v>
      </c>
      <c r="H8" s="81">
        <f>[6]STA_SP2_NO!$J$28</f>
        <v>0</v>
      </c>
      <c r="I8" s="74">
        <f>[7]STA_SP2_NO!$J$28</f>
        <v>0</v>
      </c>
      <c r="J8" s="81">
        <f>[8]STA_SP2_NO!$J$28</f>
        <v>0</v>
      </c>
      <c r="K8" s="74">
        <f>[9]STA_SP2_NO!$J$28</f>
        <v>1</v>
      </c>
      <c r="L8" s="81">
        <f>'[10]СП-2 (н.о.)'!$J$29</f>
        <v>0</v>
      </c>
      <c r="M8" s="74">
        <f>[11]STA_SP2_NO!$J$28</f>
        <v>0</v>
      </c>
      <c r="N8" s="37">
        <f t="shared" si="0"/>
        <v>1</v>
      </c>
    </row>
    <row r="9" spans="1:14" x14ac:dyDescent="0.25">
      <c r="A9" s="36">
        <v>5</v>
      </c>
      <c r="B9" s="37" t="s">
        <v>43</v>
      </c>
      <c r="C9" s="75">
        <f>[1]STA_SP2_NO!$J$29</f>
        <v>0</v>
      </c>
      <c r="D9" s="154">
        <f>[2]STA_SP2_NO!$J$29</f>
        <v>0</v>
      </c>
      <c r="E9" s="74">
        <f>[3]STA_SP2_NO!$J$29</f>
        <v>0</v>
      </c>
      <c r="F9" s="81">
        <f>[4]STA_SP2_NO!$J$29</f>
        <v>0</v>
      </c>
      <c r="G9" s="74">
        <f>[5]STA_SP2_NO!$J$29</f>
        <v>0</v>
      </c>
      <c r="H9" s="81">
        <f>[6]STA_SP2_NO!$J$29</f>
        <v>0</v>
      </c>
      <c r="I9" s="74">
        <f>[7]STA_SP2_NO!$J$29</f>
        <v>0</v>
      </c>
      <c r="J9" s="81">
        <f>[8]STA_SP2_NO!$J$29</f>
        <v>0</v>
      </c>
      <c r="K9" s="74">
        <f>[9]STA_SP2_NO!$J$29</f>
        <v>0</v>
      </c>
      <c r="L9" s="81">
        <f>'[10]СП-2 (н.о.)'!$J$30</f>
        <v>0</v>
      </c>
      <c r="M9" s="74">
        <f>[11]STA_SP2_NO!$J$29</f>
        <v>1</v>
      </c>
      <c r="N9" s="37">
        <f t="shared" si="0"/>
        <v>1</v>
      </c>
    </row>
    <row r="10" spans="1:14" x14ac:dyDescent="0.25">
      <c r="A10" s="36">
        <v>6</v>
      </c>
      <c r="B10" s="37" t="s">
        <v>44</v>
      </c>
      <c r="C10" s="75">
        <f>[1]STA_SP2_NO!$J$30</f>
        <v>0</v>
      </c>
      <c r="D10" s="154">
        <f>[2]STA_SP2_NO!$J$30</f>
        <v>0</v>
      </c>
      <c r="E10" s="74">
        <f>[3]STA_SP2_NO!$J$30</f>
        <v>0</v>
      </c>
      <c r="F10" s="81">
        <f>[4]STA_SP2_NO!$J$30</f>
        <v>0</v>
      </c>
      <c r="G10" s="74">
        <f>[5]STA_SP2_NO!$J$30</f>
        <v>0</v>
      </c>
      <c r="H10" s="81">
        <f>[6]STA_SP2_NO!$J$30</f>
        <v>0</v>
      </c>
      <c r="I10" s="74">
        <f>[7]STA_SP2_NO!$J$30</f>
        <v>0</v>
      </c>
      <c r="J10" s="81">
        <f>[8]STA_SP2_NO!$J$30</f>
        <v>0</v>
      </c>
      <c r="K10" s="74">
        <f>[9]STA_SP2_NO!$J$30</f>
        <v>1</v>
      </c>
      <c r="L10" s="81">
        <f>'[10]СП-2 (н.о.)'!$J$31</f>
        <v>0</v>
      </c>
      <c r="M10" s="74">
        <f>[11]STA_SP2_NO!$J$30</f>
        <v>0</v>
      </c>
      <c r="N10" s="37">
        <f t="shared" si="0"/>
        <v>1</v>
      </c>
    </row>
    <row r="11" spans="1:14" x14ac:dyDescent="0.25">
      <c r="A11" s="36">
        <v>7</v>
      </c>
      <c r="B11" s="37" t="s">
        <v>45</v>
      </c>
      <c r="C11" s="75">
        <f>[1]STA_SP2_NO!$J$31</f>
        <v>0</v>
      </c>
      <c r="D11" s="154">
        <f>[2]STA_SP2_NO!$J$31</f>
        <v>4</v>
      </c>
      <c r="E11" s="74">
        <f>[3]STA_SP2_NO!$J$31</f>
        <v>2</v>
      </c>
      <c r="F11" s="81">
        <f>[4]STA_SP2_NO!$J$31</f>
        <v>2</v>
      </c>
      <c r="G11" s="74">
        <f>[5]STA_SP2_NO!$J$31</f>
        <v>0</v>
      </c>
      <c r="H11" s="81">
        <f>[6]STA_SP2_NO!$J$31</f>
        <v>0</v>
      </c>
      <c r="I11" s="74">
        <f>[7]STA_SP2_NO!$J$31</f>
        <v>113</v>
      </c>
      <c r="J11" s="81">
        <f>[8]STA_SP2_NO!$J$31</f>
        <v>4</v>
      </c>
      <c r="K11" s="74">
        <f>[9]STA_SP2_NO!$J$31</f>
        <v>2</v>
      </c>
      <c r="L11" s="81">
        <f>'[10]СП-2 (н.о.)'!$J$32</f>
        <v>1</v>
      </c>
      <c r="M11" s="74">
        <f>[11]STA_SP2_NO!$J$31</f>
        <v>0</v>
      </c>
      <c r="N11" s="225">
        <f t="shared" si="0"/>
        <v>128</v>
      </c>
    </row>
    <row r="12" spans="1:14" ht="15.75" thickBot="1" x14ac:dyDescent="0.3">
      <c r="A12" s="38">
        <v>8</v>
      </c>
      <c r="B12" s="39" t="s">
        <v>46</v>
      </c>
      <c r="C12" s="75">
        <f>[1]STA_SP2_NO!$J$32</f>
        <v>0</v>
      </c>
      <c r="D12" s="154">
        <f>[2]STA_SP2_NO!$J$32</f>
        <v>0</v>
      </c>
      <c r="E12" s="74">
        <f>[3]STA_SP2_NO!$J$32</f>
        <v>0</v>
      </c>
      <c r="F12" s="81">
        <f>[4]STA_SP2_NO!$J$32</f>
        <v>0</v>
      </c>
      <c r="G12" s="74">
        <f>[5]STA_SP2_NO!$J$32</f>
        <v>0</v>
      </c>
      <c r="H12" s="81">
        <f>[6]STA_SP2_NO!$J$32</f>
        <v>0</v>
      </c>
      <c r="I12" s="74">
        <f>[7]STA_SP2_NO!$J$32</f>
        <v>0</v>
      </c>
      <c r="J12" s="81">
        <f>[8]STA_SP2_NO!$J$32</f>
        <v>0</v>
      </c>
      <c r="K12" s="74">
        <f>[9]STA_SP2_NO!$J$32</f>
        <v>0</v>
      </c>
      <c r="L12" s="81">
        <f>'[10]СП-2 (н.о.)'!$J$33</f>
        <v>0</v>
      </c>
      <c r="M12" s="74">
        <f>[11]STA_SP2_NO!$J$32</f>
        <v>0</v>
      </c>
      <c r="N12" s="224">
        <f t="shared" si="0"/>
        <v>0</v>
      </c>
    </row>
    <row r="13" spans="1:14" ht="15.75" thickBot="1" x14ac:dyDescent="0.3">
      <c r="A13" s="40"/>
      <c r="B13" s="41" t="s">
        <v>54</v>
      </c>
      <c r="C13" s="45">
        <f t="shared" ref="C13:N13" si="1">SUM(C5:C12)</f>
        <v>44</v>
      </c>
      <c r="D13" s="43">
        <f t="shared" si="1"/>
        <v>191</v>
      </c>
      <c r="E13" s="45">
        <f t="shared" si="1"/>
        <v>54</v>
      </c>
      <c r="F13" s="46">
        <f t="shared" si="1"/>
        <v>136</v>
      </c>
      <c r="G13" s="45">
        <f t="shared" si="1"/>
        <v>75</v>
      </c>
      <c r="H13" s="46">
        <f t="shared" si="1"/>
        <v>48</v>
      </c>
      <c r="I13" s="45">
        <f t="shared" si="1"/>
        <v>165</v>
      </c>
      <c r="J13" s="46">
        <f t="shared" si="1"/>
        <v>109</v>
      </c>
      <c r="K13" s="45">
        <f t="shared" si="1"/>
        <v>75</v>
      </c>
      <c r="L13" s="46">
        <f>SUM(L5:L12)</f>
        <v>123</v>
      </c>
      <c r="M13" s="45">
        <f t="shared" si="1"/>
        <v>76</v>
      </c>
      <c r="N13" s="43">
        <f t="shared" si="1"/>
        <v>1096</v>
      </c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5.75" thickBo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15.75" thickBot="1" x14ac:dyDescent="0.3">
      <c r="A16" s="382" t="s">
        <v>53</v>
      </c>
      <c r="B16" s="383"/>
      <c r="C16" s="63">
        <f>C13/N13</f>
        <v>4.0145985401459854E-2</v>
      </c>
      <c r="D16" s="64">
        <f>D13/N13</f>
        <v>0.17427007299270073</v>
      </c>
      <c r="E16" s="52">
        <f>E13/N13</f>
        <v>4.9270072992700732E-2</v>
      </c>
      <c r="F16" s="64">
        <f>F13/N13</f>
        <v>0.12408759124087591</v>
      </c>
      <c r="G16" s="52">
        <f>G13/N13</f>
        <v>6.8430656934306569E-2</v>
      </c>
      <c r="H16" s="64">
        <f>H13/N13</f>
        <v>4.3795620437956206E-2</v>
      </c>
      <c r="I16" s="52">
        <f>I13/N13</f>
        <v>0.15054744525547445</v>
      </c>
      <c r="J16" s="64">
        <f>J13/N13</f>
        <v>9.9452554744525551E-2</v>
      </c>
      <c r="K16" s="52">
        <f>K13/N13</f>
        <v>6.8430656934306569E-2</v>
      </c>
      <c r="L16" s="64">
        <f>L13/N13</f>
        <v>0.11222627737226278</v>
      </c>
      <c r="M16" s="65">
        <f>M13/N13</f>
        <v>6.9343065693430656E-2</v>
      </c>
      <c r="N16" s="210">
        <f>N13/N13</f>
        <v>1</v>
      </c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5.75" thickBot="1" x14ac:dyDescent="0.3">
      <c r="A18" s="1"/>
      <c r="B18" s="29"/>
      <c r="C18" s="326" t="s">
        <v>117</v>
      </c>
      <c r="D18" s="327"/>
      <c r="E18" s="327"/>
      <c r="F18" s="327"/>
      <c r="G18" s="327"/>
      <c r="H18" s="327"/>
      <c r="I18" s="327"/>
      <c r="J18" s="328"/>
      <c r="K18" s="328"/>
      <c r="L18" s="29"/>
      <c r="M18" s="29"/>
      <c r="N18" s="207" t="s">
        <v>36</v>
      </c>
    </row>
    <row r="19" spans="1:14" ht="15.75" thickBot="1" x14ac:dyDescent="0.3">
      <c r="A19" s="329" t="s">
        <v>0</v>
      </c>
      <c r="B19" s="331" t="s">
        <v>1</v>
      </c>
      <c r="C19" s="350" t="s">
        <v>2</v>
      </c>
      <c r="D19" s="350"/>
      <c r="E19" s="350"/>
      <c r="F19" s="350"/>
      <c r="G19" s="350"/>
      <c r="H19" s="350"/>
      <c r="I19" s="350"/>
      <c r="J19" s="350"/>
      <c r="K19" s="350"/>
      <c r="L19" s="350"/>
      <c r="M19" s="350"/>
      <c r="N19" s="331" t="s">
        <v>3</v>
      </c>
    </row>
    <row r="20" spans="1:14" x14ac:dyDescent="0.25">
      <c r="A20" s="361"/>
      <c r="B20" s="362"/>
      <c r="C20" s="366" t="s">
        <v>69</v>
      </c>
      <c r="D20" s="331" t="s">
        <v>4</v>
      </c>
      <c r="E20" s="357" t="s">
        <v>5</v>
      </c>
      <c r="F20" s="375" t="s">
        <v>6</v>
      </c>
      <c r="G20" s="357" t="s">
        <v>7</v>
      </c>
      <c r="H20" s="355" t="s">
        <v>8</v>
      </c>
      <c r="I20" s="357" t="s">
        <v>94</v>
      </c>
      <c r="J20" s="355" t="s">
        <v>9</v>
      </c>
      <c r="K20" s="366" t="s">
        <v>10</v>
      </c>
      <c r="L20" s="331" t="s">
        <v>93</v>
      </c>
      <c r="M20" s="357" t="s">
        <v>11</v>
      </c>
      <c r="N20" s="351"/>
    </row>
    <row r="21" spans="1:14" ht="15.75" thickBot="1" x14ac:dyDescent="0.3">
      <c r="A21" s="358"/>
      <c r="B21" s="352"/>
      <c r="C21" s="368"/>
      <c r="D21" s="358"/>
      <c r="E21" s="358"/>
      <c r="F21" s="376"/>
      <c r="G21" s="358"/>
      <c r="H21" s="356"/>
      <c r="I21" s="358"/>
      <c r="J21" s="356"/>
      <c r="K21" s="368"/>
      <c r="L21" s="358"/>
      <c r="M21" s="358"/>
      <c r="N21" s="352"/>
    </row>
    <row r="22" spans="1:14" x14ac:dyDescent="0.25">
      <c r="A22" s="34">
        <v>1</v>
      </c>
      <c r="B22" s="35" t="s">
        <v>39</v>
      </c>
      <c r="C22" s="75">
        <f>[1]STA_SP2_NO!$K$25</f>
        <v>2970.52</v>
      </c>
      <c r="D22" s="154">
        <f>[2]STA_SP2_NO!$K$25</f>
        <v>9381.39</v>
      </c>
      <c r="E22" s="74">
        <f>[3]STA_SP2_NO!$K$25</f>
        <v>3525</v>
      </c>
      <c r="F22" s="81">
        <f>[4]STA_SP2_NO!$K$25</f>
        <v>14803.91</v>
      </c>
      <c r="G22" s="74">
        <f>[5]STA_SP2_NO!$K$25</f>
        <v>11437</v>
      </c>
      <c r="H22" s="81">
        <f>[6]STA_SP2_NO!$K$25</f>
        <v>3278</v>
      </c>
      <c r="I22" s="74">
        <f>[7]STA_SP2_NO!$K$25</f>
        <v>5088</v>
      </c>
      <c r="J22" s="81">
        <f>[8]STA_SP2_NO!$K$25</f>
        <v>8731</v>
      </c>
      <c r="K22" s="74">
        <f>[9]STA_SP2_NO!$K$25</f>
        <v>3724</v>
      </c>
      <c r="L22" s="81">
        <f>'[10]СП-2 (н.о.)'!$K$26</f>
        <v>32258.37</v>
      </c>
      <c r="M22" s="74">
        <f>[11]STA_SP2_NO!$K$25</f>
        <v>12745</v>
      </c>
      <c r="N22" s="154">
        <f t="shared" ref="N22:N29" si="2">SUM(C22:M22)</f>
        <v>107942.19</v>
      </c>
    </row>
    <row r="23" spans="1:14" x14ac:dyDescent="0.25">
      <c r="A23" s="36">
        <v>2</v>
      </c>
      <c r="B23" s="37" t="s">
        <v>40</v>
      </c>
      <c r="C23" s="75">
        <f>[1]STA_SP2_NO!$K$26</f>
        <v>8644.2800000000007</v>
      </c>
      <c r="D23" s="154">
        <f>[2]STA_SP2_NO!$K$26</f>
        <v>27379.02</v>
      </c>
      <c r="E23" s="74">
        <f>[3]STA_SP2_NO!$K$26</f>
        <v>6528</v>
      </c>
      <c r="F23" s="81">
        <f>[4]STA_SP2_NO!$K$26</f>
        <v>21316.57</v>
      </c>
      <c r="G23" s="74">
        <f>[5]STA_SP2_NO!$K$26</f>
        <v>3860</v>
      </c>
      <c r="H23" s="81">
        <f>[6]STA_SP2_NO!$K$26</f>
        <v>5155</v>
      </c>
      <c r="I23" s="74">
        <f>[7]STA_SP2_NO!$K$26</f>
        <v>0</v>
      </c>
      <c r="J23" s="81">
        <f>[8]STA_SP2_NO!$K$26</f>
        <v>13539</v>
      </c>
      <c r="K23" s="74">
        <f>[9]STA_SP2_NO!$K$26</f>
        <v>13348</v>
      </c>
      <c r="L23" s="81">
        <f>'[10]СП-2 (н.о.)'!$K$27</f>
        <v>2777.49</v>
      </c>
      <c r="M23" s="74">
        <f>[11]STA_SP2_NO!$K$26</f>
        <v>6347</v>
      </c>
      <c r="N23" s="62">
        <f t="shared" si="2"/>
        <v>108894.36</v>
      </c>
    </row>
    <row r="24" spans="1:14" x14ac:dyDescent="0.25">
      <c r="A24" s="36">
        <v>3</v>
      </c>
      <c r="B24" s="37" t="s">
        <v>41</v>
      </c>
      <c r="C24" s="75">
        <f>[1]STA_SP2_NO!$K$27</f>
        <v>438.77</v>
      </c>
      <c r="D24" s="154">
        <f>[2]STA_SP2_NO!$K$27</f>
        <v>1376.49</v>
      </c>
      <c r="E24" s="74">
        <f>[3]STA_SP2_NO!$K$27</f>
        <v>542</v>
      </c>
      <c r="F24" s="81">
        <f>[4]STA_SP2_NO!$K$27</f>
        <v>1817.41</v>
      </c>
      <c r="G24" s="74">
        <f>[5]STA_SP2_NO!$K$27</f>
        <v>463</v>
      </c>
      <c r="H24" s="81">
        <f>[6]STA_SP2_NO!$K$27</f>
        <v>168</v>
      </c>
      <c r="I24" s="74">
        <f>[7]STA_SP2_NO!$K$27</f>
        <v>204</v>
      </c>
      <c r="J24" s="81">
        <f>[8]STA_SP2_NO!$K$27</f>
        <v>1323</v>
      </c>
      <c r="K24" s="74">
        <f>[9]STA_SP2_NO!$K$27</f>
        <v>106</v>
      </c>
      <c r="L24" s="81">
        <f>'[10]СП-2 (н.о.)'!$K$28</f>
        <v>2222.39</v>
      </c>
      <c r="M24" s="74">
        <f>[11]STA_SP2_NO!$K$27</f>
        <v>178</v>
      </c>
      <c r="N24" s="225">
        <f t="shared" si="2"/>
        <v>8839.06</v>
      </c>
    </row>
    <row r="25" spans="1:14" x14ac:dyDescent="0.25">
      <c r="A25" s="36">
        <v>4</v>
      </c>
      <c r="B25" s="37" t="s">
        <v>42</v>
      </c>
      <c r="C25" s="75">
        <f>[1]STA_SP2_NO!$K$28</f>
        <v>0</v>
      </c>
      <c r="D25" s="154">
        <f>[2]STA_SP2_NO!$K$28</f>
        <v>0</v>
      </c>
      <c r="E25" s="74">
        <f>[3]STA_SP2_NO!$K$28</f>
        <v>0</v>
      </c>
      <c r="F25" s="81">
        <f>[4]STA_SP2_NO!$K$28</f>
        <v>0</v>
      </c>
      <c r="G25" s="74">
        <f>[5]STA_SP2_NO!$K$28</f>
        <v>0</v>
      </c>
      <c r="H25" s="81">
        <f>[6]STA_SP2_NO!$K$28</f>
        <v>0</v>
      </c>
      <c r="I25" s="74">
        <f>[7]STA_SP2_NO!$K$28</f>
        <v>0</v>
      </c>
      <c r="J25" s="81">
        <f>[8]STA_SP2_NO!$K$28</f>
        <v>0</v>
      </c>
      <c r="K25" s="74">
        <f>[9]STA_SP2_NO!$K$28</f>
        <v>5</v>
      </c>
      <c r="L25" s="81">
        <f>'[10]СП-2 (н.о.)'!$K$29</f>
        <v>0</v>
      </c>
      <c r="M25" s="74">
        <f>[11]STA_SP2_NO!$K$28</f>
        <v>0</v>
      </c>
      <c r="N25" s="225">
        <f t="shared" si="2"/>
        <v>5</v>
      </c>
    </row>
    <row r="26" spans="1:14" x14ac:dyDescent="0.25">
      <c r="A26" s="36">
        <v>5</v>
      </c>
      <c r="B26" s="37" t="s">
        <v>43</v>
      </c>
      <c r="C26" s="75">
        <f>[1]STA_SP2_NO!$K$29</f>
        <v>0</v>
      </c>
      <c r="D26" s="154">
        <f>[2]STA_SP2_NO!$K$29</f>
        <v>0</v>
      </c>
      <c r="E26" s="74">
        <f>[3]STA_SP2_NO!$K$29</f>
        <v>0</v>
      </c>
      <c r="F26" s="81">
        <f>[4]STA_SP2_NO!$K$29</f>
        <v>0</v>
      </c>
      <c r="G26" s="74">
        <f>[5]STA_SP2_NO!$K$29</f>
        <v>0</v>
      </c>
      <c r="H26" s="81">
        <f>[6]STA_SP2_NO!$K$29</f>
        <v>0</v>
      </c>
      <c r="I26" s="74">
        <f>[7]STA_SP2_NO!$K$29</f>
        <v>0</v>
      </c>
      <c r="J26" s="81">
        <f>[8]STA_SP2_NO!$K$29</f>
        <v>54</v>
      </c>
      <c r="K26" s="74">
        <f>[9]STA_SP2_NO!$K$29</f>
        <v>0</v>
      </c>
      <c r="L26" s="81">
        <f>'[10]СП-2 (н.о.)'!$K$30</f>
        <v>0</v>
      </c>
      <c r="M26" s="74">
        <f>[11]STA_SP2_NO!$K$29</f>
        <v>92</v>
      </c>
      <c r="N26" s="37">
        <f t="shared" si="2"/>
        <v>146</v>
      </c>
    </row>
    <row r="27" spans="1:14" x14ac:dyDescent="0.25">
      <c r="A27" s="36">
        <v>6</v>
      </c>
      <c r="B27" s="37" t="s">
        <v>44</v>
      </c>
      <c r="C27" s="75">
        <f>[1]STA_SP2_NO!$K$30</f>
        <v>0</v>
      </c>
      <c r="D27" s="154">
        <f>[2]STA_SP2_NO!$K$30</f>
        <v>0</v>
      </c>
      <c r="E27" s="74">
        <f>[3]STA_SP2_NO!$K$30</f>
        <v>0</v>
      </c>
      <c r="F27" s="81">
        <f>[4]STA_SP2_NO!$K$30</f>
        <v>0</v>
      </c>
      <c r="G27" s="74">
        <f>[5]STA_SP2_NO!$K$30</f>
        <v>0</v>
      </c>
      <c r="H27" s="81">
        <f>[6]STA_SP2_NO!$K$30</f>
        <v>0</v>
      </c>
      <c r="I27" s="74">
        <f>[7]STA_SP2_NO!$K$30</f>
        <v>0</v>
      </c>
      <c r="J27" s="81">
        <f>[8]STA_SP2_NO!$K$30</f>
        <v>0</v>
      </c>
      <c r="K27" s="74">
        <f>[9]STA_SP2_NO!$K$30</f>
        <v>42</v>
      </c>
      <c r="L27" s="81">
        <f>'[10]СП-2 (н.о.)'!$K$31</f>
        <v>0</v>
      </c>
      <c r="M27" s="74">
        <f>[11]STA_SP2_NO!$K$30</f>
        <v>0</v>
      </c>
      <c r="N27" s="37">
        <f t="shared" si="2"/>
        <v>42</v>
      </c>
    </row>
    <row r="28" spans="1:14" x14ac:dyDescent="0.25">
      <c r="A28" s="36">
        <v>7</v>
      </c>
      <c r="B28" s="37" t="s">
        <v>45</v>
      </c>
      <c r="C28" s="75">
        <f>[1]STA_SP2_NO!$K$31</f>
        <v>0</v>
      </c>
      <c r="D28" s="154">
        <f>[2]STA_SP2_NO!$K$31</f>
        <v>259.26</v>
      </c>
      <c r="E28" s="74">
        <f>[3]STA_SP2_NO!$K$31</f>
        <v>87</v>
      </c>
      <c r="F28" s="81">
        <f>[4]STA_SP2_NO!$K$31</f>
        <v>2.2799999999999998</v>
      </c>
      <c r="G28" s="74">
        <f>[5]STA_SP2_NO!$K$31</f>
        <v>0</v>
      </c>
      <c r="H28" s="81">
        <f>[6]STA_SP2_NO!$K$31</f>
        <v>0</v>
      </c>
      <c r="I28" s="74">
        <f>[7]STA_SP2_NO!$K$31</f>
        <v>196379</v>
      </c>
      <c r="J28" s="81">
        <f>[8]STA_SP2_NO!$K$31</f>
        <v>878</v>
      </c>
      <c r="K28" s="74">
        <f>[9]STA_SP2_NO!$K$31</f>
        <v>144</v>
      </c>
      <c r="L28" s="81">
        <f>'[10]СП-2 (н.о.)'!$K$32</f>
        <v>12.3</v>
      </c>
      <c r="M28" s="74">
        <f>[11]STA_SP2_NO!$K$31</f>
        <v>0</v>
      </c>
      <c r="N28" s="62">
        <f t="shared" si="2"/>
        <v>197761.84</v>
      </c>
    </row>
    <row r="29" spans="1:14" ht="15.75" thickBot="1" x14ac:dyDescent="0.3">
      <c r="A29" s="38">
        <v>8</v>
      </c>
      <c r="B29" s="39" t="s">
        <v>46</v>
      </c>
      <c r="C29" s="75">
        <f>[1]STA_SP2_NO!$K$32</f>
        <v>0</v>
      </c>
      <c r="D29" s="154">
        <f>[2]STA_SP2_NO!$K$32</f>
        <v>0</v>
      </c>
      <c r="E29" s="74">
        <f>[3]STA_SP2_NO!$K$32</f>
        <v>0</v>
      </c>
      <c r="F29" s="81">
        <f>[4]STA_SP2_NO!$K$32</f>
        <v>0</v>
      </c>
      <c r="G29" s="74">
        <f>[5]STA_SP2_NO!$K$32</f>
        <v>0</v>
      </c>
      <c r="H29" s="81">
        <f>[6]STA_SP2_NO!$K$32</f>
        <v>0</v>
      </c>
      <c r="I29" s="74">
        <f>[7]STA_SP2_NO!$K$32</f>
        <v>0</v>
      </c>
      <c r="J29" s="81">
        <f>[8]STA_SP2_NO!$K$32</f>
        <v>0</v>
      </c>
      <c r="K29" s="74">
        <f>[9]STA_SP2_NO!$K$32</f>
        <v>0</v>
      </c>
      <c r="L29" s="81">
        <f>'[10]СП-2 (н.о.)'!$K$33</f>
        <v>0</v>
      </c>
      <c r="M29" s="74">
        <f>[11]STA_SP2_NO!$K$32</f>
        <v>0</v>
      </c>
      <c r="N29" s="247">
        <f t="shared" si="2"/>
        <v>0</v>
      </c>
    </row>
    <row r="30" spans="1:14" ht="15.75" thickBot="1" x14ac:dyDescent="0.3">
      <c r="A30" s="66"/>
      <c r="B30" s="41" t="s">
        <v>3</v>
      </c>
      <c r="C30" s="160">
        <f>SUM(C22:C28)</f>
        <v>12053.570000000002</v>
      </c>
      <c r="D30" s="56">
        <f t="shared" ref="D30:K30" si="3">SUM(D22:D29)</f>
        <v>38396.160000000003</v>
      </c>
      <c r="E30" s="45">
        <f t="shared" si="3"/>
        <v>10682</v>
      </c>
      <c r="F30" s="130">
        <f>SUM(F22:F28)</f>
        <v>37940.17</v>
      </c>
      <c r="G30" s="45">
        <f>SUM(G22:G28)</f>
        <v>15760</v>
      </c>
      <c r="H30" s="46">
        <f t="shared" si="3"/>
        <v>8601</v>
      </c>
      <c r="I30" s="45">
        <f>SUM(I22:I29)</f>
        <v>201671</v>
      </c>
      <c r="J30" s="46">
        <f t="shared" si="3"/>
        <v>24525</v>
      </c>
      <c r="K30" s="45">
        <f t="shared" si="3"/>
        <v>17369</v>
      </c>
      <c r="L30" s="46">
        <f>SUM(L22:L28)</f>
        <v>37270.550000000003</v>
      </c>
      <c r="M30" s="88">
        <f>SUM(M22:M29)</f>
        <v>19362</v>
      </c>
      <c r="N30" s="43">
        <f>SUM(C30:M30)</f>
        <v>423630.45</v>
      </c>
    </row>
    <row r="31" spans="1:14" ht="15.75" thickBo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5.75" thickBot="1" x14ac:dyDescent="0.3">
      <c r="A32" s="384" t="s">
        <v>53</v>
      </c>
      <c r="B32" s="385"/>
      <c r="C32" s="87">
        <f>C30/N30</f>
        <v>2.8453030229531426E-2</v>
      </c>
      <c r="D32" s="86">
        <f>D30/N30</f>
        <v>9.0635977654580785E-2</v>
      </c>
      <c r="E32" s="87">
        <f>E30/N30</f>
        <v>2.521537344636109E-2</v>
      </c>
      <c r="F32" s="51">
        <f>F30/N30</f>
        <v>8.9559591384424792E-2</v>
      </c>
      <c r="G32" s="87">
        <f>G30/N30</f>
        <v>3.7202236052672796E-2</v>
      </c>
      <c r="H32" s="51">
        <f>H30/N30</f>
        <v>2.030307311478672E-2</v>
      </c>
      <c r="I32" s="87">
        <f>I30/N30</f>
        <v>0.47605407023975732</v>
      </c>
      <c r="J32" s="51">
        <f>J30/N30</f>
        <v>5.7892439035012705E-2</v>
      </c>
      <c r="K32" s="87">
        <f>K30/N30</f>
        <v>4.1000357741045289E-2</v>
      </c>
      <c r="L32" s="51">
        <f>L30/N30</f>
        <v>8.7978921250821324E-2</v>
      </c>
      <c r="M32" s="87">
        <f>M30/N30</f>
        <v>4.570492985100575E-2</v>
      </c>
      <c r="N32" s="51">
        <f>N30/N30</f>
        <v>1</v>
      </c>
    </row>
  </sheetData>
  <mergeCells count="34">
    <mergeCell ref="A32:B32"/>
    <mergeCell ref="C18:K18"/>
    <mergeCell ref="A19:A21"/>
    <mergeCell ref="B19:B21"/>
    <mergeCell ref="C19:M19"/>
    <mergeCell ref="N19:N21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A16:B16"/>
    <mergeCell ref="C1:K1"/>
    <mergeCell ref="A2:A4"/>
    <mergeCell ref="B2:B4"/>
    <mergeCell ref="C2:M2"/>
    <mergeCell ref="H3:H4"/>
    <mergeCell ref="I3:I4"/>
    <mergeCell ref="J3:J4"/>
    <mergeCell ref="K3:K4"/>
    <mergeCell ref="L3:L4"/>
    <mergeCell ref="N2:N4"/>
    <mergeCell ref="C3:C4"/>
    <mergeCell ref="D3:D4"/>
    <mergeCell ref="E3:E4"/>
    <mergeCell ref="F3:F4"/>
    <mergeCell ref="G3:G4"/>
    <mergeCell ref="M3:M4"/>
  </mergeCells>
  <pageMargins left="0.25" right="0.25" top="0.75" bottom="0.75" header="0.3" footer="0.3"/>
  <pageSetup paperSize="9" scale="9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workbookViewId="0">
      <selection activeCell="Q26" sqref="Q26"/>
    </sheetView>
  </sheetViews>
  <sheetFormatPr defaultRowHeight="15" x14ac:dyDescent="0.25"/>
  <cols>
    <col min="1" max="1" width="3.7109375" style="1" customWidth="1"/>
    <col min="2" max="2" width="22.5703125" customWidth="1"/>
  </cols>
  <sheetData>
    <row r="1" spans="1:14" ht="30" customHeight="1" thickBot="1" x14ac:dyDescent="0.3">
      <c r="B1" s="29"/>
      <c r="C1" s="326" t="s">
        <v>109</v>
      </c>
      <c r="D1" s="327"/>
      <c r="E1" s="327"/>
      <c r="F1" s="327"/>
      <c r="G1" s="327"/>
      <c r="H1" s="327"/>
      <c r="I1" s="327"/>
      <c r="J1" s="328"/>
      <c r="K1" s="328"/>
      <c r="L1" s="29"/>
      <c r="M1" s="29"/>
      <c r="N1" s="60"/>
    </row>
    <row r="2" spans="1:14" ht="15.75" thickBot="1" x14ac:dyDescent="0.3">
      <c r="A2" s="329" t="s">
        <v>0</v>
      </c>
      <c r="B2" s="331" t="s">
        <v>1</v>
      </c>
      <c r="C2" s="350" t="s">
        <v>2</v>
      </c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31" t="s">
        <v>3</v>
      </c>
    </row>
    <row r="3" spans="1:14" x14ac:dyDescent="0.25">
      <c r="A3" s="361"/>
      <c r="B3" s="362"/>
      <c r="C3" s="366" t="s">
        <v>69</v>
      </c>
      <c r="D3" s="331" t="s">
        <v>4</v>
      </c>
      <c r="E3" s="357" t="s">
        <v>5</v>
      </c>
      <c r="F3" s="375" t="s">
        <v>6</v>
      </c>
      <c r="G3" s="357" t="s">
        <v>7</v>
      </c>
      <c r="H3" s="355" t="s">
        <v>8</v>
      </c>
      <c r="I3" s="357" t="s">
        <v>94</v>
      </c>
      <c r="J3" s="355" t="s">
        <v>9</v>
      </c>
      <c r="K3" s="366" t="s">
        <v>10</v>
      </c>
      <c r="L3" s="331" t="s">
        <v>93</v>
      </c>
      <c r="M3" s="357" t="s">
        <v>11</v>
      </c>
      <c r="N3" s="351"/>
    </row>
    <row r="4" spans="1:14" ht="15.75" thickBot="1" x14ac:dyDescent="0.3">
      <c r="A4" s="358"/>
      <c r="B4" s="352"/>
      <c r="C4" s="368"/>
      <c r="D4" s="358"/>
      <c r="E4" s="358"/>
      <c r="F4" s="376"/>
      <c r="G4" s="358"/>
      <c r="H4" s="356"/>
      <c r="I4" s="358"/>
      <c r="J4" s="356"/>
      <c r="K4" s="368"/>
      <c r="L4" s="358"/>
      <c r="M4" s="358"/>
      <c r="N4" s="352"/>
    </row>
    <row r="5" spans="1:14" x14ac:dyDescent="0.25">
      <c r="A5" s="34">
        <v>1</v>
      </c>
      <c r="B5" s="35" t="s">
        <v>39</v>
      </c>
      <c r="C5" s="75">
        <f>[1]STA_SP2_NO!$J$34</f>
        <v>3</v>
      </c>
      <c r="D5" s="154">
        <f>[2]STA_SP2_NO!$J$34</f>
        <v>0</v>
      </c>
      <c r="E5" s="74">
        <f>[3]STA_SP2_NO!$J$34</f>
        <v>10</v>
      </c>
      <c r="F5" s="81">
        <f>[4]STA_SP2_NO!$J$34</f>
        <v>4</v>
      </c>
      <c r="G5" s="74">
        <f>[5]STA_SP2_NO!$J$34</f>
        <v>0</v>
      </c>
      <c r="H5" s="81">
        <f>[6]STA_SP2_NO!$J$34</f>
        <v>5</v>
      </c>
      <c r="I5" s="74">
        <f>[7]STA_SP2_NO!$J$34</f>
        <v>0</v>
      </c>
      <c r="J5" s="81">
        <f>[8]STA_SP2_NO!$J$34</f>
        <v>2</v>
      </c>
      <c r="K5" s="74">
        <f>[9]STA_SP2_NO!$J$34</f>
        <v>0</v>
      </c>
      <c r="L5" s="81">
        <f>'[10]СП-2 (н.о.)'!$J$35</f>
        <v>0</v>
      </c>
      <c r="M5" s="74">
        <f>[11]STA_SP2_NO!$J$34</f>
        <v>0</v>
      </c>
      <c r="N5" s="154">
        <f t="shared" ref="N5:N12" si="0">SUM(C5:M5)</f>
        <v>24</v>
      </c>
    </row>
    <row r="6" spans="1:14" x14ac:dyDescent="0.25">
      <c r="A6" s="36">
        <v>2</v>
      </c>
      <c r="B6" s="37" t="s">
        <v>40</v>
      </c>
      <c r="C6" s="75">
        <f>[1]STA_SP2_NO!$J$35</f>
        <v>0</v>
      </c>
      <c r="D6" s="154">
        <f>[2]STA_SP2_NO!$J$35</f>
        <v>0</v>
      </c>
      <c r="E6" s="74">
        <f>[3]STA_SP2_NO!$J$35</f>
        <v>0</v>
      </c>
      <c r="F6" s="81">
        <f>[4]STA_SP2_NO!$J$35</f>
        <v>0</v>
      </c>
      <c r="G6" s="74">
        <f>[5]STA_SP2_NO!$J$35</f>
        <v>0</v>
      </c>
      <c r="H6" s="81">
        <f>[6]STA_SP2_NO!$J$35</f>
        <v>0</v>
      </c>
      <c r="I6" s="74">
        <f>[7]STA_SP2_NO!$J$35</f>
        <v>0</v>
      </c>
      <c r="J6" s="81">
        <f>[8]STA_SP2_NO!$J$35</f>
        <v>0</v>
      </c>
      <c r="K6" s="74">
        <f>[9]STA_SP2_NO!$J$35</f>
        <v>0</v>
      </c>
      <c r="L6" s="81">
        <f>'[10]СП-2 (н.о.)'!$J$36</f>
        <v>0</v>
      </c>
      <c r="M6" s="74">
        <f>[11]STA_SP2_NO!$J$35</f>
        <v>0</v>
      </c>
      <c r="N6" s="62">
        <f t="shared" si="0"/>
        <v>0</v>
      </c>
    </row>
    <row r="7" spans="1:14" x14ac:dyDescent="0.25">
      <c r="A7" s="36">
        <v>3</v>
      </c>
      <c r="B7" s="37" t="s">
        <v>41</v>
      </c>
      <c r="C7" s="75">
        <f>[1]STA_SP2_NO!$J$36</f>
        <v>0</v>
      </c>
      <c r="D7" s="154">
        <f>[2]STA_SP2_NO!$J$36</f>
        <v>0</v>
      </c>
      <c r="E7" s="74">
        <f>[3]STA_SP2_NO!$J$36</f>
        <v>0</v>
      </c>
      <c r="F7" s="81">
        <f>[4]STA_SP2_NO!$J$36</f>
        <v>0</v>
      </c>
      <c r="G7" s="74">
        <f>[5]STA_SP2_NO!$J$36</f>
        <v>0</v>
      </c>
      <c r="H7" s="81">
        <f>[6]STA_SP2_NO!$J$36</f>
        <v>0</v>
      </c>
      <c r="I7" s="74">
        <f>[7]STA_SP2_NO!$J$36</f>
        <v>0</v>
      </c>
      <c r="J7" s="81">
        <f>[8]STA_SP2_NO!$J$36</f>
        <v>0</v>
      </c>
      <c r="K7" s="74">
        <f>[9]STA_SP2_NO!$J$36</f>
        <v>0</v>
      </c>
      <c r="L7" s="81">
        <f>'[10]СП-2 (н.о.)'!$J$37</f>
        <v>0</v>
      </c>
      <c r="M7" s="74">
        <f>[11]STA_SP2_NO!$J$36</f>
        <v>0</v>
      </c>
      <c r="N7" s="62">
        <f t="shared" si="0"/>
        <v>0</v>
      </c>
    </row>
    <row r="8" spans="1:14" x14ac:dyDescent="0.25">
      <c r="A8" s="36">
        <v>4</v>
      </c>
      <c r="B8" s="37" t="s">
        <v>42</v>
      </c>
      <c r="C8" s="75">
        <f>[1]STA_SP2_NO!$J$37</f>
        <v>0</v>
      </c>
      <c r="D8" s="154">
        <f>[2]STA_SP2_NO!$J$37</f>
        <v>0</v>
      </c>
      <c r="E8" s="74">
        <f>[3]STA_SP2_NO!$J$37</f>
        <v>0</v>
      </c>
      <c r="F8" s="81">
        <f>[4]STA_SP2_NO!$J$37</f>
        <v>0</v>
      </c>
      <c r="G8" s="74">
        <f>[5]STA_SP2_NO!$J$37</f>
        <v>0</v>
      </c>
      <c r="H8" s="81">
        <f>[6]STA_SP2_NO!$J$37</f>
        <v>0</v>
      </c>
      <c r="I8" s="74">
        <f>[7]STA_SP2_NO!$J$37</f>
        <v>0</v>
      </c>
      <c r="J8" s="81">
        <f>[8]STA_SP2_NO!$J$37</f>
        <v>0</v>
      </c>
      <c r="K8" s="74">
        <f>[9]STA_SP2_NO!$J$37</f>
        <v>0</v>
      </c>
      <c r="L8" s="81">
        <f>'[10]СП-2 (н.о.)'!$J$38</f>
        <v>0</v>
      </c>
      <c r="M8" s="74">
        <f>[11]STA_SP2_NO!$J$37</f>
        <v>0</v>
      </c>
      <c r="N8" s="62">
        <f t="shared" si="0"/>
        <v>0</v>
      </c>
    </row>
    <row r="9" spans="1:14" x14ac:dyDescent="0.25">
      <c r="A9" s="36">
        <v>5</v>
      </c>
      <c r="B9" s="37" t="s">
        <v>43</v>
      </c>
      <c r="C9" s="75">
        <f>[1]STA_SP2_NO!$J$38</f>
        <v>0</v>
      </c>
      <c r="D9" s="154">
        <f>[2]STA_SP2_NO!$J$38</f>
        <v>0</v>
      </c>
      <c r="E9" s="74">
        <f>[3]STA_SP2_NO!$J$38</f>
        <v>0</v>
      </c>
      <c r="F9" s="81">
        <f>[4]STA_SP2_NO!$J$38</f>
        <v>0</v>
      </c>
      <c r="G9" s="74">
        <f>[5]STA_SP2_NO!$J$38</f>
        <v>0</v>
      </c>
      <c r="H9" s="81">
        <f>[6]STA_SP2_NO!$J$38</f>
        <v>0</v>
      </c>
      <c r="I9" s="74">
        <f>[7]STA_SP2_NO!$J$38</f>
        <v>0</v>
      </c>
      <c r="J9" s="81">
        <f>[8]STA_SP2_NO!$J$38</f>
        <v>0</v>
      </c>
      <c r="K9" s="74">
        <f>[9]STA_SP2_NO!$J$38</f>
        <v>0</v>
      </c>
      <c r="L9" s="81">
        <f>'[10]СП-2 (н.о.)'!$J$39</f>
        <v>0</v>
      </c>
      <c r="M9" s="74">
        <f>[11]STA_SP2_NO!$J$38</f>
        <v>0</v>
      </c>
      <c r="N9" s="37">
        <f t="shared" si="0"/>
        <v>0</v>
      </c>
    </row>
    <row r="10" spans="1:14" x14ac:dyDescent="0.25">
      <c r="A10" s="36">
        <v>6</v>
      </c>
      <c r="B10" s="37" t="s">
        <v>44</v>
      </c>
      <c r="C10" s="75">
        <f>[1]STA_SP2_NO!$J$39</f>
        <v>0</v>
      </c>
      <c r="D10" s="154">
        <f>[2]STA_SP2_NO!$J$39</f>
        <v>0</v>
      </c>
      <c r="E10" s="74">
        <f>[3]STA_SP2_NO!$J$39</f>
        <v>0</v>
      </c>
      <c r="F10" s="81">
        <f>[4]STA_SP2_NO!$J$39</f>
        <v>0</v>
      </c>
      <c r="G10" s="74">
        <f>[5]STA_SP2_NO!$J$39</f>
        <v>0</v>
      </c>
      <c r="H10" s="81">
        <f>[6]STA_SP2_NO!$J$39</f>
        <v>0</v>
      </c>
      <c r="I10" s="74">
        <f>[7]STA_SP2_NO!$J$39</f>
        <v>0</v>
      </c>
      <c r="J10" s="81">
        <f>[8]STA_SP2_NO!$J$39</f>
        <v>0</v>
      </c>
      <c r="K10" s="74">
        <f>[9]STA_SP2_NO!$J$39</f>
        <v>0</v>
      </c>
      <c r="L10" s="81">
        <f>'[10]СП-2 (н.о.)'!$J$40</f>
        <v>0</v>
      </c>
      <c r="M10" s="74">
        <f>[11]STA_SP2_NO!$J$39</f>
        <v>0</v>
      </c>
      <c r="N10" s="37">
        <f t="shared" si="0"/>
        <v>0</v>
      </c>
    </row>
    <row r="11" spans="1:14" x14ac:dyDescent="0.25">
      <c r="A11" s="36">
        <v>7</v>
      </c>
      <c r="B11" s="37" t="s">
        <v>45</v>
      </c>
      <c r="C11" s="75">
        <f>[1]STA_SP2_NO!$J$40</f>
        <v>0</v>
      </c>
      <c r="D11" s="154">
        <f>[2]STA_SP2_NO!$J$40</f>
        <v>0</v>
      </c>
      <c r="E11" s="74">
        <f>[3]STA_SP2_NO!$J$40</f>
        <v>0</v>
      </c>
      <c r="F11" s="81">
        <f>[4]STA_SP2_NO!$J$40</f>
        <v>0</v>
      </c>
      <c r="G11" s="74">
        <f>[5]STA_SP2_NO!$J$40</f>
        <v>0</v>
      </c>
      <c r="H11" s="81">
        <f>[6]STA_SP2_NO!$J$40</f>
        <v>0</v>
      </c>
      <c r="I11" s="74">
        <f>[7]STA_SP2_NO!$J$40</f>
        <v>0</v>
      </c>
      <c r="J11" s="81">
        <f>[8]STA_SP2_NO!$J$40</f>
        <v>0</v>
      </c>
      <c r="K11" s="74">
        <f>[9]STA_SP2_NO!$J$40</f>
        <v>0</v>
      </c>
      <c r="L11" s="81">
        <f>'[10]СП-2 (н.о.)'!$J$41</f>
        <v>0</v>
      </c>
      <c r="M11" s="74">
        <f>[11]STA_SP2_NO!$J$40</f>
        <v>0</v>
      </c>
      <c r="N11" s="62">
        <f t="shared" si="0"/>
        <v>0</v>
      </c>
    </row>
    <row r="12" spans="1:14" ht="15.75" thickBot="1" x14ac:dyDescent="0.3">
      <c r="A12" s="38">
        <v>8</v>
      </c>
      <c r="B12" s="39" t="s">
        <v>46</v>
      </c>
      <c r="C12" s="75">
        <f>[1]STA_SP2_NO!$J$41</f>
        <v>0</v>
      </c>
      <c r="D12" s="154">
        <f>[2]STA_SP2_NO!$J$41</f>
        <v>0</v>
      </c>
      <c r="E12" s="74">
        <f>[3]STA_SP2_NO!$J$41</f>
        <v>0</v>
      </c>
      <c r="F12" s="81">
        <f>[4]STA_SP2_NO!$J$41</f>
        <v>0</v>
      </c>
      <c r="G12" s="74">
        <f>[5]STA_SP2_NO!$J$41</f>
        <v>0</v>
      </c>
      <c r="H12" s="81">
        <f>[6]STA_SP2_NO!$J$41</f>
        <v>0</v>
      </c>
      <c r="I12" s="74">
        <f>[7]STA_SP2_NO!$J$41</f>
        <v>0</v>
      </c>
      <c r="J12" s="81">
        <f>[8]STA_SP2_NO!$J$41</f>
        <v>0</v>
      </c>
      <c r="K12" s="74">
        <f>[9]STA_SP2_NO!$J$41</f>
        <v>0</v>
      </c>
      <c r="L12" s="81">
        <f>'[10]СП-2 (н.о.)'!$J$42</f>
        <v>0</v>
      </c>
      <c r="M12" s="74">
        <f>[11]STA_SP2_NO!$J$41</f>
        <v>0</v>
      </c>
      <c r="N12" s="39">
        <f t="shared" si="0"/>
        <v>0</v>
      </c>
    </row>
    <row r="13" spans="1:14" ht="15.75" thickBot="1" x14ac:dyDescent="0.3">
      <c r="A13" s="66"/>
      <c r="B13" s="41" t="s">
        <v>30</v>
      </c>
      <c r="C13" s="160">
        <f t="shared" ref="C13:N13" si="1">SUM(C5:C12)</f>
        <v>3</v>
      </c>
      <c r="D13" s="43">
        <f t="shared" si="1"/>
        <v>0</v>
      </c>
      <c r="E13" s="45">
        <f t="shared" si="1"/>
        <v>10</v>
      </c>
      <c r="F13" s="46">
        <f t="shared" si="1"/>
        <v>4</v>
      </c>
      <c r="G13" s="45">
        <f t="shared" si="1"/>
        <v>0</v>
      </c>
      <c r="H13" s="46">
        <f t="shared" si="1"/>
        <v>5</v>
      </c>
      <c r="I13" s="45">
        <f t="shared" si="1"/>
        <v>0</v>
      </c>
      <c r="J13" s="46">
        <f t="shared" si="1"/>
        <v>2</v>
      </c>
      <c r="K13" s="45">
        <f t="shared" si="1"/>
        <v>0</v>
      </c>
      <c r="L13" s="46">
        <f>SUM(L5:L12)</f>
        <v>0</v>
      </c>
      <c r="M13" s="45">
        <f t="shared" si="1"/>
        <v>0</v>
      </c>
      <c r="N13" s="43">
        <f t="shared" si="1"/>
        <v>24</v>
      </c>
    </row>
    <row r="14" spans="1:14" ht="15.75" thickBot="1" x14ac:dyDescent="0.3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5.75" thickBot="1" x14ac:dyDescent="0.3">
      <c r="A15" s="386" t="s">
        <v>53</v>
      </c>
      <c r="B15" s="387"/>
      <c r="C15" s="87">
        <f>C13/N13</f>
        <v>0.125</v>
      </c>
      <c r="D15" s="86">
        <f>D13/N13</f>
        <v>0</v>
      </c>
      <c r="E15" s="85">
        <f>E13/N13</f>
        <v>0.41666666666666669</v>
      </c>
      <c r="F15" s="51">
        <f>F13/N13</f>
        <v>0.16666666666666666</v>
      </c>
      <c r="G15" s="85">
        <f>G13/N13</f>
        <v>0</v>
      </c>
      <c r="H15" s="51">
        <f>H13/N13</f>
        <v>0.20833333333333334</v>
      </c>
      <c r="I15" s="85">
        <f>I13/N13</f>
        <v>0</v>
      </c>
      <c r="J15" s="51">
        <f>J13/N13</f>
        <v>8.3333333333333329E-2</v>
      </c>
      <c r="K15" s="85">
        <f>K13/N13</f>
        <v>0</v>
      </c>
      <c r="L15" s="51">
        <f>L13/N13</f>
        <v>0</v>
      </c>
      <c r="M15" s="85">
        <f>M13/N13</f>
        <v>0</v>
      </c>
      <c r="N15" s="51">
        <f>N13/N13</f>
        <v>1</v>
      </c>
    </row>
    <row r="16" spans="1:14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5.75" thickBot="1" x14ac:dyDescent="0.3">
      <c r="B17" s="29"/>
      <c r="C17" s="326" t="s">
        <v>118</v>
      </c>
      <c r="D17" s="327"/>
      <c r="E17" s="327"/>
      <c r="F17" s="327"/>
      <c r="G17" s="327"/>
      <c r="H17" s="327"/>
      <c r="I17" s="327"/>
      <c r="J17" s="328"/>
      <c r="K17" s="328"/>
      <c r="L17" s="29"/>
      <c r="M17" s="29"/>
      <c r="N17" s="207" t="s">
        <v>36</v>
      </c>
    </row>
    <row r="18" spans="1:14" ht="15.75" thickBot="1" x14ac:dyDescent="0.3">
      <c r="A18" s="329" t="s">
        <v>0</v>
      </c>
      <c r="B18" s="331" t="s">
        <v>1</v>
      </c>
      <c r="C18" s="350" t="s">
        <v>2</v>
      </c>
      <c r="D18" s="350"/>
      <c r="E18" s="350"/>
      <c r="F18" s="350"/>
      <c r="G18" s="350"/>
      <c r="H18" s="350"/>
      <c r="I18" s="350"/>
      <c r="J18" s="350"/>
      <c r="K18" s="350"/>
      <c r="L18" s="350"/>
      <c r="M18" s="350"/>
      <c r="N18" s="331" t="s">
        <v>3</v>
      </c>
    </row>
    <row r="19" spans="1:14" x14ac:dyDescent="0.25">
      <c r="A19" s="361"/>
      <c r="B19" s="362"/>
      <c r="C19" s="366" t="s">
        <v>69</v>
      </c>
      <c r="D19" s="331" t="s">
        <v>4</v>
      </c>
      <c r="E19" s="357" t="s">
        <v>5</v>
      </c>
      <c r="F19" s="375" t="s">
        <v>6</v>
      </c>
      <c r="G19" s="357" t="s">
        <v>7</v>
      </c>
      <c r="H19" s="355" t="s">
        <v>8</v>
      </c>
      <c r="I19" s="357" t="s">
        <v>94</v>
      </c>
      <c r="J19" s="355" t="s">
        <v>9</v>
      </c>
      <c r="K19" s="366" t="s">
        <v>10</v>
      </c>
      <c r="L19" s="331" t="s">
        <v>93</v>
      </c>
      <c r="M19" s="357" t="s">
        <v>11</v>
      </c>
      <c r="N19" s="351"/>
    </row>
    <row r="20" spans="1:14" ht="15.75" thickBot="1" x14ac:dyDescent="0.3">
      <c r="A20" s="358"/>
      <c r="B20" s="352"/>
      <c r="C20" s="368"/>
      <c r="D20" s="358"/>
      <c r="E20" s="358"/>
      <c r="F20" s="376"/>
      <c r="G20" s="358"/>
      <c r="H20" s="356"/>
      <c r="I20" s="358"/>
      <c r="J20" s="356"/>
      <c r="K20" s="368"/>
      <c r="L20" s="358"/>
      <c r="M20" s="358"/>
      <c r="N20" s="352"/>
    </row>
    <row r="21" spans="1:14" x14ac:dyDescent="0.25">
      <c r="A21" s="34">
        <v>1</v>
      </c>
      <c r="B21" s="35" t="s">
        <v>39</v>
      </c>
      <c r="C21" s="75">
        <f>[1]STA_SP2_NO!$K$34</f>
        <v>334.26</v>
      </c>
      <c r="D21" s="154">
        <f>[2]STA_SP2_NO!$K$34</f>
        <v>346.37</v>
      </c>
      <c r="E21" s="74">
        <f>[3]STA_SP2_NO!$K$34</f>
        <v>1974</v>
      </c>
      <c r="F21" s="81">
        <f>[4]STA_SP2_NO!$K$34</f>
        <v>134.57</v>
      </c>
      <c r="G21" s="74">
        <f>[5]STA_SP2_NO!$K$34</f>
        <v>26</v>
      </c>
      <c r="H21" s="81">
        <f>[6]STA_SP2_NO!$K$34</f>
        <v>480</v>
      </c>
      <c r="I21" s="74">
        <f>[7]STA_SP2_NO!$K$34</f>
        <v>0</v>
      </c>
      <c r="J21" s="81">
        <f>[8]STA_SP2_NO!$K$34</f>
        <v>185</v>
      </c>
      <c r="K21" s="74">
        <f>[9]STA_SP2_NO!$K$34</f>
        <v>0</v>
      </c>
      <c r="L21" s="81">
        <f>'[10]СП-2 (н.о.)'!$K$35</f>
        <v>0</v>
      </c>
      <c r="M21" s="74">
        <f>[11]STA_SP2_NO!$K$34</f>
        <v>0</v>
      </c>
      <c r="N21" s="154">
        <f t="shared" ref="N21:N28" si="2">SUM(C21:M21)</f>
        <v>3480.2000000000003</v>
      </c>
    </row>
    <row r="22" spans="1:14" x14ac:dyDescent="0.25">
      <c r="A22" s="36">
        <v>2</v>
      </c>
      <c r="B22" s="37" t="s">
        <v>40</v>
      </c>
      <c r="C22" s="75">
        <f>[1]STA_SP2_NO!$K$35</f>
        <v>0</v>
      </c>
      <c r="D22" s="154">
        <f>[2]STA_SP2_NO!$K$35</f>
        <v>0</v>
      </c>
      <c r="E22" s="74">
        <f>[3]STA_SP2_NO!$K$35</f>
        <v>0</v>
      </c>
      <c r="F22" s="81">
        <f>[4]STA_SP2_NO!$K$35</f>
        <v>0</v>
      </c>
      <c r="G22" s="74">
        <f>[5]STA_SP2_NO!$K$35</f>
        <v>0</v>
      </c>
      <c r="H22" s="81">
        <f>[6]STA_SP2_NO!$K$35</f>
        <v>0</v>
      </c>
      <c r="I22" s="74">
        <f>[7]STA_SP2_NO!$K$35</f>
        <v>0</v>
      </c>
      <c r="J22" s="81">
        <f>[8]STA_SP2_NO!$K$35</f>
        <v>0</v>
      </c>
      <c r="K22" s="74">
        <f>[9]STA_SP2_NO!$K$35</f>
        <v>0</v>
      </c>
      <c r="L22" s="81">
        <f>'[10]СП-2 (н.о.)'!$K$36</f>
        <v>0</v>
      </c>
      <c r="M22" s="74">
        <f>[11]STA_SP2_NO!$K$35</f>
        <v>0</v>
      </c>
      <c r="N22" s="62">
        <f t="shared" si="2"/>
        <v>0</v>
      </c>
    </row>
    <row r="23" spans="1:14" x14ac:dyDescent="0.25">
      <c r="A23" s="36">
        <v>3</v>
      </c>
      <c r="B23" s="37" t="s">
        <v>41</v>
      </c>
      <c r="C23" s="75">
        <f>[1]STA_SP2_NO!$K$36</f>
        <v>0</v>
      </c>
      <c r="D23" s="154">
        <f>[2]STA_SP2_NO!$K$36</f>
        <v>0</v>
      </c>
      <c r="E23" s="74">
        <f>[3]STA_SP2_NO!$K$36</f>
        <v>0</v>
      </c>
      <c r="F23" s="81">
        <f>[4]STA_SP2_NO!$K$36</f>
        <v>0</v>
      </c>
      <c r="G23" s="74">
        <f>[5]STA_SP2_NO!$K$36</f>
        <v>0</v>
      </c>
      <c r="H23" s="81">
        <f>[6]STA_SP2_NO!$K$36</f>
        <v>0</v>
      </c>
      <c r="I23" s="74">
        <f>[7]STA_SP2_NO!$K$36</f>
        <v>0</v>
      </c>
      <c r="J23" s="81">
        <f>[8]STA_SP2_NO!$K$36</f>
        <v>0</v>
      </c>
      <c r="K23" s="74">
        <f>[9]STA_SP2_NO!$K$36</f>
        <v>0</v>
      </c>
      <c r="L23" s="81">
        <f>'[10]СП-2 (н.о.)'!$K$37</f>
        <v>0</v>
      </c>
      <c r="M23" s="74">
        <f>[11]STA_SP2_NO!$K$36</f>
        <v>0</v>
      </c>
      <c r="N23" s="62">
        <f t="shared" si="2"/>
        <v>0</v>
      </c>
    </row>
    <row r="24" spans="1:14" x14ac:dyDescent="0.25">
      <c r="A24" s="36">
        <v>4</v>
      </c>
      <c r="B24" s="37" t="s">
        <v>42</v>
      </c>
      <c r="C24" s="75">
        <f>[1]STA_SP2_NO!$K$37</f>
        <v>0</v>
      </c>
      <c r="D24" s="154">
        <f>[2]STA_SP2_NO!$K$37</f>
        <v>0</v>
      </c>
      <c r="E24" s="74">
        <f>[3]STA_SP2_NO!$K$37</f>
        <v>0</v>
      </c>
      <c r="F24" s="81">
        <f>[4]STA_SP2_NO!$K$37</f>
        <v>0</v>
      </c>
      <c r="G24" s="74">
        <f>[5]STA_SP2_NO!$K$37</f>
        <v>0</v>
      </c>
      <c r="H24" s="81">
        <f>[6]STA_SP2_NO!$K$37</f>
        <v>0</v>
      </c>
      <c r="I24" s="74">
        <f>[7]STA_SP2_NO!$K$37</f>
        <v>0</v>
      </c>
      <c r="J24" s="81">
        <f>[8]STA_SP2_NO!$K$37</f>
        <v>0</v>
      </c>
      <c r="K24" s="74">
        <f>[9]STA_SP2_NO!$K$37</f>
        <v>0</v>
      </c>
      <c r="L24" s="81">
        <f>'[10]СП-2 (н.о.)'!$K$38</f>
        <v>0</v>
      </c>
      <c r="M24" s="74">
        <f>[11]STA_SP2_NO!$K$37</f>
        <v>0</v>
      </c>
      <c r="N24" s="62">
        <f t="shared" si="2"/>
        <v>0</v>
      </c>
    </row>
    <row r="25" spans="1:14" x14ac:dyDescent="0.25">
      <c r="A25" s="36">
        <v>5</v>
      </c>
      <c r="B25" s="37" t="s">
        <v>43</v>
      </c>
      <c r="C25" s="75">
        <f>[1]STA_SP2_NO!$K$38</f>
        <v>0</v>
      </c>
      <c r="D25" s="154">
        <f>[2]STA_SP2_NO!$K$38</f>
        <v>0</v>
      </c>
      <c r="E25" s="74">
        <f>[3]STA_SP2_NO!$K$38</f>
        <v>0</v>
      </c>
      <c r="F25" s="81">
        <f>[4]STA_SP2_NO!$K$38</f>
        <v>0</v>
      </c>
      <c r="G25" s="74">
        <f>[5]STA_SP2_NO!$K$38</f>
        <v>0</v>
      </c>
      <c r="H25" s="81">
        <f>[6]STA_SP2_NO!$K$38</f>
        <v>0</v>
      </c>
      <c r="I25" s="74">
        <f>[7]STA_SP2_NO!$K$38</f>
        <v>0</v>
      </c>
      <c r="J25" s="81">
        <f>[8]STA_SP2_NO!$K$38</f>
        <v>0</v>
      </c>
      <c r="K25" s="74">
        <f>[9]STA_SP2_NO!$K$38</f>
        <v>0</v>
      </c>
      <c r="L25" s="81">
        <f>'[10]СП-2 (н.о.)'!$K$39</f>
        <v>0</v>
      </c>
      <c r="M25" s="74">
        <f>[11]STA_SP2_NO!$K$38</f>
        <v>0</v>
      </c>
      <c r="N25" s="37">
        <f t="shared" si="2"/>
        <v>0</v>
      </c>
    </row>
    <row r="26" spans="1:14" x14ac:dyDescent="0.25">
      <c r="A26" s="36">
        <v>6</v>
      </c>
      <c r="B26" s="37" t="s">
        <v>44</v>
      </c>
      <c r="C26" s="75">
        <f>[1]STA_SP2_NO!$K$39</f>
        <v>0</v>
      </c>
      <c r="D26" s="154">
        <f>[2]STA_SP2_NO!$K$39</f>
        <v>0</v>
      </c>
      <c r="E26" s="74">
        <f>[3]STA_SP2_NO!$K$39</f>
        <v>0</v>
      </c>
      <c r="F26" s="81">
        <f>[4]STA_SP2_NO!$K$39</f>
        <v>0</v>
      </c>
      <c r="G26" s="74">
        <f>[5]STA_SP2_NO!$K$39</f>
        <v>0</v>
      </c>
      <c r="H26" s="81">
        <f>[6]STA_SP2_NO!$K$39</f>
        <v>0</v>
      </c>
      <c r="I26" s="74">
        <f>[7]STA_SP2_NO!$K$39</f>
        <v>0</v>
      </c>
      <c r="J26" s="81">
        <f>[8]STA_SP2_NO!$K$39</f>
        <v>0</v>
      </c>
      <c r="K26" s="74">
        <f>[9]STA_SP2_NO!$K$39</f>
        <v>0</v>
      </c>
      <c r="L26" s="81">
        <f>'[10]СП-2 (н.о.)'!$K$40</f>
        <v>0</v>
      </c>
      <c r="M26" s="74">
        <f>[11]STA_SP2_NO!$K$39</f>
        <v>0</v>
      </c>
      <c r="N26" s="37">
        <f t="shared" si="2"/>
        <v>0</v>
      </c>
    </row>
    <row r="27" spans="1:14" x14ac:dyDescent="0.25">
      <c r="A27" s="36">
        <v>7</v>
      </c>
      <c r="B27" s="37" t="s">
        <v>45</v>
      </c>
      <c r="C27" s="75">
        <f>[1]STA_SP2_NO!$K$40</f>
        <v>0</v>
      </c>
      <c r="D27" s="154">
        <f>[2]STA_SP2_NO!$K$40</f>
        <v>0</v>
      </c>
      <c r="E27" s="74">
        <f>[3]STA_SP2_NO!$K$40</f>
        <v>0</v>
      </c>
      <c r="F27" s="81">
        <f>[4]STA_SP2_NO!$K$40</f>
        <v>0</v>
      </c>
      <c r="G27" s="74">
        <f>[5]STA_SP2_NO!$K$40</f>
        <v>0</v>
      </c>
      <c r="H27" s="81">
        <f>[6]STA_SP2_NO!$K$40</f>
        <v>0</v>
      </c>
      <c r="I27" s="74">
        <f>[7]STA_SP2_NO!$K$40</f>
        <v>0</v>
      </c>
      <c r="J27" s="81">
        <f>[8]STA_SP2_NO!$K$40</f>
        <v>0</v>
      </c>
      <c r="K27" s="74">
        <f>[9]STA_SP2_NO!$K$40</f>
        <v>0</v>
      </c>
      <c r="L27" s="81">
        <f>'[10]СП-2 (н.о.)'!$K$41</f>
        <v>0</v>
      </c>
      <c r="M27" s="74">
        <f>[11]STA_SP2_NO!$K$40</f>
        <v>0</v>
      </c>
      <c r="N27" s="62">
        <f t="shared" si="2"/>
        <v>0</v>
      </c>
    </row>
    <row r="28" spans="1:14" ht="15.75" thickBot="1" x14ac:dyDescent="0.3">
      <c r="A28" s="38">
        <v>8</v>
      </c>
      <c r="B28" s="39" t="s">
        <v>46</v>
      </c>
      <c r="C28" s="75">
        <f>[1]STA_SP2_NO!$K$41</f>
        <v>0</v>
      </c>
      <c r="D28" s="154">
        <f>[2]STA_SP2_NO!$K$41</f>
        <v>0</v>
      </c>
      <c r="E28" s="74">
        <f>[3]STA_SP2_NO!$K$41</f>
        <v>0</v>
      </c>
      <c r="F28" s="81">
        <f>[4]STA_SP2_NO!$K$41</f>
        <v>0</v>
      </c>
      <c r="G28" s="74">
        <f>[5]STA_SP2_NO!$K$41</f>
        <v>0</v>
      </c>
      <c r="H28" s="81">
        <f>[6]STA_SP2_NO!$K$41</f>
        <v>0</v>
      </c>
      <c r="I28" s="74">
        <f>[7]STA_SP2_NO!$K$41</f>
        <v>0</v>
      </c>
      <c r="J28" s="81">
        <f>[8]STA_SP2_NO!$K$41</f>
        <v>0</v>
      </c>
      <c r="K28" s="74">
        <f>[9]STA_SP2_NO!$K$41</f>
        <v>0</v>
      </c>
      <c r="L28" s="81">
        <f>'[10]СП-2 (н.о.)'!$K$42</f>
        <v>0</v>
      </c>
      <c r="M28" s="74">
        <f>[11]STA_SP2_NO!$K$41</f>
        <v>0</v>
      </c>
      <c r="N28" s="39">
        <f t="shared" si="2"/>
        <v>0</v>
      </c>
    </row>
    <row r="29" spans="1:14" ht="15.75" thickBot="1" x14ac:dyDescent="0.3">
      <c r="A29" s="40"/>
      <c r="B29" s="41" t="s">
        <v>37</v>
      </c>
      <c r="C29" s="88">
        <f t="shared" ref="C29:N29" si="3">SUM(C21:C28)</f>
        <v>334.26</v>
      </c>
      <c r="D29" s="43">
        <f t="shared" si="3"/>
        <v>346.37</v>
      </c>
      <c r="E29" s="88">
        <f t="shared" si="3"/>
        <v>1974</v>
      </c>
      <c r="F29" s="43">
        <f t="shared" si="3"/>
        <v>134.57</v>
      </c>
      <c r="G29" s="88">
        <f t="shared" si="3"/>
        <v>26</v>
      </c>
      <c r="H29" s="43">
        <f t="shared" si="3"/>
        <v>480</v>
      </c>
      <c r="I29" s="88">
        <f t="shared" si="3"/>
        <v>0</v>
      </c>
      <c r="J29" s="43">
        <f t="shared" si="3"/>
        <v>185</v>
      </c>
      <c r="K29" s="88">
        <f t="shared" si="3"/>
        <v>0</v>
      </c>
      <c r="L29" s="43">
        <f>SUM(L21:L28)</f>
        <v>0</v>
      </c>
      <c r="M29" s="88">
        <f t="shared" si="3"/>
        <v>0</v>
      </c>
      <c r="N29" s="43">
        <f t="shared" si="3"/>
        <v>3480.2000000000003</v>
      </c>
    </row>
    <row r="30" spans="1:14" ht="15.75" thickBot="1" x14ac:dyDescent="0.3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5.75" thickBot="1" x14ac:dyDescent="0.3">
      <c r="A31" s="386" t="s">
        <v>53</v>
      </c>
      <c r="B31" s="387"/>
      <c r="C31" s="85">
        <f>C29/N29</f>
        <v>9.6046204241135552E-2</v>
      </c>
      <c r="D31" s="86">
        <f>D29/N29</f>
        <v>9.9525889316705932E-2</v>
      </c>
      <c r="E31" s="85">
        <f>E29/N29</f>
        <v>0.56720878110453421</v>
      </c>
      <c r="F31" s="86">
        <f>F29/N29</f>
        <v>3.8667317970231589E-2</v>
      </c>
      <c r="G31" s="85">
        <f>G29/N29</f>
        <v>7.4708350094822131E-3</v>
      </c>
      <c r="H31" s="86">
        <f>H29/N29</f>
        <v>0.13792310786736392</v>
      </c>
      <c r="I31" s="85">
        <f>I29/N29</f>
        <v>0</v>
      </c>
      <c r="J31" s="86">
        <f>J29/N29</f>
        <v>5.3157864490546519E-2</v>
      </c>
      <c r="K31" s="85">
        <f>K29/N29</f>
        <v>0</v>
      </c>
      <c r="L31" s="86">
        <f>L29/N29</f>
        <v>0</v>
      </c>
      <c r="M31" s="85">
        <f>M29/N29</f>
        <v>0</v>
      </c>
      <c r="N31" s="86">
        <f>N29/N29</f>
        <v>1</v>
      </c>
    </row>
  </sheetData>
  <mergeCells count="34">
    <mergeCell ref="A31:B31"/>
    <mergeCell ref="C17:K17"/>
    <mergeCell ref="A18:A20"/>
    <mergeCell ref="B18:B20"/>
    <mergeCell ref="C18:M18"/>
    <mergeCell ref="N18:N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2:N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A2:A4"/>
    <mergeCell ref="A15:B15"/>
    <mergeCell ref="C1:K1"/>
    <mergeCell ref="B2:B4"/>
    <mergeCell ref="C2:M2"/>
  </mergeCells>
  <pageMargins left="0.25" right="0.25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workbookViewId="0">
      <selection activeCell="L11" sqref="L11"/>
    </sheetView>
  </sheetViews>
  <sheetFormatPr defaultRowHeight="15" x14ac:dyDescent="0.25"/>
  <cols>
    <col min="1" max="1" width="4.42578125" customWidth="1"/>
    <col min="2" max="2" width="27.85546875" customWidth="1"/>
    <col min="3" max="3" width="9.140625" customWidth="1"/>
    <col min="4" max="4" width="9.85546875" bestFit="1" customWidth="1"/>
  </cols>
  <sheetData>
    <row r="1" spans="1:14" ht="33.75" customHeight="1" thickBot="1" x14ac:dyDescent="0.3">
      <c r="A1" s="29"/>
      <c r="B1" s="29"/>
      <c r="C1" s="345" t="s">
        <v>110</v>
      </c>
      <c r="D1" s="346"/>
      <c r="E1" s="346"/>
      <c r="F1" s="346"/>
      <c r="G1" s="346"/>
      <c r="H1" s="346"/>
      <c r="I1" s="346"/>
      <c r="J1" s="29"/>
      <c r="K1" s="29"/>
      <c r="L1" s="29"/>
      <c r="M1" s="29"/>
      <c r="N1" s="212" t="s">
        <v>36</v>
      </c>
    </row>
    <row r="2" spans="1:14" ht="15.75" thickBot="1" x14ac:dyDescent="0.3">
      <c r="A2" s="329" t="s">
        <v>0</v>
      </c>
      <c r="B2" s="331" t="s">
        <v>1</v>
      </c>
      <c r="C2" s="347" t="s">
        <v>2</v>
      </c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35" t="s">
        <v>3</v>
      </c>
    </row>
    <row r="3" spans="1:14" ht="15.75" thickBot="1" x14ac:dyDescent="0.3">
      <c r="A3" s="330"/>
      <c r="B3" s="332"/>
      <c r="C3" s="79" t="s">
        <v>69</v>
      </c>
      <c r="D3" s="33" t="s">
        <v>4</v>
      </c>
      <c r="E3" s="57" t="s">
        <v>5</v>
      </c>
      <c r="F3" s="30" t="s">
        <v>6</v>
      </c>
      <c r="G3" s="58" t="s">
        <v>7</v>
      </c>
      <c r="H3" s="30" t="s">
        <v>8</v>
      </c>
      <c r="I3" s="21" t="s">
        <v>94</v>
      </c>
      <c r="J3" s="30" t="s">
        <v>9</v>
      </c>
      <c r="K3" s="76" t="s">
        <v>10</v>
      </c>
      <c r="L3" s="30" t="s">
        <v>93</v>
      </c>
      <c r="M3" s="219" t="s">
        <v>11</v>
      </c>
      <c r="N3" s="336"/>
    </row>
    <row r="4" spans="1:14" ht="15.75" thickBot="1" x14ac:dyDescent="0.3">
      <c r="A4" s="34">
        <v>1</v>
      </c>
      <c r="B4" s="35" t="s">
        <v>12</v>
      </c>
      <c r="C4" s="184">
        <f>[1]STA_SP4_NO!$P$10</f>
        <v>33746.5</v>
      </c>
      <c r="D4" s="234">
        <f>[2]STA_SP4_NO!$P$10</f>
        <v>75127.710000000006</v>
      </c>
      <c r="E4" s="184">
        <f>[3]STA_SP4_NO!$P$10</f>
        <v>16058</v>
      </c>
      <c r="F4" s="81">
        <f>[4]STA_SP4_NO!$P$10</f>
        <v>53784.28</v>
      </c>
      <c r="G4" s="184">
        <f>[5]STA_SP4_NO!$P$10</f>
        <v>27675</v>
      </c>
      <c r="H4" s="81">
        <f>[6]STA_SP4_NO!$P$10</f>
        <v>49786</v>
      </c>
      <c r="I4" s="184">
        <f>[7]STA_SP4_NO!$P$10</f>
        <v>12409</v>
      </c>
      <c r="J4" s="81">
        <f>[8]STA_SP4_NO!$P$10</f>
        <v>30845</v>
      </c>
      <c r="K4" s="184">
        <f>[9]STA_SP4_NO!$P$10</f>
        <v>22931</v>
      </c>
      <c r="L4" s="81">
        <f>'[10]СП-4 (н.о.)'!$P$11</f>
        <v>27287.22</v>
      </c>
      <c r="M4" s="184">
        <f>[11]STA_SP4_NO!$P$10</f>
        <v>57683</v>
      </c>
      <c r="N4" s="154">
        <f t="shared" ref="N4:N20" si="0">SUM(C4:M4)</f>
        <v>407332.70999999996</v>
      </c>
    </row>
    <row r="5" spans="1:14" ht="15.75" thickBot="1" x14ac:dyDescent="0.3">
      <c r="A5" s="36">
        <v>2</v>
      </c>
      <c r="B5" s="37" t="s">
        <v>13</v>
      </c>
      <c r="C5" s="184">
        <f>[1]STA_SP4_NO!$P$11</f>
        <v>90094.37</v>
      </c>
      <c r="D5" s="234">
        <f>[2]STA_SP4_NO!$P$11</f>
        <v>94921.05</v>
      </c>
      <c r="E5" s="184">
        <f>[3]STA_SP4_NO!$P$11</f>
        <v>20265</v>
      </c>
      <c r="F5" s="81">
        <f>[4]STA_SP4_NO!$P$11</f>
        <v>59368.51</v>
      </c>
      <c r="G5" s="184">
        <f>[5]STA_SP4_NO!$P$11</f>
        <v>7921.5</v>
      </c>
      <c r="H5" s="81">
        <f>[6]STA_SP4_NO!$P$11</f>
        <v>131828</v>
      </c>
      <c r="I5" s="184">
        <f>[7]STA_SP4_NO!$P$11</f>
        <v>0</v>
      </c>
      <c r="J5" s="81">
        <f>[8]STA_SP4_NO!$P$11</f>
        <v>35335</v>
      </c>
      <c r="K5" s="184">
        <f>[9]STA_SP4_NO!$P$11</f>
        <v>0</v>
      </c>
      <c r="L5" s="81">
        <f>'[10]СП-4 (н.о.)'!$P$12</f>
        <v>45509.56</v>
      </c>
      <c r="M5" s="184">
        <f>[11]STA_SP4_NO!$P$11</f>
        <v>119305</v>
      </c>
      <c r="N5" s="62">
        <f t="shared" si="0"/>
        <v>604547.99</v>
      </c>
    </row>
    <row r="6" spans="1:14" ht="15.75" thickBot="1" x14ac:dyDescent="0.3">
      <c r="A6" s="36">
        <v>3</v>
      </c>
      <c r="B6" s="37" t="s">
        <v>14</v>
      </c>
      <c r="C6" s="184">
        <f>[1]STA_SP4_NO!$P$12</f>
        <v>37797.620000000003</v>
      </c>
      <c r="D6" s="234">
        <f>[2]STA_SP4_NO!$P$12</f>
        <v>84437.68</v>
      </c>
      <c r="E6" s="184">
        <f>[3]STA_SP4_NO!$P$12</f>
        <v>40576</v>
      </c>
      <c r="F6" s="81">
        <f>[4]STA_SP4_NO!$P$12</f>
        <v>128169.15</v>
      </c>
      <c r="G6" s="184">
        <f>[5]STA_SP4_NO!$P$12</f>
        <v>66355.5</v>
      </c>
      <c r="H6" s="81">
        <f>[6]STA_SP4_NO!$P$12</f>
        <v>68043</v>
      </c>
      <c r="I6" s="184">
        <f>[7]STA_SP4_NO!$P$12</f>
        <v>9618</v>
      </c>
      <c r="J6" s="81">
        <f>[8]STA_SP4_NO!$P$12</f>
        <v>43211</v>
      </c>
      <c r="K6" s="184">
        <f>[9]STA_SP4_NO!$P$12</f>
        <v>52939</v>
      </c>
      <c r="L6" s="81">
        <f>'[10]СП-4 (н.о.)'!$P$13</f>
        <v>59076.160000000003</v>
      </c>
      <c r="M6" s="184">
        <f>[11]STA_SP4_NO!$P$12</f>
        <v>46537</v>
      </c>
      <c r="N6" s="62">
        <f>SUM(C6:M6)</f>
        <v>636760.11</v>
      </c>
    </row>
    <row r="7" spans="1:14" ht="15.75" thickBot="1" x14ac:dyDescent="0.3">
      <c r="A7" s="36">
        <v>4</v>
      </c>
      <c r="B7" s="37" t="s">
        <v>15</v>
      </c>
      <c r="C7" s="184">
        <f>[1]STA_SP4_NO!$P$13</f>
        <v>0</v>
      </c>
      <c r="D7" s="234">
        <f>[2]STA_SP4_NO!$P$13</f>
        <v>0</v>
      </c>
      <c r="E7" s="184">
        <f>[3]STA_SP4_NO!$P$13</f>
        <v>0</v>
      </c>
      <c r="F7" s="81">
        <f>[4]STA_SP4_NO!$P$13</f>
        <v>0</v>
      </c>
      <c r="G7" s="184">
        <f>[5]STA_SP4_NO!$P$13</f>
        <v>0</v>
      </c>
      <c r="H7" s="81">
        <f>[6]STA_SP4_NO!$P$13</f>
        <v>0</v>
      </c>
      <c r="I7" s="184">
        <f>[7]STA_SP4_NO!$P$13</f>
        <v>0</v>
      </c>
      <c r="J7" s="81">
        <f>[8]STA_SP4_NO!$P$13</f>
        <v>0</v>
      </c>
      <c r="K7" s="184">
        <f>[9]STA_SP4_NO!$P$13</f>
        <v>0</v>
      </c>
      <c r="L7" s="81">
        <f>'[10]СП-4 (н.о.)'!$P$14</f>
        <v>0</v>
      </c>
      <c r="M7" s="184">
        <f>[11]STA_SP4_NO!$P$13</f>
        <v>0</v>
      </c>
      <c r="N7" s="37">
        <f t="shared" si="0"/>
        <v>0</v>
      </c>
    </row>
    <row r="8" spans="1:14" ht="15.75" thickBot="1" x14ac:dyDescent="0.3">
      <c r="A8" s="36">
        <v>5</v>
      </c>
      <c r="B8" s="37" t="s">
        <v>16</v>
      </c>
      <c r="C8" s="184">
        <f>[1]STA_SP4_NO!$P$14</f>
        <v>0</v>
      </c>
      <c r="D8" s="234">
        <f>[2]STA_SP4_NO!$P$14</f>
        <v>839.76</v>
      </c>
      <c r="E8" s="184">
        <f>[3]STA_SP4_NO!$P$14</f>
        <v>0</v>
      </c>
      <c r="F8" s="81">
        <f>[4]STA_SP4_NO!$P$14</f>
        <v>0</v>
      </c>
      <c r="G8" s="184">
        <f>[5]STA_SP4_NO!$P$14</f>
        <v>139.5</v>
      </c>
      <c r="H8" s="81">
        <f>[6]STA_SP4_NO!$P$14</f>
        <v>58575</v>
      </c>
      <c r="I8" s="184">
        <f>[7]STA_SP4_NO!$P$14</f>
        <v>0</v>
      </c>
      <c r="J8" s="81">
        <f>[8]STA_SP4_NO!$P$14</f>
        <v>0</v>
      </c>
      <c r="K8" s="184">
        <f>[9]STA_SP4_NO!$P$14</f>
        <v>1203</v>
      </c>
      <c r="L8" s="81">
        <f>'[10]СП-4 (н.о.)'!$P$15</f>
        <v>128.04</v>
      </c>
      <c r="M8" s="184">
        <f>[11]STA_SP4_NO!$P$14</f>
        <v>0</v>
      </c>
      <c r="N8" s="62">
        <f t="shared" si="0"/>
        <v>60885.3</v>
      </c>
    </row>
    <row r="9" spans="1:14" ht="15.75" thickBot="1" x14ac:dyDescent="0.3">
      <c r="A9" s="36">
        <v>6</v>
      </c>
      <c r="B9" s="37" t="s">
        <v>17</v>
      </c>
      <c r="C9" s="184">
        <f>[1]STA_SP4_NO!$P$15</f>
        <v>2.08</v>
      </c>
      <c r="D9" s="234">
        <f>[2]STA_SP4_NO!$P$15</f>
        <v>133.29</v>
      </c>
      <c r="E9" s="184">
        <f>[3]STA_SP4_NO!$P$15</f>
        <v>0.65</v>
      </c>
      <c r="F9" s="81">
        <f>[4]STA_SP4_NO!$P$15</f>
        <v>526.82000000000005</v>
      </c>
      <c r="G9" s="184">
        <f>[5]STA_SP4_NO!$P$15</f>
        <v>183.75</v>
      </c>
      <c r="H9" s="81">
        <f>[6]STA_SP4_NO!$P$15</f>
        <v>100</v>
      </c>
      <c r="I9" s="184">
        <f>[7]STA_SP4_NO!$P$15</f>
        <v>0</v>
      </c>
      <c r="J9" s="81">
        <f>[8]STA_SP4_NO!$P$15</f>
        <v>36</v>
      </c>
      <c r="K9" s="184">
        <f>[9]STA_SP4_NO!$P$15</f>
        <v>142</v>
      </c>
      <c r="L9" s="81">
        <f>'[10]СП-4 (н.о.)'!$P$16</f>
        <v>165.49</v>
      </c>
      <c r="M9" s="184">
        <f>[11]STA_SP4_NO!$P$15</f>
        <v>0</v>
      </c>
      <c r="N9" s="62">
        <f t="shared" si="0"/>
        <v>1290.0800000000002</v>
      </c>
    </row>
    <row r="10" spans="1:14" ht="15.75" thickBot="1" x14ac:dyDescent="0.3">
      <c r="A10" s="36">
        <v>7</v>
      </c>
      <c r="B10" s="37" t="s">
        <v>18</v>
      </c>
      <c r="C10" s="184">
        <f>[1]STA_SP4_NO!$P$16</f>
        <v>10793.9</v>
      </c>
      <c r="D10" s="234">
        <f>[2]STA_SP4_NO!$P$16</f>
        <v>11058.59</v>
      </c>
      <c r="E10" s="184">
        <f>[3]STA_SP4_NO!$P$16</f>
        <v>12487</v>
      </c>
      <c r="F10" s="81">
        <f>[4]STA_SP4_NO!$P$16</f>
        <v>2092.5300000000002</v>
      </c>
      <c r="G10" s="184">
        <f>[5]STA_SP4_NO!$P$16</f>
        <v>1407</v>
      </c>
      <c r="H10" s="81">
        <f>[6]STA_SP4_NO!$P$16</f>
        <v>4932</v>
      </c>
      <c r="I10" s="184">
        <f>[7]STA_SP4_NO!$P$16</f>
        <v>0</v>
      </c>
      <c r="J10" s="81">
        <f>[8]STA_SP4_NO!$P$16</f>
        <v>8197</v>
      </c>
      <c r="K10" s="184">
        <f>[9]STA_SP4_NO!$P$16</f>
        <v>2567</v>
      </c>
      <c r="L10" s="81">
        <f>'[10]СП-4 (н.о.)'!$P$17</f>
        <v>4109.21</v>
      </c>
      <c r="M10" s="184">
        <f>[11]STA_SP4_NO!$P$16</f>
        <v>1880</v>
      </c>
      <c r="N10" s="62">
        <f t="shared" si="0"/>
        <v>59524.229999999996</v>
      </c>
    </row>
    <row r="11" spans="1:14" ht="15.75" thickBot="1" x14ac:dyDescent="0.3">
      <c r="A11" s="36">
        <v>8</v>
      </c>
      <c r="B11" s="37" t="s">
        <v>19</v>
      </c>
      <c r="C11" s="184">
        <f>[1]STA_SP4_NO!$P$17</f>
        <v>81469.84</v>
      </c>
      <c r="D11" s="234">
        <f>[2]STA_SP4_NO!$P$17</f>
        <v>37080.44</v>
      </c>
      <c r="E11" s="184">
        <f>[3]STA_SP4_NO!$P$17</f>
        <v>35813</v>
      </c>
      <c r="F11" s="81">
        <f>[4]STA_SP4_NO!$P$17</f>
        <v>52931.06</v>
      </c>
      <c r="G11" s="184">
        <f>[5]STA_SP4_NO!$P$17</f>
        <v>10447.5</v>
      </c>
      <c r="H11" s="81">
        <f>[6]STA_SP4_NO!$P$17</f>
        <v>136924</v>
      </c>
      <c r="I11" s="184">
        <f>[7]STA_SP4_NO!$P$17</f>
        <v>1791</v>
      </c>
      <c r="J11" s="81">
        <f>[8]STA_SP4_NO!$P$17</f>
        <v>20670</v>
      </c>
      <c r="K11" s="184">
        <f>[9]STA_SP4_NO!$P$17</f>
        <v>24254</v>
      </c>
      <c r="L11" s="81">
        <f>'[10]СП-4 (н.о.)'!$P$18</f>
        <v>23981.879999999997</v>
      </c>
      <c r="M11" s="184">
        <f>[11]STA_SP4_NO!$P$17</f>
        <v>38024</v>
      </c>
      <c r="N11" s="62">
        <f t="shared" si="0"/>
        <v>463386.72</v>
      </c>
    </row>
    <row r="12" spans="1:14" ht="15.75" thickBot="1" x14ac:dyDescent="0.3">
      <c r="A12" s="36">
        <v>9</v>
      </c>
      <c r="B12" s="37" t="s">
        <v>20</v>
      </c>
      <c r="C12" s="184">
        <f>[1]STA_SP4_NO!$P$20</f>
        <v>163735.03</v>
      </c>
      <c r="D12" s="234">
        <f>[2]STA_SP4_NO!$P$20</f>
        <v>127657.38</v>
      </c>
      <c r="E12" s="184">
        <f>[3]STA_SP4_NO!$P$20</f>
        <v>133516</v>
      </c>
      <c r="F12" s="81">
        <f>[4]STA_SP4_NO!$P$20</f>
        <v>99017.37</v>
      </c>
      <c r="G12" s="184">
        <f>[5]STA_SP4_NO!$P$20</f>
        <v>84673.5</v>
      </c>
      <c r="H12" s="81">
        <f>[6]STA_SP4_NO!$P$20</f>
        <v>61470</v>
      </c>
      <c r="I12" s="184">
        <f>[7]STA_SP4_NO!$P$20</f>
        <v>1185</v>
      </c>
      <c r="J12" s="81">
        <f>[8]STA_SP4_NO!$P$20</f>
        <v>93015</v>
      </c>
      <c r="K12" s="184">
        <f>[9]STA_SP4_NO!$P$20</f>
        <v>13492</v>
      </c>
      <c r="L12" s="81">
        <f>'[10]СП-4 (н.о.)'!$P$21</f>
        <v>30186.080000000002</v>
      </c>
      <c r="M12" s="184">
        <f>[11]STA_SP4_NO!$P$20</f>
        <v>22374</v>
      </c>
      <c r="N12" s="62">
        <f t="shared" si="0"/>
        <v>830321.36</v>
      </c>
    </row>
    <row r="13" spans="1:14" ht="15.75" thickBot="1" x14ac:dyDescent="0.3">
      <c r="A13" s="36">
        <v>10</v>
      </c>
      <c r="B13" s="37" t="s">
        <v>21</v>
      </c>
      <c r="C13" s="184">
        <f>[1]STA_SP4_NO!$P$26</f>
        <v>167836.48</v>
      </c>
      <c r="D13" s="234">
        <f>[2]STA_SP4_NO!$P$26</f>
        <v>289116.40000000002</v>
      </c>
      <c r="E13" s="184">
        <f>[3]STA_SP4_NO!$P$26</f>
        <v>288473</v>
      </c>
      <c r="F13" s="81">
        <f>[4]STA_SP4_NO!$P$26</f>
        <v>300406.84999999998</v>
      </c>
      <c r="G13" s="184">
        <f>[5]STA_SP4_NO!$P$26</f>
        <v>400703.1</v>
      </c>
      <c r="H13" s="81">
        <f>[6]STA_SP4_NO!$P$26</f>
        <v>227857</v>
      </c>
      <c r="I13" s="184">
        <f>[7]STA_SP4_NO!$P$26</f>
        <v>244271</v>
      </c>
      <c r="J13" s="81">
        <f>[8]STA_SP4_NO!$P$26</f>
        <v>455625</v>
      </c>
      <c r="K13" s="184">
        <f>[9]STA_SP4_NO!$P$26</f>
        <v>275617</v>
      </c>
      <c r="L13" s="81">
        <f>'[10]СП-4 (н.о.)'!$P$27</f>
        <v>214360.50999999998</v>
      </c>
      <c r="M13" s="184">
        <f>[11]STA_SP4_NO!$P$26</f>
        <v>293193</v>
      </c>
      <c r="N13" s="62">
        <f t="shared" si="0"/>
        <v>3157459.34</v>
      </c>
    </row>
    <row r="14" spans="1:14" ht="15.75" thickBot="1" x14ac:dyDescent="0.3">
      <c r="A14" s="36">
        <v>11</v>
      </c>
      <c r="B14" s="37" t="s">
        <v>22</v>
      </c>
      <c r="C14" s="184">
        <f>[1]STA_SP4_NO!$P$33</f>
        <v>0</v>
      </c>
      <c r="D14" s="234">
        <f>[2]STA_SP4_NO!$P$33</f>
        <v>952.93</v>
      </c>
      <c r="E14" s="184">
        <f>[3]STA_SP4_NO!$P$33</f>
        <v>0</v>
      </c>
      <c r="F14" s="81">
        <f>[4]STA_SP4_NO!$P$33</f>
        <v>0</v>
      </c>
      <c r="G14" s="184">
        <f>[5]STA_SP4_NO!$P$33</f>
        <v>488.25</v>
      </c>
      <c r="H14" s="81">
        <f>[6]STA_SP4_NO!$P$33</f>
        <v>4832</v>
      </c>
      <c r="I14" s="184">
        <f>[7]STA_SP4_NO!$P$33</f>
        <v>0</v>
      </c>
      <c r="J14" s="81">
        <f>[8]STA_SP4_NO!$P$33</f>
        <v>0</v>
      </c>
      <c r="K14" s="184">
        <f>[9]STA_SP4_NO!$P$33</f>
        <v>1069</v>
      </c>
      <c r="L14" s="81">
        <f>'[10]СП-4 (н.о.)'!$P$34</f>
        <v>63.58</v>
      </c>
      <c r="M14" s="184">
        <f>[11]STA_SP4_NO!$P$33</f>
        <v>0</v>
      </c>
      <c r="N14" s="62">
        <f t="shared" si="0"/>
        <v>7405.76</v>
      </c>
    </row>
    <row r="15" spans="1:14" ht="15.75" thickBot="1" x14ac:dyDescent="0.3">
      <c r="A15" s="36">
        <v>12</v>
      </c>
      <c r="B15" s="37" t="s">
        <v>23</v>
      </c>
      <c r="C15" s="184">
        <f>[1]STA_SP4_NO!$P$34</f>
        <v>204.66</v>
      </c>
      <c r="D15" s="234">
        <f>[2]STA_SP4_NO!$P$34</f>
        <v>327.22000000000003</v>
      </c>
      <c r="E15" s="184">
        <f>[3]STA_SP4_NO!$P$34</f>
        <v>45</v>
      </c>
      <c r="F15" s="81">
        <f>[4]STA_SP4_NO!$P$34</f>
        <v>866.23</v>
      </c>
      <c r="G15" s="184">
        <f>[5]STA_SP4_NO!$P$34</f>
        <v>339</v>
      </c>
      <c r="H15" s="81">
        <f>[6]STA_SP4_NO!$P$34</f>
        <v>397</v>
      </c>
      <c r="I15" s="184">
        <f>[7]STA_SP4_NO!$P$34</f>
        <v>0</v>
      </c>
      <c r="J15" s="81">
        <f>[8]STA_SP4_NO!$P$34</f>
        <v>279</v>
      </c>
      <c r="K15" s="184">
        <f>[9]STA_SP4_NO!$P$34</f>
        <v>411</v>
      </c>
      <c r="L15" s="81">
        <f>'[10]СП-4 (н.о.)'!$P$35</f>
        <v>255.05</v>
      </c>
      <c r="M15" s="184">
        <f>[11]STA_SP4_NO!$P$34</f>
        <v>95</v>
      </c>
      <c r="N15" s="62">
        <f t="shared" si="0"/>
        <v>3219.1600000000003</v>
      </c>
    </row>
    <row r="16" spans="1:14" ht="15.75" thickBot="1" x14ac:dyDescent="0.3">
      <c r="A16" s="36">
        <v>13</v>
      </c>
      <c r="B16" s="37" t="s">
        <v>68</v>
      </c>
      <c r="C16" s="184">
        <f>[1]STA_SP4_NO!$P$35</f>
        <v>22267.79</v>
      </c>
      <c r="D16" s="234">
        <f>[2]STA_SP4_NO!$P$35</f>
        <v>31199.200000000001</v>
      </c>
      <c r="E16" s="184">
        <f>[3]STA_SP4_NO!$P$35</f>
        <v>5315</v>
      </c>
      <c r="F16" s="81">
        <f>[4]STA_SP4_NO!$P$35</f>
        <v>12991.24</v>
      </c>
      <c r="G16" s="184">
        <f>[5]STA_SP4_NO!$P$35</f>
        <v>13017.75</v>
      </c>
      <c r="H16" s="81">
        <f>[6]STA_SP4_NO!$P$35</f>
        <v>54885</v>
      </c>
      <c r="I16" s="184">
        <f>[7]STA_SP4_NO!$P$35</f>
        <v>406</v>
      </c>
      <c r="J16" s="81">
        <f>[8]STA_SP4_NO!$P$35</f>
        <v>22219</v>
      </c>
      <c r="K16" s="184">
        <f>[9]STA_SP4_NO!$P$35</f>
        <v>12098</v>
      </c>
      <c r="L16" s="81">
        <f>'[10]СП-4 (н.о.)'!$P$36</f>
        <v>16147.98</v>
      </c>
      <c r="M16" s="184">
        <f>[11]STA_SP4_NO!$P$35</f>
        <v>7049</v>
      </c>
      <c r="N16" s="62">
        <f t="shared" si="0"/>
        <v>197595.96000000002</v>
      </c>
    </row>
    <row r="17" spans="1:14" ht="15.75" thickBot="1" x14ac:dyDescent="0.3">
      <c r="A17" s="36">
        <v>14</v>
      </c>
      <c r="B17" s="37" t="s">
        <v>25</v>
      </c>
      <c r="C17" s="184">
        <f>[1]STA_SP4_NO!$P$36</f>
        <v>1132.19</v>
      </c>
      <c r="D17" s="234">
        <f>[2]STA_SP4_NO!$P$36</f>
        <v>9772.56</v>
      </c>
      <c r="E17" s="184">
        <f>[3]STA_SP4_NO!$P$36</f>
        <v>403</v>
      </c>
      <c r="F17" s="81">
        <f>[4]STA_SP4_NO!$P$36</f>
        <v>8515.35</v>
      </c>
      <c r="G17" s="184">
        <f>[5]STA_SP4_NO!$P$36</f>
        <v>8395.5</v>
      </c>
      <c r="H17" s="81">
        <f>[6]STA_SP4_NO!$P$36</f>
        <v>0</v>
      </c>
      <c r="I17" s="184">
        <f>[7]STA_SP4_NO!$P$36</f>
        <v>0</v>
      </c>
      <c r="J17" s="81">
        <f>[8]STA_SP4_NO!$P$36</f>
        <v>0</v>
      </c>
      <c r="K17" s="184">
        <f>[9]STA_SP4_NO!$P$36</f>
        <v>0</v>
      </c>
      <c r="L17" s="81">
        <f>'[10]СП-4 (н.о.)'!$P$37</f>
        <v>133.86000000000001</v>
      </c>
      <c r="M17" s="184">
        <f>[11]STA_SP4_NO!$P$36</f>
        <v>1444</v>
      </c>
      <c r="N17" s="62">
        <f t="shared" si="0"/>
        <v>29796.46</v>
      </c>
    </row>
    <row r="18" spans="1:14" ht="15.75" thickBot="1" x14ac:dyDescent="0.3">
      <c r="A18" s="36">
        <v>15</v>
      </c>
      <c r="B18" s="37" t="s">
        <v>26</v>
      </c>
      <c r="C18" s="184">
        <f>[1]STA_SP4_NO!$P$37</f>
        <v>2</v>
      </c>
      <c r="D18" s="234">
        <f>[2]STA_SP4_NO!$P$37</f>
        <v>120.06</v>
      </c>
      <c r="E18" s="184">
        <f>[3]STA_SP4_NO!$P$37</f>
        <v>0</v>
      </c>
      <c r="F18" s="81">
        <f>[4]STA_SP4_NO!$P$37</f>
        <v>0</v>
      </c>
      <c r="G18" s="184">
        <f>[5]STA_SP4_NO!$P$37</f>
        <v>0</v>
      </c>
      <c r="H18" s="81">
        <f>[6]STA_SP4_NO!$P$37</f>
        <v>6</v>
      </c>
      <c r="I18" s="184">
        <f>[7]STA_SP4_NO!$P$37</f>
        <v>0</v>
      </c>
      <c r="J18" s="81">
        <f>[8]STA_SP4_NO!$P$37</f>
        <v>0</v>
      </c>
      <c r="K18" s="184">
        <f>[9]STA_SP4_NO!$P$37</f>
        <v>2</v>
      </c>
      <c r="L18" s="81">
        <f>'[10]СП-4 (н.о.)'!$P$38</f>
        <v>118.9</v>
      </c>
      <c r="M18" s="184">
        <f>[11]STA_SP4_NO!$P$37</f>
        <v>0</v>
      </c>
      <c r="N18" s="62">
        <f t="shared" si="0"/>
        <v>248.96</v>
      </c>
    </row>
    <row r="19" spans="1:14" ht="15.75" thickBot="1" x14ac:dyDescent="0.3">
      <c r="A19" s="36">
        <v>16</v>
      </c>
      <c r="B19" s="37" t="s">
        <v>27</v>
      </c>
      <c r="C19" s="184">
        <f>[1]STA_SP4_NO!$P$38</f>
        <v>1810.79</v>
      </c>
      <c r="D19" s="234">
        <f>[2]STA_SP4_NO!$P$38</f>
        <v>32714.94</v>
      </c>
      <c r="E19" s="184">
        <f>[3]STA_SP4_NO!$P$38</f>
        <v>57</v>
      </c>
      <c r="F19" s="81">
        <f>[4]STA_SP4_NO!$P$38</f>
        <v>3725.9</v>
      </c>
      <c r="G19" s="184">
        <f>[5]STA_SP4_NO!$P$38</f>
        <v>0</v>
      </c>
      <c r="H19" s="81">
        <f>[6]STA_SP4_NO!$P$38</f>
        <v>356</v>
      </c>
      <c r="I19" s="184">
        <f>[7]STA_SP4_NO!$P$38</f>
        <v>0</v>
      </c>
      <c r="J19" s="81">
        <f>[8]STA_SP4_NO!$P$38</f>
        <v>3662</v>
      </c>
      <c r="K19" s="184">
        <f>[9]STA_SP4_NO!$P$38</f>
        <v>0</v>
      </c>
      <c r="L19" s="81">
        <f>'[10]СП-4 (н.о.)'!$P$39</f>
        <v>1190.02</v>
      </c>
      <c r="M19" s="184">
        <f>[11]STA_SP4_NO!$P$38</f>
        <v>355</v>
      </c>
      <c r="N19" s="62">
        <f t="shared" si="0"/>
        <v>43871.649999999994</v>
      </c>
    </row>
    <row r="20" spans="1:14" ht="15.75" thickBot="1" x14ac:dyDescent="0.3">
      <c r="A20" s="36">
        <v>17</v>
      </c>
      <c r="B20" s="37" t="s">
        <v>28</v>
      </c>
      <c r="C20" s="184">
        <f>[1]STA_SP4_NO!$P$39</f>
        <v>0</v>
      </c>
      <c r="D20" s="234">
        <f>[2]STA_SP4_NO!$P$39</f>
        <v>0</v>
      </c>
      <c r="E20" s="184">
        <f>[3]STA_SP4_NO!$P$39</f>
        <v>0</v>
      </c>
      <c r="F20" s="81">
        <f>[4]STA_SP4_NO!$P$39</f>
        <v>0</v>
      </c>
      <c r="G20" s="184">
        <f>[5]STA_SP4_NO!$P$39</f>
        <v>0</v>
      </c>
      <c r="H20" s="81">
        <f>[6]STA_SP4_NO!$P$39</f>
        <v>0</v>
      </c>
      <c r="I20" s="184">
        <f>[7]STA_SP4_NO!$P$39</f>
        <v>0</v>
      </c>
      <c r="J20" s="81">
        <f>[8]STA_SP4_NO!$P$39</f>
        <v>0</v>
      </c>
      <c r="K20" s="184">
        <f>[9]STA_SP4_NO!$P$39</f>
        <v>0</v>
      </c>
      <c r="L20" s="81">
        <f>'[10]СП-4 (н.о.)'!$P$40</f>
        <v>0</v>
      </c>
      <c r="M20" s="184">
        <f>[11]STA_SP4_NO!$P$39</f>
        <v>1</v>
      </c>
      <c r="N20" s="37">
        <f t="shared" si="0"/>
        <v>1</v>
      </c>
    </row>
    <row r="21" spans="1:14" ht="15.75" thickBot="1" x14ac:dyDescent="0.3">
      <c r="A21" s="38">
        <v>18</v>
      </c>
      <c r="B21" s="39" t="s">
        <v>29</v>
      </c>
      <c r="C21" s="184">
        <f>[1]STA_SP4_NO!$P$40</f>
        <v>5456.38</v>
      </c>
      <c r="D21" s="234">
        <f>[2]STA_SP4_NO!$P$40</f>
        <v>28521.58</v>
      </c>
      <c r="E21" s="184">
        <f>[3]STA_SP4_NO!$P$40</f>
        <v>5846</v>
      </c>
      <c r="F21" s="81">
        <f>[4]STA_SP4_NO!$P$40</f>
        <v>26852.71</v>
      </c>
      <c r="G21" s="184">
        <f>[5]STA_SP4_NO!$P$40</f>
        <v>8611.5</v>
      </c>
      <c r="H21" s="81">
        <f>[6]STA_SP4_NO!$P$40</f>
        <v>21316</v>
      </c>
      <c r="I21" s="184">
        <f>[7]STA_SP4_NO!$P$40</f>
        <v>3222</v>
      </c>
      <c r="J21" s="81">
        <f>[8]STA_SP4_NO!$P$40</f>
        <v>11120</v>
      </c>
      <c r="K21" s="184">
        <f>[9]STA_SP4_NO!$P$40</f>
        <v>10653</v>
      </c>
      <c r="L21" s="81">
        <f>'[10]СП-4 (н.о.)'!$P$41</f>
        <v>6496.69</v>
      </c>
      <c r="M21" s="184">
        <f>[11]STA_SP4_NO!$P$40</f>
        <v>10996</v>
      </c>
      <c r="N21" s="155">
        <f>SUM(C21:M21)</f>
        <v>139091.85999999999</v>
      </c>
    </row>
    <row r="22" spans="1:14" ht="15.75" thickBot="1" x14ac:dyDescent="0.3">
      <c r="A22" s="40"/>
      <c r="B22" s="41" t="s">
        <v>37</v>
      </c>
      <c r="C22" s="84">
        <f t="shared" ref="C22:J22" si="1">SUM(C4:C21)</f>
        <v>616349.63</v>
      </c>
      <c r="D22" s="130">
        <f t="shared" si="1"/>
        <v>823980.79</v>
      </c>
      <c r="E22" s="59">
        <f>SUM(E4:E21)</f>
        <v>558854.65</v>
      </c>
      <c r="F22" s="46">
        <f>SUM(F4:F21)</f>
        <v>749247.99999999988</v>
      </c>
      <c r="G22" s="59">
        <f>SUM(G4:G21)</f>
        <v>630358.35</v>
      </c>
      <c r="H22" s="46">
        <f t="shared" si="1"/>
        <v>821307</v>
      </c>
      <c r="I22" s="59">
        <f t="shared" si="1"/>
        <v>272902</v>
      </c>
      <c r="J22" s="46">
        <f t="shared" si="1"/>
        <v>724214</v>
      </c>
      <c r="K22" s="59">
        <f>SUM(K4:K21)</f>
        <v>417378</v>
      </c>
      <c r="L22" s="46">
        <f>SUM(L4:L21)</f>
        <v>429210.23000000004</v>
      </c>
      <c r="M22" s="84">
        <f>SUM(M4:M21)</f>
        <v>598936</v>
      </c>
      <c r="N22" s="43">
        <f>SUM(C22:M22)</f>
        <v>6642738.6500000004</v>
      </c>
    </row>
    <row r="23" spans="1:14" ht="15.75" thickBot="1" x14ac:dyDescent="0.3">
      <c r="A23" s="47"/>
      <c r="B23" s="48"/>
      <c r="C23" s="69"/>
      <c r="D23" s="50"/>
      <c r="E23" s="69"/>
      <c r="F23" s="50"/>
      <c r="G23" s="69"/>
      <c r="H23" s="50"/>
      <c r="I23" s="69"/>
      <c r="J23" s="50"/>
      <c r="K23" s="69"/>
      <c r="L23" s="50"/>
      <c r="M23" s="69"/>
      <c r="N23" s="50"/>
    </row>
    <row r="24" spans="1:14" ht="15.75" thickBot="1" x14ac:dyDescent="0.3">
      <c r="A24" s="314" t="s">
        <v>53</v>
      </c>
      <c r="B24" s="315"/>
      <c r="C24" s="63">
        <f>C22/N22</f>
        <v>9.2785470342115595E-2</v>
      </c>
      <c r="D24" s="70">
        <f>D22/N22</f>
        <v>0.1240423315464925</v>
      </c>
      <c r="E24" s="52">
        <f>E22/N22</f>
        <v>8.4130157672242606E-2</v>
      </c>
      <c r="F24" s="64">
        <f>F22/N22</f>
        <v>0.11279203344843318</v>
      </c>
      <c r="G24" s="52">
        <f>G22/N22</f>
        <v>9.4894347529388343E-2</v>
      </c>
      <c r="H24" s="70">
        <f>H22/N22</f>
        <v>0.12363981834510379</v>
      </c>
      <c r="I24" s="71">
        <f>I22/N22</f>
        <v>4.108275432452848E-2</v>
      </c>
      <c r="J24" s="70">
        <f>J22/N22</f>
        <v>0.10902340708526896</v>
      </c>
      <c r="K24" s="52">
        <f>K22/N22</f>
        <v>6.2832217552319325E-2</v>
      </c>
      <c r="L24" s="70">
        <f>L22/N22</f>
        <v>6.4613445239186107E-2</v>
      </c>
      <c r="M24" s="72">
        <f>M22/N22</f>
        <v>9.0164016914921069E-2</v>
      </c>
      <c r="N24" s="210">
        <f>N22/N22</f>
        <v>1</v>
      </c>
    </row>
    <row r="25" spans="1:14" ht="15.75" thickBot="1" x14ac:dyDescent="0.3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1"/>
    </row>
    <row r="26" spans="1:14" ht="15.75" thickBot="1" x14ac:dyDescent="0.3">
      <c r="A26" s="294" t="s">
        <v>0</v>
      </c>
      <c r="B26" s="300" t="s">
        <v>1</v>
      </c>
      <c r="C26" s="341" t="s">
        <v>90</v>
      </c>
      <c r="D26" s="342"/>
      <c r="E26" s="343"/>
      <c r="F26" s="343"/>
      <c r="G26" s="344"/>
      <c r="H26" s="339" t="s">
        <v>3</v>
      </c>
      <c r="I26" s="1"/>
      <c r="J26" s="1"/>
      <c r="K26" s="1"/>
      <c r="L26" s="1"/>
      <c r="M26" s="1"/>
      <c r="N26" s="1"/>
    </row>
    <row r="27" spans="1:14" ht="15.75" thickBot="1" x14ac:dyDescent="0.3">
      <c r="A27" s="295"/>
      <c r="B27" s="301"/>
      <c r="C27" s="259" t="s">
        <v>11</v>
      </c>
      <c r="D27" s="262" t="s">
        <v>32</v>
      </c>
      <c r="E27" s="261" t="s">
        <v>7</v>
      </c>
      <c r="F27" s="165" t="s">
        <v>9</v>
      </c>
      <c r="G27" s="229" t="s">
        <v>4</v>
      </c>
      <c r="H27" s="340"/>
      <c r="I27" s="1"/>
      <c r="J27" s="97"/>
      <c r="K27" s="284" t="s">
        <v>33</v>
      </c>
      <c r="L27" s="285"/>
      <c r="M27" s="148">
        <f>N22</f>
        <v>6642738.6500000004</v>
      </c>
      <c r="N27" s="149">
        <f>M27/M29</f>
        <v>0.83693077058484211</v>
      </c>
    </row>
    <row r="28" spans="1:14" ht="15.75" thickBot="1" x14ac:dyDescent="0.3">
      <c r="A28" s="24">
        <v>19</v>
      </c>
      <c r="B28" s="166" t="s">
        <v>34</v>
      </c>
      <c r="C28" s="264">
        <f>[12]STA_SP1_ZO!$Q$51</f>
        <v>348852</v>
      </c>
      <c r="D28" s="273">
        <f>[13]STA_SP1_ZO!$Q$51</f>
        <v>269169</v>
      </c>
      <c r="E28" s="265">
        <f>[14]STA_SP1_ZO!$Q$51</f>
        <v>277204</v>
      </c>
      <c r="F28" s="55">
        <f>[15]STA_SP1_ZO!$Q$51</f>
        <v>168223</v>
      </c>
      <c r="G28" s="147">
        <f>[16]STA_SP1_ZO!$Q$51</f>
        <v>230836.2</v>
      </c>
      <c r="H28" s="55">
        <f>SUM(C28:G28)</f>
        <v>1294284.2</v>
      </c>
      <c r="I28" s="1"/>
      <c r="J28" s="97"/>
      <c r="K28" s="284" t="s">
        <v>34</v>
      </c>
      <c r="L28" s="285"/>
      <c r="M28" s="208">
        <f>H28</f>
        <v>1294284.2</v>
      </c>
      <c r="N28" s="150">
        <f>M28/M29</f>
        <v>0.16306922941515783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97"/>
      <c r="K29" s="284" t="s">
        <v>3</v>
      </c>
      <c r="L29" s="285"/>
      <c r="M29" s="151">
        <f>M27+M28</f>
        <v>7937022.8500000006</v>
      </c>
      <c r="N29" s="152">
        <f>M29/M29</f>
        <v>1</v>
      </c>
    </row>
    <row r="30" spans="1:14" ht="15.75" thickBot="1" x14ac:dyDescent="0.3">
      <c r="A30" s="288" t="s">
        <v>53</v>
      </c>
      <c r="B30" s="289"/>
      <c r="C30" s="25">
        <f>C28/H28</f>
        <v>0.26953276567851175</v>
      </c>
      <c r="D30" s="98">
        <f>D28/H28</f>
        <v>0.20796746186038584</v>
      </c>
      <c r="E30" s="25">
        <f>E28/H28</f>
        <v>0.21417552651882793</v>
      </c>
      <c r="F30" s="98">
        <f>F28/H28</f>
        <v>0.12997377237549529</v>
      </c>
      <c r="G30" s="25">
        <f>G28/H28</f>
        <v>0.17835047356677924</v>
      </c>
      <c r="H30" s="98">
        <f>H28/H28</f>
        <v>1</v>
      </c>
      <c r="I30" s="1"/>
      <c r="J30" s="1"/>
      <c r="K30" s="1"/>
      <c r="L30" s="1"/>
      <c r="M30" s="1"/>
      <c r="N30" s="1"/>
    </row>
  </sheetData>
  <mergeCells count="14">
    <mergeCell ref="C26:G26"/>
    <mergeCell ref="N2:N3"/>
    <mergeCell ref="A30:B30"/>
    <mergeCell ref="K28:L28"/>
    <mergeCell ref="C1:I1"/>
    <mergeCell ref="A2:A3"/>
    <mergeCell ref="B2:B3"/>
    <mergeCell ref="C2:M2"/>
    <mergeCell ref="A24:B24"/>
    <mergeCell ref="A26:A27"/>
    <mergeCell ref="B26:B27"/>
    <mergeCell ref="K27:L27"/>
    <mergeCell ref="K29:L29"/>
    <mergeCell ref="H26:H27"/>
  </mergeCells>
  <pageMargins left="0.25" right="0.25" top="0.75" bottom="0.75" header="0.3" footer="0.3"/>
  <pageSetup paperSize="9" scale="9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workbookViewId="0">
      <selection activeCell="D13" sqref="D13"/>
    </sheetView>
  </sheetViews>
  <sheetFormatPr defaultRowHeight="15" x14ac:dyDescent="0.25"/>
  <cols>
    <col min="1" max="1" width="4.7109375" customWidth="1"/>
    <col min="2" max="2" width="20.28515625" customWidth="1"/>
    <col min="14" max="14" width="11.7109375" customWidth="1"/>
  </cols>
  <sheetData>
    <row r="1" spans="1:14" x14ac:dyDescent="0.25">
      <c r="A1" s="156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398" t="s">
        <v>111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400"/>
      <c r="M2" s="1"/>
      <c r="N2" s="1"/>
    </row>
    <row r="3" spans="1:14" ht="15.75" thickBot="1" x14ac:dyDescent="0.3">
      <c r="A3" s="29"/>
      <c r="B3" s="326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29"/>
      <c r="N3" s="207" t="s">
        <v>91</v>
      </c>
    </row>
    <row r="4" spans="1:14" ht="15.75" thickBot="1" x14ac:dyDescent="0.3">
      <c r="A4" s="329" t="s">
        <v>0</v>
      </c>
      <c r="B4" s="405" t="s">
        <v>89</v>
      </c>
      <c r="C4" s="350" t="s">
        <v>2</v>
      </c>
      <c r="D4" s="350"/>
      <c r="E4" s="350"/>
      <c r="F4" s="350"/>
      <c r="G4" s="350"/>
      <c r="H4" s="350"/>
      <c r="I4" s="350"/>
      <c r="J4" s="350"/>
      <c r="K4" s="350"/>
      <c r="L4" s="350"/>
      <c r="M4" s="407"/>
      <c r="N4" s="396" t="s">
        <v>3</v>
      </c>
    </row>
    <row r="5" spans="1:14" ht="15.75" thickBot="1" x14ac:dyDescent="0.3">
      <c r="A5" s="330"/>
      <c r="B5" s="406"/>
      <c r="C5" s="145" t="s">
        <v>69</v>
      </c>
      <c r="D5" s="144" t="s">
        <v>4</v>
      </c>
      <c r="E5" s="143" t="s">
        <v>5</v>
      </c>
      <c r="F5" s="144" t="s">
        <v>6</v>
      </c>
      <c r="G5" s="143" t="s">
        <v>7</v>
      </c>
      <c r="H5" s="144" t="s">
        <v>8</v>
      </c>
      <c r="I5" s="21" t="s">
        <v>94</v>
      </c>
      <c r="J5" s="144" t="s">
        <v>9</v>
      </c>
      <c r="K5" s="146" t="s">
        <v>10</v>
      </c>
      <c r="L5" s="144" t="s">
        <v>93</v>
      </c>
      <c r="M5" s="142" t="s">
        <v>11</v>
      </c>
      <c r="N5" s="397"/>
    </row>
    <row r="6" spans="1:14" ht="37.5" customHeight="1" x14ac:dyDescent="0.25">
      <c r="A6" s="34">
        <v>1</v>
      </c>
      <c r="B6" s="73" t="s">
        <v>59</v>
      </c>
      <c r="C6" s="80">
        <f>[1]STA_SP5_NO!$E$41</f>
        <v>202760.39</v>
      </c>
      <c r="D6" s="81">
        <f>[2]STA_SP5_NO!$E$41</f>
        <v>940890.92</v>
      </c>
      <c r="E6" s="74">
        <f>[3]STA_SP5_NO!$E$41</f>
        <v>159138</v>
      </c>
      <c r="F6" s="81">
        <f>[4]STA_SP5_NO!$E$41</f>
        <v>306519.15000000002</v>
      </c>
      <c r="G6" s="74">
        <f>[5]STA_SP5_NO!$E$41</f>
        <v>332267</v>
      </c>
      <c r="H6" s="81">
        <f>[6]STA_SP5_NO!$E$41</f>
        <v>350096</v>
      </c>
      <c r="I6" s="74">
        <f>[7]STA_SP5_NO!$E$41</f>
        <v>213562.15</v>
      </c>
      <c r="J6" s="81">
        <f>[8]STA_SP5_NO!$E$41</f>
        <v>148228</v>
      </c>
      <c r="K6" s="89">
        <f>[9]STA_SP5_NO!$E$41</f>
        <v>224839</v>
      </c>
      <c r="L6" s="81">
        <f>'[10]СП-5 (н.о.)'!$E$42</f>
        <v>266666.96999999997</v>
      </c>
      <c r="M6" s="82">
        <f>[11]STA_SP5_NO!$E$41</f>
        <v>289786</v>
      </c>
      <c r="N6" s="114">
        <f>SUM(C6:M6)</f>
        <v>3434753.58</v>
      </c>
    </row>
    <row r="7" spans="1:14" ht="37.5" customHeight="1" thickBot="1" x14ac:dyDescent="0.3">
      <c r="A7" s="99">
        <v>2</v>
      </c>
      <c r="B7" s="100" t="s">
        <v>60</v>
      </c>
      <c r="C7" s="101">
        <f>[1]STA_SP5_NO!$G$41</f>
        <v>151007.23000000001</v>
      </c>
      <c r="D7" s="102">
        <f>[2]STA_SP5_NO!$G$41</f>
        <v>276182.7</v>
      </c>
      <c r="E7" s="103">
        <f>[3]STA_SP5_NO!$G$41</f>
        <v>322242</v>
      </c>
      <c r="F7" s="102">
        <f>[4]STA_SP5_NO!$G$41</f>
        <v>224808.71</v>
      </c>
      <c r="G7" s="103">
        <f>[5]STA_SP5_NO!$G$41</f>
        <v>192364</v>
      </c>
      <c r="H7" s="102">
        <f>[6]STA_SP5_NO!$G$41</f>
        <v>218747</v>
      </c>
      <c r="I7" s="74">
        <f>[7]STA_SP5_NO!$G$41</f>
        <v>147383</v>
      </c>
      <c r="J7" s="102">
        <f>[8]STA_SP5_NO!$G$41</f>
        <v>253418</v>
      </c>
      <c r="K7" s="103">
        <f>[9]STA_SP5_NO!$G$41</f>
        <v>261944</v>
      </c>
      <c r="L7" s="102">
        <f>'[10]СП-5 (н.о.)'!$G$42</f>
        <v>237275.78999999998</v>
      </c>
      <c r="M7" s="104">
        <f>[11]STA_SP5_NO!$G$41</f>
        <v>252324</v>
      </c>
      <c r="N7" s="115">
        <f>SUM(C7:M7)</f>
        <v>2537696.4300000002</v>
      </c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5.75" thickBot="1" x14ac:dyDescent="0.3">
      <c r="A10" s="329" t="s">
        <v>0</v>
      </c>
      <c r="B10" s="405" t="s">
        <v>89</v>
      </c>
      <c r="C10" s="410" t="s">
        <v>90</v>
      </c>
      <c r="D10" s="411"/>
      <c r="E10" s="411"/>
      <c r="F10" s="411"/>
      <c r="G10" s="412"/>
      <c r="H10" s="408" t="s">
        <v>3</v>
      </c>
      <c r="I10" s="1"/>
      <c r="J10" s="390" t="s">
        <v>81</v>
      </c>
      <c r="K10" s="391"/>
      <c r="L10" s="388" t="s">
        <v>2</v>
      </c>
      <c r="M10" s="394" t="s">
        <v>90</v>
      </c>
      <c r="N10" s="388" t="s">
        <v>3</v>
      </c>
    </row>
    <row r="11" spans="1:14" ht="15.75" thickBot="1" x14ac:dyDescent="0.3">
      <c r="A11" s="330"/>
      <c r="B11" s="406"/>
      <c r="C11" s="230" t="s">
        <v>11</v>
      </c>
      <c r="D11" s="266" t="s">
        <v>32</v>
      </c>
      <c r="E11" s="231" t="s">
        <v>7</v>
      </c>
      <c r="F11" s="232" t="s">
        <v>9</v>
      </c>
      <c r="G11" s="143" t="s">
        <v>4</v>
      </c>
      <c r="H11" s="409"/>
      <c r="I11" s="1"/>
      <c r="J11" s="392"/>
      <c r="K11" s="393"/>
      <c r="L11" s="389"/>
      <c r="M11" s="395"/>
      <c r="N11" s="389"/>
    </row>
    <row r="12" spans="1:14" ht="37.5" customHeight="1" thickBot="1" x14ac:dyDescent="0.3">
      <c r="A12" s="116">
        <v>1</v>
      </c>
      <c r="B12" s="73" t="s">
        <v>59</v>
      </c>
      <c r="C12" s="117">
        <f>[12]STA_SP4_ZO!$G$51</f>
        <v>14728</v>
      </c>
      <c r="D12" s="274">
        <f>[13]STA_SP4_ZO!$G$51</f>
        <v>58342</v>
      </c>
      <c r="E12" s="119">
        <f>[14]STA_SP4_ZO!$G$51</f>
        <v>10798</v>
      </c>
      <c r="F12" s="118">
        <f>[15]STA_SP4_ZO!$G$51</f>
        <v>5345</v>
      </c>
      <c r="G12" s="120">
        <f>[16]STA_SP4_ZO!$G$51</f>
        <v>2203.83</v>
      </c>
      <c r="H12" s="235">
        <f>SUM(C12:G12)</f>
        <v>91416.83</v>
      </c>
      <c r="I12" s="1"/>
      <c r="J12" s="401" t="s">
        <v>59</v>
      </c>
      <c r="K12" s="402"/>
      <c r="L12" s="125">
        <f>N6</f>
        <v>3434753.58</v>
      </c>
      <c r="M12" s="139">
        <f>H12</f>
        <v>91416.83</v>
      </c>
      <c r="N12" s="140">
        <f>SUM(L12:M12)</f>
        <v>3526170.41</v>
      </c>
    </row>
    <row r="13" spans="1:14" ht="37.5" customHeight="1" thickBot="1" x14ac:dyDescent="0.3">
      <c r="A13" s="99">
        <v>2</v>
      </c>
      <c r="B13" s="100" t="s">
        <v>60</v>
      </c>
      <c r="C13" s="121">
        <f>[12]STA_SP4_ZO!$H$51</f>
        <v>3634</v>
      </c>
      <c r="D13" s="275">
        <f>[13]STA_SP4_ZO!$H$51</f>
        <v>17932</v>
      </c>
      <c r="E13" s="123">
        <f>[14]STA_SP4_ZO!$H$51</f>
        <v>9039</v>
      </c>
      <c r="F13" s="122">
        <f>[15]STA_SP4_ZO!$H$51</f>
        <v>1217</v>
      </c>
      <c r="G13" s="124">
        <f>[16]STA_SP4_ZO!$H$51</f>
        <v>287.11</v>
      </c>
      <c r="H13" s="115">
        <f>SUM(C13:G13)</f>
        <v>32109.11</v>
      </c>
      <c r="I13" s="1"/>
      <c r="J13" s="403" t="s">
        <v>60</v>
      </c>
      <c r="K13" s="404"/>
      <c r="L13" s="126">
        <f>N7</f>
        <v>2537696.4300000002</v>
      </c>
      <c r="M13" s="139">
        <f>H13</f>
        <v>32109.11</v>
      </c>
      <c r="N13" s="141">
        <f>SUM(L13:M13)</f>
        <v>2569805.54</v>
      </c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16">
    <mergeCell ref="A2:L2"/>
    <mergeCell ref="J12:K12"/>
    <mergeCell ref="J13:K13"/>
    <mergeCell ref="B10:B11"/>
    <mergeCell ref="A10:A11"/>
    <mergeCell ref="B3:L3"/>
    <mergeCell ref="A4:A5"/>
    <mergeCell ref="B4:B5"/>
    <mergeCell ref="C4:M4"/>
    <mergeCell ref="H10:H11"/>
    <mergeCell ref="C10:G10"/>
    <mergeCell ref="N10:N11"/>
    <mergeCell ref="J10:K11"/>
    <mergeCell ref="L10:L11"/>
    <mergeCell ref="M10:M11"/>
    <mergeCell ref="N4:N5"/>
  </mergeCells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opLeftCell="A7" workbookViewId="0">
      <selection activeCell="G37" sqref="G37"/>
    </sheetView>
  </sheetViews>
  <sheetFormatPr defaultRowHeight="15" x14ac:dyDescent="0.25"/>
  <cols>
    <col min="1" max="1" width="25.7109375" customWidth="1"/>
    <col min="12" max="12" width="10.5703125" customWidth="1"/>
    <col min="13" max="13" width="12.7109375" customWidth="1"/>
  </cols>
  <sheetData>
    <row r="1" spans="1:13" ht="11.25" customHeight="1" thickBot="1" x14ac:dyDescent="0.3">
      <c r="A1" s="156"/>
      <c r="B1" s="156"/>
      <c r="C1" s="213" t="s">
        <v>112</v>
      </c>
      <c r="D1" s="156"/>
      <c r="E1" s="156"/>
      <c r="F1" s="156"/>
      <c r="G1" s="156"/>
      <c r="H1" s="156"/>
      <c r="I1" s="156"/>
      <c r="J1" s="156"/>
      <c r="K1" s="156"/>
      <c r="L1" s="156"/>
      <c r="M1" s="156"/>
    </row>
    <row r="2" spans="1:13" ht="15.75" thickBot="1" x14ac:dyDescent="0.3">
      <c r="A2" s="92"/>
      <c r="B2" s="93" t="s">
        <v>69</v>
      </c>
      <c r="C2" s="77" t="s">
        <v>4</v>
      </c>
      <c r="D2" s="78" t="s">
        <v>5</v>
      </c>
      <c r="E2" s="77" t="s">
        <v>6</v>
      </c>
      <c r="F2" s="78" t="s">
        <v>7</v>
      </c>
      <c r="G2" s="77" t="s">
        <v>8</v>
      </c>
      <c r="H2" s="21" t="s">
        <v>94</v>
      </c>
      <c r="I2" s="77" t="s">
        <v>9</v>
      </c>
      <c r="J2" s="78" t="s">
        <v>10</v>
      </c>
      <c r="K2" s="77" t="s">
        <v>93</v>
      </c>
      <c r="L2" s="76" t="s">
        <v>11</v>
      </c>
      <c r="M2" s="77" t="s">
        <v>3</v>
      </c>
    </row>
    <row r="3" spans="1:13" x14ac:dyDescent="0.25">
      <c r="A3" s="161" t="s">
        <v>70</v>
      </c>
      <c r="B3" s="90"/>
      <c r="C3" s="90"/>
      <c r="D3" s="91"/>
      <c r="E3" s="90"/>
      <c r="F3" s="91"/>
      <c r="G3" s="90"/>
      <c r="H3" s="90"/>
      <c r="I3" s="90"/>
      <c r="J3" s="91"/>
      <c r="K3" s="90"/>
      <c r="L3" s="91"/>
      <c r="M3" s="90"/>
    </row>
    <row r="4" spans="1:13" x14ac:dyDescent="0.25">
      <c r="A4" s="162" t="s">
        <v>76</v>
      </c>
      <c r="B4" s="194">
        <f>[1]STA_SP7_NO!$C$9</f>
        <v>2702</v>
      </c>
      <c r="C4" s="194">
        <f>[2]STA_SP7_NO!$C$9</f>
        <v>116625</v>
      </c>
      <c r="D4" s="195">
        <f>[3]STA_SP7_NO!$C$9</f>
        <v>63206</v>
      </c>
      <c r="E4" s="194">
        <f>[4]STA_SP7_NO!$C$9</f>
        <v>78932</v>
      </c>
      <c r="F4" s="195">
        <f>[5]STA_SP7_NO!$C$9</f>
        <v>44526</v>
      </c>
      <c r="G4" s="194">
        <f>[6]STA_SP7_NO!$C$9</f>
        <v>126519</v>
      </c>
      <c r="H4" s="194">
        <f>[7]STA_SP7_NO!$C$9</f>
        <v>251</v>
      </c>
      <c r="I4" s="194">
        <f>[8]STA_SP7_NO!$C$9</f>
        <v>14966</v>
      </c>
      <c r="J4" s="194">
        <f>[9]STA_SP7_NO!$C$9</f>
        <v>74798</v>
      </c>
      <c r="K4" s="194">
        <f>'[10]СП-7 (н.о.)'!$D$10</f>
        <v>3279</v>
      </c>
      <c r="L4" s="195">
        <f>[11]STA_SP7_NO!$C$9</f>
        <v>61980</v>
      </c>
      <c r="M4" s="194">
        <f>SUM(B4:L4)</f>
        <v>587784</v>
      </c>
    </row>
    <row r="5" spans="1:13" x14ac:dyDescent="0.25">
      <c r="A5" s="162" t="s">
        <v>77</v>
      </c>
      <c r="B5" s="194">
        <f>[1]STA_SP7_NO!$D$9</f>
        <v>56031.14</v>
      </c>
      <c r="C5" s="194">
        <f>[2]STA_SP7_NO!$D$9</f>
        <v>866568.26</v>
      </c>
      <c r="D5" s="195">
        <f>[3]STA_SP7_NO!$D$9</f>
        <v>293964</v>
      </c>
      <c r="E5" s="194">
        <f>[4]STA_SP7_NO!$D$9</f>
        <v>564894.69999999995</v>
      </c>
      <c r="F5" s="195">
        <f>[5]STA_SP7_NO!$D$9</f>
        <v>273182</v>
      </c>
      <c r="G5" s="194">
        <f>[6]STA_SP7_NO!$D$9</f>
        <v>823442.21</v>
      </c>
      <c r="H5" s="194">
        <f>[7]STA_SP7_NO!$D$9</f>
        <v>859</v>
      </c>
      <c r="I5" s="194">
        <f>[8]STA_SP7_NO!$D$9</f>
        <v>108206</v>
      </c>
      <c r="J5" s="194">
        <f>[9]STA_SP7_NO!$D$9</f>
        <v>392006.34</v>
      </c>
      <c r="K5" s="194">
        <f>'[10]СП-7 (н.о.)'!$E$10</f>
        <v>42046.59</v>
      </c>
      <c r="L5" s="195">
        <f>[11]STA_SP7_NO!$D$9</f>
        <v>406291</v>
      </c>
      <c r="M5" s="216">
        <f>SUM(B5:L5)</f>
        <v>3827491.2399999993</v>
      </c>
    </row>
    <row r="6" spans="1:13" x14ac:dyDescent="0.25">
      <c r="A6" s="162" t="s">
        <v>58</v>
      </c>
      <c r="B6" s="194">
        <f>[1]STA_SP7_NO!$E$9</f>
        <v>0</v>
      </c>
      <c r="C6" s="194">
        <f>[2]STA_SP7_NO!$E$9</f>
        <v>0</v>
      </c>
      <c r="D6" s="195">
        <f>[3]STA_SP7_NO!$E$9</f>
        <v>0</v>
      </c>
      <c r="E6" s="194">
        <f>[4]STA_SP7_NO!$E$9</f>
        <v>0</v>
      </c>
      <c r="F6" s="196">
        <f>[5]STA_SP7_NO!$E$9</f>
        <v>0</v>
      </c>
      <c r="G6" s="194">
        <f>[6]STA_SP7_NO!$E$9</f>
        <v>0</v>
      </c>
      <c r="H6" s="194">
        <f>[7]STA_SP7_NO!$F$9</f>
        <v>0</v>
      </c>
      <c r="I6" s="194">
        <f>[8]STA_SP7_NO!$E$9</f>
        <v>0</v>
      </c>
      <c r="J6" s="194">
        <f>[9]STA_SP7_NO!$E$9</f>
        <v>0</v>
      </c>
      <c r="K6" s="194">
        <f>'[10]СП-7 (н.о.)'!$F$10</f>
        <v>0</v>
      </c>
      <c r="L6" s="195">
        <f>[11]STA_SP7_NO!$E$9</f>
        <v>0</v>
      </c>
      <c r="M6" s="194">
        <f>SUM(B6:L6)</f>
        <v>0</v>
      </c>
    </row>
    <row r="7" spans="1:13" x14ac:dyDescent="0.25">
      <c r="A7" s="161" t="s">
        <v>71</v>
      </c>
      <c r="B7" s="90"/>
      <c r="C7" s="90"/>
      <c r="D7" s="91"/>
      <c r="E7" s="90"/>
      <c r="F7" s="91"/>
      <c r="G7" s="90"/>
      <c r="H7" s="90"/>
      <c r="I7" s="90"/>
      <c r="J7" s="91"/>
      <c r="K7" s="90"/>
      <c r="L7" s="91"/>
      <c r="M7" s="90"/>
    </row>
    <row r="8" spans="1:13" x14ac:dyDescent="0.25">
      <c r="A8" s="162" t="s">
        <v>76</v>
      </c>
      <c r="B8" s="194">
        <f>[1]STA_SP7_NO!$C$18</f>
        <v>18189</v>
      </c>
      <c r="C8" s="194">
        <f>[2]STA_SP7_NO!$C$18</f>
        <v>47298</v>
      </c>
      <c r="D8" s="195">
        <f>[3]STA_SP7_NO!$C$18</f>
        <v>27611</v>
      </c>
      <c r="E8" s="194">
        <f>[4]STA_SP7_NO!$C$18</f>
        <v>22419</v>
      </c>
      <c r="F8" s="195">
        <f>[5]STA_SP7_NO!$C$18</f>
        <v>42144</v>
      </c>
      <c r="G8" s="194">
        <f>[6]STA_SP7_NO!$C$18</f>
        <v>20979</v>
      </c>
      <c r="H8" s="194">
        <f>[7]STA_SP7_NO!$C$18</f>
        <v>39245</v>
      </c>
      <c r="I8" s="194">
        <f>[8]STA_SP7_NO!$C$18</f>
        <v>52020</v>
      </c>
      <c r="J8" s="194">
        <f>[9]STA_SP7_NO!$C$18</f>
        <v>21836</v>
      </c>
      <c r="K8" s="194">
        <f>'[10]СП-7 (н.о.)'!$D$19</f>
        <v>16004</v>
      </c>
      <c r="L8" s="195">
        <f>[11]STA_SP7_NO!$C$18</f>
        <v>53159</v>
      </c>
      <c r="M8" s="194">
        <f>SUM(B8:L8)</f>
        <v>360904</v>
      </c>
    </row>
    <row r="9" spans="1:13" x14ac:dyDescent="0.25">
      <c r="A9" s="162" t="s">
        <v>77</v>
      </c>
      <c r="B9" s="194">
        <f>[1]STA_SP7_NO!$D$18</f>
        <v>270645.2</v>
      </c>
      <c r="C9" s="194">
        <f>[2]STA_SP7_NO!$D18</f>
        <v>216707.1</v>
      </c>
      <c r="D9" s="195">
        <f>[3]STA_SP7_NO!$D$18</f>
        <v>409297</v>
      </c>
      <c r="E9" s="194">
        <f>[4]STA_SP7_NO!$D$18</f>
        <v>156950.06</v>
      </c>
      <c r="F9" s="195">
        <f>[5]STA_SP7_NO!$D$18</f>
        <v>325379</v>
      </c>
      <c r="G9" s="194">
        <f>[6]STA_SP7_NO!$D$18</f>
        <v>189927.15</v>
      </c>
      <c r="H9" s="194">
        <f>[7]STA_SP7_NO!$D$18</f>
        <v>207220</v>
      </c>
      <c r="I9" s="194">
        <f>[8]STA_SP7_NO!$D$18</f>
        <v>448642</v>
      </c>
      <c r="J9" s="194">
        <f>[9]STA_SP7_NO!$D$18</f>
        <v>120564</v>
      </c>
      <c r="K9" s="194">
        <f>'[10]СП-7 (н.о.)'!$E$19</f>
        <v>140194.74000000002</v>
      </c>
      <c r="L9" s="195">
        <f>[11]STA_SP7_NO!$D$18</f>
        <v>348558</v>
      </c>
      <c r="M9" s="216">
        <f>SUM(B9:L9)</f>
        <v>2834084.25</v>
      </c>
    </row>
    <row r="10" spans="1:13" x14ac:dyDescent="0.25">
      <c r="A10" s="162" t="s">
        <v>58</v>
      </c>
      <c r="B10" s="194">
        <f>[1]STA_SP7_NO!$E$18</f>
        <v>58696.15</v>
      </c>
      <c r="C10" s="194">
        <f>[2]STA_SP7_NO!$E$18</f>
        <v>64203.35</v>
      </c>
      <c r="D10" s="195">
        <f>[3]STA_SP7_NO!$E$18</f>
        <v>147683</v>
      </c>
      <c r="E10" s="194">
        <f>[4]STA_SP7_NO!$E$18</f>
        <v>31609.040000000001</v>
      </c>
      <c r="F10" s="195">
        <f>[5]STA_SP7_NO!$E$18</f>
        <v>92424</v>
      </c>
      <c r="G10" s="194">
        <f>[6]STA_SP7_NO!$E$18</f>
        <v>47179.55</v>
      </c>
      <c r="H10" s="194">
        <f>[7]STA_SP7_NO!$E$18</f>
        <v>64218</v>
      </c>
      <c r="I10" s="194">
        <f>[8]STA_SP7_NO!$E$18</f>
        <v>118937</v>
      </c>
      <c r="J10" s="194">
        <f>[9]STA_SP7_NO!$E$18</f>
        <v>31711.86</v>
      </c>
      <c r="K10" s="194">
        <f>'[10]СП-7 (н.о.)'!$F$19</f>
        <v>44798</v>
      </c>
      <c r="L10" s="195">
        <f>[11]STA_SP7_NO!$E$18</f>
        <v>99359</v>
      </c>
      <c r="M10" s="194">
        <f>SUM(B10:L10)</f>
        <v>800818.95</v>
      </c>
    </row>
    <row r="11" spans="1:13" x14ac:dyDescent="0.25">
      <c r="A11" s="161" t="s">
        <v>72</v>
      </c>
      <c r="B11" s="90"/>
      <c r="C11" s="90"/>
      <c r="D11" s="91"/>
      <c r="E11" s="90"/>
      <c r="F11" s="91"/>
      <c r="G11" s="90"/>
      <c r="H11" s="90"/>
      <c r="I11" s="90"/>
      <c r="J11" s="91"/>
      <c r="K11" s="90"/>
      <c r="L11" s="91"/>
      <c r="M11" s="90"/>
    </row>
    <row r="12" spans="1:13" x14ac:dyDescent="0.25">
      <c r="A12" s="162" t="s">
        <v>76</v>
      </c>
      <c r="B12" s="194">
        <f>[1]STA_SP7_NO!$C$19</f>
        <v>43760</v>
      </c>
      <c r="C12" s="194">
        <f>[2]STA_SP7_NO!$C$19</f>
        <v>0</v>
      </c>
      <c r="D12" s="195">
        <f>[3]STA_SP7_NO!$C$19</f>
        <v>11241</v>
      </c>
      <c r="E12" s="194">
        <f>[4]STA_SP7_NO!$C$19</f>
        <v>3044</v>
      </c>
      <c r="F12" s="195">
        <f>[5]STA_SP7_NO!$C$19</f>
        <v>0</v>
      </c>
      <c r="G12" s="194">
        <f>[6]STA_SP7_NO!$C$19</f>
        <v>0</v>
      </c>
      <c r="H12" s="194">
        <f>[7]STA_SP7_NO!$C$19</f>
        <v>290</v>
      </c>
      <c r="I12" s="194">
        <f>[8]STA_SP7_NO!$C$19</f>
        <v>30240</v>
      </c>
      <c r="J12" s="194">
        <f>[9]STA_SP7_NO!$C$19</f>
        <v>3581</v>
      </c>
      <c r="K12" s="194">
        <f>'[10]СП-7 (н.о.)'!$D$59</f>
        <v>0</v>
      </c>
      <c r="L12" s="195">
        <f>[11]STA_SP7_NO!$C$19</f>
        <v>0</v>
      </c>
      <c r="M12" s="194">
        <f>SUM(B12:L12)</f>
        <v>92156</v>
      </c>
    </row>
    <row r="13" spans="1:13" x14ac:dyDescent="0.25">
      <c r="A13" s="162" t="s">
        <v>77</v>
      </c>
      <c r="B13" s="194">
        <f>[1]STA_SP7_NO!$D$19</f>
        <v>518004.26</v>
      </c>
      <c r="C13" s="194">
        <f>[2]STA_SP7_NO!$D$19</f>
        <v>0</v>
      </c>
      <c r="D13" s="195">
        <f>[3]STA_SP7_NO!$D$19</f>
        <v>62959</v>
      </c>
      <c r="E13" s="194">
        <f>[4]STA_SP7_NO!$D$19</f>
        <v>12356.48</v>
      </c>
      <c r="F13" s="195">
        <f>[5]STA_SP7_NO!$D$19</f>
        <v>0</v>
      </c>
      <c r="G13" s="194">
        <f>[6]STA_SP7_NO!$D$19</f>
        <v>0</v>
      </c>
      <c r="H13" s="194">
        <f>[7]STA_SP7_NO!$D$19</f>
        <v>1995</v>
      </c>
      <c r="I13" s="194">
        <f>[8]STA_SP7_NO!$D$19</f>
        <v>104917</v>
      </c>
      <c r="J13" s="194">
        <f>[9]STA_SP7_NO!$D$19</f>
        <v>19112</v>
      </c>
      <c r="K13" s="194">
        <f>'[10]СП-7 (н.о.)'!$E$59</f>
        <v>0</v>
      </c>
      <c r="L13" s="195">
        <f>[11]STA_SP7_NO!$D$19</f>
        <v>0</v>
      </c>
      <c r="M13" s="216">
        <f>SUM(B13:L13)</f>
        <v>719343.74</v>
      </c>
    </row>
    <row r="14" spans="1:13" x14ac:dyDescent="0.25">
      <c r="A14" s="162" t="s">
        <v>58</v>
      </c>
      <c r="B14" s="194">
        <f>[1]STA_SP7_NO!$E$19</f>
        <v>120380.03</v>
      </c>
      <c r="C14" s="194">
        <f>[2]STA_SP7_NO!$E$19</f>
        <v>0</v>
      </c>
      <c r="D14" s="195">
        <f>[3]STA_SP7_NO!$E$19</f>
        <v>18688</v>
      </c>
      <c r="E14" s="194">
        <f>[4]STA_SP7_NO!$E$19</f>
        <v>2895.75</v>
      </c>
      <c r="F14" s="195">
        <f>[5]STA_SP7_NO!$E$19</f>
        <v>0</v>
      </c>
      <c r="G14" s="194">
        <f>[6]STA_SP7_NO!$E$19</f>
        <v>0</v>
      </c>
      <c r="H14" s="194">
        <f>[7]STA_SP7_NO!$E$19</f>
        <v>683</v>
      </c>
      <c r="I14" s="194">
        <f>[8]STA_SP7_NO!$E$19</f>
        <v>35140</v>
      </c>
      <c r="J14" s="194">
        <f>[9]STA_SP7_NO!$E$19</f>
        <v>5912.55</v>
      </c>
      <c r="K14" s="194">
        <f>'[10]СП-7 (н.о.)'!$F$59</f>
        <v>0</v>
      </c>
      <c r="L14" s="195">
        <f>[11]STA_SP7_NO!$E$19</f>
        <v>0</v>
      </c>
      <c r="M14" s="194">
        <f>SUM(B14:L14)</f>
        <v>183699.33</v>
      </c>
    </row>
    <row r="15" spans="1:13" x14ac:dyDescent="0.25">
      <c r="A15" s="161" t="s">
        <v>73</v>
      </c>
      <c r="B15" s="90"/>
      <c r="C15" s="90"/>
      <c r="D15" s="91"/>
      <c r="E15" s="90"/>
      <c r="F15" s="91"/>
      <c r="G15" s="90"/>
      <c r="H15" s="90"/>
      <c r="I15" s="90"/>
      <c r="J15" s="91"/>
      <c r="K15" s="90"/>
      <c r="L15" s="91"/>
      <c r="M15" s="90"/>
    </row>
    <row r="16" spans="1:13" x14ac:dyDescent="0.25">
      <c r="A16" s="162" t="s">
        <v>76</v>
      </c>
      <c r="B16" s="194">
        <f>[1]STA_SP7_NO!$C$20</f>
        <v>1188</v>
      </c>
      <c r="C16" s="194">
        <f>[2]STA_SP7_NO!$C$20</f>
        <v>3364</v>
      </c>
      <c r="D16" s="195">
        <f>[3]STA_SP7_NO!$C$20</f>
        <v>129</v>
      </c>
      <c r="E16" s="194">
        <f>[4]STA_SP7_NO!$C$20</f>
        <v>4907</v>
      </c>
      <c r="F16" s="195">
        <f>[5]STA_SP7_NO!$C$20</f>
        <v>104</v>
      </c>
      <c r="G16" s="194">
        <f>[6]STA_SP7_NO!$C$20</f>
        <v>21371</v>
      </c>
      <c r="H16" s="194">
        <f>[7]STA_SP7_NO!$C$20</f>
        <v>716</v>
      </c>
      <c r="I16" s="194">
        <f>[8]STA_SP7_NO!$C$20</f>
        <v>2268</v>
      </c>
      <c r="J16" s="194">
        <f>[9]STA_SP7_NO!$C$20</f>
        <v>1637</v>
      </c>
      <c r="K16" s="194">
        <f>'[10]СП-7 (н.о.)'!$D$61</f>
        <v>946</v>
      </c>
      <c r="L16" s="195">
        <f>[11]STA_SP7_NO!$C$20</f>
        <v>1264</v>
      </c>
      <c r="M16" s="194">
        <f>SUM(B16:L16)</f>
        <v>37894</v>
      </c>
    </row>
    <row r="17" spans="1:13" x14ac:dyDescent="0.25">
      <c r="A17" s="162" t="s">
        <v>77</v>
      </c>
      <c r="B17" s="194">
        <f>[1]STA_SP7_NO!$D$20</f>
        <v>405.2</v>
      </c>
      <c r="C17" s="194">
        <f>[2]STA_SP7_NO!$D$20</f>
        <v>2450.5500000000002</v>
      </c>
      <c r="D17" s="195">
        <f>[3]STA_SP7_NO!$D$20</f>
        <v>67</v>
      </c>
      <c r="E17" s="194">
        <f>[4]STA_SP7_NO!$D$20</f>
        <v>2805.81</v>
      </c>
      <c r="F17" s="195">
        <f>[5]STA_SP7_NO!$D$20</f>
        <v>51</v>
      </c>
      <c r="G17" s="194">
        <f>[6]STA_SP7_NO!$D$20</f>
        <v>10562</v>
      </c>
      <c r="H17" s="194">
        <f>[7]STA_SP7_NO!$D$20</f>
        <v>279</v>
      </c>
      <c r="I17" s="194">
        <f>[8]STA_SP7_NO!$D$20</f>
        <v>1038</v>
      </c>
      <c r="J17" s="194">
        <f>[9]STA_SP7_NO!$D$20</f>
        <v>1171</v>
      </c>
      <c r="K17" s="194">
        <f>'[10]СП-7 (н.о.)'!$E$61</f>
        <v>372.68</v>
      </c>
      <c r="L17" s="195">
        <f>[11]STA_SP7_NO!$D$20</f>
        <v>1240</v>
      </c>
      <c r="M17" s="216">
        <f>SUM(B17:L17)</f>
        <v>20442.239999999998</v>
      </c>
    </row>
    <row r="18" spans="1:13" x14ac:dyDescent="0.25">
      <c r="A18" s="162" t="s">
        <v>58</v>
      </c>
      <c r="B18" s="194">
        <f>[1]STA_SP7_NO!$E$20</f>
        <v>121.6</v>
      </c>
      <c r="C18" s="194">
        <f>[2]STA_SP7_NO!$E$20</f>
        <v>452.35</v>
      </c>
      <c r="D18" s="195">
        <f>[3]STA_SP7_NO!$E$20</f>
        <v>23</v>
      </c>
      <c r="E18" s="194">
        <f>[4]STA_SP7_NO!$E$20</f>
        <v>816.57</v>
      </c>
      <c r="F18" s="195">
        <f>[5]STA_SP7_NO!$E$20</f>
        <v>15</v>
      </c>
      <c r="G18" s="194">
        <f>[6]STA_SP7_NO!$E$20</f>
        <v>3531</v>
      </c>
      <c r="H18" s="194">
        <f>[7]STA_SP7_NO!$E$20</f>
        <v>2</v>
      </c>
      <c r="I18" s="194">
        <f>[8]STA_SP7_NO!$E$20</f>
        <v>0</v>
      </c>
      <c r="J18" s="194">
        <f>[9]STA_SP7_NO!$E$20</f>
        <v>309.18</v>
      </c>
      <c r="K18" s="194">
        <f>'[10]СП-7 (н.о.)'!$F$61</f>
        <v>194</v>
      </c>
      <c r="L18" s="195">
        <f>[11]STA_SP7_NO!$E$20</f>
        <v>408</v>
      </c>
      <c r="M18" s="194">
        <f>SUM(B18:L18)</f>
        <v>5872.7000000000007</v>
      </c>
    </row>
    <row r="19" spans="1:13" x14ac:dyDescent="0.25">
      <c r="A19" s="161" t="s">
        <v>74</v>
      </c>
      <c r="B19" s="90"/>
      <c r="C19" s="90"/>
      <c r="D19" s="91"/>
      <c r="E19" s="90"/>
      <c r="F19" s="91"/>
      <c r="G19" s="90"/>
      <c r="H19" s="90"/>
      <c r="I19" s="90"/>
      <c r="J19" s="91"/>
      <c r="K19" s="90"/>
      <c r="L19" s="91"/>
      <c r="M19" s="90"/>
    </row>
    <row r="20" spans="1:13" x14ac:dyDescent="0.25">
      <c r="A20" s="162" t="s">
        <v>76</v>
      </c>
      <c r="B20" s="194">
        <f>[1]STA_SP7_NO!$C$21</f>
        <v>0</v>
      </c>
      <c r="C20" s="194">
        <f>[2]STA_SP7_NO!$C$21</f>
        <v>0</v>
      </c>
      <c r="D20" s="195">
        <f>[3]STA_SP7_NO!$C$21</f>
        <v>918</v>
      </c>
      <c r="E20" s="194">
        <f>[4]STA_SP7_NO!$C$21</f>
        <v>0</v>
      </c>
      <c r="F20" s="195">
        <f>[5]STA_SP7_NO!$C$21</f>
        <v>0</v>
      </c>
      <c r="G20" s="194">
        <f>[6]STA_SP7_NO!$C$21</f>
        <v>0</v>
      </c>
      <c r="H20" s="194">
        <f>[7]STA_SP7_NO!$C$21</f>
        <v>0</v>
      </c>
      <c r="I20" s="194">
        <f>[8]STA_SP7_NO!$C$21</f>
        <v>0</v>
      </c>
      <c r="J20" s="194">
        <f>[9]STA_SP7_NO!$C$21</f>
        <v>0</v>
      </c>
      <c r="K20" s="194">
        <f>'[10]СП-7 (н.о.)'!$D$69</f>
        <v>0</v>
      </c>
      <c r="L20" s="195">
        <f>[11]STA_SP7_NO!$C$21</f>
        <v>0</v>
      </c>
      <c r="M20" s="162">
        <f>SUM(B20:L20)</f>
        <v>918</v>
      </c>
    </row>
    <row r="21" spans="1:13" x14ac:dyDescent="0.25">
      <c r="A21" s="162" t="s">
        <v>77</v>
      </c>
      <c r="B21" s="194">
        <f>[1]STA_SP7_NO!$D$21</f>
        <v>0</v>
      </c>
      <c r="C21" s="194">
        <f>[2]STA_SP7_NO!$D$21</f>
        <v>0</v>
      </c>
      <c r="D21" s="195">
        <f>[3]STA_SP7_NO!$D$21</f>
        <v>11105</v>
      </c>
      <c r="E21" s="194">
        <f>[4]STA_SP7_NO!$D$21</f>
        <v>0</v>
      </c>
      <c r="F21" s="195">
        <f>[5]STA_SP7_NO!$D$21</f>
        <v>0</v>
      </c>
      <c r="G21" s="194">
        <f>[6]STA_SP7_NO!$D$21</f>
        <v>0</v>
      </c>
      <c r="H21" s="194">
        <f>[7]STA_SP7_NO!$D$21</f>
        <v>0</v>
      </c>
      <c r="I21" s="194">
        <f>[8]STA_SP7_NO!$D$21</f>
        <v>0</v>
      </c>
      <c r="J21" s="194">
        <f>[9]STA_SP7_NO!$D$21</f>
        <v>0</v>
      </c>
      <c r="K21" s="194">
        <f>'[10]СП-7 (н.о.)'!$E$69</f>
        <v>0</v>
      </c>
      <c r="L21" s="195">
        <f>[11]STA_SP7_NO!$D$21</f>
        <v>0</v>
      </c>
      <c r="M21" s="216">
        <f>SUM(B21:L21)</f>
        <v>11105</v>
      </c>
    </row>
    <row r="22" spans="1:13" ht="12.75" customHeight="1" x14ac:dyDescent="0.25">
      <c r="A22" s="162" t="s">
        <v>58</v>
      </c>
      <c r="B22" s="194">
        <f>[1]STA_SP7_NO!$E$21</f>
        <v>0</v>
      </c>
      <c r="C22" s="194">
        <f>[2]STA_SP7_NO!$E$21</f>
        <v>0</v>
      </c>
      <c r="D22" s="195">
        <f>[3]STA_SP7_NO!$E$21</f>
        <v>1659</v>
      </c>
      <c r="E22" s="194">
        <f>[4]STA_SP7_NO!$E$21</f>
        <v>0</v>
      </c>
      <c r="F22" s="195">
        <f>[5]STA_SP7_NO!$E$21</f>
        <v>0</v>
      </c>
      <c r="G22" s="194">
        <f>[6]STA_SP7_NO!$E$21</f>
        <v>0</v>
      </c>
      <c r="H22" s="194">
        <f>[7]STA_SP7_NO!$E$21</f>
        <v>0</v>
      </c>
      <c r="I22" s="194">
        <f>[8]STA_SP7_NO!$E$21</f>
        <v>0</v>
      </c>
      <c r="J22" s="194">
        <f>[9]STA_SP7_NO!$E$21</f>
        <v>0</v>
      </c>
      <c r="K22" s="194">
        <f>'[10]СП-7 (н.о.)'!$F$69</f>
        <v>0</v>
      </c>
      <c r="L22" s="195">
        <f>[11]STA_SP7_NO!$E$21</f>
        <v>0</v>
      </c>
      <c r="M22" s="194">
        <f>SUM(B22:L22)</f>
        <v>1659</v>
      </c>
    </row>
    <row r="23" spans="1:13" x14ac:dyDescent="0.25">
      <c r="A23" s="161" t="s">
        <v>75</v>
      </c>
      <c r="B23" s="90"/>
      <c r="C23" s="90"/>
      <c r="D23" s="91"/>
      <c r="E23" s="90"/>
      <c r="F23" s="91"/>
      <c r="G23" s="90"/>
      <c r="H23" s="90"/>
      <c r="I23" s="90"/>
      <c r="J23" s="91"/>
      <c r="K23" s="90"/>
      <c r="L23" s="91"/>
      <c r="M23" s="90"/>
    </row>
    <row r="24" spans="1:13" x14ac:dyDescent="0.25">
      <c r="A24" s="162" t="s">
        <v>76</v>
      </c>
      <c r="B24" s="194">
        <f>[1]STA_SP7_NO!$C$22</f>
        <v>1172</v>
      </c>
      <c r="C24" s="194">
        <f>[2]STA_SP7_NO!$C$22</f>
        <v>8556</v>
      </c>
      <c r="D24" s="195">
        <f>[3]STA_SP7_NO!$C$22</f>
        <v>1991</v>
      </c>
      <c r="E24" s="194">
        <f>[4]STA_SP7_NO!$C$22</f>
        <v>38073</v>
      </c>
      <c r="F24" s="195">
        <f>[5]STA_SP7_NO!$C$22</f>
        <v>1303</v>
      </c>
      <c r="G24" s="194">
        <f>[6]STA_SP7_NO!$C$22</f>
        <v>0</v>
      </c>
      <c r="H24" s="194">
        <f>[7]STA_SP7_NO!$C$22</f>
        <v>0</v>
      </c>
      <c r="I24" s="194">
        <f>[8]STA_SP7_NO!$C$22</f>
        <v>12</v>
      </c>
      <c r="J24" s="194">
        <f>[9]STA_SP7_NO!$C$22</f>
        <v>990</v>
      </c>
      <c r="K24" s="194">
        <f>'[10]СП-7 (н.о.)'!$D$83</f>
        <v>27380</v>
      </c>
      <c r="L24" s="195">
        <f>[11]STA_SP7_NO!$C$22</f>
        <v>59475</v>
      </c>
      <c r="M24" s="194">
        <f>SUM(B24:L24)</f>
        <v>138952</v>
      </c>
    </row>
    <row r="25" spans="1:13" x14ac:dyDescent="0.25">
      <c r="A25" s="162" t="s">
        <v>77</v>
      </c>
      <c r="B25" s="194">
        <f>[1]STA_SP7_NO!$D$22</f>
        <v>50585.69</v>
      </c>
      <c r="C25" s="194">
        <f>[2]STA_SP7_NO!$D$22</f>
        <v>24807.23</v>
      </c>
      <c r="D25" s="195">
        <f>[3]STA_SP7_NO!$D$22</f>
        <v>6292</v>
      </c>
      <c r="E25" s="194">
        <f>[4]STA_SP7_NO!$D$22</f>
        <v>41484.300000000003</v>
      </c>
      <c r="F25" s="195">
        <f>[5]STA_SP7_NO!$D$22</f>
        <v>11194</v>
      </c>
      <c r="G25" s="194">
        <f>[6]STA_SP7_NO!$D$22</f>
        <v>0</v>
      </c>
      <c r="H25" s="194">
        <f>[7]STA_SP7_NO!$D$22</f>
        <v>0</v>
      </c>
      <c r="I25" s="194">
        <f>[8]STA_SP7_NO!$D$22</f>
        <v>106</v>
      </c>
      <c r="J25" s="194">
        <f>[9]STA_SP7_NO!$D$22</f>
        <v>4015</v>
      </c>
      <c r="K25" s="194">
        <f>'[10]СП-7 (н.о.)'!$E$83</f>
        <v>147987.40000000002</v>
      </c>
      <c r="L25" s="195">
        <f>[11]STA_SP7_NO!$D$22</f>
        <v>54632</v>
      </c>
      <c r="M25" s="216">
        <f>SUM(B25:L25)</f>
        <v>341103.62</v>
      </c>
    </row>
    <row r="26" spans="1:13" x14ac:dyDescent="0.25">
      <c r="A26" s="162" t="s">
        <v>58</v>
      </c>
      <c r="B26" s="194">
        <f>[1]STA_SP7_NO!$E$22</f>
        <v>9815.33</v>
      </c>
      <c r="C26" s="194">
        <f>[2]STA_SP7_NO!$E$22</f>
        <v>5930.53</v>
      </c>
      <c r="D26" s="195">
        <f>[3]STA_SP7_NO!$E$22</f>
        <v>1307</v>
      </c>
      <c r="E26" s="194">
        <f>[4]STA_SP7_NO!$E$22</f>
        <v>10742.58</v>
      </c>
      <c r="F26" s="195">
        <f>[5]STA_SP7_NO!$E$22</f>
        <v>3358</v>
      </c>
      <c r="G26" s="194">
        <f>[6]STA_SP7_NO!$E$22</f>
        <v>0</v>
      </c>
      <c r="H26" s="194">
        <f>[7]STA_SP7_NO!$E$22</f>
        <v>0</v>
      </c>
      <c r="I26" s="194">
        <f>[8]STA_SP7_NO!$E$22</f>
        <v>0</v>
      </c>
      <c r="J26" s="194">
        <f>[9]STA_SP7_NO!$E$22</f>
        <v>0</v>
      </c>
      <c r="K26" s="194">
        <f>'[10]СП-7 (н.о.)'!$F$83</f>
        <v>16570</v>
      </c>
      <c r="L26" s="195">
        <f>[11]STA_SP7_NO!$E$22</f>
        <v>21989</v>
      </c>
      <c r="M26" s="194">
        <f>SUM(B26:L26)</f>
        <v>69712.44</v>
      </c>
    </row>
    <row r="27" spans="1:13" x14ac:dyDescent="0.25">
      <c r="A27" s="161" t="s">
        <v>78</v>
      </c>
      <c r="B27" s="90"/>
      <c r="C27" s="90"/>
      <c r="D27" s="91"/>
      <c r="E27" s="90"/>
      <c r="F27" s="91"/>
      <c r="G27" s="90"/>
      <c r="H27" s="90"/>
      <c r="I27" s="90"/>
      <c r="J27" s="91"/>
      <c r="K27" s="90"/>
      <c r="L27" s="91"/>
      <c r="M27" s="90"/>
    </row>
    <row r="28" spans="1:13" x14ac:dyDescent="0.25">
      <c r="A28" s="162" t="s">
        <v>76</v>
      </c>
      <c r="B28" s="194">
        <f>[1]STA_SP7_NO!$C$29</f>
        <v>0</v>
      </c>
      <c r="C28" s="194">
        <f>[2]STA_SP7_NO!$C$29</f>
        <v>7395</v>
      </c>
      <c r="D28" s="195">
        <f>[3]STA_SP7_NO!$C$29</f>
        <v>4300</v>
      </c>
      <c r="E28" s="194">
        <f>[4]STA_SP7_NO!$C$29</f>
        <v>25418</v>
      </c>
      <c r="F28" s="195">
        <f>[5]STA_SP7_NO!$C$29</f>
        <v>47593</v>
      </c>
      <c r="G28" s="194">
        <f>[6]STA_SP7_NO!$C$29</f>
        <v>5362</v>
      </c>
      <c r="H28" s="194">
        <f>[7]STA_SP7_NO!$C$29</f>
        <v>32870</v>
      </c>
      <c r="I28" s="194">
        <f>[8]STA_SP7_NO!$C$29</f>
        <v>52979</v>
      </c>
      <c r="J28" s="194">
        <f>[9]STA_SP7_NO!$C$29</f>
        <v>8497</v>
      </c>
      <c r="K28" s="194">
        <f>'[10]СП-7 (н.о.)'!$D$84</f>
        <v>45371</v>
      </c>
      <c r="L28" s="195">
        <f>[11]STA_SP7_NO!$C$29</f>
        <v>1004</v>
      </c>
      <c r="M28" s="194">
        <f>SUM(B28:L28)</f>
        <v>230789</v>
      </c>
    </row>
    <row r="29" spans="1:13" x14ac:dyDescent="0.25">
      <c r="A29" s="162" t="s">
        <v>77</v>
      </c>
      <c r="B29" s="194">
        <f>[1]STA_SP7_NO!$D$29</f>
        <v>0</v>
      </c>
      <c r="C29" s="194">
        <f>[2]STA_SP7_NO!$D$29</f>
        <v>41526.36</v>
      </c>
      <c r="D29" s="195">
        <f>[3]STA_SP7_NO!$D$29</f>
        <v>22684</v>
      </c>
      <c r="E29" s="194">
        <f>[4]STA_SP7_NO!$D$29</f>
        <v>170727.76</v>
      </c>
      <c r="F29" s="195">
        <f>[5]STA_SP7_NO!$D$29</f>
        <v>268834</v>
      </c>
      <c r="G29" s="194">
        <f>[6]STA_SP7_NO!$D$29</f>
        <v>43970.879999999997</v>
      </c>
      <c r="H29" s="194">
        <f>[7]STA_SP7_NO!$D$29</f>
        <v>174395</v>
      </c>
      <c r="I29" s="194">
        <f>[8]STA_SP7_NO!$D$29</f>
        <v>312510</v>
      </c>
      <c r="J29" s="194">
        <f>[9]STA_SP7_NO!$D$29</f>
        <v>47032</v>
      </c>
      <c r="K29" s="194">
        <f>'[10]СП-7 (н.о.)'!$E$84</f>
        <v>261919.91999999998</v>
      </c>
      <c r="L29" s="195">
        <f>[11]STA_SP7_NO!$D$29</f>
        <v>4575</v>
      </c>
      <c r="M29" s="216">
        <f>SUM(B29:L29)</f>
        <v>1348174.92</v>
      </c>
    </row>
    <row r="30" spans="1:13" x14ac:dyDescent="0.25">
      <c r="A30" s="162" t="s">
        <v>58</v>
      </c>
      <c r="B30" s="194">
        <f>[1]STA_SP7_NO!$E$29</f>
        <v>0</v>
      </c>
      <c r="C30" s="194">
        <f>[2]STA_SP7_NO!$E$29</f>
        <v>10296.280000000001</v>
      </c>
      <c r="D30" s="195">
        <f>[3]STA_SP7_NO!$E$29</f>
        <v>3107</v>
      </c>
      <c r="E30" s="194">
        <f>[4]STA_SP7_NO!$E$29</f>
        <v>32540.05</v>
      </c>
      <c r="F30" s="195">
        <f>[5]STA_SP7_NO!$E$29</f>
        <v>75993</v>
      </c>
      <c r="G30" s="194">
        <f>[6]STA_SP7_NO!$E$29</f>
        <v>9775</v>
      </c>
      <c r="H30" s="194">
        <f>[7]STA_SP7_NO!$E$29</f>
        <v>44396</v>
      </c>
      <c r="I30" s="194">
        <f>[8]STA_SP7_NO!$E$29</f>
        <v>76112</v>
      </c>
      <c r="J30" s="194">
        <f>[9]STA_SP7_NO!$E$29</f>
        <v>6300.68</v>
      </c>
      <c r="K30" s="194">
        <f>'[10]СП-7 (н.о.)'!$F$84</f>
        <v>0</v>
      </c>
      <c r="L30" s="195">
        <f>[11]STA_SP7_NO!$E$29</f>
        <v>3233</v>
      </c>
      <c r="M30" s="194">
        <f>SUM(B30:L30)</f>
        <v>261753.01</v>
      </c>
    </row>
    <row r="31" spans="1:13" ht="12" customHeight="1" x14ac:dyDescent="0.25">
      <c r="A31" s="161" t="s">
        <v>79</v>
      </c>
      <c r="B31" s="161"/>
      <c r="C31" s="90"/>
      <c r="D31" s="91"/>
      <c r="E31" s="90"/>
      <c r="F31" s="91"/>
      <c r="G31" s="90"/>
      <c r="H31" s="90"/>
      <c r="I31" s="90"/>
      <c r="J31" s="91"/>
      <c r="K31" s="90"/>
      <c r="L31" s="91"/>
      <c r="M31" s="90"/>
    </row>
    <row r="32" spans="1:13" x14ac:dyDescent="0.25">
      <c r="A32" s="162" t="s">
        <v>76</v>
      </c>
      <c r="B32" s="194">
        <f>[1]STA_SP7_NO!$C$38</f>
        <v>0</v>
      </c>
      <c r="C32" s="194">
        <f>[2]STA_SP7_NO!$C$38</f>
        <v>0</v>
      </c>
      <c r="D32" s="195">
        <f>[3]STA_SP7_NO!$C$38</f>
        <v>0</v>
      </c>
      <c r="E32" s="194">
        <f>[4]STA_SP7_NO!$C$38</f>
        <v>15262</v>
      </c>
      <c r="F32" s="269">
        <f>[5]STA_SP7_NO!$C$38</f>
        <v>0</v>
      </c>
      <c r="G32" s="194">
        <f>[6]STA_SP7_NO!$C$38</f>
        <v>407</v>
      </c>
      <c r="H32" s="194">
        <f>[7]STA_SP7_NO!$C$38</f>
        <v>0</v>
      </c>
      <c r="I32" s="194">
        <f>[8]STA_SP7_NO!$C$38</f>
        <v>0</v>
      </c>
      <c r="J32" s="194">
        <f>[9]STA_SP7_NO!$C$38</f>
        <v>0</v>
      </c>
      <c r="K32" s="194">
        <f>'[10]СП-7 (н.о.)'!$D$93</f>
        <v>0</v>
      </c>
      <c r="L32" s="195">
        <f>[11]STA_SP7_NO!$C$38</f>
        <v>518</v>
      </c>
      <c r="M32" s="194">
        <f>SUM(B32:L32)</f>
        <v>16187</v>
      </c>
    </row>
    <row r="33" spans="1:13" ht="12.75" customHeight="1" x14ac:dyDescent="0.25">
      <c r="A33" s="162" t="s">
        <v>77</v>
      </c>
      <c r="B33" s="194">
        <f>[1]STA_SP7_NO!$D$38</f>
        <v>0</v>
      </c>
      <c r="C33" s="194">
        <f>[2]STA_SP7_NO!$D$38</f>
        <v>0</v>
      </c>
      <c r="D33" s="195">
        <f>[3]STA_SP7_NO!$D$38</f>
        <v>0</v>
      </c>
      <c r="E33" s="194">
        <f>[4]STA_SP7_NO!$D$38</f>
        <v>11141.58</v>
      </c>
      <c r="F33" s="269">
        <f>[5]STA_SP7_NO!$D$38</f>
        <v>0</v>
      </c>
      <c r="G33" s="194">
        <f>[6]STA_SP7_NO!$D$38</f>
        <v>1679</v>
      </c>
      <c r="H33" s="194">
        <f>[7]STA_SP7_NO!$D$38</f>
        <v>0</v>
      </c>
      <c r="I33" s="194">
        <f>[8]STA_SP7_NO!$D$38</f>
        <v>0</v>
      </c>
      <c r="J33" s="194">
        <f>[9]STA_SP7_NO!$D$38</f>
        <v>0</v>
      </c>
      <c r="K33" s="194">
        <f>'[10]СП-7 (н.о.)'!$E$93</f>
        <v>0</v>
      </c>
      <c r="L33" s="195">
        <f>[11]STA_SP7_NO!$D$38</f>
        <v>7340</v>
      </c>
      <c r="M33" s="216">
        <f>SUM(B33:L33)</f>
        <v>20160.580000000002</v>
      </c>
    </row>
    <row r="34" spans="1:13" ht="15.75" thickBot="1" x14ac:dyDescent="0.3">
      <c r="A34" s="163" t="s">
        <v>58</v>
      </c>
      <c r="B34" s="281">
        <f>[1]STA_SP7_NO!$E$38</f>
        <v>0</v>
      </c>
      <c r="C34" s="281">
        <f>[2]STA_SP7_NO!$E$38</f>
        <v>0</v>
      </c>
      <c r="D34" s="282">
        <f>[3]STA_SP7_NO!$E$38</f>
        <v>0</v>
      </c>
      <c r="E34" s="151">
        <f>[4]STA_SP7_NO!$E$38</f>
        <v>604.52</v>
      </c>
      <c r="F34" s="270">
        <f>[5]STA_SP7_NO!$E$38</f>
        <v>0</v>
      </c>
      <c r="G34" s="151">
        <f>[6]STA_SP7_NO!$E$38</f>
        <v>273</v>
      </c>
      <c r="H34" s="151">
        <f>[7]STA_SP7_NO!$E$38</f>
        <v>0</v>
      </c>
      <c r="I34" s="281">
        <f>[8]STA_SP7_NO!$E$38</f>
        <v>0</v>
      </c>
      <c r="J34" s="281">
        <f>[9]STA_SP7_NO!$E$38</f>
        <v>0</v>
      </c>
      <c r="K34" s="281">
        <f>'[10]СП-7 (н.о.)'!$F$93</f>
        <v>0</v>
      </c>
      <c r="L34" s="282">
        <f>[11]STA_SP7_NO!$E$38</f>
        <v>1861</v>
      </c>
      <c r="M34" s="151">
        <f>SUM(B34:L34)</f>
        <v>2738.52</v>
      </c>
    </row>
    <row r="38" spans="1:13" x14ac:dyDescent="0.25">
      <c r="B38" s="271"/>
      <c r="C38" s="271"/>
      <c r="D38" s="271"/>
      <c r="E38" s="271"/>
      <c r="F38" s="271"/>
      <c r="G38" s="271"/>
      <c r="H38" s="271"/>
      <c r="I38" s="271"/>
      <c r="J38" s="271"/>
      <c r="K38" s="271"/>
      <c r="L38" s="271"/>
      <c r="M38" s="271"/>
    </row>
    <row r="40" spans="1:13" x14ac:dyDescent="0.25">
      <c r="M40" s="271"/>
    </row>
    <row r="42" spans="1:13" x14ac:dyDescent="0.25">
      <c r="B42" s="271"/>
      <c r="C42" s="271"/>
      <c r="D42" s="271"/>
      <c r="E42" s="271"/>
      <c r="F42" s="271"/>
      <c r="G42" s="271"/>
      <c r="H42" s="271"/>
      <c r="I42" s="271"/>
      <c r="J42" s="271"/>
      <c r="K42" s="271"/>
      <c r="L42" s="271"/>
      <c r="M42" s="271"/>
    </row>
    <row r="45" spans="1:13" x14ac:dyDescent="0.25">
      <c r="B45" s="271"/>
      <c r="C45" s="271"/>
      <c r="D45" s="271"/>
      <c r="E45" s="271"/>
      <c r="F45" s="271"/>
      <c r="G45" s="271"/>
      <c r="H45" s="271"/>
      <c r="I45" s="271"/>
      <c r="J45" s="271"/>
      <c r="K45" s="271"/>
      <c r="L45" s="271"/>
      <c r="M45" s="271"/>
    </row>
  </sheetData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A16" sqref="A16:XFD16"/>
    </sheetView>
  </sheetViews>
  <sheetFormatPr defaultRowHeight="15" x14ac:dyDescent="0.25"/>
  <cols>
    <col min="1" max="1" width="7" customWidth="1"/>
    <col min="2" max="2" width="16.5703125" customWidth="1"/>
    <col min="3" max="3" width="13.42578125" customWidth="1"/>
    <col min="4" max="4" width="11.28515625" customWidth="1"/>
    <col min="5" max="6" width="14.28515625" customWidth="1"/>
    <col min="7" max="7" width="12.28515625" customWidth="1"/>
    <col min="8" max="8" width="12.42578125" customWidth="1"/>
    <col min="9" max="10" width="11.42578125" customWidth="1"/>
    <col min="11" max="11" width="11.140625" customWidth="1"/>
  </cols>
  <sheetData>
    <row r="1" spans="1:11" x14ac:dyDescent="0.25">
      <c r="A1" s="222"/>
      <c r="B1" s="222"/>
      <c r="C1" s="222"/>
      <c r="D1" s="222"/>
      <c r="E1" s="222"/>
      <c r="F1" s="222"/>
      <c r="G1" s="222"/>
      <c r="H1" s="222"/>
      <c r="I1" s="222"/>
      <c r="J1" s="222"/>
      <c r="K1" s="222"/>
    </row>
    <row r="2" spans="1:11" x14ac:dyDescent="0.25">
      <c r="A2" s="222"/>
      <c r="B2" s="416" t="s">
        <v>113</v>
      </c>
      <c r="C2" s="416"/>
      <c r="D2" s="416"/>
      <c r="E2" s="416"/>
      <c r="F2" s="416"/>
      <c r="G2" s="417"/>
      <c r="H2" s="417"/>
      <c r="I2" s="112"/>
      <c r="J2" s="112"/>
      <c r="K2" s="112"/>
    </row>
    <row r="3" spans="1:11" ht="15.75" thickBot="1" x14ac:dyDescent="0.3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07" t="s">
        <v>92</v>
      </c>
    </row>
    <row r="4" spans="1:11" ht="15.75" thickBot="1" x14ac:dyDescent="0.3">
      <c r="A4" s="339" t="s">
        <v>82</v>
      </c>
      <c r="B4" s="339" t="s">
        <v>57</v>
      </c>
      <c r="C4" s="339" t="s">
        <v>83</v>
      </c>
      <c r="D4" s="339" t="s">
        <v>84</v>
      </c>
      <c r="E4" s="418" t="s">
        <v>85</v>
      </c>
      <c r="F4" s="419"/>
      <c r="G4" s="420"/>
      <c r="H4" s="339" t="s">
        <v>86</v>
      </c>
      <c r="I4" s="339" t="s">
        <v>80</v>
      </c>
      <c r="J4" s="339" t="s">
        <v>87</v>
      </c>
      <c r="K4" s="339" t="s">
        <v>3</v>
      </c>
    </row>
    <row r="5" spans="1:11" ht="47.25" customHeight="1" thickBot="1" x14ac:dyDescent="0.3">
      <c r="A5" s="415"/>
      <c r="B5" s="415"/>
      <c r="C5" s="415"/>
      <c r="D5" s="415"/>
      <c r="E5" s="106" t="s">
        <v>59</v>
      </c>
      <c r="F5" s="106" t="s">
        <v>60</v>
      </c>
      <c r="G5" s="106" t="s">
        <v>88</v>
      </c>
      <c r="H5" s="415"/>
      <c r="I5" s="415"/>
      <c r="J5" s="415"/>
      <c r="K5" s="415"/>
    </row>
    <row r="6" spans="1:11" ht="15.75" thickBot="1" x14ac:dyDescent="0.3">
      <c r="A6" s="113"/>
      <c r="B6" s="137" t="s">
        <v>55</v>
      </c>
      <c r="C6" s="107">
        <f t="shared" ref="C6:K6" si="0">SUM(C7:C17)</f>
        <v>5427307.1099999994</v>
      </c>
      <c r="D6" s="67">
        <f t="shared" si="0"/>
        <v>94454.62</v>
      </c>
      <c r="E6" s="176">
        <f>SUM(E7:E17)</f>
        <v>3434753.58</v>
      </c>
      <c r="F6" s="176">
        <f t="shared" si="0"/>
        <v>2537696.4300000002</v>
      </c>
      <c r="G6" s="246">
        <f>SUM(G7:G17)</f>
        <v>6134696.5599999996</v>
      </c>
      <c r="H6" s="67">
        <f t="shared" si="0"/>
        <v>0</v>
      </c>
      <c r="I6" s="67">
        <f t="shared" si="0"/>
        <v>0</v>
      </c>
      <c r="J6" s="67">
        <f t="shared" si="0"/>
        <v>23245.22</v>
      </c>
      <c r="K6" s="238">
        <f t="shared" si="0"/>
        <v>11679703.510000002</v>
      </c>
    </row>
    <row r="7" spans="1:11" x14ac:dyDescent="0.25">
      <c r="A7" s="108">
        <v>1</v>
      </c>
      <c r="B7" s="167" t="s">
        <v>69</v>
      </c>
      <c r="C7" s="175">
        <f>[1]STA_SP5_NO!$C$41+[1]STA_SP5_NO!$K$41</f>
        <v>475416.49</v>
      </c>
      <c r="D7" s="177">
        <f>[1]STA_SP5_NO!$D$41</f>
        <v>9970.31</v>
      </c>
      <c r="E7" s="175">
        <f>[1]STA_SP5_NO!$E$41</f>
        <v>202760.39</v>
      </c>
      <c r="F7" s="175">
        <f>[1]STA_SP5_NO!$G$41</f>
        <v>151007.23000000001</v>
      </c>
      <c r="G7" s="177">
        <f>E7+F7+[1]STA_SP5_NO!$I$41</f>
        <v>359074.13</v>
      </c>
      <c r="H7" s="175">
        <v>0</v>
      </c>
      <c r="I7" s="175">
        <v>0</v>
      </c>
      <c r="J7" s="175">
        <f>[1]STA_SP5_NO!$M$41</f>
        <v>0</v>
      </c>
      <c r="K7" s="177">
        <f>C7+D7+G7+J7</f>
        <v>844460.92999999993</v>
      </c>
    </row>
    <row r="8" spans="1:11" x14ac:dyDescent="0.25">
      <c r="A8" s="105">
        <v>2</v>
      </c>
      <c r="B8" s="111" t="s">
        <v>4</v>
      </c>
      <c r="C8" s="178">
        <f>[2]STA_SP5_NO!$C$41+[2]STA_SP5_NO!$K$41</f>
        <v>615990.30999999994</v>
      </c>
      <c r="D8" s="172">
        <f>[2]STA_SP5_NO!$D$41</f>
        <v>47036.81</v>
      </c>
      <c r="E8" s="172">
        <f>[2]STA_SP5_NO!$E$41</f>
        <v>940890.92</v>
      </c>
      <c r="F8" s="172">
        <f>[2]STA_SP5_NO!$G$41</f>
        <v>276182.7</v>
      </c>
      <c r="G8" s="178">
        <f>E8+F8+[2]STA_SP5_NO!$I$41</f>
        <v>1283387.2000000002</v>
      </c>
      <c r="H8" s="178">
        <v>0</v>
      </c>
      <c r="I8" s="178">
        <v>0</v>
      </c>
      <c r="J8" s="178">
        <f>[2]STA_SP5_NO!$M$41</f>
        <v>0</v>
      </c>
      <c r="K8" s="237">
        <f>C8+D8+G8+J8</f>
        <v>1946414.32</v>
      </c>
    </row>
    <row r="9" spans="1:11" x14ac:dyDescent="0.25">
      <c r="A9" s="109">
        <v>3</v>
      </c>
      <c r="B9" s="168" t="s">
        <v>5</v>
      </c>
      <c r="C9" s="171">
        <f>[3]STA_SP5_NO!$C$41+[3]STA_SP5_NO!$K$41</f>
        <v>349187</v>
      </c>
      <c r="D9" s="171">
        <f>[3]STA_SP5_NO!$D$41</f>
        <v>3655</v>
      </c>
      <c r="E9" s="171">
        <f>[3]STA_SP5_NO!$E$41</f>
        <v>159138</v>
      </c>
      <c r="F9" s="171">
        <f>[3]STA_SP5_NO!$G$41</f>
        <v>322242</v>
      </c>
      <c r="G9" s="181">
        <f>E9+F9+[3]STA_SP5_NO!$I$41</f>
        <v>501677</v>
      </c>
      <c r="H9" s="171">
        <v>0</v>
      </c>
      <c r="I9" s="171">
        <v>0</v>
      </c>
      <c r="J9" s="181">
        <f>[3]STA_SP5_NO!$M$41</f>
        <v>0</v>
      </c>
      <c r="K9" s="177">
        <f>C9+D9+G9+J9</f>
        <v>854519</v>
      </c>
    </row>
    <row r="10" spans="1:11" x14ac:dyDescent="0.25">
      <c r="A10" s="105">
        <v>4</v>
      </c>
      <c r="B10" s="111" t="s">
        <v>6</v>
      </c>
      <c r="C10" s="172">
        <f>[4]STA_SP5_NO!$C$41+[4]STA_SP5_NO!$K$41</f>
        <v>608437.72</v>
      </c>
      <c r="D10" s="172">
        <f>[4]STA_SP5_NO!$D$41</f>
        <v>3938.14</v>
      </c>
      <c r="E10" s="172">
        <f>[4]STA_SP5_NO!$E$41</f>
        <v>306519.15000000002</v>
      </c>
      <c r="F10" s="172">
        <f>[4]STA_SP5_NO!$G$41</f>
        <v>224808.71</v>
      </c>
      <c r="G10" s="178">
        <f>E10+F10+[4]STA_SP5_NO!$I$41</f>
        <v>551518.30999999994</v>
      </c>
      <c r="H10" s="172">
        <v>0</v>
      </c>
      <c r="I10" s="172">
        <v>0</v>
      </c>
      <c r="J10" s="178">
        <f>[4]STA_SP5_NO!$M$41</f>
        <v>0</v>
      </c>
      <c r="K10" s="237">
        <f t="shared" ref="K10:K15" si="1">C10+D10+G10+J10</f>
        <v>1163894.17</v>
      </c>
    </row>
    <row r="11" spans="1:11" x14ac:dyDescent="0.25">
      <c r="A11" s="109">
        <v>5</v>
      </c>
      <c r="B11" s="168" t="s">
        <v>7</v>
      </c>
      <c r="C11" s="171">
        <f>[5]STA_SP5_NO!$C$41+[5]STA_SP5_NO!$K$41</f>
        <v>595041</v>
      </c>
      <c r="D11" s="171">
        <f>[5]STA_SP5_NO!$D$41</f>
        <v>0</v>
      </c>
      <c r="E11" s="171">
        <f>[5]STA_SP5_NO!$E$41</f>
        <v>332267</v>
      </c>
      <c r="F11" s="171">
        <f>[5]STA_SP5_NO!$G$41</f>
        <v>192364</v>
      </c>
      <c r="G11" s="181">
        <f>E11+F11+[5]STA_SP5_NO!$I$41</f>
        <v>529877</v>
      </c>
      <c r="H11" s="171">
        <v>0</v>
      </c>
      <c r="I11" s="171">
        <v>0</v>
      </c>
      <c r="J11" s="181">
        <f>[5]STA_SP5_NO!$M$41</f>
        <v>0</v>
      </c>
      <c r="K11" s="177">
        <f>C11+D11+G11+J11</f>
        <v>1124918</v>
      </c>
    </row>
    <row r="12" spans="1:11" x14ac:dyDescent="0.25">
      <c r="A12" s="105">
        <v>6</v>
      </c>
      <c r="B12" s="111" t="s">
        <v>8</v>
      </c>
      <c r="C12" s="172">
        <f>[6]STA_SP5_NO!$C$41+[6]STA_SP5_NO!$K$41</f>
        <v>619044</v>
      </c>
      <c r="D12" s="172">
        <f>[6]STA_SP5_NO!$D$41</f>
        <v>11486</v>
      </c>
      <c r="E12" s="172">
        <f>[6]STA_SP5_NO!$E$41</f>
        <v>350096</v>
      </c>
      <c r="F12" s="172">
        <f>[6]STA_SP5_NO!$G$41</f>
        <v>218747</v>
      </c>
      <c r="G12" s="178">
        <f>E12+F12+[6]STA_SP5_NO!$I$41</f>
        <v>574052</v>
      </c>
      <c r="H12" s="172">
        <v>0</v>
      </c>
      <c r="I12" s="172">
        <v>0</v>
      </c>
      <c r="J12" s="178">
        <f>[6]STA_SP5_NO!$M$41</f>
        <v>0</v>
      </c>
      <c r="K12" s="237">
        <f t="shared" si="1"/>
        <v>1204582</v>
      </c>
    </row>
    <row r="13" spans="1:11" x14ac:dyDescent="0.25">
      <c r="A13" s="109">
        <v>7</v>
      </c>
      <c r="B13" s="168" t="s">
        <v>94</v>
      </c>
      <c r="C13" s="171">
        <f>[7]STA_SP5_NO!$C$41+[7]STA_SP5_NO!$K$41</f>
        <v>256098.83</v>
      </c>
      <c r="D13" s="171">
        <f>[7]STA_SP5_NO!$D$41</f>
        <v>0</v>
      </c>
      <c r="E13" s="171">
        <f>[7]STA_SP5_NO!$E$41</f>
        <v>213562.15</v>
      </c>
      <c r="F13" s="171">
        <f>[7]STA_SP5_NO!$G$41</f>
        <v>147383</v>
      </c>
      <c r="G13" s="181">
        <f>E13+F13+[7]STA_SP5_NO!$I$41</f>
        <v>363392.15</v>
      </c>
      <c r="H13" s="171">
        <v>0</v>
      </c>
      <c r="I13" s="171">
        <v>0</v>
      </c>
      <c r="J13" s="181">
        <f>[7]STA_SP5_NO!$M$41</f>
        <v>0</v>
      </c>
      <c r="K13" s="177">
        <f t="shared" si="1"/>
        <v>619490.98</v>
      </c>
    </row>
    <row r="14" spans="1:11" x14ac:dyDescent="0.25">
      <c r="A14" s="105">
        <v>8</v>
      </c>
      <c r="B14" s="111" t="s">
        <v>9</v>
      </c>
      <c r="C14" s="172">
        <f>[8]STA_SP5_NO!$C$41+[8]STA_SP5_NO!$K$41</f>
        <v>624867</v>
      </c>
      <c r="D14" s="172">
        <f>[8]STA_SP5_NO!$D$41</f>
        <v>70</v>
      </c>
      <c r="E14" s="172">
        <f>[8]STA_SP5_NO!$E$41</f>
        <v>148228</v>
      </c>
      <c r="F14" s="172">
        <f>[8]STA_SP5_NO!$G$41</f>
        <v>253418</v>
      </c>
      <c r="G14" s="178">
        <f>E14+F14+[8]STA_SP5_NO!$I$41</f>
        <v>409277</v>
      </c>
      <c r="H14" s="172">
        <v>0</v>
      </c>
      <c r="I14" s="172">
        <v>0</v>
      </c>
      <c r="J14" s="178">
        <f>[8]STA_SP5_NO!$M$41</f>
        <v>0</v>
      </c>
      <c r="K14" s="237">
        <f>C14+D14+G14+J14</f>
        <v>1034214</v>
      </c>
    </row>
    <row r="15" spans="1:11" x14ac:dyDescent="0.25">
      <c r="A15" s="109">
        <v>9</v>
      </c>
      <c r="B15" s="168" t="s">
        <v>38</v>
      </c>
      <c r="C15" s="171">
        <f>[9]STA_SP5_NO!$C$41+[9]STA_SP5_NO!$K$41</f>
        <v>377036.51999999996</v>
      </c>
      <c r="D15" s="171">
        <f>[9]STA_SP5_NO!$D$41</f>
        <v>4290.33</v>
      </c>
      <c r="E15" s="171">
        <f>[9]STA_SP5_NO!$E$41</f>
        <v>224839</v>
      </c>
      <c r="F15" s="171">
        <f>[9]STA_SP5_NO!$G$41</f>
        <v>261944</v>
      </c>
      <c r="G15" s="181">
        <f>E15+F15+[9]STA_SP5_NO!$I$41</f>
        <v>494031.75</v>
      </c>
      <c r="H15" s="171">
        <v>0</v>
      </c>
      <c r="I15" s="171">
        <v>0</v>
      </c>
      <c r="J15" s="181">
        <f>[9]STA_SP5_NO!$M$41</f>
        <v>23245.22</v>
      </c>
      <c r="K15" s="177">
        <f t="shared" si="1"/>
        <v>898603.82</v>
      </c>
    </row>
    <row r="16" spans="1:11" x14ac:dyDescent="0.25">
      <c r="A16" s="105">
        <v>10</v>
      </c>
      <c r="B16" s="111" t="s">
        <v>93</v>
      </c>
      <c r="C16" s="178">
        <f>'[10]СП-5 (н.о.)'!$C$42+'[10]СП-5 (н.о.)'!$K$42</f>
        <v>382886.24</v>
      </c>
      <c r="D16" s="178">
        <f>'[10]СП-5 (н.о.)'!$D$42</f>
        <v>1828.03</v>
      </c>
      <c r="E16" s="178">
        <f>'[10]СП-5 (н.о.)'!$E$42</f>
        <v>266666.96999999997</v>
      </c>
      <c r="F16" s="178">
        <f>'[10]СП-5 (н.о.)'!$G$42</f>
        <v>237275.78999999998</v>
      </c>
      <c r="G16" s="178">
        <f>E16+F16+'[10]СП-5 (н.о.)'!$I$42</f>
        <v>516118.01999999996</v>
      </c>
      <c r="H16" s="172">
        <v>0</v>
      </c>
      <c r="I16" s="172">
        <v>0</v>
      </c>
      <c r="J16" s="178">
        <v>0</v>
      </c>
      <c r="K16" s="237">
        <f>C16+D16+G16+J16</f>
        <v>900832.29</v>
      </c>
    </row>
    <row r="17" spans="1:11" ht="15.75" thickBot="1" x14ac:dyDescent="0.3">
      <c r="A17" s="110">
        <v>11</v>
      </c>
      <c r="B17" s="169" t="s">
        <v>11</v>
      </c>
      <c r="C17" s="180">
        <f>[11]STA_SP5_NO!$C$41+[11]STA_SP5_NO!$K$41</f>
        <v>523302</v>
      </c>
      <c r="D17" s="179">
        <f>[11]STA_SP5_NO!$D$41</f>
        <v>12180</v>
      </c>
      <c r="E17" s="180">
        <f>[11]STA_SP5_NO!$E$41</f>
        <v>289786</v>
      </c>
      <c r="F17" s="180">
        <f>[11]STA_SP5_NO!$G$41</f>
        <v>252324</v>
      </c>
      <c r="G17" s="181">
        <f>E17+F17+[11]STA_SP5_NO!$I$41</f>
        <v>552292</v>
      </c>
      <c r="H17" s="180">
        <v>0</v>
      </c>
      <c r="I17" s="180">
        <v>0</v>
      </c>
      <c r="J17" s="179">
        <f>[11]STA_SP5_NO!$M$41</f>
        <v>0</v>
      </c>
      <c r="K17" s="177">
        <f>C17+D17+G17+J17</f>
        <v>1087774</v>
      </c>
    </row>
    <row r="18" spans="1:11" ht="15.75" thickBot="1" x14ac:dyDescent="0.3">
      <c r="A18" s="113"/>
      <c r="B18" s="137" t="s">
        <v>56</v>
      </c>
      <c r="C18" s="138">
        <f>SUM(C19:C23)</f>
        <v>38443.06</v>
      </c>
      <c r="D18" s="174">
        <f>SUM(D19:D23)</f>
        <v>113209</v>
      </c>
      <c r="E18" s="174">
        <f>SUM(E19:E23)</f>
        <v>91416.83</v>
      </c>
      <c r="F18" s="174">
        <f>SUM(F19:F23)</f>
        <v>32109.11</v>
      </c>
      <c r="G18" s="240">
        <f>G19+G20+G21+G22+G23</f>
        <v>127563.49</v>
      </c>
      <c r="H18" s="174">
        <f t="shared" ref="H18:J18" si="2">SUM(H19:H23)</f>
        <v>0</v>
      </c>
      <c r="I18" s="174">
        <f>SUM(I19:I23)</f>
        <v>9139643.0500000007</v>
      </c>
      <c r="J18" s="174">
        <f t="shared" si="2"/>
        <v>0</v>
      </c>
      <c r="K18" s="240">
        <f>SUM(K19:K23)</f>
        <v>9418858.5999999996</v>
      </c>
    </row>
    <row r="19" spans="1:11" x14ac:dyDescent="0.25">
      <c r="A19" s="109">
        <v>1</v>
      </c>
      <c r="B19" s="168" t="s">
        <v>11</v>
      </c>
      <c r="C19" s="118">
        <f>[12]STA_SP4_ZO!$C$51</f>
        <v>15479</v>
      </c>
      <c r="D19" s="118">
        <f>[12]STA_SP4_ZO!$F$51</f>
        <v>0</v>
      </c>
      <c r="E19" s="118">
        <f>[12]STA_SP4_ZO!$G$51</f>
        <v>14728</v>
      </c>
      <c r="F19" s="277">
        <f>[12]STA_SP4_ZO!$H$51</f>
        <v>3634</v>
      </c>
      <c r="G19" s="181">
        <f>E19+F19+[12]STA_SP4_ZO!$J$51</f>
        <v>18629</v>
      </c>
      <c r="H19" s="171">
        <v>0</v>
      </c>
      <c r="I19" s="181">
        <f>[12]STA_SP4_ZO!$D$51+[12]STA_SP4_ZO!$E$51</f>
        <v>3659620</v>
      </c>
      <c r="J19" s="171">
        <v>0</v>
      </c>
      <c r="K19" s="177">
        <f>C19+D19+G19+I19+J19</f>
        <v>3693728</v>
      </c>
    </row>
    <row r="20" spans="1:11" x14ac:dyDescent="0.25">
      <c r="A20" s="105">
        <v>2</v>
      </c>
      <c r="B20" s="111" t="s">
        <v>32</v>
      </c>
      <c r="C20" s="279">
        <f>[13]STA_SP4_ZO!$C$51</f>
        <v>12741</v>
      </c>
      <c r="D20" s="279">
        <f>[13]STA_SP4_ZO!$F$51</f>
        <v>113209</v>
      </c>
      <c r="E20" s="279">
        <f>[13]STA_SP4_ZO!$G$51</f>
        <v>58342</v>
      </c>
      <c r="F20" s="276">
        <f>[13]STA_SP4_ZO!$H$51</f>
        <v>17932</v>
      </c>
      <c r="G20" s="178">
        <f>[13]STA_SP4_ZO!$J$51+E20+F20</f>
        <v>77193</v>
      </c>
      <c r="H20" s="172">
        <v>0</v>
      </c>
      <c r="I20" s="172">
        <f>[13]STA_SP4_ZO!$D$51+[13]STA_SP4_ZO!$E$51</f>
        <v>3071481</v>
      </c>
      <c r="J20" s="172">
        <v>0</v>
      </c>
      <c r="K20" s="237">
        <f>C20+D20+G20+I20+J20</f>
        <v>3274624</v>
      </c>
    </row>
    <row r="21" spans="1:11" x14ac:dyDescent="0.25">
      <c r="A21" s="109">
        <v>3</v>
      </c>
      <c r="B21" s="168" t="s">
        <v>7</v>
      </c>
      <c r="C21" s="171">
        <f>[14]STA_SP4_ZO!$C$51</f>
        <v>4987</v>
      </c>
      <c r="D21" s="171">
        <f>[14]STA_SP4_ZO!$F$51</f>
        <v>0</v>
      </c>
      <c r="E21" s="171">
        <f>[14]STA_SP4_ZO!$G$51</f>
        <v>10798</v>
      </c>
      <c r="F21" s="277">
        <f>[14]STA_SP4_ZO!$H$51</f>
        <v>9039</v>
      </c>
      <c r="G21" s="181">
        <f>[14]STA_SP4_ZO!$J$51+E21+F21</f>
        <v>21887</v>
      </c>
      <c r="H21" s="171">
        <v>0</v>
      </c>
      <c r="I21" s="181">
        <f>[14]STA_SP4_ZO!$D$51+[14]STA_SP4_ZO!$E$51</f>
        <v>1400972</v>
      </c>
      <c r="J21" s="171">
        <v>0</v>
      </c>
      <c r="K21" s="177">
        <f>C21+D21+G21+I21+J21</f>
        <v>1427846</v>
      </c>
    </row>
    <row r="22" spans="1:11" x14ac:dyDescent="0.25">
      <c r="A22" s="127">
        <v>4</v>
      </c>
      <c r="B22" s="170" t="s">
        <v>9</v>
      </c>
      <c r="C22" s="173">
        <f>[15]STA_SP4_ZO!$C$51</f>
        <v>4383</v>
      </c>
      <c r="D22" s="173">
        <f>[15]STA_SP4_ZO!$F$51</f>
        <v>0</v>
      </c>
      <c r="E22" s="173">
        <f>[15]STA_SP4_ZO!$G$51</f>
        <v>5345</v>
      </c>
      <c r="F22" s="278">
        <f>[15]STA_SP4_ZO!$H$51</f>
        <v>1217</v>
      </c>
      <c r="G22" s="272">
        <f>E22+F22+[15]STA_SP4_ZO!$J$51</f>
        <v>7239</v>
      </c>
      <c r="H22" s="173">
        <v>0</v>
      </c>
      <c r="I22" s="173">
        <f>[15]STA_SP4_ZO!$D$51+[15]STA_SP4_ZO!$E$51</f>
        <v>516899</v>
      </c>
      <c r="J22" s="173">
        <v>0</v>
      </c>
      <c r="K22" s="237">
        <f>C22+D22+G22+I22+J22</f>
        <v>528521</v>
      </c>
    </row>
    <row r="23" spans="1:11" s="1" customFormat="1" ht="15.75" thickBot="1" x14ac:dyDescent="0.3">
      <c r="A23" s="109">
        <v>5</v>
      </c>
      <c r="B23" s="168" t="s">
        <v>4</v>
      </c>
      <c r="C23" s="122">
        <f>[16]STA_SP4_ZO!$C$51</f>
        <v>853.06</v>
      </c>
      <c r="D23" s="280">
        <f>[16]STA_SP4_ZO!$F$51</f>
        <v>0</v>
      </c>
      <c r="E23" s="122">
        <f>[16]STA_SP4_ZO!$G$51</f>
        <v>2203.83</v>
      </c>
      <c r="F23" s="277">
        <f>[16]STA_SP4_ZO!$H$51</f>
        <v>287.11</v>
      </c>
      <c r="G23" s="181">
        <f>E23+F23+[16]STA_SP4_ZO!$J$51</f>
        <v>2615.4900000000002</v>
      </c>
      <c r="H23" s="171">
        <v>0</v>
      </c>
      <c r="I23" s="171">
        <f>[16]STA_SP4_ZO!$D$51+[16]STA_SP4_ZO!$E$51</f>
        <v>490671.05000000005</v>
      </c>
      <c r="J23" s="171">
        <v>0</v>
      </c>
      <c r="K23" s="177">
        <f>C23+D23+G23+I23+J23</f>
        <v>494139.60000000003</v>
      </c>
    </row>
    <row r="24" spans="1:11" ht="15.75" thickBot="1" x14ac:dyDescent="0.3">
      <c r="A24" s="413" t="s">
        <v>30</v>
      </c>
      <c r="B24" s="414"/>
      <c r="C24" s="233">
        <f>C6+C18</f>
        <v>5465750.169999999</v>
      </c>
      <c r="D24" s="233">
        <f>D6+D18</f>
        <v>207663.62</v>
      </c>
      <c r="E24" s="233">
        <f>E6+E18</f>
        <v>3526170.41</v>
      </c>
      <c r="F24" s="233">
        <f>F6+F18</f>
        <v>2569805.54</v>
      </c>
      <c r="G24" s="239">
        <f>G6+G18</f>
        <v>6262260.0499999998</v>
      </c>
      <c r="H24" s="233">
        <f t="shared" ref="H24:J24" si="3">H6+H18</f>
        <v>0</v>
      </c>
      <c r="I24" s="233">
        <f>I6+I18</f>
        <v>9139643.0500000007</v>
      </c>
      <c r="J24" s="233">
        <f t="shared" si="3"/>
        <v>23245.22</v>
      </c>
      <c r="K24" s="239">
        <f>K6+K18</f>
        <v>21098562.109999999</v>
      </c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11">
    <mergeCell ref="A24:B24"/>
    <mergeCell ref="I4:I5"/>
    <mergeCell ref="J4:J5"/>
    <mergeCell ref="K4:K5"/>
    <mergeCell ref="B2:H2"/>
    <mergeCell ref="A4:A5"/>
    <mergeCell ref="B4:B5"/>
    <mergeCell ref="C4:C5"/>
    <mergeCell ref="D4:D5"/>
    <mergeCell ref="E4:G4"/>
    <mergeCell ref="H4:H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activeCell="N13" sqref="N13"/>
    </sheetView>
  </sheetViews>
  <sheetFormatPr defaultRowHeight="15" x14ac:dyDescent="0.25"/>
  <cols>
    <col min="1" max="1" width="4.28515625" customWidth="1"/>
    <col min="2" max="2" width="27.85546875" customWidth="1"/>
  </cols>
  <sheetData>
    <row r="1" spans="1:14" ht="23.25" customHeight="1" thickBot="1" x14ac:dyDescent="0.3">
      <c r="A1" s="199"/>
      <c r="B1" s="199"/>
      <c r="C1" s="290" t="s">
        <v>96</v>
      </c>
      <c r="D1" s="291"/>
      <c r="E1" s="291"/>
      <c r="F1" s="291"/>
      <c r="G1" s="291"/>
      <c r="H1" s="291"/>
      <c r="I1" s="291"/>
      <c r="J1" s="2"/>
      <c r="K1" s="2"/>
      <c r="L1" s="2"/>
      <c r="M1" s="2"/>
      <c r="N1" s="8"/>
    </row>
    <row r="2" spans="1:14" ht="15.75" thickBot="1" x14ac:dyDescent="0.3">
      <c r="A2" s="294" t="s">
        <v>0</v>
      </c>
      <c r="B2" s="296" t="s">
        <v>1</v>
      </c>
      <c r="C2" s="298" t="s">
        <v>2</v>
      </c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2" t="s">
        <v>3</v>
      </c>
    </row>
    <row r="3" spans="1:14" ht="15.75" thickBot="1" x14ac:dyDescent="0.3">
      <c r="A3" s="295"/>
      <c r="B3" s="297"/>
      <c r="C3" s="79" t="s">
        <v>69</v>
      </c>
      <c r="D3" s="22" t="s">
        <v>4</v>
      </c>
      <c r="E3" s="21" t="s">
        <v>5</v>
      </c>
      <c r="F3" s="22" t="s">
        <v>6</v>
      </c>
      <c r="G3" s="21" t="s">
        <v>7</v>
      </c>
      <c r="H3" s="22" t="s">
        <v>8</v>
      </c>
      <c r="I3" s="21" t="s">
        <v>94</v>
      </c>
      <c r="J3" s="22" t="s">
        <v>9</v>
      </c>
      <c r="K3" s="79" t="s">
        <v>10</v>
      </c>
      <c r="L3" s="22" t="s">
        <v>93</v>
      </c>
      <c r="M3" s="23" t="s">
        <v>11</v>
      </c>
      <c r="N3" s="293"/>
    </row>
    <row r="4" spans="1:14" ht="15.75" thickBot="1" x14ac:dyDescent="0.3">
      <c r="A4" s="5">
        <v>1</v>
      </c>
      <c r="B4" s="9" t="s">
        <v>12</v>
      </c>
      <c r="C4" s="182">
        <f>[1]STA_SP1_NO!$C$10</f>
        <v>27179</v>
      </c>
      <c r="D4" s="190">
        <f>[2]STA_SP1_NO!$C$10</f>
        <v>38478</v>
      </c>
      <c r="E4" s="182">
        <f>[3]STA_SP1_NO!$C$10</f>
        <v>26427</v>
      </c>
      <c r="F4" s="190">
        <f>[4]STA_SP1_NO!$C$10</f>
        <v>109495</v>
      </c>
      <c r="G4" s="193">
        <f>[5]STA_SP1_NO!$C$10</f>
        <v>62830</v>
      </c>
      <c r="H4" s="190">
        <f>[6]STA_SP1_NO!$C$10</f>
        <v>40200</v>
      </c>
      <c r="I4" s="193">
        <f>[7]STA_SP1_NO!$C$10</f>
        <v>38378</v>
      </c>
      <c r="J4" s="190">
        <f>[8]STA_SP1_NO!$C$10</f>
        <v>56685</v>
      </c>
      <c r="K4" s="193">
        <f>[9]STA_SP1_NO!$C$10</f>
        <v>44634</v>
      </c>
      <c r="L4" s="190">
        <f>'[10]СП-1 (н.о.)'!$C$11</f>
        <v>47174</v>
      </c>
      <c r="M4" s="189">
        <f>[11]STA_SP1_NO!$C$10</f>
        <v>88952</v>
      </c>
      <c r="N4" s="186">
        <f>SUM(C4:M4)</f>
        <v>580432</v>
      </c>
    </row>
    <row r="5" spans="1:14" ht="15.75" thickBot="1" x14ac:dyDescent="0.3">
      <c r="A5" s="4">
        <v>2</v>
      </c>
      <c r="B5" s="10" t="s">
        <v>13</v>
      </c>
      <c r="C5" s="182">
        <f>[1]STA_SP1_NO!$C$20</f>
        <v>746</v>
      </c>
      <c r="D5" s="190">
        <f>[2]STA_SP1_NO!$C$20</f>
        <v>11292</v>
      </c>
      <c r="E5" s="182">
        <f>[3]STA_SP1_NO!$C$20</f>
        <v>1435</v>
      </c>
      <c r="F5" s="190">
        <f>[4]STA_SP1_NO!$C$20</f>
        <v>9579</v>
      </c>
      <c r="G5" s="193">
        <f>[5]STA_SP1_NO!$C$20</f>
        <v>175</v>
      </c>
      <c r="H5" s="190">
        <f>[6]STA_SP1_NO!$C$20</f>
        <v>1062</v>
      </c>
      <c r="I5" s="193">
        <f>[7]STA_SP1_NO!$C$20</f>
        <v>0</v>
      </c>
      <c r="J5" s="190">
        <f>[8]STA_SP1_NO!$C$20</f>
        <v>265</v>
      </c>
      <c r="K5" s="193">
        <f>[9]STA_SP1_NO!$C$20</f>
        <v>0</v>
      </c>
      <c r="L5" s="190">
        <f>'[10]СП-1 (н.о.)'!$C$21</f>
        <v>447</v>
      </c>
      <c r="M5" s="189">
        <f>[11]STA_SP1_NO!$C$20</f>
        <v>2118</v>
      </c>
      <c r="N5" s="187">
        <f>SUM(C5:M5)</f>
        <v>27119</v>
      </c>
    </row>
    <row r="6" spans="1:14" ht="15.75" thickBot="1" x14ac:dyDescent="0.3">
      <c r="A6" s="4">
        <v>3</v>
      </c>
      <c r="B6" s="10" t="s">
        <v>14</v>
      </c>
      <c r="C6" s="182">
        <f>[1]STA_SP1_NO!$C$24</f>
        <v>2084</v>
      </c>
      <c r="D6" s="190">
        <f>[2]STA_SP1_NO!$C$24</f>
        <v>5140</v>
      </c>
      <c r="E6" s="182">
        <f>[3]STA_SP1_NO!$C$24</f>
        <v>7996</v>
      </c>
      <c r="F6" s="190">
        <f>[4]STA_SP1_NO!$C$24</f>
        <v>6198</v>
      </c>
      <c r="G6" s="193">
        <f>[5]STA_SP1_NO!$C$24</f>
        <v>3099</v>
      </c>
      <c r="H6" s="190">
        <f>[6]STA_SP1_NO!$C$24</f>
        <v>3684</v>
      </c>
      <c r="I6" s="193">
        <f>[7]STA_SP1_NO!$C$24</f>
        <v>700</v>
      </c>
      <c r="J6" s="190">
        <f>[8]STA_SP1_NO!$C$24</f>
        <v>2457</v>
      </c>
      <c r="K6" s="193">
        <f>[9]STA_SP1_NO!$C$24</f>
        <v>4167</v>
      </c>
      <c r="L6" s="190">
        <f>'[10]СП-1 (н.о.)'!$C$25</f>
        <v>3435</v>
      </c>
      <c r="M6" s="189">
        <f>[11]STA_SP1_NO!$C$24</f>
        <v>3071</v>
      </c>
      <c r="N6" s="206">
        <f>SUM(C6:M6)</f>
        <v>42031</v>
      </c>
    </row>
    <row r="7" spans="1:14" ht="15.75" thickBot="1" x14ac:dyDescent="0.3">
      <c r="A7" s="4">
        <v>4</v>
      </c>
      <c r="B7" s="10" t="s">
        <v>15</v>
      </c>
      <c r="C7" s="182">
        <f>[1]STA_SP1_NO!$C$27</f>
        <v>0</v>
      </c>
      <c r="D7" s="190">
        <f>[2]STA_SP1_NO!$C$27</f>
        <v>0</v>
      </c>
      <c r="E7" s="182">
        <f>[3]STA_SP1_NO!$C$27</f>
        <v>0</v>
      </c>
      <c r="F7" s="190">
        <f>[4]STA_SP1_NO!$C$27</f>
        <v>0</v>
      </c>
      <c r="G7" s="193">
        <f>[5]STA_SP1_NO!$C$27</f>
        <v>0</v>
      </c>
      <c r="H7" s="190">
        <f>[6]STA_SP1_NO!$C$27</f>
        <v>0</v>
      </c>
      <c r="I7" s="193">
        <f>[7]STA_SP1_NO!$C$27</f>
        <v>0</v>
      </c>
      <c r="J7" s="190">
        <f>[8]STA_SP1_NO!$C$27</f>
        <v>0</v>
      </c>
      <c r="K7" s="193">
        <f>[9]STA_SP1_NO!$C$27</f>
        <v>0</v>
      </c>
      <c r="L7" s="190">
        <f>'[10]СП-1 (н.о.)'!$C$28</f>
        <v>0</v>
      </c>
      <c r="M7" s="189">
        <f>[11]STA_SP1_NO!$C$27</f>
        <v>0</v>
      </c>
      <c r="N7" s="187">
        <f>SUM(C7:M7)</f>
        <v>0</v>
      </c>
    </row>
    <row r="8" spans="1:14" ht="15.75" thickBot="1" x14ac:dyDescent="0.3">
      <c r="A8" s="4">
        <v>5</v>
      </c>
      <c r="B8" s="10" t="s">
        <v>16</v>
      </c>
      <c r="C8" s="182">
        <f>[1]STA_SP1_NO!$C$30</f>
        <v>0</v>
      </c>
      <c r="D8" s="190">
        <f>[2]STA_SP1_NO!$C$30</f>
        <v>1</v>
      </c>
      <c r="E8" s="182">
        <f>[3]STA_SP1_NO!$C$30</f>
        <v>0</v>
      </c>
      <c r="F8" s="190">
        <f>[4]STA_SP1_NO!$C$30</f>
        <v>0</v>
      </c>
      <c r="G8" s="193">
        <f>[5]STA_SP1_NO!$C$30</f>
        <v>1</v>
      </c>
      <c r="H8" s="190">
        <f>[6]STA_SP1_NO!$C$30</f>
        <v>2</v>
      </c>
      <c r="I8" s="193">
        <f>[7]STA_SP1_NO!$C$30</f>
        <v>0</v>
      </c>
      <c r="J8" s="190">
        <f>[8]STA_SP1_NO!$C$30</f>
        <v>0</v>
      </c>
      <c r="K8" s="193">
        <f>[9]STA_SP1_NO!$C$30</f>
        <v>17</v>
      </c>
      <c r="L8" s="190">
        <f>'[10]СП-1 (н.о.)'!$C$31</f>
        <v>1</v>
      </c>
      <c r="M8" s="189">
        <f>[11]STA_SP1_NO!$C$30</f>
        <v>0</v>
      </c>
      <c r="N8" s="187">
        <f t="shared" ref="N8:N22" si="0">SUM(C8:M8)</f>
        <v>22</v>
      </c>
    </row>
    <row r="9" spans="1:14" ht="15.75" thickBot="1" x14ac:dyDescent="0.3">
      <c r="A9" s="4">
        <v>6</v>
      </c>
      <c r="B9" s="10" t="s">
        <v>17</v>
      </c>
      <c r="C9" s="182">
        <f>[1]STA_SP1_NO!$C$33</f>
        <v>1</v>
      </c>
      <c r="D9" s="190">
        <f>[2]STA_SP1_NO!$C$33</f>
        <v>5</v>
      </c>
      <c r="E9" s="182">
        <f>[3]STA_SP1_NO!$C$33</f>
        <v>2</v>
      </c>
      <c r="F9" s="190">
        <f>[4]STA_SP1_NO!$C$33</f>
        <v>23</v>
      </c>
      <c r="G9" s="193">
        <f>[5]STA_SP1_NO!$C$33</f>
        <v>4</v>
      </c>
      <c r="H9" s="190">
        <f>[6]STA_SP1_NO!$C$33</f>
        <v>4</v>
      </c>
      <c r="I9" s="193">
        <f>[7]STA_SP1_NO!$C$33</f>
        <v>0</v>
      </c>
      <c r="J9" s="190">
        <f>[8]STA_SP1_NO!$C$33</f>
        <v>3</v>
      </c>
      <c r="K9" s="193">
        <f>[9]STA_SP1_NO!$C$33</f>
        <v>10</v>
      </c>
      <c r="L9" s="190">
        <f>'[10]СП-1 (н.о.)'!$C$34</f>
        <v>4</v>
      </c>
      <c r="M9" s="189">
        <f>[11]STA_SP1_NO!$C$33</f>
        <v>0</v>
      </c>
      <c r="N9" s="187">
        <f t="shared" si="0"/>
        <v>56</v>
      </c>
    </row>
    <row r="10" spans="1:14" ht="15.75" thickBot="1" x14ac:dyDescent="0.3">
      <c r="A10" s="4">
        <v>7</v>
      </c>
      <c r="B10" s="10" t="s">
        <v>18</v>
      </c>
      <c r="C10" s="182">
        <f>[1]STA_SP1_NO!$C$36</f>
        <v>210</v>
      </c>
      <c r="D10" s="190">
        <f>[2]STA_SP1_NO!$C$36</f>
        <v>722</v>
      </c>
      <c r="E10" s="182">
        <f>[3]STA_SP1_NO!$C$36</f>
        <v>211</v>
      </c>
      <c r="F10" s="190">
        <f>[4]STA_SP1_NO!$C$36</f>
        <v>99</v>
      </c>
      <c r="G10" s="193">
        <f>[5]STA_SP1_NO!$C$36</f>
        <v>210</v>
      </c>
      <c r="H10" s="190">
        <f>[6]STA_SP1_NO!$C$36</f>
        <v>521</v>
      </c>
      <c r="I10" s="193">
        <f>[7]STA_SP1_NO!$C$36</f>
        <v>0</v>
      </c>
      <c r="J10" s="190">
        <f>[8]STA_SP1_NO!$C$36</f>
        <v>153</v>
      </c>
      <c r="K10" s="193">
        <f>[9]STA_SP1_NO!$C$36</f>
        <v>295</v>
      </c>
      <c r="L10" s="190">
        <f>'[10]СП-1 (н.о.)'!$C$37</f>
        <v>138</v>
      </c>
      <c r="M10" s="189">
        <f>[11]STA_SP1_NO!$C$36</f>
        <v>38</v>
      </c>
      <c r="N10" s="187">
        <f t="shared" si="0"/>
        <v>2597</v>
      </c>
    </row>
    <row r="11" spans="1:14" ht="15.75" thickBot="1" x14ac:dyDescent="0.3">
      <c r="A11" s="4">
        <v>8</v>
      </c>
      <c r="B11" s="10" t="s">
        <v>19</v>
      </c>
      <c r="C11" s="182">
        <f>[1]STA_SP1_NO!$C$40</f>
        <v>8517</v>
      </c>
      <c r="D11" s="190">
        <f>[2]STA_SP1_NO!$C$40</f>
        <v>13667</v>
      </c>
      <c r="E11" s="182">
        <f>[3]STA_SP1_NO!$C$40</f>
        <v>5372</v>
      </c>
      <c r="F11" s="190">
        <f>[4]STA_SP1_NO!$C$40</f>
        <v>17262</v>
      </c>
      <c r="G11" s="193">
        <f>[5]STA_SP1_NO!$C$40</f>
        <v>3700</v>
      </c>
      <c r="H11" s="190">
        <f>[6]STA_SP1_NO!$C$40</f>
        <v>11650</v>
      </c>
      <c r="I11" s="193">
        <f>[7]STA_SP1_NO!$C$40</f>
        <v>599</v>
      </c>
      <c r="J11" s="190">
        <f>[8]STA_SP1_NO!$C$40</f>
        <v>3000</v>
      </c>
      <c r="K11" s="193">
        <f>[9]STA_SP1_NO!$C$40</f>
        <v>5396</v>
      </c>
      <c r="L11" s="190">
        <f>'[10]СП-1 (н.о.)'!$C$41</f>
        <v>5963</v>
      </c>
      <c r="M11" s="189">
        <f>[11]STA_SP1_NO!$C$40</f>
        <v>14676</v>
      </c>
      <c r="N11" s="206">
        <f>SUM(C11:M11)</f>
        <v>89802</v>
      </c>
    </row>
    <row r="12" spans="1:14" ht="15.75" thickBot="1" x14ac:dyDescent="0.3">
      <c r="A12" s="4">
        <v>9</v>
      </c>
      <c r="B12" s="10" t="s">
        <v>20</v>
      </c>
      <c r="C12" s="182">
        <f>[1]STA_SP1_NO!$C$56</f>
        <v>9282</v>
      </c>
      <c r="D12" s="190">
        <f>[2]STA_SP1_NO!$C$56</f>
        <v>15933</v>
      </c>
      <c r="E12" s="182">
        <f>[3]STA_SP1_NO!$C$56</f>
        <v>2784</v>
      </c>
      <c r="F12" s="190">
        <f>[4]STA_SP1_NO!$C$56</f>
        <v>28789</v>
      </c>
      <c r="G12" s="193">
        <f>[5]STA_SP1_NO!$C$56</f>
        <v>4083</v>
      </c>
      <c r="H12" s="190">
        <f>[6]STA_SP1_NO!$C$56</f>
        <v>10119</v>
      </c>
      <c r="I12" s="193">
        <f>[7]STA_SP1_NO!$C$56</f>
        <v>425</v>
      </c>
      <c r="J12" s="190">
        <f>[8]STA_SP1_NO!$C$56</f>
        <v>2152</v>
      </c>
      <c r="K12" s="193">
        <f>[9]STA_SP1_NO!$C$56</f>
        <v>2587</v>
      </c>
      <c r="L12" s="190">
        <f>'[10]СП-1 (н.о.)'!$C$57</f>
        <v>1850</v>
      </c>
      <c r="M12" s="189">
        <f>[11]STA_SP1_NO!$C$56</f>
        <v>8414</v>
      </c>
      <c r="N12" s="206">
        <f t="shared" si="0"/>
        <v>86418</v>
      </c>
    </row>
    <row r="13" spans="1:14" ht="15.75" thickBot="1" x14ac:dyDescent="0.3">
      <c r="A13" s="4">
        <v>10</v>
      </c>
      <c r="B13" s="10" t="s">
        <v>21</v>
      </c>
      <c r="C13" s="182">
        <f>[1]STA_SP1_NO!$C$88</f>
        <v>41726</v>
      </c>
      <c r="D13" s="190">
        <f>[2]STA_SP1_NO!$C$88</f>
        <v>65750</v>
      </c>
      <c r="E13" s="182">
        <f>[3]STA_SP1_NO!$C$88</f>
        <v>78778</v>
      </c>
      <c r="F13" s="190">
        <f>[4]STA_SP1_NO!$C$88</f>
        <v>66757</v>
      </c>
      <c r="G13" s="193">
        <f>[5]STA_SP1_NO!$C$88</f>
        <v>102278</v>
      </c>
      <c r="H13" s="190">
        <f>[6]STA_SP1_NO!$C$88</f>
        <v>62524</v>
      </c>
      <c r="I13" s="193">
        <f>[7]STA_SP1_NO!$C$88</f>
        <v>64627</v>
      </c>
      <c r="J13" s="190">
        <f>[8]STA_SP1_NO!$C$88</f>
        <v>106736</v>
      </c>
      <c r="K13" s="193">
        <f>[9]STA_SP1_NO!$C$88</f>
        <v>69642</v>
      </c>
      <c r="L13" s="190">
        <f>'[10]СП-1 (н.о.)'!$C$89</f>
        <v>47583</v>
      </c>
      <c r="M13" s="189">
        <f>[11]STA_SP1_NO!$C$88</f>
        <v>74311</v>
      </c>
      <c r="N13" s="206">
        <f t="shared" si="0"/>
        <v>780712</v>
      </c>
    </row>
    <row r="14" spans="1:14" ht="15.75" thickBot="1" x14ac:dyDescent="0.3">
      <c r="A14" s="4">
        <v>11</v>
      </c>
      <c r="B14" s="10" t="s">
        <v>22</v>
      </c>
      <c r="C14" s="182">
        <f>[1]STA_SP1_NO!$C$124</f>
        <v>0</v>
      </c>
      <c r="D14" s="190">
        <f>[2]STA_SP1_NO!$C$124</f>
        <v>9</v>
      </c>
      <c r="E14" s="182">
        <f>[3]STA_SP1_NO!$C$124</f>
        <v>0</v>
      </c>
      <c r="F14" s="190">
        <f>[4]STA_SP1_NO!$C$124</f>
        <v>0</v>
      </c>
      <c r="G14" s="193">
        <f>[5]STA_SP1_NO!$C$124</f>
        <v>23</v>
      </c>
      <c r="H14" s="190">
        <f>[6]STA_SP1_NO!$C$124</f>
        <v>4</v>
      </c>
      <c r="I14" s="193">
        <f>[7]STA_SP1_NO!$C$124</f>
        <v>0</v>
      </c>
      <c r="J14" s="190">
        <f>[8]STA_SP1_NO!$C$124</f>
        <v>0</v>
      </c>
      <c r="K14" s="193">
        <f>[9]STA_SP1_NO!$C$124</f>
        <v>33</v>
      </c>
      <c r="L14" s="190">
        <f>'[10]СП-1 (н.о.)'!$C$125</f>
        <v>1</v>
      </c>
      <c r="M14" s="189">
        <f>[11]STA_SP1_NO!$C$124</f>
        <v>0</v>
      </c>
      <c r="N14" s="187">
        <f t="shared" si="0"/>
        <v>70</v>
      </c>
    </row>
    <row r="15" spans="1:14" ht="15.75" thickBot="1" x14ac:dyDescent="0.3">
      <c r="A15" s="4">
        <v>12</v>
      </c>
      <c r="B15" s="10" t="s">
        <v>23</v>
      </c>
      <c r="C15" s="182">
        <f>[1]STA_SP1_NO!$C$128</f>
        <v>84</v>
      </c>
      <c r="D15" s="190">
        <f>[2]STA_SP1_NO!$C$128</f>
        <v>65</v>
      </c>
      <c r="E15" s="182">
        <f>[3]STA_SP1_NO!$C$128</f>
        <v>14</v>
      </c>
      <c r="F15" s="190">
        <f>[4]STA_SP1_NO!$C$128</f>
        <v>248</v>
      </c>
      <c r="G15" s="193">
        <f>[5]STA_SP1_NO!$C$128</f>
        <v>119</v>
      </c>
      <c r="H15" s="190">
        <f>[6]STA_SP1_NO!$C$128</f>
        <v>132</v>
      </c>
      <c r="I15" s="193">
        <f>[7]STA_SP1_NO!$C$128</f>
        <v>0</v>
      </c>
      <c r="J15" s="190">
        <f>[8]STA_SP1_NO!$C$128</f>
        <v>87</v>
      </c>
      <c r="K15" s="193">
        <f>[9]STA_SP1_NO!$C$128</f>
        <v>178</v>
      </c>
      <c r="L15" s="190">
        <f>'[10]СП-1 (н.о.)'!$C$129</f>
        <v>62</v>
      </c>
      <c r="M15" s="189">
        <f>[11]STA_SP1_NO!$C$128</f>
        <v>28</v>
      </c>
      <c r="N15" s="187">
        <f t="shared" si="0"/>
        <v>1017</v>
      </c>
    </row>
    <row r="16" spans="1:14" ht="15.75" thickBot="1" x14ac:dyDescent="0.3">
      <c r="A16" s="4">
        <v>13</v>
      </c>
      <c r="B16" s="10" t="s">
        <v>24</v>
      </c>
      <c r="C16" s="182">
        <f>[1]STA_SP1_NO!$C$132</f>
        <v>2809</v>
      </c>
      <c r="D16" s="190">
        <f>[2]STA_SP1_NO!$C$132</f>
        <v>5380</v>
      </c>
      <c r="E16" s="182">
        <f>[3]STA_SP1_NO!$C$132</f>
        <v>1032</v>
      </c>
      <c r="F16" s="190">
        <f>[4]STA_SP1_NO!$C$132</f>
        <v>11042</v>
      </c>
      <c r="G16" s="193">
        <f>[5]STA_SP1_NO!$C$132</f>
        <v>3730</v>
      </c>
      <c r="H16" s="190">
        <f>[6]STA_SP1_NO!$C$132</f>
        <v>10890</v>
      </c>
      <c r="I16" s="193">
        <f>[7]STA_SP1_NO!$C$132</f>
        <v>201</v>
      </c>
      <c r="J16" s="190">
        <f>[8]STA_SP1_NO!$C$132</f>
        <v>1567</v>
      </c>
      <c r="K16" s="193">
        <f>[9]STA_SP1_NO!$C$132</f>
        <v>3004</v>
      </c>
      <c r="L16" s="190">
        <f>'[10]СП-1 (н.о.)'!$C$133</f>
        <v>317</v>
      </c>
      <c r="M16" s="189">
        <f>[11]STA_SP1_NO!$C$132</f>
        <v>7921</v>
      </c>
      <c r="N16" s="187">
        <f t="shared" si="0"/>
        <v>47893</v>
      </c>
    </row>
    <row r="17" spans="1:14" ht="15.75" thickBot="1" x14ac:dyDescent="0.3">
      <c r="A17" s="4">
        <v>14</v>
      </c>
      <c r="B17" s="10" t="s">
        <v>25</v>
      </c>
      <c r="C17" s="182">
        <f>[1]STA_SP1_NO!$C$153</f>
        <v>1</v>
      </c>
      <c r="D17" s="190">
        <f>[2]STA_SP1_NO!$C$153</f>
        <v>5921</v>
      </c>
      <c r="E17" s="182">
        <f>[3]STA_SP1_NO!$C$153</f>
        <v>26</v>
      </c>
      <c r="F17" s="190">
        <f>[4]STA_SP1_NO!$C$153</f>
        <v>26</v>
      </c>
      <c r="G17" s="193">
        <f>[5]STA_SP1_NO!$C$153</f>
        <v>1303</v>
      </c>
      <c r="H17" s="190">
        <f>[6]STA_SP1_NO!$C$153</f>
        <v>0</v>
      </c>
      <c r="I17" s="193">
        <f>[7]STA_SP1_NO!$C$153</f>
        <v>0</v>
      </c>
      <c r="J17" s="190">
        <f>[8]STA_SP1_NO!$C$153</f>
        <v>0</v>
      </c>
      <c r="K17" s="193">
        <f>[9]STA_SP1_NO!$C$153</f>
        <v>0</v>
      </c>
      <c r="L17" s="190">
        <f>'[10]СП-1 (н.о.)'!$C$154</f>
        <v>58</v>
      </c>
      <c r="M17" s="189">
        <f>[11]STA_SP1_NO!$C$153</f>
        <v>291</v>
      </c>
      <c r="N17" s="187">
        <f t="shared" si="0"/>
        <v>7626</v>
      </c>
    </row>
    <row r="18" spans="1:14" ht="15.75" thickBot="1" x14ac:dyDescent="0.3">
      <c r="A18" s="4">
        <v>15</v>
      </c>
      <c r="B18" s="10" t="s">
        <v>26</v>
      </c>
      <c r="C18" s="182">
        <f>[1]STA_SP1_NO!$C$158</f>
        <v>1</v>
      </c>
      <c r="D18" s="190">
        <f>[2]STA_SP1_NO!$C$158</f>
        <v>3</v>
      </c>
      <c r="E18" s="182">
        <f>[3]STA_SP1_NO!$C$158</f>
        <v>0</v>
      </c>
      <c r="F18" s="190">
        <f>[4]STA_SP1_NO!$C$158</f>
        <v>0</v>
      </c>
      <c r="G18" s="193">
        <f>[5]STA_SP1_NO!$C$158</f>
        <v>0</v>
      </c>
      <c r="H18" s="190">
        <f>[6]STA_SP1_NO!$C$158</f>
        <v>4</v>
      </c>
      <c r="I18" s="193">
        <f>[7]STA_SP1_NO!$C$158</f>
        <v>0</v>
      </c>
      <c r="J18" s="190">
        <f>[8]STA_SP1_NO!$C$158</f>
        <v>0</v>
      </c>
      <c r="K18" s="193">
        <f>[9]STA_SP1_NO!$C$158</f>
        <v>2</v>
      </c>
      <c r="L18" s="190">
        <f>'[10]СП-1 (н.о.)'!$C$159</f>
        <v>15</v>
      </c>
      <c r="M18" s="189">
        <f>[11]STA_SP1_NO!$C$158</f>
        <v>0</v>
      </c>
      <c r="N18" s="187">
        <f t="shared" si="0"/>
        <v>25</v>
      </c>
    </row>
    <row r="19" spans="1:14" ht="15.75" thickBot="1" x14ac:dyDescent="0.3">
      <c r="A19" s="4">
        <v>16</v>
      </c>
      <c r="B19" s="10" t="s">
        <v>27</v>
      </c>
      <c r="C19" s="182">
        <f>[1]STA_SP1_NO!$C$161</f>
        <v>35</v>
      </c>
      <c r="D19" s="190">
        <f>[2]STA_SP1_NO!$C$161</f>
        <v>41</v>
      </c>
      <c r="E19" s="182">
        <f>[3]STA_SP1_NO!$C$161</f>
        <v>3</v>
      </c>
      <c r="F19" s="190">
        <f>[4]STA_SP1_NO!$C$161</f>
        <v>128</v>
      </c>
      <c r="G19" s="193">
        <f>[5]STA_SP1_NO!$C$161</f>
        <v>0</v>
      </c>
      <c r="H19" s="190">
        <f>[6]STA_SP1_NO!$C$161</f>
        <v>820</v>
      </c>
      <c r="I19" s="193">
        <f>[7]STA_SP1_NO!$C$161</f>
        <v>0</v>
      </c>
      <c r="J19" s="190">
        <f>[8]STA_SP1_NO!$C$161</f>
        <v>24</v>
      </c>
      <c r="K19" s="193">
        <f>[9]STA_SP1_NO!$C$161</f>
        <v>0</v>
      </c>
      <c r="L19" s="190">
        <f>'[10]СП-1 (н.о.)'!$C$162</f>
        <v>6</v>
      </c>
      <c r="M19" s="189">
        <f>[11]STA_SP1_NO!$C$161</f>
        <v>9</v>
      </c>
      <c r="N19" s="187">
        <f t="shared" si="0"/>
        <v>1066</v>
      </c>
    </row>
    <row r="20" spans="1:14" ht="15.75" thickBot="1" x14ac:dyDescent="0.3">
      <c r="A20" s="4">
        <v>17</v>
      </c>
      <c r="B20" s="10" t="s">
        <v>28</v>
      </c>
      <c r="C20" s="182">
        <f>[1]STA_SP1_NO!$C$167</f>
        <v>0</v>
      </c>
      <c r="D20" s="190">
        <f>[2]STA_SP1_NO!$C$167</f>
        <v>0</v>
      </c>
      <c r="E20" s="182">
        <f>[3]STA_SP1_NO!$C$167</f>
        <v>0</v>
      </c>
      <c r="F20" s="190">
        <f>[4]STA_SP1_NO!$C$167</f>
        <v>0</v>
      </c>
      <c r="G20" s="193">
        <f>[5]STA_SP1_NO!$C$167</f>
        <v>0</v>
      </c>
      <c r="H20" s="190">
        <f>[6]STA_SP1_NO!$C$167</f>
        <v>0</v>
      </c>
      <c r="I20" s="193">
        <f>[7]STA_SP1_NO!$C$167</f>
        <v>0</v>
      </c>
      <c r="J20" s="190">
        <f>[8]STA_SP1_NO!$C$167</f>
        <v>0</v>
      </c>
      <c r="K20" s="193">
        <f>[9]STA_SP1_NO!$C$167</f>
        <v>0</v>
      </c>
      <c r="L20" s="190">
        <f>'[10]СП-1 (н.о.)'!$C$168</f>
        <v>0</v>
      </c>
      <c r="M20" s="189">
        <f>[11]STA_SP1_NO!$C$167</f>
        <v>3</v>
      </c>
      <c r="N20" s="187">
        <f t="shared" si="0"/>
        <v>3</v>
      </c>
    </row>
    <row r="21" spans="1:14" ht="15.75" thickBot="1" x14ac:dyDescent="0.3">
      <c r="A21" s="6">
        <v>18</v>
      </c>
      <c r="B21" s="11" t="s">
        <v>29</v>
      </c>
      <c r="C21" s="182">
        <f>[1]STA_SP1_NO!$C$170</f>
        <v>11678</v>
      </c>
      <c r="D21" s="190">
        <f>[2]STA_SP1_NO!$C$170</f>
        <v>76475</v>
      </c>
      <c r="E21" s="182">
        <f>[3]STA_SP1_NO!$C$170</f>
        <v>14780</v>
      </c>
      <c r="F21" s="190">
        <f>[4]STA_SP1_NO!$C$170</f>
        <v>63326</v>
      </c>
      <c r="G21" s="193">
        <f>[5]STA_SP1_NO!$C$170</f>
        <v>21561</v>
      </c>
      <c r="H21" s="190">
        <f>[6]STA_SP1_NO!$C$170</f>
        <v>85194</v>
      </c>
      <c r="I21" s="193">
        <f>[7]STA_SP1_NO!$C$170</f>
        <v>7459</v>
      </c>
      <c r="J21" s="190">
        <f>[8]STA_SP1_NO!$C$170</f>
        <v>37725</v>
      </c>
      <c r="K21" s="193">
        <f>[9]STA_SP1_NO!$C$170</f>
        <v>29514</v>
      </c>
      <c r="L21" s="190">
        <f>'[10]СП-1 (н.о.)'!$C$171</f>
        <v>15512</v>
      </c>
      <c r="M21" s="189">
        <f>[11]STA_SP1_NO!$C$170</f>
        <v>37739</v>
      </c>
      <c r="N21" s="188">
        <f t="shared" si="0"/>
        <v>400963</v>
      </c>
    </row>
    <row r="22" spans="1:14" ht="15.75" thickBot="1" x14ac:dyDescent="0.3">
      <c r="A22" s="7"/>
      <c r="B22" s="19" t="s">
        <v>30</v>
      </c>
      <c r="C22" s="132">
        <f>[1]STA_SP1_NO!$C$175</f>
        <v>67011</v>
      </c>
      <c r="D22" s="133">
        <f>[2]STA_SP1_NO!$C$175</f>
        <v>183238</v>
      </c>
      <c r="E22" s="134">
        <f>[3]STA_SP1_NO!$C$175</f>
        <v>109396</v>
      </c>
      <c r="F22" s="133">
        <f>[4]STA_SP1_NO!$C$175</f>
        <v>188055</v>
      </c>
      <c r="G22" s="134">
        <f>[5]STA_SP1_NO!$C$175</f>
        <v>135670</v>
      </c>
      <c r="H22" s="133">
        <f>[6]STA_SP1_NO!$C$175</f>
        <v>174638</v>
      </c>
      <c r="I22" s="134">
        <f>[7]STA_SP1_NO!$C$175</f>
        <v>73372</v>
      </c>
      <c r="J22" s="133">
        <f>[8]STA_SP1_NO!$C$175</f>
        <v>152485</v>
      </c>
      <c r="K22" s="134">
        <f>[9]STA_SP1_NO!$C$175</f>
        <v>111339</v>
      </c>
      <c r="L22" s="133">
        <f>'[10]СП-1 (н.о.)'!$C$176</f>
        <v>92980</v>
      </c>
      <c r="M22" s="135">
        <f>[11]STA_SP1_NO!$C$175</f>
        <v>177400</v>
      </c>
      <c r="N22" s="136">
        <f t="shared" si="0"/>
        <v>1465584</v>
      </c>
    </row>
    <row r="23" spans="1:14" ht="15.75" thickBot="1" x14ac:dyDescent="0.3">
      <c r="A23" s="13"/>
      <c r="B23" s="18"/>
      <c r="C23" s="14"/>
      <c r="D23" s="16"/>
      <c r="E23" s="15"/>
      <c r="F23" s="16"/>
      <c r="G23" s="16"/>
      <c r="H23" s="16"/>
      <c r="I23" s="16"/>
      <c r="J23" s="16"/>
      <c r="K23" s="16"/>
      <c r="L23" s="16"/>
      <c r="M23" s="17"/>
      <c r="N23" s="16"/>
    </row>
    <row r="24" spans="1:14" ht="15.75" thickBot="1" x14ac:dyDescent="0.3">
      <c r="A24" s="288" t="s">
        <v>31</v>
      </c>
      <c r="B24" s="289"/>
      <c r="C24" s="25">
        <f>C22/N22</f>
        <v>4.5723070120852846E-2</v>
      </c>
      <c r="D24" s="26">
        <f>D22/N22</f>
        <v>0.12502729287437636</v>
      </c>
      <c r="E24" s="27">
        <f>E22/N22</f>
        <v>7.4643282131901009E-2</v>
      </c>
      <c r="F24" s="26">
        <f>F22/N22</f>
        <v>0.12831403727114926</v>
      </c>
      <c r="G24" s="27">
        <f>G22/N22</f>
        <v>9.2570606666011634E-2</v>
      </c>
      <c r="H24" s="26">
        <f>H22/N22</f>
        <v>0.11915932488345943</v>
      </c>
      <c r="I24" s="27">
        <f>I22/N22</f>
        <v>5.006331946855315E-2</v>
      </c>
      <c r="J24" s="26">
        <f>J22/N22</f>
        <v>0.10404384873197306</v>
      </c>
      <c r="K24" s="27">
        <f>K22/N22</f>
        <v>7.596903350473258E-2</v>
      </c>
      <c r="L24" s="26">
        <f>L22/N22</f>
        <v>6.3442286487843752E-2</v>
      </c>
      <c r="M24" s="28">
        <f>M22/N22</f>
        <v>0.12104389785914693</v>
      </c>
      <c r="N24" s="94">
        <f>N22/N22</f>
        <v>1</v>
      </c>
    </row>
    <row r="25" spans="1:14" ht="15.75" thickBot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15.75" thickBot="1" x14ac:dyDescent="0.3">
      <c r="A26" s="294" t="s">
        <v>0</v>
      </c>
      <c r="B26" s="300" t="s">
        <v>1</v>
      </c>
      <c r="C26" s="312" t="s">
        <v>90</v>
      </c>
      <c r="D26" s="312"/>
      <c r="E26" s="312"/>
      <c r="F26" s="312"/>
      <c r="G26" s="313"/>
      <c r="H26" s="310" t="s">
        <v>3</v>
      </c>
      <c r="I26" s="1"/>
      <c r="J26" s="1"/>
      <c r="K26" s="1"/>
      <c r="L26" s="1"/>
      <c r="M26" s="1"/>
      <c r="N26" s="1"/>
    </row>
    <row r="27" spans="1:14" ht="15.75" thickBot="1" x14ac:dyDescent="0.3">
      <c r="A27" s="295"/>
      <c r="B27" s="301"/>
      <c r="C27" s="248" t="s">
        <v>11</v>
      </c>
      <c r="D27" s="249" t="s">
        <v>32</v>
      </c>
      <c r="E27" s="248" t="s">
        <v>7</v>
      </c>
      <c r="F27" s="249" t="s">
        <v>9</v>
      </c>
      <c r="G27" s="250" t="s">
        <v>4</v>
      </c>
      <c r="H27" s="311"/>
      <c r="I27" s="1"/>
      <c r="J27" s="97"/>
      <c r="K27" s="284" t="s">
        <v>33</v>
      </c>
      <c r="L27" s="285"/>
      <c r="M27" s="148">
        <f>N22</f>
        <v>1465584</v>
      </c>
      <c r="N27" s="149">
        <f>M27/M29</f>
        <v>0.96553014481792676</v>
      </c>
    </row>
    <row r="28" spans="1:14" ht="15.75" thickBot="1" x14ac:dyDescent="0.3">
      <c r="A28" s="24">
        <v>19</v>
      </c>
      <c r="B28" s="96" t="s">
        <v>34</v>
      </c>
      <c r="C28" s="257">
        <f>[12]STA_SP1_ZO!$I$51</f>
        <v>3838</v>
      </c>
      <c r="D28" s="283">
        <f>[13]STA_SP1_ZO!$I$51</f>
        <v>1318</v>
      </c>
      <c r="E28" s="257">
        <f>[14]STA_SP1_ZO!$I$51</f>
        <v>2587</v>
      </c>
      <c r="F28" s="256">
        <f>[15]STA_SP1_ZO!$I$51</f>
        <v>8142</v>
      </c>
      <c r="G28" s="257">
        <f>[16]STA_SP1_ZO!$I$51</f>
        <v>36437</v>
      </c>
      <c r="H28" s="251">
        <f>SUM(C28:G28)</f>
        <v>52322</v>
      </c>
      <c r="I28" s="1"/>
      <c r="J28" s="97"/>
      <c r="K28" s="284" t="s">
        <v>34</v>
      </c>
      <c r="L28" s="285"/>
      <c r="M28" s="147">
        <f>H28</f>
        <v>52322</v>
      </c>
      <c r="N28" s="150">
        <f>M28/M29</f>
        <v>3.4469855182073197E-2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97"/>
      <c r="K29" s="308" t="s">
        <v>3</v>
      </c>
      <c r="L29" s="309"/>
      <c r="M29" s="151">
        <f>M27+M28</f>
        <v>1517906</v>
      </c>
      <c r="N29" s="152">
        <f>M29/M29</f>
        <v>1</v>
      </c>
    </row>
    <row r="30" spans="1:14" ht="15.75" thickBot="1" x14ac:dyDescent="0.3">
      <c r="A30" s="288" t="s">
        <v>35</v>
      </c>
      <c r="B30" s="289"/>
      <c r="C30" s="25">
        <f>C28/H28</f>
        <v>7.3353465081610031E-2</v>
      </c>
      <c r="D30" s="98">
        <f>D28/H28</f>
        <v>2.5190168571537785E-2</v>
      </c>
      <c r="E30" s="25">
        <f>E28/H28</f>
        <v>4.9443828599824165E-2</v>
      </c>
      <c r="F30" s="98">
        <f>F28/H28</f>
        <v>0.15561331753373342</v>
      </c>
      <c r="G30" s="25">
        <f>G28/H28</f>
        <v>0.69639922021329459</v>
      </c>
      <c r="H30" s="98">
        <f>H28/H28</f>
        <v>1</v>
      </c>
      <c r="I30" s="1"/>
      <c r="J30" s="1"/>
      <c r="K30" s="1"/>
      <c r="L30" s="1"/>
      <c r="M30" s="1"/>
      <c r="N30" s="1"/>
    </row>
  </sheetData>
  <mergeCells count="14">
    <mergeCell ref="K28:L28"/>
    <mergeCell ref="K29:L29"/>
    <mergeCell ref="A30:B30"/>
    <mergeCell ref="A26:A27"/>
    <mergeCell ref="B26:B27"/>
    <mergeCell ref="K27:L27"/>
    <mergeCell ref="H26:H27"/>
    <mergeCell ref="C26:G26"/>
    <mergeCell ref="N2:N3"/>
    <mergeCell ref="A24:B24"/>
    <mergeCell ref="C1:I1"/>
    <mergeCell ref="A2:A3"/>
    <mergeCell ref="B2:B3"/>
    <mergeCell ref="C2:M2"/>
  </mergeCells>
  <pageMargins left="0.25" right="0.25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E10" sqref="E10"/>
    </sheetView>
  </sheetViews>
  <sheetFormatPr defaultRowHeight="15" x14ac:dyDescent="0.25"/>
  <cols>
    <col min="3" max="3" width="15" customWidth="1"/>
    <col min="4" max="4" width="17.28515625" customWidth="1"/>
    <col min="5" max="5" width="19.140625" customWidth="1"/>
    <col min="6" max="6" width="24.42578125" customWidth="1"/>
    <col min="7" max="7" width="25.85546875" customWidth="1"/>
  </cols>
  <sheetData>
    <row r="1" spans="1:8" x14ac:dyDescent="0.25">
      <c r="A1" s="236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427" t="s">
        <v>114</v>
      </c>
      <c r="C4" s="427"/>
      <c r="D4" s="427"/>
      <c r="E4" s="427"/>
      <c r="F4" s="427"/>
      <c r="G4" s="427"/>
      <c r="H4" s="427"/>
    </row>
    <row r="5" spans="1:8" x14ac:dyDescent="0.25">
      <c r="A5" s="1"/>
      <c r="B5" s="214"/>
      <c r="C5" s="215"/>
      <c r="D5" s="215"/>
      <c r="E5" s="215"/>
      <c r="F5" s="215"/>
      <c r="G5" s="215"/>
      <c r="H5" s="215"/>
    </row>
    <row r="6" spans="1:8" ht="15.75" thickBot="1" x14ac:dyDescent="0.3">
      <c r="A6" s="1"/>
      <c r="B6" s="1"/>
      <c r="C6" s="1"/>
      <c r="D6" s="1"/>
      <c r="E6" s="1"/>
      <c r="F6" s="1"/>
      <c r="G6" s="95"/>
      <c r="H6" s="1"/>
    </row>
    <row r="7" spans="1:8" ht="15" customHeight="1" x14ac:dyDescent="0.25">
      <c r="A7" s="1"/>
      <c r="B7" s="428" t="s">
        <v>3</v>
      </c>
      <c r="C7" s="429"/>
      <c r="D7" s="432" t="s">
        <v>61</v>
      </c>
      <c r="E7" s="434" t="s">
        <v>62</v>
      </c>
      <c r="F7" s="434" t="s">
        <v>63</v>
      </c>
      <c r="G7" s="436" t="s">
        <v>59</v>
      </c>
      <c r="H7" s="1"/>
    </row>
    <row r="8" spans="1:8" ht="23.25" customHeight="1" x14ac:dyDescent="0.25">
      <c r="A8" s="1"/>
      <c r="B8" s="430"/>
      <c r="C8" s="431"/>
      <c r="D8" s="433"/>
      <c r="E8" s="435"/>
      <c r="F8" s="435"/>
      <c r="G8" s="437"/>
      <c r="H8" s="1"/>
    </row>
    <row r="9" spans="1:8" ht="45" customHeight="1" x14ac:dyDescent="0.25">
      <c r="A9" s="1"/>
      <c r="B9" s="421" t="s">
        <v>64</v>
      </c>
      <c r="C9" s="422"/>
      <c r="D9" s="241">
        <f>[17]Vkupno!$C$12</f>
        <v>311</v>
      </c>
      <c r="E9" s="241">
        <f>[17]Vkupno!$D$12</f>
        <v>50487.15</v>
      </c>
      <c r="F9" s="241">
        <f>[17]Vkupno!$F$12</f>
        <v>604</v>
      </c>
      <c r="G9" s="242">
        <f>[17]Vkupno!$G$12</f>
        <v>116452.38</v>
      </c>
      <c r="H9" s="1"/>
    </row>
    <row r="10" spans="1:8" ht="45" customHeight="1" x14ac:dyDescent="0.25">
      <c r="A10" s="1"/>
      <c r="B10" s="421" t="s">
        <v>65</v>
      </c>
      <c r="C10" s="422"/>
      <c r="D10" s="241">
        <f>[17]Vkupno!$C$21</f>
        <v>53</v>
      </c>
      <c r="E10" s="241">
        <f>[17]Vkupno!$D$21</f>
        <v>12248.5</v>
      </c>
      <c r="F10" s="241">
        <f>[17]Vkupno!$F$21</f>
        <v>196</v>
      </c>
      <c r="G10" s="242">
        <f>[17]Vkupno!$G$21</f>
        <v>44953.279999999999</v>
      </c>
      <c r="H10" s="1"/>
    </row>
    <row r="11" spans="1:8" ht="38.25" customHeight="1" x14ac:dyDescent="0.25">
      <c r="A11" s="1"/>
      <c r="B11" s="423" t="s">
        <v>3</v>
      </c>
      <c r="C11" s="424"/>
      <c r="D11" s="243">
        <f>D9+D10</f>
        <v>364</v>
      </c>
      <c r="E11" s="244">
        <f>E9+E10</f>
        <v>62735.65</v>
      </c>
      <c r="F11" s="243">
        <f>F9+F10</f>
        <v>800</v>
      </c>
      <c r="G11" s="245">
        <f>G9+G10</f>
        <v>161405.66</v>
      </c>
      <c r="H11" s="1"/>
    </row>
    <row r="12" spans="1:8" ht="53.25" customHeight="1" thickBot="1" x14ac:dyDescent="0.3">
      <c r="A12" s="1"/>
      <c r="B12" s="425" t="s">
        <v>66</v>
      </c>
      <c r="C12" s="426"/>
      <c r="D12" s="241">
        <f>[17]Vkupno!$C$22</f>
        <v>384</v>
      </c>
      <c r="E12" s="241">
        <f>[17]Vkupno!$D$22</f>
        <v>60218.520000000004</v>
      </c>
      <c r="F12" s="241">
        <f>[17]Vkupno!$F$22</f>
        <v>519</v>
      </c>
      <c r="G12" s="242">
        <f>[17]Vkupno!$G$22</f>
        <v>157515.53</v>
      </c>
      <c r="H12" s="1"/>
    </row>
  </sheetData>
  <mergeCells count="10">
    <mergeCell ref="B9:C9"/>
    <mergeCell ref="B10:C10"/>
    <mergeCell ref="B11:C11"/>
    <mergeCell ref="B12:C12"/>
    <mergeCell ref="B4:H4"/>
    <mergeCell ref="B7:C8"/>
    <mergeCell ref="D7:D8"/>
    <mergeCell ref="E7:E8"/>
    <mergeCell ref="F7:F8"/>
    <mergeCell ref="G7:G8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workbookViewId="0">
      <selection activeCell="L22" sqref="L22"/>
    </sheetView>
  </sheetViews>
  <sheetFormatPr defaultRowHeight="15" x14ac:dyDescent="0.25"/>
  <cols>
    <col min="1" max="1" width="4" customWidth="1"/>
    <col min="2" max="2" width="28.42578125" customWidth="1"/>
    <col min="3" max="3" width="9.5703125" bestFit="1" customWidth="1"/>
    <col min="4" max="4" width="9.85546875" bestFit="1" customWidth="1"/>
    <col min="6" max="6" width="9.140625" customWidth="1"/>
  </cols>
  <sheetData>
    <row r="1" spans="1:14" ht="31.5" customHeight="1" thickBot="1" x14ac:dyDescent="0.3">
      <c r="A1" s="157"/>
      <c r="B1" s="157"/>
      <c r="C1" s="326" t="s">
        <v>97</v>
      </c>
      <c r="D1" s="327"/>
      <c r="E1" s="327"/>
      <c r="F1" s="327"/>
      <c r="G1" s="327"/>
      <c r="H1" s="327"/>
      <c r="I1" s="327"/>
      <c r="J1" s="328"/>
      <c r="K1" s="328"/>
      <c r="L1" s="29"/>
      <c r="M1" s="29"/>
      <c r="N1" s="207" t="s">
        <v>36</v>
      </c>
    </row>
    <row r="2" spans="1:14" ht="15.75" thickBot="1" x14ac:dyDescent="0.3">
      <c r="A2" s="329" t="s">
        <v>0</v>
      </c>
      <c r="B2" s="331" t="s">
        <v>1</v>
      </c>
      <c r="C2" s="333" t="s">
        <v>2</v>
      </c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5" t="s">
        <v>3</v>
      </c>
    </row>
    <row r="3" spans="1:14" ht="15.75" thickBot="1" x14ac:dyDescent="0.3">
      <c r="A3" s="330"/>
      <c r="B3" s="332"/>
      <c r="C3" s="79" t="s">
        <v>69</v>
      </c>
      <c r="D3" s="30" t="s">
        <v>4</v>
      </c>
      <c r="E3" s="31" t="s">
        <v>5</v>
      </c>
      <c r="F3" s="30" t="s">
        <v>6</v>
      </c>
      <c r="G3" s="31" t="s">
        <v>7</v>
      </c>
      <c r="H3" s="30" t="s">
        <v>8</v>
      </c>
      <c r="I3" s="21" t="s">
        <v>94</v>
      </c>
      <c r="J3" s="30" t="s">
        <v>9</v>
      </c>
      <c r="K3" s="77" t="s">
        <v>10</v>
      </c>
      <c r="L3" s="22" t="s">
        <v>93</v>
      </c>
      <c r="M3" s="32" t="s">
        <v>11</v>
      </c>
      <c r="N3" s="336"/>
    </row>
    <row r="4" spans="1:14" ht="15.75" thickBot="1" x14ac:dyDescent="0.3">
      <c r="A4" s="34">
        <v>1</v>
      </c>
      <c r="B4" s="35" t="s">
        <v>12</v>
      </c>
      <c r="C4" s="185">
        <f>[1]STA_SP1_NO!$G$10</f>
        <v>24925.32</v>
      </c>
      <c r="D4" s="154">
        <f>[2]STA_SP1_NO!$G$10</f>
        <v>35347.21</v>
      </c>
      <c r="E4" s="185">
        <f>[3]STA_SP1_NO!$G$10</f>
        <v>4254</v>
      </c>
      <c r="F4" s="154">
        <f>[4]STA_SP1_NO!$G$10</f>
        <v>13984.33</v>
      </c>
      <c r="G4" s="185">
        <f>[5]STA_SP1_NO!$G$10</f>
        <v>14901</v>
      </c>
      <c r="H4" s="154">
        <f>[6]STA_SP1_NO!$G$10</f>
        <v>32124</v>
      </c>
      <c r="I4" s="193">
        <f>[7]STA_SP1_NO!$G$10</f>
        <v>3928</v>
      </c>
      <c r="J4" s="154">
        <f>[8]STA_SP1_NO!$G$10</f>
        <v>12440</v>
      </c>
      <c r="K4" s="185">
        <f>[9]STA_SP1_NO!$G$10</f>
        <v>11074</v>
      </c>
      <c r="L4" s="164">
        <f>'[10]СП-1 (н.о.)'!$G$11</f>
        <v>27841.649999999998</v>
      </c>
      <c r="M4" s="74">
        <f>[11]STA_SP1_NO!$G$10</f>
        <v>35629</v>
      </c>
      <c r="N4" s="154">
        <f t="shared" ref="N4:N21" si="0">SUM(C4:M4)</f>
        <v>216448.50999999998</v>
      </c>
    </row>
    <row r="5" spans="1:14" ht="15.75" thickBot="1" x14ac:dyDescent="0.3">
      <c r="A5" s="36">
        <v>2</v>
      </c>
      <c r="B5" s="37" t="s">
        <v>13</v>
      </c>
      <c r="C5" s="185">
        <f>[1]STA_SP1_NO!$G$20</f>
        <v>67553.06</v>
      </c>
      <c r="D5" s="154">
        <f>[2]STA_SP1_NO!$G$20</f>
        <v>71770.81</v>
      </c>
      <c r="E5" s="185">
        <f>[3]STA_SP1_NO!$G$20</f>
        <v>12193</v>
      </c>
      <c r="F5" s="154">
        <f>[4]STA_SP1_NO!$G$20</f>
        <v>43903.96</v>
      </c>
      <c r="G5" s="185">
        <f>[5]STA_SP1_NO!$G$20</f>
        <v>4574</v>
      </c>
      <c r="H5" s="154">
        <f>[6]STA_SP1_NO!$G$20</f>
        <v>97818</v>
      </c>
      <c r="I5" s="193">
        <f>[7]STA_SP1_NO!$G$20</f>
        <v>0</v>
      </c>
      <c r="J5" s="154">
        <f>[8]STA_SP1_NO!$G$20</f>
        <v>19701</v>
      </c>
      <c r="K5" s="185">
        <f>[9]STA_SP1_NO!$G$20</f>
        <v>0</v>
      </c>
      <c r="L5" s="164">
        <f>'[10]СП-1 (н.о.)'!$G$21</f>
        <v>35471.39</v>
      </c>
      <c r="M5" s="74">
        <f>[11]STA_SP1_NO!$G$20</f>
        <v>103078</v>
      </c>
      <c r="N5" s="62">
        <f t="shared" si="0"/>
        <v>456063.22</v>
      </c>
    </row>
    <row r="6" spans="1:14" ht="15.75" thickBot="1" x14ac:dyDescent="0.3">
      <c r="A6" s="36">
        <v>3</v>
      </c>
      <c r="B6" s="37" t="s">
        <v>14</v>
      </c>
      <c r="C6" s="185">
        <f>[1]STA_SP1_NO!$G$24</f>
        <v>25670.86</v>
      </c>
      <c r="D6" s="154">
        <f>[2]STA_SP1_NO!$G$24</f>
        <v>80069.7</v>
      </c>
      <c r="E6" s="185">
        <f>[3]STA_SP1_NO!$G$24</f>
        <v>21752</v>
      </c>
      <c r="F6" s="154">
        <f>[4]STA_SP1_NO!$G$24</f>
        <v>99156.79</v>
      </c>
      <c r="G6" s="185">
        <f>[5]STA_SP1_NO!$G$24</f>
        <v>49518</v>
      </c>
      <c r="H6" s="154">
        <f>[6]STA_SP1_NO!$G$24</f>
        <v>41073</v>
      </c>
      <c r="I6" s="193">
        <f>[7]STA_SP1_NO!$G$24</f>
        <v>6878</v>
      </c>
      <c r="J6" s="154">
        <f>[8]STA_SP1_NO!$G$24</f>
        <v>38690</v>
      </c>
      <c r="K6" s="185">
        <f>[9]STA_SP1_NO!$G$24</f>
        <v>58368</v>
      </c>
      <c r="L6" s="164">
        <f>'[10]СП-1 (н.о.)'!$G$25</f>
        <v>55735.72</v>
      </c>
      <c r="M6" s="74">
        <f>[11]STA_SP1_NO!$G$24</f>
        <v>38570</v>
      </c>
      <c r="N6" s="62">
        <f t="shared" si="0"/>
        <v>515482.06999999995</v>
      </c>
    </row>
    <row r="7" spans="1:14" ht="15.75" thickBot="1" x14ac:dyDescent="0.3">
      <c r="A7" s="36">
        <v>4</v>
      </c>
      <c r="B7" s="37" t="s">
        <v>15</v>
      </c>
      <c r="C7" s="185">
        <f>[1]STA_SP1_NO!$G$27</f>
        <v>0</v>
      </c>
      <c r="D7" s="154">
        <f>[2]STA_SP1_NO!$G$27</f>
        <v>0</v>
      </c>
      <c r="E7" s="185">
        <f>[3]STA_SP1_NO!$G$27</f>
        <v>0</v>
      </c>
      <c r="F7" s="154">
        <f>[4]STA_SP1_NO!$G$27</f>
        <v>0</v>
      </c>
      <c r="G7" s="185">
        <f>[5]STA_SP1_NO!$G$27</f>
        <v>0</v>
      </c>
      <c r="H7" s="154">
        <f>[6]STA_SP1_NO!$G$27</f>
        <v>0</v>
      </c>
      <c r="I7" s="193">
        <f>[7]STA_SP1_NO!$G$27</f>
        <v>0</v>
      </c>
      <c r="J7" s="154">
        <f>[8]STA_SP1_NO!$G$27</f>
        <v>0</v>
      </c>
      <c r="K7" s="185">
        <f>[9]STA_SP1_NO!$G$27</f>
        <v>0</v>
      </c>
      <c r="L7" s="164">
        <f>'[10]СП-1 (н.о.)'!$G$28</f>
        <v>0</v>
      </c>
      <c r="M7" s="74">
        <f>[11]STA_SP1_NO!$G$27</f>
        <v>0</v>
      </c>
      <c r="N7" s="62">
        <f t="shared" si="0"/>
        <v>0</v>
      </c>
    </row>
    <row r="8" spans="1:14" ht="15.75" thickBot="1" x14ac:dyDescent="0.3">
      <c r="A8" s="36">
        <v>5</v>
      </c>
      <c r="B8" s="37" t="s">
        <v>16</v>
      </c>
      <c r="C8" s="185">
        <f>[1]STA_SP1_NO!$G$30</f>
        <v>0</v>
      </c>
      <c r="D8" s="154">
        <f>[2]STA_SP1_NO!$G$30</f>
        <v>0</v>
      </c>
      <c r="E8" s="185">
        <f>[3]STA_SP1_NO!$G$30</f>
        <v>0</v>
      </c>
      <c r="F8" s="154">
        <f>[4]STA_SP1_NO!$G$30</f>
        <v>0</v>
      </c>
      <c r="G8" s="185">
        <f>[5]STA_SP1_NO!$G$30</f>
        <v>0</v>
      </c>
      <c r="H8" s="154">
        <f>[6]STA_SP1_NO!$G$30</f>
        <v>0</v>
      </c>
      <c r="I8" s="193">
        <f>[7]STA_SP1_NO!$G$30</f>
        <v>0</v>
      </c>
      <c r="J8" s="154">
        <f>[8]STA_SP1_NO!$G$30</f>
        <v>0</v>
      </c>
      <c r="K8" s="185">
        <f>[9]STA_SP1_NO!$G$30</f>
        <v>0</v>
      </c>
      <c r="L8" s="164">
        <f>'[10]СП-1 (н.о.)'!$G$31</f>
        <v>0</v>
      </c>
      <c r="M8" s="74">
        <f>[11]STA_SP1_NO!$G$30</f>
        <v>0</v>
      </c>
      <c r="N8" s="62">
        <f t="shared" si="0"/>
        <v>0</v>
      </c>
    </row>
    <row r="9" spans="1:14" ht="15.75" thickBot="1" x14ac:dyDescent="0.3">
      <c r="A9" s="36">
        <v>6</v>
      </c>
      <c r="B9" s="37" t="s">
        <v>17</v>
      </c>
      <c r="C9" s="185">
        <f>[1]STA_SP1_NO!$G$33</f>
        <v>0</v>
      </c>
      <c r="D9" s="154">
        <f>[2]STA_SP1_NO!$G$33</f>
        <v>0</v>
      </c>
      <c r="E9" s="185">
        <f>[3]STA_SP1_NO!$G$33</f>
        <v>0</v>
      </c>
      <c r="F9" s="154">
        <f>[4]STA_SP1_NO!$G$33</f>
        <v>0</v>
      </c>
      <c r="G9" s="185">
        <f>[5]STA_SP1_NO!$G$33</f>
        <v>0</v>
      </c>
      <c r="H9" s="154">
        <f>[6]STA_SP1_NO!$G$33</f>
        <v>0</v>
      </c>
      <c r="I9" s="193">
        <f>[7]STA_SP1_NO!$G$33</f>
        <v>0</v>
      </c>
      <c r="J9" s="154">
        <f>[8]STA_SP1_NO!$G$33</f>
        <v>0</v>
      </c>
      <c r="K9" s="185">
        <f>[9]STA_SP1_NO!$G$33</f>
        <v>0</v>
      </c>
      <c r="L9" s="164">
        <f>'[10]СП-1 (н.о.)'!$G$34</f>
        <v>0</v>
      </c>
      <c r="M9" s="74">
        <f>[11]STA_SP1_NO!$G$33</f>
        <v>0</v>
      </c>
      <c r="N9" s="62">
        <f t="shared" si="0"/>
        <v>0</v>
      </c>
    </row>
    <row r="10" spans="1:14" ht="15.75" thickBot="1" x14ac:dyDescent="0.3">
      <c r="A10" s="36">
        <v>7</v>
      </c>
      <c r="B10" s="37" t="s">
        <v>18</v>
      </c>
      <c r="C10" s="185">
        <f>[1]STA_SP1_NO!$G$36</f>
        <v>348.21</v>
      </c>
      <c r="D10" s="154">
        <f>[2]STA_SP1_NO!$G$36</f>
        <v>17.57</v>
      </c>
      <c r="E10" s="185">
        <f>[3]STA_SP1_NO!$G$36</f>
        <v>54</v>
      </c>
      <c r="F10" s="154">
        <f>[4]STA_SP1_NO!$G$36</f>
        <v>56.2</v>
      </c>
      <c r="G10" s="185">
        <f>[5]STA_SP1_NO!$G$36</f>
        <v>1072</v>
      </c>
      <c r="H10" s="154">
        <f>[6]STA_SP1_NO!$G$36</f>
        <v>559</v>
      </c>
      <c r="I10" s="193">
        <f>[7]STA_SP1_NO!$G$36</f>
        <v>0</v>
      </c>
      <c r="J10" s="154">
        <f>[8]STA_SP1_NO!$G$36</f>
        <v>44</v>
      </c>
      <c r="K10" s="185">
        <f>[9]STA_SP1_NO!$G$36</f>
        <v>38</v>
      </c>
      <c r="L10" s="164">
        <f>'[10]СП-1 (н.о.)'!$G$37</f>
        <v>0</v>
      </c>
      <c r="M10" s="74">
        <f>[11]STA_SP1_NO!$G$36</f>
        <v>183</v>
      </c>
      <c r="N10" s="62">
        <f t="shared" si="0"/>
        <v>2371.98</v>
      </c>
    </row>
    <row r="11" spans="1:14" ht="15.75" thickBot="1" x14ac:dyDescent="0.3">
      <c r="A11" s="36">
        <v>8</v>
      </c>
      <c r="B11" s="37" t="s">
        <v>19</v>
      </c>
      <c r="C11" s="185">
        <f>[1]STA_SP1_NO!$G$40</f>
        <v>48512.07</v>
      </c>
      <c r="D11" s="154">
        <f>[2]STA_SP1_NO!$G$40</f>
        <v>3671.68</v>
      </c>
      <c r="E11" s="185">
        <f>[3]STA_SP1_NO!$G$40</f>
        <v>785</v>
      </c>
      <c r="F11" s="154">
        <f>[4]STA_SP1_NO!$G$40</f>
        <v>21369.87</v>
      </c>
      <c r="G11" s="185">
        <f>[5]STA_SP1_NO!$G$40</f>
        <v>1937</v>
      </c>
      <c r="H11" s="154">
        <f>[6]STA_SP1_NO!$G$40</f>
        <v>13185</v>
      </c>
      <c r="I11" s="193">
        <f>[7]STA_SP1_NO!$G$40</f>
        <v>104.03</v>
      </c>
      <c r="J11" s="154">
        <f>[8]STA_SP1_NO!$G$40</f>
        <v>3487</v>
      </c>
      <c r="K11" s="185">
        <f>[9]STA_SP1_NO!$G$40</f>
        <v>2502</v>
      </c>
      <c r="L11" s="164">
        <f>'[10]СП-1 (н.о.)'!$G$41</f>
        <v>6895.04</v>
      </c>
      <c r="M11" s="74">
        <f>[11]STA_SP1_NO!$G$40</f>
        <v>80344</v>
      </c>
      <c r="N11" s="62">
        <f t="shared" si="0"/>
        <v>182792.69</v>
      </c>
    </row>
    <row r="12" spans="1:14" ht="15.75" thickBot="1" x14ac:dyDescent="0.3">
      <c r="A12" s="36">
        <v>9</v>
      </c>
      <c r="B12" s="37" t="s">
        <v>20</v>
      </c>
      <c r="C12" s="185">
        <f>[1]STA_SP1_NO!$G$56</f>
        <v>57200.12</v>
      </c>
      <c r="D12" s="154">
        <f>[2]STA_SP1_NO!$G$56</f>
        <v>26936.97</v>
      </c>
      <c r="E12" s="185">
        <f>[3]STA_SP1_NO!$G$56</f>
        <v>118356</v>
      </c>
      <c r="F12" s="154">
        <f>[4]STA_SP1_NO!$G$56</f>
        <v>49114.89</v>
      </c>
      <c r="G12" s="185">
        <f>[5]STA_SP1_NO!$G$56</f>
        <v>10593</v>
      </c>
      <c r="H12" s="154">
        <f>[6]STA_SP1_NO!$G$56</f>
        <v>10822</v>
      </c>
      <c r="I12" s="193">
        <f>[7]STA_SP1_NO!$G$56</f>
        <v>15.97</v>
      </c>
      <c r="J12" s="154">
        <f>[8]STA_SP1_NO!$G$56</f>
        <v>34517</v>
      </c>
      <c r="K12" s="185">
        <f>[9]STA_SP1_NO!$G$56</f>
        <v>2948</v>
      </c>
      <c r="L12" s="164">
        <f>'[10]СП-1 (н.о.)'!$G$57</f>
        <v>16842.46</v>
      </c>
      <c r="M12" s="74">
        <f>[11]STA_SP1_NO!$G$56</f>
        <v>6261</v>
      </c>
      <c r="N12" s="62">
        <f t="shared" si="0"/>
        <v>333607.40999999997</v>
      </c>
    </row>
    <row r="13" spans="1:14" ht="15.75" thickBot="1" x14ac:dyDescent="0.3">
      <c r="A13" s="36">
        <v>10</v>
      </c>
      <c r="B13" s="37" t="s">
        <v>21</v>
      </c>
      <c r="C13" s="185">
        <f>[1]STA_SP1_NO!$G$88</f>
        <v>96848.73</v>
      </c>
      <c r="D13" s="154">
        <f>[2]STA_SP1_NO!$G$88</f>
        <v>161738.01999999999</v>
      </c>
      <c r="E13" s="185">
        <f>[3]STA_SP1_NO!$G$88</f>
        <v>94374</v>
      </c>
      <c r="F13" s="154">
        <f>[4]STA_SP1_NO!$G$88</f>
        <v>156635.17000000001</v>
      </c>
      <c r="G13" s="185">
        <f>[5]STA_SP1_NO!$G$88</f>
        <v>216935</v>
      </c>
      <c r="H13" s="154">
        <f>[6]STA_SP1_NO!$G$88</f>
        <v>108967</v>
      </c>
      <c r="I13" s="193">
        <f>[7]STA_SP1_NO!$G$88</f>
        <v>272518</v>
      </c>
      <c r="J13" s="154">
        <f>[8]STA_SP1_NO!$G$88</f>
        <v>236764</v>
      </c>
      <c r="K13" s="185">
        <f>[9]STA_SP1_NO!$G$88</f>
        <v>108762.77</v>
      </c>
      <c r="L13" s="164">
        <f>'[10]СП-1 (н.о.)'!$G$89</f>
        <v>152745.84000000003</v>
      </c>
      <c r="M13" s="74">
        <f>[11]STA_SP1_NO!$G$88</f>
        <v>143255</v>
      </c>
      <c r="N13" s="62">
        <f t="shared" si="0"/>
        <v>1749543.53</v>
      </c>
    </row>
    <row r="14" spans="1:14" ht="15.75" thickBot="1" x14ac:dyDescent="0.3">
      <c r="A14" s="36">
        <v>11</v>
      </c>
      <c r="B14" s="37" t="s">
        <v>22</v>
      </c>
      <c r="C14" s="185">
        <f>[1]STA_SP1_NO!$G$124</f>
        <v>0</v>
      </c>
      <c r="D14" s="154">
        <f>[2]STA_SP1_NO!$G$124</f>
        <v>0</v>
      </c>
      <c r="E14" s="185">
        <f>[3]STA_SP1_NO!$G$124</f>
        <v>0</v>
      </c>
      <c r="F14" s="154">
        <f>[4]STA_SP1_NO!$G$124</f>
        <v>0</v>
      </c>
      <c r="G14" s="185">
        <f>[5]STA_SP1_NO!$G$124</f>
        <v>0</v>
      </c>
      <c r="H14" s="154">
        <f>[6]STA_SP1_NO!$G$124</f>
        <v>0</v>
      </c>
      <c r="I14" s="193">
        <f>[7]STA_SP1_NO!$G$124</f>
        <v>0</v>
      </c>
      <c r="J14" s="154">
        <f>[8]STA_SP1_NO!$G$124</f>
        <v>0</v>
      </c>
      <c r="K14" s="185">
        <f>[9]STA_SP1_NO!$G$124</f>
        <v>0</v>
      </c>
      <c r="L14" s="164">
        <f>'[10]СП-1 (н.о.)'!$G$125</f>
        <v>0</v>
      </c>
      <c r="M14" s="74">
        <f>[11]STA_SP1_NO!$G$124</f>
        <v>0</v>
      </c>
      <c r="N14" s="62">
        <f t="shared" si="0"/>
        <v>0</v>
      </c>
    </row>
    <row r="15" spans="1:14" ht="15.75" thickBot="1" x14ac:dyDescent="0.3">
      <c r="A15" s="36">
        <v>12</v>
      </c>
      <c r="B15" s="37" t="s">
        <v>23</v>
      </c>
      <c r="C15" s="185">
        <f>[1]STA_SP1_NO!$G$128</f>
        <v>0</v>
      </c>
      <c r="D15" s="154">
        <f>[2]STA_SP1_NO!$G$128</f>
        <v>0</v>
      </c>
      <c r="E15" s="185">
        <f>[3]STA_SP1_NO!$G$128</f>
        <v>0</v>
      </c>
      <c r="F15" s="154">
        <f>[4]STA_SP1_NO!$G$128</f>
        <v>0</v>
      </c>
      <c r="G15" s="185">
        <f>[5]STA_SP1_NO!$G$128</f>
        <v>0</v>
      </c>
      <c r="H15" s="154">
        <f>[6]STA_SP1_NO!$G$128</f>
        <v>0</v>
      </c>
      <c r="I15" s="193">
        <f>[7]STA_SP1_NO!$G$128</f>
        <v>0</v>
      </c>
      <c r="J15" s="154">
        <f>[8]STA_SP1_NO!$G$128</f>
        <v>0</v>
      </c>
      <c r="K15" s="185">
        <f>[9]STA_SP1_NO!$G$128</f>
        <v>0</v>
      </c>
      <c r="L15" s="164">
        <f>'[10]СП-1 (н.о.)'!$G$129</f>
        <v>0</v>
      </c>
      <c r="M15" s="74">
        <f>[11]STA_SP1_NO!$G$128</f>
        <v>0</v>
      </c>
      <c r="N15" s="62">
        <f t="shared" si="0"/>
        <v>0</v>
      </c>
    </row>
    <row r="16" spans="1:14" ht="15.75" thickBot="1" x14ac:dyDescent="0.3">
      <c r="A16" s="36">
        <v>13</v>
      </c>
      <c r="B16" s="37" t="s">
        <v>24</v>
      </c>
      <c r="C16" s="185">
        <f>[1]STA_SP1_NO!$G$132</f>
        <v>3686.22</v>
      </c>
      <c r="D16" s="154">
        <f>[2]STA_SP1_NO!$G$132</f>
        <v>45</v>
      </c>
      <c r="E16" s="185">
        <f>[3]STA_SP1_NO!$G$132</f>
        <v>528</v>
      </c>
      <c r="F16" s="154">
        <f>[4]STA_SP1_NO!$G$132</f>
        <v>1668.05</v>
      </c>
      <c r="G16" s="185">
        <f>[5]STA_SP1_NO!$G$132</f>
        <v>1395</v>
      </c>
      <c r="H16" s="154">
        <f>[6]STA_SP1_NO!$G$132</f>
        <v>1114</v>
      </c>
      <c r="I16" s="193">
        <f>[7]STA_SP1_NO!$G$132</f>
        <v>0</v>
      </c>
      <c r="J16" s="154">
        <f>[8]STA_SP1_NO!$G$132</f>
        <v>2750</v>
      </c>
      <c r="K16" s="185">
        <f>[9]STA_SP1_NO!$G$132</f>
        <v>656</v>
      </c>
      <c r="L16" s="164">
        <f>'[10]СП-1 (н.о.)'!$G$133</f>
        <v>0</v>
      </c>
      <c r="M16" s="74">
        <f>[11]STA_SP1_NO!$G$132</f>
        <v>281</v>
      </c>
      <c r="N16" s="62">
        <f t="shared" si="0"/>
        <v>12123.27</v>
      </c>
    </row>
    <row r="17" spans="1:14" ht="15.75" thickBot="1" x14ac:dyDescent="0.3">
      <c r="A17" s="36">
        <v>14</v>
      </c>
      <c r="B17" s="37" t="s">
        <v>25</v>
      </c>
      <c r="C17" s="185">
        <f>[1]STA_SP1_NO!$G$153</f>
        <v>9.1999999999999993</v>
      </c>
      <c r="D17" s="154">
        <f>[2]STA_SP1_NO!$G$153</f>
        <v>98.03</v>
      </c>
      <c r="E17" s="185">
        <f>[3]STA_SP1_NO!$G$153</f>
        <v>0</v>
      </c>
      <c r="F17" s="154">
        <f>[4]STA_SP1_NO!$G$153</f>
        <v>0</v>
      </c>
      <c r="G17" s="185">
        <f>[5]STA_SP1_NO!$G$153</f>
        <v>0</v>
      </c>
      <c r="H17" s="154">
        <f>[6]STA_SP1_NO!$G$153</f>
        <v>0</v>
      </c>
      <c r="I17" s="193">
        <f>[7]STA_SP1_NO!$G$153</f>
        <v>0</v>
      </c>
      <c r="J17" s="154">
        <f>[8]STA_SP1_NO!$G$153</f>
        <v>0</v>
      </c>
      <c r="K17" s="185">
        <f>[9]STA_SP1_NO!$G$153</f>
        <v>0</v>
      </c>
      <c r="L17" s="164">
        <f>'[10]СП-1 (н.о.)'!$G$154</f>
        <v>0</v>
      </c>
      <c r="M17" s="74">
        <f>[11]STA_SP1_NO!$G$153</f>
        <v>18</v>
      </c>
      <c r="N17" s="62">
        <f t="shared" si="0"/>
        <v>125.23</v>
      </c>
    </row>
    <row r="18" spans="1:14" ht="15.75" thickBot="1" x14ac:dyDescent="0.3">
      <c r="A18" s="36">
        <v>15</v>
      </c>
      <c r="B18" s="37" t="s">
        <v>26</v>
      </c>
      <c r="C18" s="185">
        <f>[1]STA_SP1_NO!$G$158</f>
        <v>0</v>
      </c>
      <c r="D18" s="154">
        <f>[2]STA_SP1_NO!$G$158</f>
        <v>0</v>
      </c>
      <c r="E18" s="185">
        <f>[3]STA_SP1_NO!$G$158</f>
        <v>0</v>
      </c>
      <c r="F18" s="154">
        <f>[4]STA_SP1_NO!$G$158</f>
        <v>0</v>
      </c>
      <c r="G18" s="185">
        <f>[5]STA_SP1_NO!$G$158</f>
        <v>0</v>
      </c>
      <c r="H18" s="154">
        <f>[6]STA_SP1_NO!$G$158</f>
        <v>0</v>
      </c>
      <c r="I18" s="193">
        <f>[7]STA_SP1_NO!$G$158</f>
        <v>0</v>
      </c>
      <c r="J18" s="154">
        <f>[8]STA_SP1_NO!$G$158</f>
        <v>0</v>
      </c>
      <c r="K18" s="185">
        <f>[9]STA_SP1_NO!$G$158</f>
        <v>0</v>
      </c>
      <c r="L18" s="164">
        <f>'[10]СП-1 (н.о.)'!$G$159</f>
        <v>0</v>
      </c>
      <c r="M18" s="74">
        <f>[11]STA_SP1_NO!$G$158</f>
        <v>0</v>
      </c>
      <c r="N18" s="62">
        <f t="shared" si="0"/>
        <v>0</v>
      </c>
    </row>
    <row r="19" spans="1:14" ht="15.75" thickBot="1" x14ac:dyDescent="0.3">
      <c r="A19" s="36">
        <v>16</v>
      </c>
      <c r="B19" s="37" t="s">
        <v>27</v>
      </c>
      <c r="C19" s="185">
        <f>[1]STA_SP1_NO!$G$161</f>
        <v>49.76</v>
      </c>
      <c r="D19" s="154">
        <f>[2]STA_SP1_NO!$G$161</f>
        <v>0</v>
      </c>
      <c r="E19" s="185">
        <f>[3]STA_SP1_NO!$G$161</f>
        <v>0</v>
      </c>
      <c r="F19" s="154">
        <f>[4]STA_SP1_NO!$G$161</f>
        <v>427.3</v>
      </c>
      <c r="G19" s="185">
        <f>[5]STA_SP1_NO!$G$161</f>
        <v>0</v>
      </c>
      <c r="H19" s="154">
        <f>[6]STA_SP1_NO!$G$161</f>
        <v>0</v>
      </c>
      <c r="I19" s="193">
        <f>[7]STA_SP1_NO!$G$161</f>
        <v>0</v>
      </c>
      <c r="J19" s="154">
        <f>[8]STA_SP1_NO!$G$161</f>
        <v>0</v>
      </c>
      <c r="K19" s="185">
        <f>[9]STA_SP1_NO!$G$161</f>
        <v>0</v>
      </c>
      <c r="L19" s="164">
        <f>'[10]СП-1 (н.о.)'!$G$162</f>
        <v>0</v>
      </c>
      <c r="M19" s="74">
        <f>[11]STA_SP1_NO!$G$161</f>
        <v>0</v>
      </c>
      <c r="N19" s="62">
        <f t="shared" si="0"/>
        <v>477.06</v>
      </c>
    </row>
    <row r="20" spans="1:14" ht="15.75" thickBot="1" x14ac:dyDescent="0.3">
      <c r="A20" s="36">
        <v>17</v>
      </c>
      <c r="B20" s="37" t="s">
        <v>28</v>
      </c>
      <c r="C20" s="185">
        <f>[1]STA_SP1_NO!$G$167</f>
        <v>0</v>
      </c>
      <c r="D20" s="154">
        <f>[2]STA_SP1_NO!$G$167</f>
        <v>0</v>
      </c>
      <c r="E20" s="185">
        <f>[3]STA_SP1_NO!$G$167</f>
        <v>0</v>
      </c>
      <c r="F20" s="154">
        <f>[4]STA_SP1_NO!$G$167</f>
        <v>0</v>
      </c>
      <c r="G20" s="185">
        <f>[5]STA_SP1_NO!$G$167</f>
        <v>0</v>
      </c>
      <c r="H20" s="154">
        <f>[6]STA_SP1_NO!$G$167</f>
        <v>0</v>
      </c>
      <c r="I20" s="193">
        <f>[7]STA_SP1_NO!$G$167</f>
        <v>0</v>
      </c>
      <c r="J20" s="154">
        <f>[8]STA_SP1_NO!$G$167</f>
        <v>0</v>
      </c>
      <c r="K20" s="185">
        <f>[9]STA_SP1_NO!$G$167</f>
        <v>0</v>
      </c>
      <c r="L20" s="164">
        <f>'[10]СП-1 (н.о.)'!$G$168</f>
        <v>0</v>
      </c>
      <c r="M20" s="74">
        <f>[11]STA_SP1_NO!$G$167</f>
        <v>0</v>
      </c>
      <c r="N20" s="62">
        <f t="shared" si="0"/>
        <v>0</v>
      </c>
    </row>
    <row r="21" spans="1:14" ht="15.75" thickBot="1" x14ac:dyDescent="0.3">
      <c r="A21" s="38">
        <v>18</v>
      </c>
      <c r="B21" s="39" t="s">
        <v>29</v>
      </c>
      <c r="C21" s="185">
        <f>[1]STA_SP1_NO!$G$170</f>
        <v>2238.69</v>
      </c>
      <c r="D21" s="154">
        <f>[2]STA_SP1_NO!$G$170</f>
        <v>17552.84</v>
      </c>
      <c r="E21" s="185">
        <f>[3]STA_SP1_NO!$G$170</f>
        <v>2033</v>
      </c>
      <c r="F21" s="154">
        <f>[4]STA_SP1_NO!$G$170</f>
        <v>11544.11</v>
      </c>
      <c r="G21" s="185">
        <f>[5]STA_SP1_NO!$G$170</f>
        <v>3787</v>
      </c>
      <c r="H21" s="154">
        <f>[6]STA_SP1_NO!$G$170</f>
        <v>9549</v>
      </c>
      <c r="I21" s="193">
        <f>[7]STA_SP1_NO!$G$170</f>
        <v>1381.12</v>
      </c>
      <c r="J21" s="154">
        <f>[8]STA_SP1_NO!$G$170</f>
        <v>2646</v>
      </c>
      <c r="K21" s="185">
        <f>[9]STA_SP1_NO!$G$170</f>
        <v>2678</v>
      </c>
      <c r="L21" s="164">
        <f>'[10]СП-1 (н.о.)'!$G$171</f>
        <v>1895.16</v>
      </c>
      <c r="M21" s="74">
        <f>[11]STA_SP1_NO!$G$170</f>
        <v>3209</v>
      </c>
      <c r="N21" s="155">
        <f t="shared" si="0"/>
        <v>58513.920000000006</v>
      </c>
    </row>
    <row r="22" spans="1:14" ht="15.75" thickBot="1" x14ac:dyDescent="0.3">
      <c r="A22" s="40"/>
      <c r="B22" s="41" t="s">
        <v>37</v>
      </c>
      <c r="C22" s="131">
        <f>SUM(C4:C21)</f>
        <v>327042.24</v>
      </c>
      <c r="D22" s="43">
        <f>SUM(D4:D21)</f>
        <v>397247.83</v>
      </c>
      <c r="E22" s="44">
        <f>SUM(E4:E21)</f>
        <v>254329</v>
      </c>
      <c r="F22" s="43">
        <f>SUM(F4:F21)</f>
        <v>397860.66999999993</v>
      </c>
      <c r="G22" s="44">
        <f t="shared" ref="G22:M22" si="1">SUM(G4:G21)</f>
        <v>304712</v>
      </c>
      <c r="H22" s="43">
        <f t="shared" si="1"/>
        <v>315211</v>
      </c>
      <c r="I22" s="44">
        <f>SUM(I4:I21)</f>
        <v>284825.12</v>
      </c>
      <c r="J22" s="43">
        <f>SUM(J4:J21)</f>
        <v>351039</v>
      </c>
      <c r="K22" s="131">
        <f t="shared" si="1"/>
        <v>187026.77000000002</v>
      </c>
      <c r="L22" s="43">
        <f>SUM(L4:L21)</f>
        <v>297427.25999999995</v>
      </c>
      <c r="M22" s="45">
        <f t="shared" si="1"/>
        <v>410828</v>
      </c>
      <c r="N22" s="43">
        <f>SUM(N4:N21)</f>
        <v>3527548.8899999997</v>
      </c>
    </row>
    <row r="23" spans="1:14" ht="15.75" thickBot="1" x14ac:dyDescent="0.3">
      <c r="A23" s="47"/>
      <c r="B23" s="48"/>
      <c r="C23" s="49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</row>
    <row r="24" spans="1:14" ht="15.75" thickBot="1" x14ac:dyDescent="0.3">
      <c r="A24" s="314" t="s">
        <v>31</v>
      </c>
      <c r="B24" s="315"/>
      <c r="C24" s="52">
        <f>C22/N22</f>
        <v>9.271090215846732E-2</v>
      </c>
      <c r="D24" s="51">
        <f>D22/N22</f>
        <v>0.11261299060266179</v>
      </c>
      <c r="E24" s="52">
        <f>E22/N22</f>
        <v>7.2097937670255796E-2</v>
      </c>
      <c r="F24" s="51">
        <f>F22/N22</f>
        <v>0.11278672029971495</v>
      </c>
      <c r="G24" s="217">
        <f>G22/N22</f>
        <v>8.638065963133966E-2</v>
      </c>
      <c r="H24" s="51">
        <f>H22/N22</f>
        <v>8.9356947225754824E-2</v>
      </c>
      <c r="I24" s="53">
        <f>I22/N22</f>
        <v>8.0743068028746728E-2</v>
      </c>
      <c r="J24" s="51">
        <f>J22/N22</f>
        <v>9.9513574707677549E-2</v>
      </c>
      <c r="K24" s="52">
        <f>K22/N22</f>
        <v>5.3018902312081076E-2</v>
      </c>
      <c r="L24" s="218">
        <f>L22/N22</f>
        <v>8.4315559975130489E-2</v>
      </c>
      <c r="M24" s="52">
        <f>M22/N22</f>
        <v>0.11646273738816984</v>
      </c>
      <c r="N24" s="51">
        <f>N22/N22</f>
        <v>1</v>
      </c>
    </row>
    <row r="25" spans="1:14" ht="15.75" thickBot="1" x14ac:dyDescent="0.3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</row>
    <row r="26" spans="1:14" ht="15.75" thickBot="1" x14ac:dyDescent="0.3">
      <c r="A26" s="320" t="s">
        <v>0</v>
      </c>
      <c r="B26" s="322" t="s">
        <v>1</v>
      </c>
      <c r="C26" s="312" t="s">
        <v>90</v>
      </c>
      <c r="D26" s="312"/>
      <c r="E26" s="312"/>
      <c r="F26" s="312"/>
      <c r="G26" s="313"/>
      <c r="H26" s="304" t="s">
        <v>3</v>
      </c>
      <c r="I26" s="1"/>
      <c r="J26" s="220"/>
      <c r="K26" s="1"/>
      <c r="L26" s="1"/>
      <c r="M26" s="1"/>
      <c r="N26" s="1"/>
    </row>
    <row r="27" spans="1:14" ht="15.75" thickBot="1" x14ac:dyDescent="0.3">
      <c r="A27" s="321"/>
      <c r="B27" s="323"/>
      <c r="C27" s="248" t="s">
        <v>11</v>
      </c>
      <c r="D27" s="249" t="s">
        <v>32</v>
      </c>
      <c r="E27" s="248" t="s">
        <v>7</v>
      </c>
      <c r="F27" s="249" t="s">
        <v>9</v>
      </c>
      <c r="G27" s="250" t="s">
        <v>4</v>
      </c>
      <c r="H27" s="305"/>
      <c r="I27" s="1"/>
      <c r="J27" s="97"/>
      <c r="K27" s="324" t="s">
        <v>33</v>
      </c>
      <c r="L27" s="325"/>
      <c r="M27" s="148">
        <f>N22</f>
        <v>3527548.8899999997</v>
      </c>
      <c r="N27" s="149">
        <f>M27/M29</f>
        <v>0.85394467539673047</v>
      </c>
    </row>
    <row r="28" spans="1:14" ht="15.75" thickBot="1" x14ac:dyDescent="0.3">
      <c r="A28" s="254">
        <v>19</v>
      </c>
      <c r="B28" s="255" t="s">
        <v>34</v>
      </c>
      <c r="C28" s="252">
        <f>[12]STA_SP2_ZO!$N$51+[12]STA_SP2_ZO!$O$51</f>
        <v>247768</v>
      </c>
      <c r="D28" s="253">
        <f>[13]STA_SP2_ZO!$N$51+[13]STA_SP2_ZO!$O$51</f>
        <v>151796</v>
      </c>
      <c r="E28" s="252">
        <f>[14]STA_SP2_ZO!$O$51</f>
        <v>81109</v>
      </c>
      <c r="F28" s="256">
        <f>[15]STA_SP2_ZO!$N$51+[15]STA_SP2_ZO!$O$51</f>
        <v>33484</v>
      </c>
      <c r="G28" s="257">
        <f>[16]STA_SP2_ZO!$N$51+[16]STA_SP2_ZO!$O$51</f>
        <v>89181.03</v>
      </c>
      <c r="H28" s="258">
        <f>SUM(C28:G28)</f>
        <v>603338.03</v>
      </c>
      <c r="I28" s="1"/>
      <c r="J28" s="97"/>
      <c r="K28" s="316" t="s">
        <v>34</v>
      </c>
      <c r="L28" s="317"/>
      <c r="M28" s="147">
        <f>H28</f>
        <v>603338.03</v>
      </c>
      <c r="N28" s="150">
        <f>M28/M29</f>
        <v>0.14605532460326948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97"/>
      <c r="K29" s="318" t="s">
        <v>3</v>
      </c>
      <c r="L29" s="319"/>
      <c r="M29" s="151">
        <f>M27+M28</f>
        <v>4130886.92</v>
      </c>
      <c r="N29" s="152">
        <f>M29/M29</f>
        <v>1</v>
      </c>
    </row>
    <row r="30" spans="1:14" ht="15.75" thickBot="1" x14ac:dyDescent="0.3">
      <c r="A30" s="288" t="s">
        <v>35</v>
      </c>
      <c r="B30" s="289"/>
      <c r="C30" s="25">
        <f>C28/H28</f>
        <v>0.41066199655937485</v>
      </c>
      <c r="D30" s="98">
        <f>D28/H28</f>
        <v>0.25159362157230497</v>
      </c>
      <c r="E30" s="25">
        <f>E28/H28</f>
        <v>0.13443376012614355</v>
      </c>
      <c r="F30" s="98">
        <f>F28/H28</f>
        <v>5.5497910516265646E-2</v>
      </c>
      <c r="G30" s="25">
        <f>G28/H28</f>
        <v>0.14781271122591094</v>
      </c>
      <c r="H30" s="98">
        <f>H28/H28</f>
        <v>1</v>
      </c>
      <c r="I30" s="1"/>
      <c r="J30" s="1"/>
      <c r="K30" s="1"/>
      <c r="L30" s="1"/>
      <c r="M30" s="1"/>
      <c r="N30" s="1"/>
    </row>
    <row r="35" spans="4:4" x14ac:dyDescent="0.25">
      <c r="D35" s="221"/>
    </row>
  </sheetData>
  <mergeCells count="14">
    <mergeCell ref="C1:K1"/>
    <mergeCell ref="A2:A3"/>
    <mergeCell ref="B2:B3"/>
    <mergeCell ref="C2:M2"/>
    <mergeCell ref="N2:N3"/>
    <mergeCell ref="A24:B24"/>
    <mergeCell ref="K28:L28"/>
    <mergeCell ref="K29:L29"/>
    <mergeCell ref="A30:B30"/>
    <mergeCell ref="A26:A27"/>
    <mergeCell ref="B26:B27"/>
    <mergeCell ref="K27:L27"/>
    <mergeCell ref="H26:H27"/>
    <mergeCell ref="C26:G26"/>
  </mergeCells>
  <pageMargins left="0.25" right="0.25" top="0.75" bottom="0.75" header="0.3" footer="0.3"/>
  <pageSetup paperSize="9" scale="9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L22" sqref="L22"/>
    </sheetView>
  </sheetViews>
  <sheetFormatPr defaultRowHeight="15" x14ac:dyDescent="0.25"/>
  <cols>
    <col min="1" max="1" width="4.42578125" customWidth="1"/>
    <col min="2" max="2" width="28.42578125" customWidth="1"/>
  </cols>
  <sheetData>
    <row r="1" spans="1:14" ht="33" customHeight="1" thickBot="1" x14ac:dyDescent="0.3">
      <c r="A1" s="157"/>
      <c r="B1" s="157"/>
      <c r="C1" s="326" t="s">
        <v>98</v>
      </c>
      <c r="D1" s="327"/>
      <c r="E1" s="327"/>
      <c r="F1" s="327"/>
      <c r="G1" s="327"/>
      <c r="H1" s="327"/>
      <c r="I1" s="327"/>
      <c r="J1" s="328"/>
      <c r="K1" s="328"/>
      <c r="L1" s="29"/>
      <c r="M1" s="29"/>
      <c r="N1" s="29"/>
    </row>
    <row r="2" spans="1:14" ht="15.75" thickBot="1" x14ac:dyDescent="0.3">
      <c r="A2" s="329" t="s">
        <v>0</v>
      </c>
      <c r="B2" s="331" t="s">
        <v>1</v>
      </c>
      <c r="C2" s="337" t="s">
        <v>2</v>
      </c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5" t="s">
        <v>3</v>
      </c>
    </row>
    <row r="3" spans="1:14" ht="15.75" thickBot="1" x14ac:dyDescent="0.3">
      <c r="A3" s="330"/>
      <c r="B3" s="332"/>
      <c r="C3" s="79" t="s">
        <v>69</v>
      </c>
      <c r="D3" s="30" t="s">
        <v>4</v>
      </c>
      <c r="E3" s="31" t="s">
        <v>5</v>
      </c>
      <c r="F3" s="30" t="s">
        <v>6</v>
      </c>
      <c r="G3" s="31" t="s">
        <v>7</v>
      </c>
      <c r="H3" s="30" t="s">
        <v>8</v>
      </c>
      <c r="I3" s="21" t="s">
        <v>94</v>
      </c>
      <c r="J3" s="30" t="s">
        <v>9</v>
      </c>
      <c r="K3" s="78" t="s">
        <v>10</v>
      </c>
      <c r="L3" s="228" t="s">
        <v>93</v>
      </c>
      <c r="M3" s="31" t="s">
        <v>11</v>
      </c>
      <c r="N3" s="336"/>
    </row>
    <row r="4" spans="1:14" x14ac:dyDescent="0.25">
      <c r="A4" s="34">
        <v>1</v>
      </c>
      <c r="B4" s="35" t="s">
        <v>12</v>
      </c>
      <c r="C4" s="185">
        <f>[1]STA_SP1_NO!$F$10</f>
        <v>477</v>
      </c>
      <c r="D4" s="154">
        <f>[2]STA_SP1_NO!$F$10</f>
        <v>1026</v>
      </c>
      <c r="E4" s="185">
        <f>[3]STA_SP1_NO!$F$10</f>
        <v>123</v>
      </c>
      <c r="F4" s="154">
        <f>[4]STA_SP1_NO!$F$10</f>
        <v>754</v>
      </c>
      <c r="G4" s="185">
        <f>[5]STA_SP1_NO!$F$10</f>
        <v>553</v>
      </c>
      <c r="H4" s="154">
        <f>[6]STA_SP1_NO!$F$10</f>
        <v>837</v>
      </c>
      <c r="I4" s="193">
        <f>[7]STA_SP1_NO!$F$10</f>
        <v>213</v>
      </c>
      <c r="J4" s="154">
        <f>[8]STA_SP1_NO!$F$10</f>
        <v>480</v>
      </c>
      <c r="K4" s="185">
        <f>[9]STA_SP1_NO!$F$10</f>
        <v>225</v>
      </c>
      <c r="L4" s="197">
        <f>'[10]СП-1 (н.о.)'!$F$11</f>
        <v>411</v>
      </c>
      <c r="M4" s="185">
        <f>[11]STA_SP1_NO!$F$10</f>
        <v>760</v>
      </c>
      <c r="N4" s="154">
        <f t="shared" ref="N4:N21" si="0">SUM(C4:M4)</f>
        <v>5859</v>
      </c>
    </row>
    <row r="5" spans="1:14" x14ac:dyDescent="0.25">
      <c r="A5" s="36">
        <v>2</v>
      </c>
      <c r="B5" s="37" t="s">
        <v>13</v>
      </c>
      <c r="C5" s="185">
        <f>[1]STA_SP1_NO!$F$20</f>
        <v>6407</v>
      </c>
      <c r="D5" s="154">
        <f>[2]STA_SP1_NO!$F$20</f>
        <v>7438</v>
      </c>
      <c r="E5" s="185">
        <f>[3]STA_SP1_NO!$F$20</f>
        <v>1265</v>
      </c>
      <c r="F5" s="154">
        <f>[4]STA_SP1_NO!$F$20</f>
        <v>3358</v>
      </c>
      <c r="G5" s="185">
        <f>[5]STA_SP1_NO!$F$20</f>
        <v>350</v>
      </c>
      <c r="H5" s="154">
        <f>[6]STA_SP1_NO!$F$20</f>
        <v>9489</v>
      </c>
      <c r="I5" s="193">
        <f>[7]STA_SP1_NO!$F$20</f>
        <v>0</v>
      </c>
      <c r="J5" s="154">
        <f>[8]STA_SP1_NO!$F$20</f>
        <v>2251</v>
      </c>
      <c r="K5" s="185">
        <f>[9]STA_SP1_NO!$F$20</f>
        <v>0</v>
      </c>
      <c r="L5" s="197">
        <f>'[10]СП-1 (н.о.)'!$F$21</f>
        <v>3719</v>
      </c>
      <c r="M5" s="185">
        <f>[11]STA_SP1_NO!$F$20</f>
        <v>14112</v>
      </c>
      <c r="N5" s="62">
        <f t="shared" si="0"/>
        <v>48389</v>
      </c>
    </row>
    <row r="6" spans="1:14" x14ac:dyDescent="0.25">
      <c r="A6" s="36">
        <v>3</v>
      </c>
      <c r="B6" s="37" t="s">
        <v>14</v>
      </c>
      <c r="C6" s="185">
        <f>[1]STA_SP1_NO!$F$24</f>
        <v>327</v>
      </c>
      <c r="D6" s="154">
        <f>[2]STA_SP1_NO!$F$24</f>
        <v>883</v>
      </c>
      <c r="E6" s="185">
        <f>[3]STA_SP1_NO!$F$24</f>
        <v>431</v>
      </c>
      <c r="F6" s="154">
        <f>[4]STA_SP1_NO!$F$24</f>
        <v>1011</v>
      </c>
      <c r="G6" s="185">
        <f>[5]STA_SP1_NO!$F$24</f>
        <v>680</v>
      </c>
      <c r="H6" s="154">
        <f>[6]STA_SP1_NO!$F$24</f>
        <v>464</v>
      </c>
      <c r="I6" s="193">
        <f>[7]STA_SP1_NO!$F$24</f>
        <v>76</v>
      </c>
      <c r="J6" s="154">
        <f>[8]STA_SP1_NO!$F$24</f>
        <v>483</v>
      </c>
      <c r="K6" s="185">
        <f>[9]STA_SP1_NO!$F$24</f>
        <v>533</v>
      </c>
      <c r="L6" s="197">
        <f>'[10]СП-1 (н.о.)'!$F$25</f>
        <v>859</v>
      </c>
      <c r="M6" s="185">
        <f>[11]STA_SP1_NO!$F$24</f>
        <v>494</v>
      </c>
      <c r="N6" s="62">
        <f t="shared" si="0"/>
        <v>6241</v>
      </c>
    </row>
    <row r="7" spans="1:14" x14ac:dyDescent="0.25">
      <c r="A7" s="36">
        <v>4</v>
      </c>
      <c r="B7" s="37" t="s">
        <v>15</v>
      </c>
      <c r="C7" s="185">
        <f>[1]STA_SP1_NO!$F$27</f>
        <v>0</v>
      </c>
      <c r="D7" s="154">
        <f>[2]STA_SP1_NO!$F$27</f>
        <v>0</v>
      </c>
      <c r="E7" s="185">
        <f>[3]STA_SP1_NO!$F$27</f>
        <v>0</v>
      </c>
      <c r="F7" s="154">
        <f>[4]STA_SP1_NO!$F$27</f>
        <v>0</v>
      </c>
      <c r="G7" s="185">
        <f>[5]STA_SP1_NO!$F$27</f>
        <v>0</v>
      </c>
      <c r="H7" s="154">
        <f>[6]STA_SP1_NO!$F$27</f>
        <v>0</v>
      </c>
      <c r="I7" s="193">
        <f>[7]STA_SP1_NO!$F$27</f>
        <v>0</v>
      </c>
      <c r="J7" s="154">
        <f>[8]STA_SP1_NO!$F$27</f>
        <v>0</v>
      </c>
      <c r="K7" s="185">
        <f>[9]STA_SP1_NO!$F$27</f>
        <v>0</v>
      </c>
      <c r="L7" s="197">
        <f>'[10]СП-1 (н.о.)'!$F$28</f>
        <v>0</v>
      </c>
      <c r="M7" s="185">
        <f>[11]STA_SP1_NO!$F$27</f>
        <v>0</v>
      </c>
      <c r="N7" s="62">
        <f t="shared" si="0"/>
        <v>0</v>
      </c>
    </row>
    <row r="8" spans="1:14" x14ac:dyDescent="0.25">
      <c r="A8" s="36">
        <v>5</v>
      </c>
      <c r="B8" s="37" t="s">
        <v>16</v>
      </c>
      <c r="C8" s="185">
        <f>[1]STA_SP1_NO!$F$30</f>
        <v>0</v>
      </c>
      <c r="D8" s="154">
        <f>[2]STA_SP1_NO!$F$30</f>
        <v>0</v>
      </c>
      <c r="E8" s="185">
        <f>[3]STA_SP1_NO!$F$30</f>
        <v>0</v>
      </c>
      <c r="F8" s="154">
        <f>[4]STA_SP1_NO!$F$30</f>
        <v>0</v>
      </c>
      <c r="G8" s="185">
        <f>[5]STA_SP1_NO!$F$30</f>
        <v>0</v>
      </c>
      <c r="H8" s="154">
        <f>[6]STA_SP1_NO!$F$30</f>
        <v>0</v>
      </c>
      <c r="I8" s="193">
        <f>[7]STA_SP1_NO!$F$30</f>
        <v>0</v>
      </c>
      <c r="J8" s="154">
        <f>[8]STA_SP1_NO!$F$30</f>
        <v>0</v>
      </c>
      <c r="K8" s="185">
        <f>[9]STA_SP1_NO!$F$30</f>
        <v>0</v>
      </c>
      <c r="L8" s="197">
        <f>'[10]СП-1 (н.о.)'!$F$31</f>
        <v>0</v>
      </c>
      <c r="M8" s="185">
        <f>[11]STA_SP1_NO!$F$30</f>
        <v>0</v>
      </c>
      <c r="N8" s="62">
        <f t="shared" si="0"/>
        <v>0</v>
      </c>
    </row>
    <row r="9" spans="1:14" x14ac:dyDescent="0.25">
      <c r="A9" s="36">
        <v>6</v>
      </c>
      <c r="B9" s="37" t="s">
        <v>17</v>
      </c>
      <c r="C9" s="185">
        <f>[1]STA_SP1_NO!$F$33</f>
        <v>0</v>
      </c>
      <c r="D9" s="154">
        <f>[2]STA_SP1_NO!$F$33</f>
        <v>0</v>
      </c>
      <c r="E9" s="185">
        <f>[3]STA_SP1_NO!$F$33</f>
        <v>0</v>
      </c>
      <c r="F9" s="154">
        <f>[4]STA_SP1_NO!$F$33</f>
        <v>0</v>
      </c>
      <c r="G9" s="185">
        <f>[5]STA_SP1_NO!$F$33</f>
        <v>0</v>
      </c>
      <c r="H9" s="154">
        <f>[6]STA_SP1_NO!$F$33</f>
        <v>0</v>
      </c>
      <c r="I9" s="193">
        <f>[7]STA_SP1_NO!$F$33</f>
        <v>0</v>
      </c>
      <c r="J9" s="154">
        <f>[8]STA_SP1_NO!$F$33</f>
        <v>0</v>
      </c>
      <c r="K9" s="185">
        <f>[9]STA_SP1_NO!$F$33</f>
        <v>0</v>
      </c>
      <c r="L9" s="197">
        <f>'[10]СП-1 (н.о.)'!$F$34</f>
        <v>0</v>
      </c>
      <c r="M9" s="185">
        <f>[11]STA_SP1_NO!$F$33</f>
        <v>0</v>
      </c>
      <c r="N9" s="62">
        <f t="shared" si="0"/>
        <v>0</v>
      </c>
    </row>
    <row r="10" spans="1:14" x14ac:dyDescent="0.25">
      <c r="A10" s="36">
        <v>7</v>
      </c>
      <c r="B10" s="37" t="s">
        <v>18</v>
      </c>
      <c r="C10" s="185">
        <f>[1]STA_SP1_NO!$F$36</f>
        <v>3</v>
      </c>
      <c r="D10" s="154">
        <f>[2]STA_SP1_NO!$F$36</f>
        <v>1</v>
      </c>
      <c r="E10" s="185">
        <f>[3]STA_SP1_NO!$F$36</f>
        <v>1</v>
      </c>
      <c r="F10" s="154">
        <f>[4]STA_SP1_NO!$F$36</f>
        <v>1</v>
      </c>
      <c r="G10" s="185">
        <f>[5]STA_SP1_NO!$F$36</f>
        <v>3</v>
      </c>
      <c r="H10" s="154">
        <f>[6]STA_SP1_NO!$F$36</f>
        <v>2</v>
      </c>
      <c r="I10" s="193">
        <f>[7]STA_SP1_NO!$F$36</f>
        <v>0</v>
      </c>
      <c r="J10" s="154">
        <f>[8]STA_SP1_NO!$F$36</f>
        <v>3</v>
      </c>
      <c r="K10" s="185">
        <f>[9]STA_SP1_NO!$F$36</f>
        <v>1</v>
      </c>
      <c r="L10" s="197">
        <f>'[10]СП-1 (н.о.)'!$F$37</f>
        <v>0</v>
      </c>
      <c r="M10" s="185">
        <f>[11]STA_SP1_NO!$F$36</f>
        <v>1</v>
      </c>
      <c r="N10" s="62">
        <f t="shared" si="0"/>
        <v>16</v>
      </c>
    </row>
    <row r="11" spans="1:14" x14ac:dyDescent="0.25">
      <c r="A11" s="36">
        <v>8</v>
      </c>
      <c r="B11" s="37" t="s">
        <v>19</v>
      </c>
      <c r="C11" s="185">
        <f>[1]STA_SP1_NO!$F$40</f>
        <v>86</v>
      </c>
      <c r="D11" s="154">
        <f>[2]STA_SP1_NO!$F$40</f>
        <v>35</v>
      </c>
      <c r="E11" s="185">
        <f>[3]STA_SP1_NO!$F$40</f>
        <v>16</v>
      </c>
      <c r="F11" s="154">
        <f>[4]STA_SP1_NO!$F$40</f>
        <v>131</v>
      </c>
      <c r="G11" s="185">
        <f>[5]STA_SP1_NO!$F$40</f>
        <v>15</v>
      </c>
      <c r="H11" s="154">
        <f>[6]STA_SP1_NO!$F$40</f>
        <v>300</v>
      </c>
      <c r="I11" s="193">
        <f>[7]STA_SP1_NO!$F$40</f>
        <v>6</v>
      </c>
      <c r="J11" s="154">
        <f>[8]STA_SP1_NO!$F$40</f>
        <v>9</v>
      </c>
      <c r="K11" s="185">
        <f>[9]STA_SP1_NO!$F$40</f>
        <v>46</v>
      </c>
      <c r="L11" s="197">
        <f>'[10]СП-1 (н.о.)'!$F$41</f>
        <v>23</v>
      </c>
      <c r="M11" s="185">
        <f>[11]STA_SP1_NO!$F$40</f>
        <v>17</v>
      </c>
      <c r="N11" s="62">
        <f t="shared" si="0"/>
        <v>684</v>
      </c>
    </row>
    <row r="12" spans="1:14" x14ac:dyDescent="0.25">
      <c r="A12" s="36">
        <v>9</v>
      </c>
      <c r="B12" s="37" t="s">
        <v>20</v>
      </c>
      <c r="C12" s="185">
        <f>[1]STA_SP1_NO!$F$56</f>
        <v>631</v>
      </c>
      <c r="D12" s="154">
        <f>[2]STA_SP1_NO!$F$56</f>
        <v>670</v>
      </c>
      <c r="E12" s="185">
        <f>[3]STA_SP1_NO!$F$56</f>
        <v>1017</v>
      </c>
      <c r="F12" s="154">
        <f>[4]STA_SP1_NO!$F$56</f>
        <v>847</v>
      </c>
      <c r="G12" s="185">
        <f>[5]STA_SP1_NO!$F$56</f>
        <v>299</v>
      </c>
      <c r="H12" s="154">
        <f>[6]STA_SP1_NO!$F$56</f>
        <v>275</v>
      </c>
      <c r="I12" s="193">
        <f>[7]STA_SP1_NO!$F$56</f>
        <v>3</v>
      </c>
      <c r="J12" s="154">
        <f>[8]STA_SP1_NO!$F$56</f>
        <v>248</v>
      </c>
      <c r="K12" s="185">
        <f>[9]STA_SP1_NO!$F$56</f>
        <v>89</v>
      </c>
      <c r="L12" s="197">
        <f>'[10]СП-1 (н.о.)'!$F$57</f>
        <v>162</v>
      </c>
      <c r="M12" s="185">
        <f>[11]STA_SP1_NO!$F$56</f>
        <v>153</v>
      </c>
      <c r="N12" s="62">
        <f t="shared" si="0"/>
        <v>4394</v>
      </c>
    </row>
    <row r="13" spans="1:14" x14ac:dyDescent="0.25">
      <c r="A13" s="36">
        <v>10</v>
      </c>
      <c r="B13" s="37" t="s">
        <v>21</v>
      </c>
      <c r="C13" s="185">
        <f>[1]STA_SP1_NO!$F$88</f>
        <v>1128</v>
      </c>
      <c r="D13" s="154">
        <f>[2]STA_SP1_NO!$F$88</f>
        <v>2168</v>
      </c>
      <c r="E13" s="185">
        <f>[3]STA_SP1_NO!$F$88</f>
        <v>1577</v>
      </c>
      <c r="F13" s="154">
        <f>[4]STA_SP1_NO!$F$88</f>
        <v>1918</v>
      </c>
      <c r="G13" s="185">
        <f>[5]STA_SP1_NO!$F$88</f>
        <v>2995</v>
      </c>
      <c r="H13" s="154">
        <f>[6]STA_SP1_NO!$F$88</f>
        <v>1638</v>
      </c>
      <c r="I13" s="193">
        <f>[7]STA_SP1_NO!$F$88</f>
        <v>1716</v>
      </c>
      <c r="J13" s="154">
        <f>[8]STA_SP1_NO!$F$88</f>
        <v>3311</v>
      </c>
      <c r="K13" s="185">
        <f>[9]STA_SP1_NO!$F$88</f>
        <v>1745</v>
      </c>
      <c r="L13" s="197">
        <f>'[10]СП-1 (н.о.)'!$F$89</f>
        <v>1499</v>
      </c>
      <c r="M13" s="185">
        <f>[11]STA_SP1_NO!$F$88</f>
        <v>2039</v>
      </c>
      <c r="N13" s="62">
        <f t="shared" si="0"/>
        <v>21734</v>
      </c>
    </row>
    <row r="14" spans="1:14" x14ac:dyDescent="0.25">
      <c r="A14" s="36">
        <v>11</v>
      </c>
      <c r="B14" s="37" t="s">
        <v>22</v>
      </c>
      <c r="C14" s="185">
        <f>[1]STA_SP1_NO!$F$124</f>
        <v>0</v>
      </c>
      <c r="D14" s="154">
        <f>[2]STA_SP1_NO!$F$124</f>
        <v>0</v>
      </c>
      <c r="E14" s="185">
        <f>[3]STA_SP1_NO!$F$124</f>
        <v>0</v>
      </c>
      <c r="F14" s="154">
        <f>[4]STA_SP1_NO!$F$124</f>
        <v>0</v>
      </c>
      <c r="G14" s="185">
        <f>[5]STA_SP1_NO!$F$124</f>
        <v>0</v>
      </c>
      <c r="H14" s="154">
        <f>[6]STA_SP1_NO!$F$124</f>
        <v>0</v>
      </c>
      <c r="I14" s="193">
        <f>[7]STA_SP1_NO!$F$124</f>
        <v>0</v>
      </c>
      <c r="J14" s="154">
        <f>[8]STA_SP1_NO!$F$124</f>
        <v>0</v>
      </c>
      <c r="K14" s="185">
        <f>[9]STA_SP1_NO!$F$124</f>
        <v>0</v>
      </c>
      <c r="L14" s="197">
        <f>'[10]СП-1 (н.о.)'!$F$125</f>
        <v>0</v>
      </c>
      <c r="M14" s="185">
        <f>[11]STA_SP1_NO!$F$124</f>
        <v>0</v>
      </c>
      <c r="N14" s="62">
        <f t="shared" si="0"/>
        <v>0</v>
      </c>
    </row>
    <row r="15" spans="1:14" x14ac:dyDescent="0.25">
      <c r="A15" s="36">
        <v>12</v>
      </c>
      <c r="B15" s="37" t="s">
        <v>23</v>
      </c>
      <c r="C15" s="185">
        <f>[1]STA_SP1_NO!$F$128</f>
        <v>0</v>
      </c>
      <c r="D15" s="154">
        <f>[2]STA_SP1_NO!$F$128</f>
        <v>0</v>
      </c>
      <c r="E15" s="185">
        <f>[3]STA_SP1_NO!$F$128</f>
        <v>0</v>
      </c>
      <c r="F15" s="154">
        <f>[4]STA_SP1_NO!$F$128</f>
        <v>0</v>
      </c>
      <c r="G15" s="185">
        <f>[5]STA_SP1_NO!$F$128</f>
        <v>0</v>
      </c>
      <c r="H15" s="154">
        <f>[6]STA_SP1_NO!$F$128</f>
        <v>0</v>
      </c>
      <c r="I15" s="193">
        <f>[7]STA_SP1_NO!$F$128</f>
        <v>0</v>
      </c>
      <c r="J15" s="154">
        <f>[8]STA_SP1_NO!$F$128</f>
        <v>0</v>
      </c>
      <c r="K15" s="185">
        <f>[9]STA_SP1_NO!$F$128</f>
        <v>0</v>
      </c>
      <c r="L15" s="197">
        <f>'[10]СП-1 (н.о.)'!$F$129</f>
        <v>0</v>
      </c>
      <c r="M15" s="185">
        <f>[11]STA_SP1_NO!$F$128</f>
        <v>0</v>
      </c>
      <c r="N15" s="62">
        <f t="shared" si="0"/>
        <v>0</v>
      </c>
    </row>
    <row r="16" spans="1:14" x14ac:dyDescent="0.25">
      <c r="A16" s="36">
        <v>13</v>
      </c>
      <c r="B16" s="37" t="s">
        <v>24</v>
      </c>
      <c r="C16" s="185">
        <f>[1]STA_SP1_NO!$F$132</f>
        <v>42</v>
      </c>
      <c r="D16" s="154">
        <f>[2]STA_SP1_NO!$F$132</f>
        <v>1</v>
      </c>
      <c r="E16" s="185">
        <f>[3]STA_SP1_NO!$F$132</f>
        <v>15</v>
      </c>
      <c r="F16" s="154">
        <f>[4]STA_SP1_NO!$F$132</f>
        <v>30</v>
      </c>
      <c r="G16" s="185">
        <f>[5]STA_SP1_NO!$F$132</f>
        <v>32</v>
      </c>
      <c r="H16" s="154">
        <f>[6]STA_SP1_NO!$F$132</f>
        <v>32</v>
      </c>
      <c r="I16" s="193">
        <f>[7]STA_SP1_NO!$F$132</f>
        <v>0</v>
      </c>
      <c r="J16" s="154">
        <f>[8]STA_SP1_NO!$F$132</f>
        <v>14</v>
      </c>
      <c r="K16" s="185">
        <f>[9]STA_SP1_NO!$F$132</f>
        <v>42</v>
      </c>
      <c r="L16" s="197">
        <f>'[10]СП-1 (н.о.)'!$F$133</f>
        <v>0</v>
      </c>
      <c r="M16" s="185">
        <f>[11]STA_SP1_NO!$F$132</f>
        <v>14</v>
      </c>
      <c r="N16" s="62">
        <f t="shared" si="0"/>
        <v>222</v>
      </c>
    </row>
    <row r="17" spans="1:14" x14ac:dyDescent="0.25">
      <c r="A17" s="36">
        <v>14</v>
      </c>
      <c r="B17" s="37" t="s">
        <v>25</v>
      </c>
      <c r="C17" s="185">
        <f>[1]STA_SP1_NO!$F$153</f>
        <v>0</v>
      </c>
      <c r="D17" s="154">
        <f>[2]STA_SP1_NO!$F$153</f>
        <v>6</v>
      </c>
      <c r="E17" s="185">
        <f>[3]STA_SP1_NO!$F$153</f>
        <v>0</v>
      </c>
      <c r="F17" s="154">
        <f>[4]STA_SP1_NO!$F$153</f>
        <v>0</v>
      </c>
      <c r="G17" s="185">
        <f>[5]STA_SP1_NO!$F$153</f>
        <v>0</v>
      </c>
      <c r="H17" s="154">
        <f>[6]STA_SP1_NO!$F$153</f>
        <v>0</v>
      </c>
      <c r="I17" s="193">
        <f>[7]STA_SP1_NO!$F$153</f>
        <v>0</v>
      </c>
      <c r="J17" s="154">
        <f>[8]STA_SP1_NO!$F$153</f>
        <v>0</v>
      </c>
      <c r="K17" s="185">
        <f>[9]STA_SP1_NO!$F$153</f>
        <v>0</v>
      </c>
      <c r="L17" s="197">
        <f>'[10]СП-1 (н.о.)'!$F$154</f>
        <v>0</v>
      </c>
      <c r="M17" s="185">
        <f>[11]STA_SP1_NO!$F$153</f>
        <v>1</v>
      </c>
      <c r="N17" s="62">
        <f t="shared" si="0"/>
        <v>7</v>
      </c>
    </row>
    <row r="18" spans="1:14" x14ac:dyDescent="0.25">
      <c r="A18" s="36">
        <v>15</v>
      </c>
      <c r="B18" s="37" t="s">
        <v>26</v>
      </c>
      <c r="C18" s="185">
        <f>[1]STA_SP1_NO!$F$158</f>
        <v>0</v>
      </c>
      <c r="D18" s="154">
        <f>[2]STA_SP1_NO!$F$158</f>
        <v>0</v>
      </c>
      <c r="E18" s="185">
        <f>[3]STA_SP1_NO!$F$158</f>
        <v>0</v>
      </c>
      <c r="F18" s="154">
        <f>[4]STA_SP1_NO!$F$158</f>
        <v>0</v>
      </c>
      <c r="G18" s="185">
        <f>[5]STA_SP1_NO!$F$158</f>
        <v>0</v>
      </c>
      <c r="H18" s="154">
        <f>[6]STA_SP1_NO!$F$158</f>
        <v>0</v>
      </c>
      <c r="I18" s="193">
        <f>[7]STA_SP1_NO!$F$158</f>
        <v>0</v>
      </c>
      <c r="J18" s="154">
        <f>[8]STA_SP1_NO!$F$158</f>
        <v>0</v>
      </c>
      <c r="K18" s="185">
        <f>[9]STA_SP1_NO!$F$158</f>
        <v>0</v>
      </c>
      <c r="L18" s="197">
        <f>'[10]СП-1 (н.о.)'!$F$159</f>
        <v>0</v>
      </c>
      <c r="M18" s="185">
        <f>[11]STA_SP1_NO!$F$158</f>
        <v>0</v>
      </c>
      <c r="N18" s="62">
        <f t="shared" si="0"/>
        <v>0</v>
      </c>
    </row>
    <row r="19" spans="1:14" x14ac:dyDescent="0.25">
      <c r="A19" s="36">
        <v>16</v>
      </c>
      <c r="B19" s="37" t="s">
        <v>27</v>
      </c>
      <c r="C19" s="185">
        <f>[1]STA_SP1_NO!$F$161</f>
        <v>36</v>
      </c>
      <c r="D19" s="154">
        <f>[2]STA_SP1_NO!$F$161</f>
        <v>0</v>
      </c>
      <c r="E19" s="185">
        <f>[3]STA_SP1_NO!$F$161</f>
        <v>0</v>
      </c>
      <c r="F19" s="154">
        <f>[4]STA_SP1_NO!$F$161</f>
        <v>2</v>
      </c>
      <c r="G19" s="185">
        <f>[5]STA_SP1_NO!$F$161</f>
        <v>0</v>
      </c>
      <c r="H19" s="154">
        <f>[6]STA_SP1_NO!$F$161</f>
        <v>0</v>
      </c>
      <c r="I19" s="193">
        <f>[7]STA_SP1_NO!$F$161</f>
        <v>0</v>
      </c>
      <c r="J19" s="154">
        <f>[8]STA_SP1_NO!$F$161</f>
        <v>0</v>
      </c>
      <c r="K19" s="185">
        <f>[9]STA_SP1_NO!$F$161</f>
        <v>0</v>
      </c>
      <c r="L19" s="197">
        <f>'[10]СП-1 (н.о.)'!$F$162</f>
        <v>0</v>
      </c>
      <c r="M19" s="185">
        <f>[11]STA_SP1_NO!$F$161</f>
        <v>0</v>
      </c>
      <c r="N19" s="62">
        <f t="shared" si="0"/>
        <v>38</v>
      </c>
    </row>
    <row r="20" spans="1:14" x14ac:dyDescent="0.25">
      <c r="A20" s="36">
        <v>17</v>
      </c>
      <c r="B20" s="37" t="s">
        <v>28</v>
      </c>
      <c r="C20" s="185">
        <f>[1]STA_SP1_NO!$F$167</f>
        <v>0</v>
      </c>
      <c r="D20" s="154">
        <f>[2]STA_SP1_NO!$F$167</f>
        <v>0</v>
      </c>
      <c r="E20" s="185">
        <f>[3]STA_SP1_NO!$F$167</f>
        <v>0</v>
      </c>
      <c r="F20" s="154">
        <f>[4]STA_SP1_NO!$F$167</f>
        <v>0</v>
      </c>
      <c r="G20" s="185">
        <f>[5]STA_SP1_NO!$F$167</f>
        <v>0</v>
      </c>
      <c r="H20" s="154">
        <f>[6]STA_SP1_NO!$F$167</f>
        <v>0</v>
      </c>
      <c r="I20" s="193">
        <f>[7]STA_SP1_NO!$F$167</f>
        <v>0</v>
      </c>
      <c r="J20" s="154">
        <f>[8]STA_SP1_NO!$F$167</f>
        <v>0</v>
      </c>
      <c r="K20" s="185">
        <f>[9]STA_SP1_NO!$F$167</f>
        <v>0</v>
      </c>
      <c r="L20" s="197">
        <f>'[10]СП-1 (н.о.)'!$F$168</f>
        <v>0</v>
      </c>
      <c r="M20" s="185">
        <f>[11]STA_SP1_NO!$F$167</f>
        <v>0</v>
      </c>
      <c r="N20" s="62">
        <f t="shared" si="0"/>
        <v>0</v>
      </c>
    </row>
    <row r="21" spans="1:14" ht="15.75" thickBot="1" x14ac:dyDescent="0.3">
      <c r="A21" s="38">
        <v>18</v>
      </c>
      <c r="B21" s="39" t="s">
        <v>29</v>
      </c>
      <c r="C21" s="185">
        <f>[1]STA_SP1_NO!$F$170</f>
        <v>108</v>
      </c>
      <c r="D21" s="154">
        <f>[2]STA_SP1_NO!$F$170</f>
        <v>735</v>
      </c>
      <c r="E21" s="185">
        <f>[3]STA_SP1_NO!$F$170</f>
        <v>96</v>
      </c>
      <c r="F21" s="154">
        <f>[4]STA_SP1_NO!$F$170</f>
        <v>670</v>
      </c>
      <c r="G21" s="185">
        <f>[5]STA_SP1_NO!$F$170</f>
        <v>154</v>
      </c>
      <c r="H21" s="154">
        <f>[6]STA_SP1_NO!$F$170</f>
        <v>425</v>
      </c>
      <c r="I21" s="193">
        <f>[7]STA_SP1_NO!$F$170</f>
        <v>58</v>
      </c>
      <c r="J21" s="154">
        <f>[8]STA_SP1_NO!$F$170</f>
        <v>196</v>
      </c>
      <c r="K21" s="185">
        <f>[9]STA_SP1_NO!$F$170</f>
        <v>209</v>
      </c>
      <c r="L21" s="197">
        <f>'[10]СП-1 (н.о.)'!$F$171</f>
        <v>82</v>
      </c>
      <c r="M21" s="185">
        <f>[11]STA_SP1_NO!$F$170</f>
        <v>338</v>
      </c>
      <c r="N21" s="155">
        <f t="shared" si="0"/>
        <v>3071</v>
      </c>
    </row>
    <row r="22" spans="1:14" ht="15.75" thickBot="1" x14ac:dyDescent="0.3">
      <c r="A22" s="40"/>
      <c r="B22" s="41" t="s">
        <v>3</v>
      </c>
      <c r="C22" s="42">
        <f>SUM(C4:C21)</f>
        <v>9245</v>
      </c>
      <c r="D22" s="56">
        <f>SUM(D4:D21)</f>
        <v>12963</v>
      </c>
      <c r="E22" s="83">
        <f t="shared" ref="E22:M22" si="1">SUM(E4:E21)</f>
        <v>4541</v>
      </c>
      <c r="F22" s="43">
        <f t="shared" si="1"/>
        <v>8722</v>
      </c>
      <c r="G22" s="44">
        <f t="shared" si="1"/>
        <v>5081</v>
      </c>
      <c r="H22" s="43">
        <f t="shared" si="1"/>
        <v>13462</v>
      </c>
      <c r="I22" s="44">
        <f t="shared" si="1"/>
        <v>2072</v>
      </c>
      <c r="J22" s="43">
        <f>SUM(J4:J21)</f>
        <v>6995</v>
      </c>
      <c r="K22" s="44">
        <f t="shared" si="1"/>
        <v>2890</v>
      </c>
      <c r="L22" s="43">
        <f>SUM(L4:L21)</f>
        <v>6755</v>
      </c>
      <c r="M22" s="44">
        <f t="shared" si="1"/>
        <v>17929</v>
      </c>
      <c r="N22" s="43">
        <f>SUM(N4:N21)</f>
        <v>90655</v>
      </c>
    </row>
    <row r="23" spans="1:14" ht="15.75" thickBot="1" x14ac:dyDescent="0.3">
      <c r="A23" s="47"/>
      <c r="B23" s="48"/>
      <c r="C23" s="50"/>
      <c r="D23" s="68"/>
      <c r="E23" s="68"/>
      <c r="F23" s="50"/>
      <c r="G23" s="50"/>
      <c r="H23" s="50"/>
      <c r="I23" s="50"/>
      <c r="J23" s="50"/>
      <c r="K23" s="50"/>
      <c r="L23" s="50"/>
      <c r="M23" s="50"/>
      <c r="N23" s="50"/>
    </row>
    <row r="24" spans="1:14" ht="15.75" thickBot="1" x14ac:dyDescent="0.3">
      <c r="A24" s="314" t="s">
        <v>31</v>
      </c>
      <c r="B24" s="315"/>
      <c r="C24" s="52">
        <f>C22/N22</f>
        <v>0.10198003419557664</v>
      </c>
      <c r="D24" s="51">
        <f>D22/N22</f>
        <v>0.14299266449726986</v>
      </c>
      <c r="E24" s="52">
        <f>E22/N22</f>
        <v>5.0091004357178316E-2</v>
      </c>
      <c r="F24" s="51">
        <f>F22/N22</f>
        <v>9.6210909492030219E-2</v>
      </c>
      <c r="G24" s="52">
        <f>G22/N22</f>
        <v>5.6047653190667915E-2</v>
      </c>
      <c r="H24" s="51">
        <f>H22/N22</f>
        <v>0.14849704925266119</v>
      </c>
      <c r="I24" s="52">
        <f>I22/N22</f>
        <v>2.285588219072307E-2</v>
      </c>
      <c r="J24" s="51">
        <f>J22/N22</f>
        <v>7.7160664056036624E-2</v>
      </c>
      <c r="K24" s="52">
        <f>K22/N22</f>
        <v>3.1879102090342511E-2</v>
      </c>
      <c r="L24" s="51">
        <f>L22/N22</f>
        <v>7.4513264574485691E-2</v>
      </c>
      <c r="M24" s="53">
        <f>M22/N22</f>
        <v>0.19777177210302796</v>
      </c>
      <c r="N24" s="51">
        <f>N22/N22</f>
        <v>1</v>
      </c>
    </row>
    <row r="25" spans="1:14" ht="15.75" thickBot="1" x14ac:dyDescent="0.3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</row>
    <row r="26" spans="1:14" ht="15.75" thickBot="1" x14ac:dyDescent="0.3">
      <c r="A26" s="294" t="s">
        <v>0</v>
      </c>
      <c r="B26" s="300" t="s">
        <v>1</v>
      </c>
      <c r="C26" s="341" t="s">
        <v>90</v>
      </c>
      <c r="D26" s="342"/>
      <c r="E26" s="343"/>
      <c r="F26" s="343"/>
      <c r="G26" s="344"/>
      <c r="H26" s="339" t="s">
        <v>3</v>
      </c>
      <c r="I26" s="1"/>
      <c r="J26" s="1"/>
      <c r="K26" s="1"/>
      <c r="L26" s="1"/>
      <c r="M26" s="1"/>
      <c r="N26" s="1"/>
    </row>
    <row r="27" spans="1:14" ht="15.75" thickBot="1" x14ac:dyDescent="0.3">
      <c r="A27" s="295"/>
      <c r="B27" s="301"/>
      <c r="C27" s="259" t="s">
        <v>11</v>
      </c>
      <c r="D27" s="262" t="s">
        <v>32</v>
      </c>
      <c r="E27" s="261" t="s">
        <v>7</v>
      </c>
      <c r="F27" s="165" t="s">
        <v>9</v>
      </c>
      <c r="G27" s="227" t="s">
        <v>4</v>
      </c>
      <c r="H27" s="340"/>
      <c r="I27" s="1"/>
      <c r="J27" s="97"/>
      <c r="K27" s="324" t="s">
        <v>33</v>
      </c>
      <c r="L27" s="325"/>
      <c r="M27" s="148">
        <f>N22</f>
        <v>90655</v>
      </c>
      <c r="N27" s="149">
        <f>M27/M29</f>
        <v>0.96153030270889461</v>
      </c>
    </row>
    <row r="28" spans="1:14" ht="15.75" thickBot="1" x14ac:dyDescent="0.3">
      <c r="A28" s="24">
        <v>19</v>
      </c>
      <c r="B28" s="96" t="s">
        <v>34</v>
      </c>
      <c r="C28" s="260">
        <f>[12]STA_SP2_ZO!$L$51</f>
        <v>1721</v>
      </c>
      <c r="D28" s="263">
        <f>[13]STA_SP2_ZO!$L$51</f>
        <v>718</v>
      </c>
      <c r="E28" s="267">
        <f>[14]STA_SP2_ZO!$L$51</f>
        <v>475</v>
      </c>
      <c r="F28" s="55">
        <f>[15]STA_SP2_ZO!$L$51</f>
        <v>272</v>
      </c>
      <c r="G28" s="147">
        <f>[16]STA_SP2_ZO!$L$51</f>
        <v>441</v>
      </c>
      <c r="H28" s="55">
        <f>SUM(C28:G28)</f>
        <v>3627</v>
      </c>
      <c r="I28" s="1"/>
      <c r="J28" s="97"/>
      <c r="K28" s="316" t="s">
        <v>34</v>
      </c>
      <c r="L28" s="317"/>
      <c r="M28" s="147">
        <f>H28</f>
        <v>3627</v>
      </c>
      <c r="N28" s="150">
        <f>M28/M29</f>
        <v>3.8469697291105408E-2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97"/>
      <c r="K29" s="318" t="s">
        <v>3</v>
      </c>
      <c r="L29" s="319"/>
      <c r="M29" s="151">
        <f>M27+M28</f>
        <v>94282</v>
      </c>
      <c r="N29" s="152">
        <f>M29/M29</f>
        <v>1</v>
      </c>
    </row>
    <row r="30" spans="1:14" ht="15.75" thickBot="1" x14ac:dyDescent="0.3">
      <c r="A30" s="288" t="s">
        <v>35</v>
      </c>
      <c r="B30" s="289"/>
      <c r="C30" s="25">
        <f>C28/H28</f>
        <v>0.47449682933553899</v>
      </c>
      <c r="D30" s="98">
        <f>D28/H28</f>
        <v>0.19795974634684313</v>
      </c>
      <c r="E30" s="25">
        <f>E28/H28</f>
        <v>0.13096222773642127</v>
      </c>
      <c r="F30" s="98">
        <f>F28/H28</f>
        <v>7.4993107251171767E-2</v>
      </c>
      <c r="G30" s="25">
        <f>G28/H28</f>
        <v>0.12158808933002481</v>
      </c>
      <c r="H30" s="98">
        <f>H28/H28</f>
        <v>1</v>
      </c>
      <c r="I30" s="1"/>
      <c r="J30" s="1"/>
      <c r="K30" s="1"/>
      <c r="L30" s="1"/>
      <c r="M30" s="1"/>
      <c r="N30" s="1"/>
    </row>
    <row r="31" spans="1:14" x14ac:dyDescent="0.25">
      <c r="H31" s="1"/>
    </row>
    <row r="32" spans="1:14" x14ac:dyDescent="0.25">
      <c r="D32" s="221"/>
    </row>
  </sheetData>
  <mergeCells count="14">
    <mergeCell ref="N2:N3"/>
    <mergeCell ref="A30:B30"/>
    <mergeCell ref="K28:L28"/>
    <mergeCell ref="C1:K1"/>
    <mergeCell ref="A2:A3"/>
    <mergeCell ref="B2:B3"/>
    <mergeCell ref="C2:M2"/>
    <mergeCell ref="A24:B24"/>
    <mergeCell ref="A26:A27"/>
    <mergeCell ref="B26:B27"/>
    <mergeCell ref="K27:L27"/>
    <mergeCell ref="K29:L29"/>
    <mergeCell ref="H26:H27"/>
    <mergeCell ref="C26:G26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workbookViewId="0">
      <selection activeCell="D28" sqref="D28"/>
    </sheetView>
  </sheetViews>
  <sheetFormatPr defaultRowHeight="15" x14ac:dyDescent="0.25"/>
  <cols>
    <col min="1" max="1" width="4.5703125" customWidth="1"/>
    <col min="2" max="2" width="27.85546875" customWidth="1"/>
  </cols>
  <sheetData>
    <row r="1" spans="1:14" ht="28.5" customHeight="1" thickBot="1" x14ac:dyDescent="0.3">
      <c r="A1" s="157"/>
      <c r="B1" s="157"/>
      <c r="C1" s="345" t="s">
        <v>99</v>
      </c>
      <c r="D1" s="346"/>
      <c r="E1" s="346"/>
      <c r="F1" s="346"/>
      <c r="G1" s="346"/>
      <c r="H1" s="346"/>
      <c r="I1" s="346"/>
      <c r="J1" s="29"/>
      <c r="K1" s="29"/>
      <c r="L1" s="29"/>
      <c r="M1" s="29"/>
      <c r="N1" s="29"/>
    </row>
    <row r="2" spans="1:14" ht="15.75" thickBot="1" x14ac:dyDescent="0.3">
      <c r="A2" s="329" t="s">
        <v>0</v>
      </c>
      <c r="B2" s="331" t="s">
        <v>1</v>
      </c>
      <c r="C2" s="347" t="s">
        <v>2</v>
      </c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35" t="s">
        <v>3</v>
      </c>
    </row>
    <row r="3" spans="1:14" ht="15.75" thickBot="1" x14ac:dyDescent="0.3">
      <c r="A3" s="330"/>
      <c r="B3" s="332"/>
      <c r="C3" s="79" t="s">
        <v>69</v>
      </c>
      <c r="D3" s="33" t="s">
        <v>4</v>
      </c>
      <c r="E3" s="57" t="s">
        <v>5</v>
      </c>
      <c r="F3" s="30" t="s">
        <v>6</v>
      </c>
      <c r="G3" s="58" t="s">
        <v>7</v>
      </c>
      <c r="H3" s="30" t="s">
        <v>8</v>
      </c>
      <c r="I3" s="21" t="s">
        <v>94</v>
      </c>
      <c r="J3" s="30" t="s">
        <v>9</v>
      </c>
      <c r="K3" s="76" t="s">
        <v>10</v>
      </c>
      <c r="L3" s="228" t="s">
        <v>93</v>
      </c>
      <c r="M3" s="58" t="s">
        <v>11</v>
      </c>
      <c r="N3" s="336"/>
    </row>
    <row r="4" spans="1:14" ht="15.75" thickBot="1" x14ac:dyDescent="0.3">
      <c r="A4" s="34">
        <v>1</v>
      </c>
      <c r="B4" s="35" t="s">
        <v>12</v>
      </c>
      <c r="C4" s="184">
        <f>[1]STA_SP1_NO!$H$10</f>
        <v>86</v>
      </c>
      <c r="D4" s="81">
        <f>[2]STA_SP1_NO!$H$10</f>
        <v>370</v>
      </c>
      <c r="E4" s="184">
        <f>[3]STA_SP1_NO!$H$10</f>
        <v>43</v>
      </c>
      <c r="F4" s="81">
        <f>[4]STA_SP1_NO!$H$10</f>
        <v>389</v>
      </c>
      <c r="G4" s="184">
        <f>[5]STA_SP1_NO!$H$10</f>
        <v>21</v>
      </c>
      <c r="H4" s="81">
        <f>[6]STA_SP1_NO!$H$10</f>
        <v>161</v>
      </c>
      <c r="I4" s="193">
        <f>[7]STA_SP1_NO!$H$10</f>
        <v>88</v>
      </c>
      <c r="J4" s="164">
        <f>[8]STA_SP1_NO!$H$10</f>
        <v>46</v>
      </c>
      <c r="K4" s="184">
        <f>[9]STA_SP1_NO!$H$10</f>
        <v>60</v>
      </c>
      <c r="L4" s="183">
        <f>'[10]СП-1 (н.о.)'!$H$11</f>
        <v>78</v>
      </c>
      <c r="M4" s="184">
        <f>[11]STA_SP1_NO!$H$10</f>
        <v>279</v>
      </c>
      <c r="N4" s="154">
        <f t="shared" ref="N4:N22" si="0">SUM(C4:M4)</f>
        <v>1621</v>
      </c>
    </row>
    <row r="5" spans="1:14" ht="15.75" thickBot="1" x14ac:dyDescent="0.3">
      <c r="A5" s="36">
        <v>2</v>
      </c>
      <c r="B5" s="37" t="s">
        <v>13</v>
      </c>
      <c r="C5" s="184">
        <f>[1]STA_SP1_NO!$H$20</f>
        <v>163</v>
      </c>
      <c r="D5" s="81">
        <f>[2]STA_SP1_NO!$H$20</f>
        <v>377</v>
      </c>
      <c r="E5" s="184">
        <f>[3]STA_SP1_NO!$H$20</f>
        <v>71</v>
      </c>
      <c r="F5" s="81">
        <f>[4]STA_SP1_NO!$H$20</f>
        <v>364</v>
      </c>
      <c r="G5" s="184">
        <f>[5]STA_SP1_NO!$H$20</f>
        <v>7</v>
      </c>
      <c r="H5" s="81">
        <f>[6]STA_SP1_NO!$H$20</f>
        <v>453</v>
      </c>
      <c r="I5" s="193">
        <f>[7]STA_SP1_NO!$H$20</f>
        <v>0</v>
      </c>
      <c r="J5" s="164">
        <f>[8]STA_SP1_NO!$H$20</f>
        <v>51</v>
      </c>
      <c r="K5" s="184">
        <f>[9]STA_SP1_NO!$H$20</f>
        <v>0</v>
      </c>
      <c r="L5" s="183">
        <f>'[10]СП-1 (н.о.)'!$H$21</f>
        <v>131</v>
      </c>
      <c r="M5" s="184">
        <f>[11]STA_SP1_NO!$H$20</f>
        <v>1654</v>
      </c>
      <c r="N5" s="62">
        <f t="shared" si="0"/>
        <v>3271</v>
      </c>
    </row>
    <row r="6" spans="1:14" ht="15.75" thickBot="1" x14ac:dyDescent="0.3">
      <c r="A6" s="36">
        <v>3</v>
      </c>
      <c r="B6" s="37" t="s">
        <v>14</v>
      </c>
      <c r="C6" s="184">
        <f>[1]STA_SP1_NO!$H$24</f>
        <v>95</v>
      </c>
      <c r="D6" s="81">
        <f>[2]STA_SP1_NO!$H$24</f>
        <v>368</v>
      </c>
      <c r="E6" s="184">
        <f>[3]STA_SP1_NO!$H$24</f>
        <v>223</v>
      </c>
      <c r="F6" s="81">
        <f>[4]STA_SP1_NO!$H$24</f>
        <v>272</v>
      </c>
      <c r="G6" s="184">
        <f>[5]STA_SP1_NO!$H$24</f>
        <v>120</v>
      </c>
      <c r="H6" s="81">
        <f>[6]STA_SP1_NO!$H$24</f>
        <v>351</v>
      </c>
      <c r="I6" s="193">
        <f>[7]STA_SP1_NO!$H$24</f>
        <v>63</v>
      </c>
      <c r="J6" s="164">
        <f>[8]STA_SP1_NO!$H$24</f>
        <v>138</v>
      </c>
      <c r="K6" s="184">
        <f>[9]STA_SP1_NO!$H$24</f>
        <v>166</v>
      </c>
      <c r="L6" s="183">
        <f>'[10]СП-1 (н.о.)'!$H$25</f>
        <v>222</v>
      </c>
      <c r="M6" s="184">
        <f>[11]STA_SP1_NO!$H$24</f>
        <v>333</v>
      </c>
      <c r="N6" s="62">
        <f t="shared" si="0"/>
        <v>2351</v>
      </c>
    </row>
    <row r="7" spans="1:14" ht="15.75" thickBot="1" x14ac:dyDescent="0.3">
      <c r="A7" s="36">
        <v>4</v>
      </c>
      <c r="B7" s="37" t="s">
        <v>15</v>
      </c>
      <c r="C7" s="184">
        <f>[1]STA_SP1_NO!$H$27</f>
        <v>0</v>
      </c>
      <c r="D7" s="81">
        <f>[2]STA_SP1_NO!$H$27</f>
        <v>0</v>
      </c>
      <c r="E7" s="184">
        <f>[3]STA_SP1_NO!$H$27</f>
        <v>0</v>
      </c>
      <c r="F7" s="81">
        <f>[4]STA_SP1_NO!$H$27</f>
        <v>0</v>
      </c>
      <c r="G7" s="184">
        <f>[5]STA_SP1_NO!$H$27</f>
        <v>0</v>
      </c>
      <c r="H7" s="81">
        <f>[6]STA_SP1_NO!$H$27</f>
        <v>0</v>
      </c>
      <c r="I7" s="193">
        <f>[7]STA_SP1_NO!$H$27</f>
        <v>0</v>
      </c>
      <c r="J7" s="164">
        <f>[8]STA_SP1_NO!$H$27</f>
        <v>0</v>
      </c>
      <c r="K7" s="184">
        <f>[9]STA_SP1_NO!$H$27</f>
        <v>0</v>
      </c>
      <c r="L7" s="183">
        <f>'[10]СП-1 (н.о.)'!$H$28</f>
        <v>0</v>
      </c>
      <c r="M7" s="184">
        <f>[11]STA_SP1_NO!$H$27</f>
        <v>0</v>
      </c>
      <c r="N7" s="62">
        <f t="shared" si="0"/>
        <v>0</v>
      </c>
    </row>
    <row r="8" spans="1:14" ht="15.75" thickBot="1" x14ac:dyDescent="0.3">
      <c r="A8" s="36">
        <v>5</v>
      </c>
      <c r="B8" s="37" t="s">
        <v>16</v>
      </c>
      <c r="C8" s="184">
        <f>[1]STA_SP1_NO!$H$30</f>
        <v>0</v>
      </c>
      <c r="D8" s="81">
        <f>[2]STA_SP1_NO!$H$30</f>
        <v>1</v>
      </c>
      <c r="E8" s="184">
        <f>[3]STA_SP1_NO!$H$30</f>
        <v>0</v>
      </c>
      <c r="F8" s="81">
        <f>[4]STA_SP1_NO!$H$30</f>
        <v>0</v>
      </c>
      <c r="G8" s="184">
        <f>[5]STA_SP1_NO!$H$30</f>
        <v>0</v>
      </c>
      <c r="H8" s="81">
        <f>[6]STA_SP1_NO!$H$30</f>
        <v>0</v>
      </c>
      <c r="I8" s="193">
        <f>[7]STA_SP1_NO!$H$30</f>
        <v>0</v>
      </c>
      <c r="J8" s="164">
        <f>[8]STA_SP1_NO!$H$30</f>
        <v>0</v>
      </c>
      <c r="K8" s="184">
        <f>[9]STA_SP1_NO!$H$30</f>
        <v>0</v>
      </c>
      <c r="L8" s="183">
        <f>'[10]СП-1 (н.о.)'!$H$31</f>
        <v>0</v>
      </c>
      <c r="M8" s="184">
        <f>[11]STA_SP1_NO!$H$30</f>
        <v>0</v>
      </c>
      <c r="N8" s="62">
        <f t="shared" si="0"/>
        <v>1</v>
      </c>
    </row>
    <row r="9" spans="1:14" ht="15.75" thickBot="1" x14ac:dyDescent="0.3">
      <c r="A9" s="36">
        <v>6</v>
      </c>
      <c r="B9" s="37" t="s">
        <v>17</v>
      </c>
      <c r="C9" s="184">
        <f>[1]STA_SP1_NO!$H$33</f>
        <v>0</v>
      </c>
      <c r="D9" s="81">
        <f>[2]STA_SP1_NO!$H$33</f>
        <v>0</v>
      </c>
      <c r="E9" s="184">
        <f>[3]STA_SP1_NO!$H$33</f>
        <v>0</v>
      </c>
      <c r="F9" s="81">
        <f>[4]STA_SP1_NO!$H$33</f>
        <v>1</v>
      </c>
      <c r="G9" s="184">
        <f>[5]STA_SP1_NO!$H$33</f>
        <v>0</v>
      </c>
      <c r="H9" s="81">
        <f>[6]STA_SP1_NO!$H$33</f>
        <v>0</v>
      </c>
      <c r="I9" s="193">
        <f>[7]STA_SP1_NO!$H$33</f>
        <v>0</v>
      </c>
      <c r="J9" s="164">
        <f>[8]STA_SP1_NO!$H$33</f>
        <v>0</v>
      </c>
      <c r="K9" s="184">
        <f>[9]STA_SP1_NO!$H$33</f>
        <v>0</v>
      </c>
      <c r="L9" s="183">
        <f>'[10]СП-1 (н.о.)'!$H$34</f>
        <v>0</v>
      </c>
      <c r="M9" s="184">
        <f>[11]STA_SP1_NO!$H$33</f>
        <v>0</v>
      </c>
      <c r="N9" s="62">
        <f t="shared" si="0"/>
        <v>1</v>
      </c>
    </row>
    <row r="10" spans="1:14" ht="15.75" thickBot="1" x14ac:dyDescent="0.3">
      <c r="A10" s="36">
        <v>7</v>
      </c>
      <c r="B10" s="37" t="s">
        <v>18</v>
      </c>
      <c r="C10" s="184">
        <f>[1]STA_SP1_NO!$H$36</f>
        <v>1</v>
      </c>
      <c r="D10" s="81">
        <f>[2]STA_SP1_NO!$H$36</f>
        <v>2</v>
      </c>
      <c r="E10" s="184">
        <f>[3]STA_SP1_NO!$H$36</f>
        <v>4</v>
      </c>
      <c r="F10" s="81">
        <f>[4]STA_SP1_NO!$H$36</f>
        <v>0</v>
      </c>
      <c r="G10" s="184">
        <f>[5]STA_SP1_NO!$H$36</f>
        <v>0</v>
      </c>
      <c r="H10" s="81">
        <f>[6]STA_SP1_NO!$H$36</f>
        <v>0</v>
      </c>
      <c r="I10" s="193">
        <f>[7]STA_SP1_NO!$H$36</f>
        <v>0</v>
      </c>
      <c r="J10" s="164">
        <f>[8]STA_SP1_NO!$H$36</f>
        <v>2</v>
      </c>
      <c r="K10" s="184">
        <f>[9]STA_SP1_NO!$H$36</f>
        <v>1</v>
      </c>
      <c r="L10" s="183">
        <f>'[10]СП-1 (н.о.)'!$H$37</f>
        <v>0</v>
      </c>
      <c r="M10" s="184">
        <f>[11]STA_SP1_NO!$H$36</f>
        <v>0</v>
      </c>
      <c r="N10" s="62">
        <f t="shared" si="0"/>
        <v>10</v>
      </c>
    </row>
    <row r="11" spans="1:14" ht="15.75" thickBot="1" x14ac:dyDescent="0.3">
      <c r="A11" s="36">
        <v>8</v>
      </c>
      <c r="B11" s="37" t="s">
        <v>19</v>
      </c>
      <c r="C11" s="184">
        <f>[1]STA_SP1_NO!$H$40</f>
        <v>36</v>
      </c>
      <c r="D11" s="81">
        <f>[2]STA_SP1_NO!$H$40</f>
        <v>26</v>
      </c>
      <c r="E11" s="184">
        <f>[3]STA_SP1_NO!$H$40</f>
        <v>11</v>
      </c>
      <c r="F11" s="81">
        <f>[4]STA_SP1_NO!$H$40</f>
        <v>47</v>
      </c>
      <c r="G11" s="184">
        <f>[5]STA_SP1_NO!$H$40</f>
        <v>6</v>
      </c>
      <c r="H11" s="81">
        <f>[6]STA_SP1_NO!$H$40</f>
        <v>71</v>
      </c>
      <c r="I11" s="193">
        <f>[7]STA_SP1_NO!$H$40</f>
        <v>18</v>
      </c>
      <c r="J11" s="164">
        <f>[8]STA_SP1_NO!$H$40</f>
        <v>17</v>
      </c>
      <c r="K11" s="184">
        <f>[9]STA_SP1_NO!$H$40</f>
        <v>20</v>
      </c>
      <c r="L11" s="183">
        <f>'[10]СП-1 (н.о.)'!$H$41</f>
        <v>6</v>
      </c>
      <c r="M11" s="184">
        <f>[11]STA_SP1_NO!$H$40</f>
        <v>38</v>
      </c>
      <c r="N11" s="62">
        <f t="shared" si="0"/>
        <v>296</v>
      </c>
    </row>
    <row r="12" spans="1:14" ht="15.75" thickBot="1" x14ac:dyDescent="0.3">
      <c r="A12" s="36">
        <v>9</v>
      </c>
      <c r="B12" s="37" t="s">
        <v>20</v>
      </c>
      <c r="C12" s="184">
        <f>[1]STA_SP1_NO!$H$56</f>
        <v>116</v>
      </c>
      <c r="D12" s="81">
        <f>[2]STA_SP1_NO!$H$56</f>
        <v>369</v>
      </c>
      <c r="E12" s="184">
        <f>[3]STA_SP1_NO!$H$56</f>
        <v>76</v>
      </c>
      <c r="F12" s="81">
        <f>[4]STA_SP1_NO!$H$56</f>
        <v>299</v>
      </c>
      <c r="G12" s="184">
        <f>[5]STA_SP1_NO!$H$56</f>
        <v>84</v>
      </c>
      <c r="H12" s="81">
        <f>[6]STA_SP1_NO!$H$56</f>
        <v>47</v>
      </c>
      <c r="I12" s="193">
        <f>[7]STA_SP1_NO!$H$56</f>
        <v>5</v>
      </c>
      <c r="J12" s="164">
        <f>[8]STA_SP1_NO!$H$56</f>
        <v>46</v>
      </c>
      <c r="K12" s="184">
        <f>[9]STA_SP1_NO!$H$56</f>
        <v>18</v>
      </c>
      <c r="L12" s="183">
        <f>'[10]СП-1 (н.о.)'!$H$57</f>
        <v>41</v>
      </c>
      <c r="M12" s="184">
        <f>[11]STA_SP1_NO!$H$56</f>
        <v>86</v>
      </c>
      <c r="N12" s="62">
        <f t="shared" si="0"/>
        <v>1187</v>
      </c>
    </row>
    <row r="13" spans="1:14" ht="15.75" thickBot="1" x14ac:dyDescent="0.3">
      <c r="A13" s="36">
        <v>10</v>
      </c>
      <c r="B13" s="37" t="s">
        <v>21</v>
      </c>
      <c r="C13" s="184">
        <f>[1]STA_SP1_NO!$H$88</f>
        <v>590</v>
      </c>
      <c r="D13" s="81">
        <f>[2]STA_SP1_NO!$H$88</f>
        <v>1062</v>
      </c>
      <c r="E13" s="184">
        <f>[3]STA_SP1_NO!$H$88</f>
        <v>919</v>
      </c>
      <c r="F13" s="81">
        <f>[4]STA_SP1_NO!$H$88</f>
        <v>861</v>
      </c>
      <c r="G13" s="184">
        <f>[5]STA_SP1_NO!$H$88</f>
        <v>683</v>
      </c>
      <c r="H13" s="81">
        <f>[6]STA_SP1_NO!$H$88</f>
        <v>1521</v>
      </c>
      <c r="I13" s="193">
        <f>[7]STA_SP1_NO!$H$88</f>
        <v>2038</v>
      </c>
      <c r="J13" s="164">
        <f>[8]STA_SP1_NO!$H$88</f>
        <v>925</v>
      </c>
      <c r="K13" s="184">
        <f>[9]STA_SP1_NO!$H$88</f>
        <v>791</v>
      </c>
      <c r="L13" s="183">
        <f>'[10]СП-1 (н.о.)'!$H$89</f>
        <v>788</v>
      </c>
      <c r="M13" s="184">
        <f>[11]STA_SP1_NO!$H$88</f>
        <v>1001</v>
      </c>
      <c r="N13" s="62">
        <f t="shared" si="0"/>
        <v>11179</v>
      </c>
    </row>
    <row r="14" spans="1:14" ht="15.75" thickBot="1" x14ac:dyDescent="0.3">
      <c r="A14" s="36">
        <v>11</v>
      </c>
      <c r="B14" s="37" t="s">
        <v>22</v>
      </c>
      <c r="C14" s="184">
        <f>[1]STA_SP1_NO!$H$124</f>
        <v>0</v>
      </c>
      <c r="D14" s="81">
        <f>[2]STA_SP1_NO!$H$124</f>
        <v>0</v>
      </c>
      <c r="E14" s="184">
        <f>[3]STA_SP1_NO!$H$124</f>
        <v>0</v>
      </c>
      <c r="F14" s="81">
        <f>[4]STA_SP1_NO!$H$124</f>
        <v>0</v>
      </c>
      <c r="G14" s="184">
        <f>[5]STA_SP1_NO!$H$124</f>
        <v>0</v>
      </c>
      <c r="H14" s="81">
        <f>[6]STA_SP1_NO!$H$124</f>
        <v>0</v>
      </c>
      <c r="I14" s="193">
        <f>[7]STA_SP1_NO!$H$124</f>
        <v>0</v>
      </c>
      <c r="J14" s="164">
        <f>[8]STA_SP1_NO!$H$124</f>
        <v>0</v>
      </c>
      <c r="K14" s="184">
        <f>[9]STA_SP1_NO!$H$124</f>
        <v>0</v>
      </c>
      <c r="L14" s="183">
        <f>'[10]СП-1 (н.о.)'!$H$125</f>
        <v>0</v>
      </c>
      <c r="M14" s="184">
        <f>[11]STA_SP1_NO!$H$124</f>
        <v>0</v>
      </c>
      <c r="N14" s="62">
        <f t="shared" si="0"/>
        <v>0</v>
      </c>
    </row>
    <row r="15" spans="1:14" ht="15.75" thickBot="1" x14ac:dyDescent="0.3">
      <c r="A15" s="36">
        <v>12</v>
      </c>
      <c r="B15" s="37" t="s">
        <v>23</v>
      </c>
      <c r="C15" s="184">
        <f>[1]STA_SP1_NO!$H$128</f>
        <v>0</v>
      </c>
      <c r="D15" s="81">
        <f>[2]STA_SP1_NO!$H$128</f>
        <v>6</v>
      </c>
      <c r="E15" s="184">
        <f>[3]STA_SP1_NO!$H$128</f>
        <v>0</v>
      </c>
      <c r="F15" s="81">
        <f>[4]STA_SP1_NO!$H$128</f>
        <v>0</v>
      </c>
      <c r="G15" s="184">
        <f>[5]STA_SP1_NO!$H$128</f>
        <v>0</v>
      </c>
      <c r="H15" s="81">
        <f>[6]STA_SP1_NO!$H$128</f>
        <v>0</v>
      </c>
      <c r="I15" s="193">
        <f>[7]STA_SP1_NO!$H$128</f>
        <v>0</v>
      </c>
      <c r="J15" s="164">
        <f>[8]STA_SP1_NO!$H$128</f>
        <v>0</v>
      </c>
      <c r="K15" s="184">
        <f>[9]STA_SP1_NO!$H$128</f>
        <v>0</v>
      </c>
      <c r="L15" s="183">
        <f>'[10]СП-1 (н.о.)'!$H$129</f>
        <v>0</v>
      </c>
      <c r="M15" s="184">
        <f>[11]STA_SP1_NO!$H$128</f>
        <v>0</v>
      </c>
      <c r="N15" s="62">
        <f t="shared" si="0"/>
        <v>6</v>
      </c>
    </row>
    <row r="16" spans="1:14" ht="15.75" thickBot="1" x14ac:dyDescent="0.3">
      <c r="A16" s="36">
        <v>13</v>
      </c>
      <c r="B16" s="37" t="s">
        <v>24</v>
      </c>
      <c r="C16" s="184">
        <f>[1]STA_SP1_NO!$H$132</f>
        <v>107</v>
      </c>
      <c r="D16" s="81">
        <f>[2]STA_SP1_NO!$H$132</f>
        <v>13</v>
      </c>
      <c r="E16" s="184">
        <f>[3]STA_SP1_NO!$H$132</f>
        <v>10</v>
      </c>
      <c r="F16" s="81">
        <f>[4]STA_SP1_NO!$H$132</f>
        <v>9</v>
      </c>
      <c r="G16" s="184">
        <f>[5]STA_SP1_NO!$H$132</f>
        <v>54</v>
      </c>
      <c r="H16" s="81">
        <f>[6]STA_SP1_NO!$H$132</f>
        <v>26</v>
      </c>
      <c r="I16" s="193">
        <f>[7]STA_SP1_NO!$H$132</f>
        <v>2</v>
      </c>
      <c r="J16" s="164">
        <f>[8]STA_SP1_NO!$H$132</f>
        <v>19</v>
      </c>
      <c r="K16" s="184">
        <f>[9]STA_SP1_NO!$H$132</f>
        <v>29</v>
      </c>
      <c r="L16" s="183">
        <f>'[10]СП-1 (н.о.)'!$H$133</f>
        <v>5</v>
      </c>
      <c r="M16" s="184">
        <f>[11]STA_SP1_NO!$H$132</f>
        <v>17</v>
      </c>
      <c r="N16" s="62">
        <f t="shared" si="0"/>
        <v>291</v>
      </c>
    </row>
    <row r="17" spans="1:14" ht="15.75" thickBot="1" x14ac:dyDescent="0.3">
      <c r="A17" s="36">
        <v>14</v>
      </c>
      <c r="B17" s="37" t="s">
        <v>25</v>
      </c>
      <c r="C17" s="184">
        <f>[1]STA_SP1_NO!$H$153</f>
        <v>0</v>
      </c>
      <c r="D17" s="81">
        <f>[2]STA_SP1_NO!$H$153</f>
        <v>16</v>
      </c>
      <c r="E17" s="184">
        <f>[3]STA_SP1_NO!$H$153</f>
        <v>0</v>
      </c>
      <c r="F17" s="81">
        <f>[4]STA_SP1_NO!$H$153</f>
        <v>0</v>
      </c>
      <c r="G17" s="184">
        <f>[5]STA_SP1_NO!$H$153</f>
        <v>0</v>
      </c>
      <c r="H17" s="81">
        <f>[6]STA_SP1_NO!$H$153</f>
        <v>0</v>
      </c>
      <c r="I17" s="193">
        <f>[7]STA_SP1_NO!$H$153</f>
        <v>0</v>
      </c>
      <c r="J17" s="164">
        <f>[8]STA_SP1_NO!$H$153</f>
        <v>0</v>
      </c>
      <c r="K17" s="184">
        <f>[9]STA_SP1_NO!$H$153</f>
        <v>0</v>
      </c>
      <c r="L17" s="183">
        <f>'[10]СП-1 (н.о.)'!$H$154</f>
        <v>0</v>
      </c>
      <c r="M17" s="184">
        <f>[11]STA_SP1_NO!$H$153</f>
        <v>0</v>
      </c>
      <c r="N17" s="62">
        <f t="shared" si="0"/>
        <v>16</v>
      </c>
    </row>
    <row r="18" spans="1:14" ht="15.75" thickBot="1" x14ac:dyDescent="0.3">
      <c r="A18" s="36">
        <v>15</v>
      </c>
      <c r="B18" s="37" t="s">
        <v>26</v>
      </c>
      <c r="C18" s="184">
        <f>[1]STA_SP1_NO!$H$158</f>
        <v>0</v>
      </c>
      <c r="D18" s="81">
        <f>[2]STA_SP1_NO!$H$158</f>
        <v>0</v>
      </c>
      <c r="E18" s="184">
        <f>[3]STA_SP1_NO!$H$158</f>
        <v>0</v>
      </c>
      <c r="F18" s="81">
        <f>[4]STA_SP1_NO!$H$158</f>
        <v>0</v>
      </c>
      <c r="G18" s="184">
        <f>[5]STA_SP1_NO!$H$158</f>
        <v>0</v>
      </c>
      <c r="H18" s="81">
        <f>[6]STA_SP1_NO!$H$158</f>
        <v>0</v>
      </c>
      <c r="I18" s="193">
        <f>[7]STA_SP1_NO!$H$158</f>
        <v>0</v>
      </c>
      <c r="J18" s="164">
        <f>[8]STA_SP1_NO!$H$158</f>
        <v>0</v>
      </c>
      <c r="K18" s="184">
        <f>[9]STA_SP1_NO!$H$158</f>
        <v>0</v>
      </c>
      <c r="L18" s="183">
        <f>'[10]СП-1 (н.о.)'!$H$159</f>
        <v>0</v>
      </c>
      <c r="M18" s="184">
        <f>[11]STA_SP1_NO!$H$158</f>
        <v>0</v>
      </c>
      <c r="N18" s="62">
        <f t="shared" si="0"/>
        <v>0</v>
      </c>
    </row>
    <row r="19" spans="1:14" ht="15.75" thickBot="1" x14ac:dyDescent="0.3">
      <c r="A19" s="36">
        <v>16</v>
      </c>
      <c r="B19" s="37" t="s">
        <v>27</v>
      </c>
      <c r="C19" s="184">
        <f>[1]STA_SP1_NO!$H$161</f>
        <v>0</v>
      </c>
      <c r="D19" s="81">
        <f>[2]STA_SP1_NO!$H$161</f>
        <v>0</v>
      </c>
      <c r="E19" s="184">
        <f>[3]STA_SP1_NO!$H$161</f>
        <v>0</v>
      </c>
      <c r="F19" s="81">
        <f>[4]STA_SP1_NO!$H$161</f>
        <v>3</v>
      </c>
      <c r="G19" s="184">
        <f>[5]STA_SP1_NO!$H$161</f>
        <v>0</v>
      </c>
      <c r="H19" s="81">
        <f>[6]STA_SP1_NO!$H$161</f>
        <v>0</v>
      </c>
      <c r="I19" s="193">
        <f>[7]STA_SP1_NO!$H$161</f>
        <v>0</v>
      </c>
      <c r="J19" s="164">
        <f>[8]STA_SP1_NO!$H$161</f>
        <v>0</v>
      </c>
      <c r="K19" s="184">
        <f>[9]STA_SP1_NO!$H$161</f>
        <v>0</v>
      </c>
      <c r="L19" s="183">
        <f>'[10]СП-1 (н.о.)'!$H$162</f>
        <v>0</v>
      </c>
      <c r="M19" s="184">
        <f>[11]STA_SP1_NO!$H$161</f>
        <v>0</v>
      </c>
      <c r="N19" s="62">
        <f t="shared" si="0"/>
        <v>3</v>
      </c>
    </row>
    <row r="20" spans="1:14" ht="15.75" thickBot="1" x14ac:dyDescent="0.3">
      <c r="A20" s="36">
        <v>17</v>
      </c>
      <c r="B20" s="37" t="s">
        <v>28</v>
      </c>
      <c r="C20" s="184">
        <f>[1]STA_SP1_NO!$H$167</f>
        <v>0</v>
      </c>
      <c r="D20" s="81">
        <f>[2]STA_SP1_NO!$H$167</f>
        <v>0</v>
      </c>
      <c r="E20" s="184">
        <f>[3]STA_SP1_NO!$H$167</f>
        <v>0</v>
      </c>
      <c r="F20" s="81">
        <f>[4]STA_SP1_NO!$H$167</f>
        <v>0</v>
      </c>
      <c r="G20" s="184">
        <f>[5]STA_SP1_NO!$H$167</f>
        <v>0</v>
      </c>
      <c r="H20" s="81">
        <f>[6]STA_SP1_NO!$H$167</f>
        <v>0</v>
      </c>
      <c r="I20" s="193">
        <f>[7]STA_SP1_NO!$H$167</f>
        <v>0</v>
      </c>
      <c r="J20" s="164">
        <f>[8]STA_SP1_NO!$H$167</f>
        <v>0</v>
      </c>
      <c r="K20" s="184">
        <f>[9]STA_SP1_NO!$H$167</f>
        <v>0</v>
      </c>
      <c r="L20" s="183">
        <f>'[10]СП-1 (н.о.)'!$H$168</f>
        <v>0</v>
      </c>
      <c r="M20" s="184">
        <f>[11]STA_SP1_NO!$H$167</f>
        <v>0</v>
      </c>
      <c r="N20" s="62">
        <f t="shared" si="0"/>
        <v>0</v>
      </c>
    </row>
    <row r="21" spans="1:14" ht="15.75" thickBot="1" x14ac:dyDescent="0.3">
      <c r="A21" s="38">
        <v>18</v>
      </c>
      <c r="B21" s="39" t="s">
        <v>29</v>
      </c>
      <c r="C21" s="184">
        <f>[1]STA_SP1_NO!$H$170</f>
        <v>62</v>
      </c>
      <c r="D21" s="81">
        <f>[2]STA_SP1_NO!$H$170</f>
        <v>771</v>
      </c>
      <c r="E21" s="184">
        <f>[3]STA_SP1_NO!$H$170</f>
        <v>178</v>
      </c>
      <c r="F21" s="81">
        <f>[4]STA_SP1_NO!$H$170</f>
        <v>465</v>
      </c>
      <c r="G21" s="184">
        <f>[5]STA_SP1_NO!$H$170</f>
        <v>4</v>
      </c>
      <c r="H21" s="81">
        <f>[6]STA_SP1_NO!$H$170</f>
        <v>449</v>
      </c>
      <c r="I21" s="193">
        <f>[7]STA_SP1_NO!$H$170</f>
        <v>66</v>
      </c>
      <c r="J21" s="164">
        <f>[8]STA_SP1_NO!$H$170</f>
        <v>12</v>
      </c>
      <c r="K21" s="184">
        <f>[9]STA_SP1_NO!$H$170</f>
        <v>231</v>
      </c>
      <c r="L21" s="183">
        <f>'[10]СП-1 (н.о.)'!$H$171</f>
        <v>132</v>
      </c>
      <c r="M21" s="184">
        <f>[11]STA_SP1_NO!$H$170</f>
        <v>300</v>
      </c>
      <c r="N21" s="155">
        <f t="shared" si="0"/>
        <v>2670</v>
      </c>
    </row>
    <row r="22" spans="1:14" ht="15.75" thickBot="1" x14ac:dyDescent="0.3">
      <c r="A22" s="40"/>
      <c r="B22" s="41" t="s">
        <v>37</v>
      </c>
      <c r="C22" s="59">
        <f t="shared" ref="C22:M22" si="1">SUM(C4:C21)</f>
        <v>1256</v>
      </c>
      <c r="D22" s="46">
        <f t="shared" si="1"/>
        <v>3381</v>
      </c>
      <c r="E22" s="84">
        <f>SUM(E4:E21)</f>
        <v>1535</v>
      </c>
      <c r="F22" s="46">
        <f t="shared" si="1"/>
        <v>2710</v>
      </c>
      <c r="G22" s="59">
        <f>SUM(G4:G21)</f>
        <v>979</v>
      </c>
      <c r="H22" s="46">
        <f t="shared" si="1"/>
        <v>3079</v>
      </c>
      <c r="I22" s="59">
        <f t="shared" si="1"/>
        <v>2280</v>
      </c>
      <c r="J22" s="46">
        <f>SUM(J4:J21)</f>
        <v>1256</v>
      </c>
      <c r="K22" s="84">
        <f>SUM(K4:K21)</f>
        <v>1316</v>
      </c>
      <c r="L22" s="46">
        <f>SUM(L4:L21)</f>
        <v>1403</v>
      </c>
      <c r="M22" s="59">
        <f t="shared" si="1"/>
        <v>3708</v>
      </c>
      <c r="N22" s="43">
        <f t="shared" si="0"/>
        <v>22903</v>
      </c>
    </row>
    <row r="23" spans="1:14" ht="15.75" thickBo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5.75" thickBot="1" x14ac:dyDescent="0.3">
      <c r="A24" s="314" t="s">
        <v>31</v>
      </c>
      <c r="B24" s="315"/>
      <c r="C24" s="52">
        <f>C22/N22</f>
        <v>5.4839977295550804E-2</v>
      </c>
      <c r="D24" s="51">
        <f>D22/N22</f>
        <v>0.14762258219447233</v>
      </c>
      <c r="E24" s="52">
        <f>E22/N22</f>
        <v>6.7021787538750377E-2</v>
      </c>
      <c r="F24" s="51">
        <f>F22/N22</f>
        <v>0.11832511024756583</v>
      </c>
      <c r="G24" s="52">
        <f>G22/N22</f>
        <v>4.274549185696197E-2</v>
      </c>
      <c r="H24" s="51">
        <f>H22/N22</f>
        <v>0.13443653669824915</v>
      </c>
      <c r="I24" s="52">
        <f>I22/N22</f>
        <v>9.9550277256254635E-2</v>
      </c>
      <c r="J24" s="51">
        <f>J22/N22</f>
        <v>5.4839977295550804E-2</v>
      </c>
      <c r="K24" s="52">
        <f>K22/N22</f>
        <v>5.745972143387329E-2</v>
      </c>
      <c r="L24" s="51">
        <f>L22/N22</f>
        <v>6.1258350434440903E-2</v>
      </c>
      <c r="M24" s="52">
        <f>M22/N22</f>
        <v>0.16190018774832993</v>
      </c>
      <c r="N24" s="51">
        <f>N22/N22</f>
        <v>1</v>
      </c>
    </row>
    <row r="25" spans="1:14" ht="15.75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thickBot="1" x14ac:dyDescent="0.3">
      <c r="A26" s="294" t="s">
        <v>0</v>
      </c>
      <c r="B26" s="300" t="s">
        <v>1</v>
      </c>
      <c r="C26" s="341" t="s">
        <v>90</v>
      </c>
      <c r="D26" s="343"/>
      <c r="E26" s="343"/>
      <c r="F26" s="343"/>
      <c r="G26" s="344"/>
      <c r="H26" s="339" t="s">
        <v>3</v>
      </c>
      <c r="I26" s="1"/>
      <c r="J26" s="1"/>
      <c r="K26" s="1"/>
      <c r="L26" s="1"/>
      <c r="M26" s="1"/>
      <c r="N26" s="1"/>
    </row>
    <row r="27" spans="1:14" ht="15.75" thickBot="1" x14ac:dyDescent="0.3">
      <c r="A27" s="295"/>
      <c r="B27" s="301"/>
      <c r="C27" s="229" t="s">
        <v>11</v>
      </c>
      <c r="D27" s="165" t="s">
        <v>32</v>
      </c>
      <c r="E27" s="229" t="s">
        <v>7</v>
      </c>
      <c r="F27" s="165" t="s">
        <v>9</v>
      </c>
      <c r="G27" s="227" t="s">
        <v>4</v>
      </c>
      <c r="H27" s="340"/>
      <c r="I27" s="1"/>
      <c r="J27" s="97"/>
      <c r="K27" s="324" t="s">
        <v>33</v>
      </c>
      <c r="L27" s="325"/>
      <c r="M27" s="148">
        <f>N22</f>
        <v>22903</v>
      </c>
      <c r="N27" s="149">
        <f>M27/M29</f>
        <v>0.97001397653636012</v>
      </c>
    </row>
    <row r="28" spans="1:14" ht="15.75" thickBot="1" x14ac:dyDescent="0.3">
      <c r="A28" s="24">
        <v>19</v>
      </c>
      <c r="B28" s="166" t="s">
        <v>34</v>
      </c>
      <c r="C28" s="223">
        <f>[12]STA_SP2_ZO!$G$51+[12]STA_SP2_ZO!$H$51</f>
        <v>308</v>
      </c>
      <c r="D28" s="55">
        <f>[13]STA_SP2_ZO!$G$51+[13]STA_SP2_ZO!$H$51</f>
        <v>327</v>
      </c>
      <c r="E28" s="223">
        <f>[14]STA_SP2_ZO!$G$51+[14]STA_SP2_ZO!$H$51</f>
        <v>27</v>
      </c>
      <c r="F28" s="55">
        <f>[15]STA_SP2_ZO!$G$51+[15]STA_SP2_ZO!$H$51</f>
        <v>36</v>
      </c>
      <c r="G28" s="147">
        <f>[16]STA_SP2_ZO!$G$51+[16]STA_SP2_ZO!$H$51</f>
        <v>10</v>
      </c>
      <c r="H28" s="55">
        <f>SUM(C28:G28)</f>
        <v>708</v>
      </c>
      <c r="I28" s="1"/>
      <c r="J28" s="97"/>
      <c r="K28" s="316" t="s">
        <v>34</v>
      </c>
      <c r="L28" s="317"/>
      <c r="M28" s="147">
        <f>H28</f>
        <v>708</v>
      </c>
      <c r="N28" s="150">
        <f>M28/M29</f>
        <v>2.9986023463639828E-2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97"/>
      <c r="K29" s="318" t="s">
        <v>3</v>
      </c>
      <c r="L29" s="319"/>
      <c r="M29" s="151">
        <f>M27+M28</f>
        <v>23611</v>
      </c>
      <c r="N29" s="152">
        <f>M29/M29</f>
        <v>1</v>
      </c>
    </row>
    <row r="30" spans="1:14" ht="15.75" thickBot="1" x14ac:dyDescent="0.3">
      <c r="A30" s="288" t="s">
        <v>35</v>
      </c>
      <c r="B30" s="289"/>
      <c r="C30" s="25">
        <f>C28/H28</f>
        <v>0.43502824858757061</v>
      </c>
      <c r="D30" s="98">
        <f>D28/H28</f>
        <v>0.46186440677966101</v>
      </c>
      <c r="E30" s="25">
        <f>E28/H28</f>
        <v>3.8135593220338986E-2</v>
      </c>
      <c r="F30" s="98">
        <f>F28/H28</f>
        <v>5.0847457627118647E-2</v>
      </c>
      <c r="G30" s="25">
        <f>G28/H28</f>
        <v>1.4124293785310734E-2</v>
      </c>
      <c r="H30" s="98">
        <f>H28/H28</f>
        <v>1</v>
      </c>
      <c r="I30" s="1"/>
      <c r="J30" s="1"/>
      <c r="K30" s="1"/>
      <c r="L30" s="1"/>
      <c r="M30" s="1"/>
      <c r="N30" s="1"/>
    </row>
  </sheetData>
  <mergeCells count="14">
    <mergeCell ref="K28:L28"/>
    <mergeCell ref="A30:B30"/>
    <mergeCell ref="A26:A27"/>
    <mergeCell ref="B26:B27"/>
    <mergeCell ref="K27:L27"/>
    <mergeCell ref="K29:L29"/>
    <mergeCell ref="H26:H27"/>
    <mergeCell ref="C26:G26"/>
    <mergeCell ref="N2:N3"/>
    <mergeCell ref="A24:B24"/>
    <mergeCell ref="C1:I1"/>
    <mergeCell ref="A2:A3"/>
    <mergeCell ref="B2:B3"/>
    <mergeCell ref="C2:M2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abSelected="1" workbookViewId="0">
      <selection activeCell="D21" sqref="D21"/>
    </sheetView>
  </sheetViews>
  <sheetFormatPr defaultRowHeight="15" x14ac:dyDescent="0.25"/>
  <cols>
    <col min="1" max="1" width="4.7109375" customWidth="1"/>
    <col min="2" max="2" width="27.85546875" customWidth="1"/>
    <col min="11" max="11" width="9.140625" customWidth="1"/>
  </cols>
  <sheetData>
    <row r="1" spans="1:14" ht="27.75" customHeight="1" thickBot="1" x14ac:dyDescent="0.3">
      <c r="A1" s="29"/>
      <c r="B1" s="29"/>
      <c r="C1" s="326" t="s">
        <v>100</v>
      </c>
      <c r="D1" s="327"/>
      <c r="E1" s="327"/>
      <c r="F1" s="327"/>
      <c r="G1" s="327"/>
      <c r="H1" s="327"/>
      <c r="I1" s="327"/>
      <c r="J1" s="328"/>
      <c r="K1" s="328"/>
      <c r="L1" s="29"/>
      <c r="M1" s="29"/>
      <c r="N1" s="207" t="s">
        <v>36</v>
      </c>
    </row>
    <row r="2" spans="1:14" ht="15.75" thickBot="1" x14ac:dyDescent="0.3">
      <c r="A2" s="329" t="s">
        <v>0</v>
      </c>
      <c r="B2" s="331" t="s">
        <v>1</v>
      </c>
      <c r="C2" s="349" t="s">
        <v>2</v>
      </c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35" t="s">
        <v>3</v>
      </c>
    </row>
    <row r="3" spans="1:14" ht="15.75" thickBot="1" x14ac:dyDescent="0.3">
      <c r="A3" s="330"/>
      <c r="B3" s="332"/>
      <c r="C3" s="79" t="s">
        <v>69</v>
      </c>
      <c r="D3" s="33" t="s">
        <v>4</v>
      </c>
      <c r="E3" s="32" t="s">
        <v>5</v>
      </c>
      <c r="F3" s="33" t="s">
        <v>6</v>
      </c>
      <c r="G3" s="32" t="s">
        <v>7</v>
      </c>
      <c r="H3" s="33" t="s">
        <v>8</v>
      </c>
      <c r="I3" s="21" t="s">
        <v>94</v>
      </c>
      <c r="J3" s="33" t="s">
        <v>9</v>
      </c>
      <c r="K3" s="77" t="s">
        <v>38</v>
      </c>
      <c r="L3" s="228" t="s">
        <v>93</v>
      </c>
      <c r="M3" s="57" t="s">
        <v>11</v>
      </c>
      <c r="N3" s="336"/>
    </row>
    <row r="4" spans="1:14" ht="15.75" thickBot="1" x14ac:dyDescent="0.3">
      <c r="A4" s="34">
        <v>1</v>
      </c>
      <c r="B4" s="35" t="s">
        <v>12</v>
      </c>
      <c r="C4" s="153">
        <f>[1]STA_SP1_NO!$I$10</f>
        <v>3567.53</v>
      </c>
      <c r="D4" s="81">
        <f>[2]STA_SP1_NO!$I$10</f>
        <v>19653.87</v>
      </c>
      <c r="E4" s="153">
        <f>[3]STA_SP1_NO!$I$10</f>
        <v>2412</v>
      </c>
      <c r="F4" s="81">
        <f>[4]STA_SP1_NO!$I$10</f>
        <v>7715.47</v>
      </c>
      <c r="G4" s="153">
        <f>[5]STA_SP1_NO!$I$10</f>
        <v>4532</v>
      </c>
      <c r="H4" s="81">
        <f>[6]STA_SP1_NO!$I$10</f>
        <v>5303</v>
      </c>
      <c r="I4" s="193">
        <f>[7]STA_SP1_NO!$I$10</f>
        <v>2532.79</v>
      </c>
      <c r="J4" s="81">
        <f>[8]STA_SP1_NO!$I$10</f>
        <v>3821</v>
      </c>
      <c r="K4" s="153">
        <f>[9]STA_SP1_NO!$I$10</f>
        <v>2307</v>
      </c>
      <c r="L4" s="81">
        <f>'[10]СП-1 (н.о.)'!$I$11</f>
        <v>9246.9699999999993</v>
      </c>
      <c r="M4" s="184">
        <f>[11]STA_SP1_NO!$I$10</f>
        <v>3611</v>
      </c>
      <c r="N4" s="154">
        <f t="shared" ref="N4:N21" si="0">SUM(C4:M4)</f>
        <v>64702.63</v>
      </c>
    </row>
    <row r="5" spans="1:14" ht="15.75" thickBot="1" x14ac:dyDescent="0.3">
      <c r="A5" s="36">
        <v>2</v>
      </c>
      <c r="B5" s="37" t="s">
        <v>13</v>
      </c>
      <c r="C5" s="153">
        <f>[1]STA_SP1_NO!$I$20</f>
        <v>2172.69</v>
      </c>
      <c r="D5" s="81">
        <f>[2]STA_SP1_NO!$I$20</f>
        <v>8008.11</v>
      </c>
      <c r="E5" s="153">
        <f>[3]STA_SP1_NO!$I$20</f>
        <v>1684</v>
      </c>
      <c r="F5" s="81">
        <f>[4]STA_SP1_NO!$I$20</f>
        <v>5581.06</v>
      </c>
      <c r="G5" s="153">
        <f>[5]STA_SP1_NO!$I$20</f>
        <v>69</v>
      </c>
      <c r="H5" s="81">
        <f>[6]STA_SP1_NO!$I$20</f>
        <v>13357</v>
      </c>
      <c r="I5" s="193">
        <f>[7]STA_SP1_NO!$I$20</f>
        <v>0</v>
      </c>
      <c r="J5" s="81">
        <f>[8]STA_SP1_NO!$I$20</f>
        <v>509</v>
      </c>
      <c r="K5" s="153">
        <f>[9]STA_SP1_NO!$I$20</f>
        <v>0</v>
      </c>
      <c r="L5" s="81">
        <f>'[10]СП-1 (н.о.)'!$I$21</f>
        <v>1686.22</v>
      </c>
      <c r="M5" s="184">
        <f>[11]STA_SP1_NO!$I$20</f>
        <v>13258</v>
      </c>
      <c r="N5" s="62">
        <f t="shared" si="0"/>
        <v>46325.08</v>
      </c>
    </row>
    <row r="6" spans="1:14" ht="15.75" thickBot="1" x14ac:dyDescent="0.3">
      <c r="A6" s="36">
        <v>3</v>
      </c>
      <c r="B6" s="37" t="s">
        <v>14</v>
      </c>
      <c r="C6" s="153">
        <f>[1]STA_SP1_NO!$I$24</f>
        <v>7729.32</v>
      </c>
      <c r="D6" s="81">
        <f>[2]STA_SP1_NO!$I$24</f>
        <v>39401.26</v>
      </c>
      <c r="E6" s="153">
        <f>[3]STA_SP1_NO!$I$24</f>
        <v>17845</v>
      </c>
      <c r="F6" s="81">
        <f>[4]STA_SP1_NO!$I$24</f>
        <v>42614.68</v>
      </c>
      <c r="G6" s="153">
        <f>[5]STA_SP1_NO!$I$24</f>
        <v>23721</v>
      </c>
      <c r="H6" s="81">
        <f>[6]STA_SP1_NO!$I$24</f>
        <v>25788</v>
      </c>
      <c r="I6" s="193">
        <f>[7]STA_SP1_NO!$I$24</f>
        <v>3882</v>
      </c>
      <c r="J6" s="81">
        <f>[8]STA_SP1_NO!$I$24</f>
        <v>11927</v>
      </c>
      <c r="K6" s="153">
        <f>[9]STA_SP1_NO!$I$24</f>
        <v>17211</v>
      </c>
      <c r="L6" s="81">
        <f>'[10]СП-1 (н.о.)'!$I$25</f>
        <v>20605.93</v>
      </c>
      <c r="M6" s="184">
        <f>[11]STA_SP1_NO!$I$24</f>
        <v>33509</v>
      </c>
      <c r="N6" s="62">
        <f t="shared" si="0"/>
        <v>244234.19</v>
      </c>
    </row>
    <row r="7" spans="1:14" ht="15.75" thickBot="1" x14ac:dyDescent="0.3">
      <c r="A7" s="36">
        <v>4</v>
      </c>
      <c r="B7" s="37" t="s">
        <v>15</v>
      </c>
      <c r="C7" s="153">
        <f>[1]STA_SP1_NO!$I$27</f>
        <v>0</v>
      </c>
      <c r="D7" s="81">
        <f>[2]STA_SP1_NO!$I$27</f>
        <v>0</v>
      </c>
      <c r="E7" s="153">
        <f>[3]STA_SP1_NO!$I$27</f>
        <v>0</v>
      </c>
      <c r="F7" s="81">
        <f>[4]STA_SP1_NO!$I$27</f>
        <v>0</v>
      </c>
      <c r="G7" s="153">
        <f>[5]STA_SP1_NO!$I$27</f>
        <v>0</v>
      </c>
      <c r="H7" s="81">
        <f>[6]STA_SP1_NO!$I$27</f>
        <v>0</v>
      </c>
      <c r="I7" s="193">
        <f>[7]STA_SP1_NO!$I$27</f>
        <v>0</v>
      </c>
      <c r="J7" s="81">
        <f>[8]STA_SP1_NO!$I$27</f>
        <v>0</v>
      </c>
      <c r="K7" s="153">
        <f>[9]STA_SP1_NO!$I$27</f>
        <v>0</v>
      </c>
      <c r="L7" s="81">
        <f>'[10]СП-1 (н.о.)'!$I$28</f>
        <v>0</v>
      </c>
      <c r="M7" s="184">
        <f>[11]STA_SP1_NO!$I$27</f>
        <v>0</v>
      </c>
      <c r="N7" s="62">
        <f t="shared" si="0"/>
        <v>0</v>
      </c>
    </row>
    <row r="8" spans="1:14" ht="15.75" thickBot="1" x14ac:dyDescent="0.3">
      <c r="A8" s="36">
        <v>5</v>
      </c>
      <c r="B8" s="37" t="s">
        <v>16</v>
      </c>
      <c r="C8" s="153">
        <f>[1]STA_SP1_NO!$I$30</f>
        <v>0</v>
      </c>
      <c r="D8" s="81">
        <f>[2]STA_SP1_NO!$I$30</f>
        <v>480256.07</v>
      </c>
      <c r="E8" s="153">
        <f>[3]STA_SP1_NO!$I$30</f>
        <v>0</v>
      </c>
      <c r="F8" s="81">
        <f>[4]STA_SP1_NO!$I$30</f>
        <v>0</v>
      </c>
      <c r="G8" s="153">
        <f>[5]STA_SP1_NO!$I$30</f>
        <v>0</v>
      </c>
      <c r="H8" s="81">
        <f>[6]STA_SP1_NO!$I$30</f>
        <v>0</v>
      </c>
      <c r="I8" s="193">
        <f>[7]STA_SP1_NO!$I$30</f>
        <v>0</v>
      </c>
      <c r="J8" s="81">
        <f>[8]STA_SP1_NO!$I$30</f>
        <v>0</v>
      </c>
      <c r="K8" s="153">
        <f>[9]STA_SP1_NO!$I$30</f>
        <v>0</v>
      </c>
      <c r="L8" s="81">
        <f>'[10]СП-1 (н.о.)'!$I$31</f>
        <v>0</v>
      </c>
      <c r="M8" s="184">
        <f>[11]STA_SP1_NO!$I$30</f>
        <v>0</v>
      </c>
      <c r="N8" s="62">
        <f t="shared" si="0"/>
        <v>480256.07</v>
      </c>
    </row>
    <row r="9" spans="1:14" ht="15.75" thickBot="1" x14ac:dyDescent="0.3">
      <c r="A9" s="36">
        <v>6</v>
      </c>
      <c r="B9" s="37" t="s">
        <v>17</v>
      </c>
      <c r="C9" s="153">
        <f>[1]STA_SP1_NO!$I$33</f>
        <v>0</v>
      </c>
      <c r="D9" s="81">
        <f>[2]STA_SP1_NO!$I$33</f>
        <v>0</v>
      </c>
      <c r="E9" s="153">
        <f>[3]STA_SP1_NO!$I$33</f>
        <v>0</v>
      </c>
      <c r="F9" s="81">
        <f>[4]STA_SP1_NO!$I$33</f>
        <v>60</v>
      </c>
      <c r="G9" s="153">
        <f>[5]STA_SP1_NO!$I$33</f>
        <v>0</v>
      </c>
      <c r="H9" s="81">
        <f>[6]STA_SP1_NO!$I$33</f>
        <v>0</v>
      </c>
      <c r="I9" s="193">
        <f>[7]STA_SP1_NO!$I$33</f>
        <v>0</v>
      </c>
      <c r="J9" s="81">
        <f>[8]STA_SP1_NO!$I$33</f>
        <v>0</v>
      </c>
      <c r="K9" s="153">
        <f>[9]STA_SP1_NO!$I$33</f>
        <v>0</v>
      </c>
      <c r="L9" s="81">
        <f>'[10]СП-1 (н.о.)'!$I$34</f>
        <v>0</v>
      </c>
      <c r="M9" s="184">
        <f>[11]STA_SP1_NO!$I$33</f>
        <v>0</v>
      </c>
      <c r="N9" s="62">
        <f t="shared" si="0"/>
        <v>60</v>
      </c>
    </row>
    <row r="10" spans="1:14" ht="15.75" thickBot="1" x14ac:dyDescent="0.3">
      <c r="A10" s="36">
        <v>7</v>
      </c>
      <c r="B10" s="37" t="s">
        <v>18</v>
      </c>
      <c r="C10" s="153">
        <f>[1]STA_SP1_NO!$I$36</f>
        <v>565</v>
      </c>
      <c r="D10" s="81">
        <f>[2]STA_SP1_NO!$I$36</f>
        <v>252</v>
      </c>
      <c r="E10" s="153">
        <f>[3]STA_SP1_NO!$I$36</f>
        <v>106</v>
      </c>
      <c r="F10" s="81">
        <f>[4]STA_SP1_NO!$I$36</f>
        <v>0</v>
      </c>
      <c r="G10" s="153">
        <f>[5]STA_SP1_NO!$I$36</f>
        <v>0</v>
      </c>
      <c r="H10" s="81">
        <f>[6]STA_SP1_NO!$I$36</f>
        <v>0</v>
      </c>
      <c r="I10" s="193">
        <f>[7]STA_SP1_NO!$I$36</f>
        <v>0</v>
      </c>
      <c r="J10" s="81">
        <f>[8]STA_SP1_NO!$I$36</f>
        <v>10</v>
      </c>
      <c r="K10" s="153">
        <f>[9]STA_SP1_NO!$I$36</f>
        <v>14</v>
      </c>
      <c r="L10" s="81">
        <f>'[10]СП-1 (н.о.)'!$I$37</f>
        <v>0</v>
      </c>
      <c r="M10" s="184">
        <f>[11]STA_SP1_NO!$I$36</f>
        <v>0</v>
      </c>
      <c r="N10" s="62">
        <f t="shared" si="0"/>
        <v>947</v>
      </c>
    </row>
    <row r="11" spans="1:14" ht="15.75" thickBot="1" x14ac:dyDescent="0.3">
      <c r="A11" s="36">
        <v>8</v>
      </c>
      <c r="B11" s="37" t="s">
        <v>19</v>
      </c>
      <c r="C11" s="153">
        <f>[1]STA_SP1_NO!$I$40</f>
        <v>29806.65</v>
      </c>
      <c r="D11" s="81">
        <f>[2]STA_SP1_NO!$I$40</f>
        <v>15502.45</v>
      </c>
      <c r="E11" s="153">
        <f>[3]STA_SP1_NO!$I$40</f>
        <v>7463</v>
      </c>
      <c r="F11" s="81">
        <f>[4]STA_SP1_NO!$I$40</f>
        <v>21987.22</v>
      </c>
      <c r="G11" s="153">
        <f>[5]STA_SP1_NO!$I$40</f>
        <v>20900</v>
      </c>
      <c r="H11" s="81">
        <f>[6]STA_SP1_NO!$I$40</f>
        <v>37252</v>
      </c>
      <c r="I11" s="193">
        <f>[7]STA_SP1_NO!$I$40</f>
        <v>609.5</v>
      </c>
      <c r="J11" s="81">
        <f>[8]STA_SP1_NO!$I$40</f>
        <v>1602</v>
      </c>
      <c r="K11" s="153">
        <f>[9]STA_SP1_NO!$I$40</f>
        <v>1197</v>
      </c>
      <c r="L11" s="81">
        <f>'[10]СП-1 (н.о.)'!$I$41</f>
        <v>1071.55</v>
      </c>
      <c r="M11" s="184">
        <f>[11]STA_SP1_NO!$I$40</f>
        <v>64315</v>
      </c>
      <c r="N11" s="62">
        <f t="shared" si="0"/>
        <v>201706.37</v>
      </c>
    </row>
    <row r="12" spans="1:14" ht="15.75" thickBot="1" x14ac:dyDescent="0.3">
      <c r="A12" s="36">
        <v>9</v>
      </c>
      <c r="B12" s="37" t="s">
        <v>20</v>
      </c>
      <c r="C12" s="153">
        <f>[1]STA_SP1_NO!$I$56</f>
        <v>71297.41</v>
      </c>
      <c r="D12" s="81">
        <f>[2]STA_SP1_NO!$I$56</f>
        <v>20961.16</v>
      </c>
      <c r="E12" s="153">
        <f>[3]STA_SP1_NO!$I$56</f>
        <v>9238</v>
      </c>
      <c r="F12" s="81">
        <f>[4]STA_SP1_NO!$I$56</f>
        <v>15471.05</v>
      </c>
      <c r="G12" s="153">
        <f>[5]STA_SP1_NO!$I$56</f>
        <v>11054</v>
      </c>
      <c r="H12" s="81">
        <f>[6]STA_SP1_NO!$I$56</f>
        <v>5000</v>
      </c>
      <c r="I12" s="193">
        <f>[7]STA_SP1_NO!$I$56</f>
        <v>234.5</v>
      </c>
      <c r="J12" s="81">
        <f>[8]STA_SP1_NO!$I$56</f>
        <v>6192</v>
      </c>
      <c r="K12" s="153">
        <f>[9]STA_SP1_NO!$I$56</f>
        <v>1808</v>
      </c>
      <c r="L12" s="81">
        <f>'[10]СП-1 (н.о.)'!$I$57</f>
        <v>4945.29</v>
      </c>
      <c r="M12" s="184">
        <f>[11]STA_SP1_NO!$I$56</f>
        <v>2662</v>
      </c>
      <c r="N12" s="62">
        <f t="shared" si="0"/>
        <v>148863.41</v>
      </c>
    </row>
    <row r="13" spans="1:14" ht="15.75" thickBot="1" x14ac:dyDescent="0.3">
      <c r="A13" s="36">
        <v>10</v>
      </c>
      <c r="B13" s="37" t="s">
        <v>21</v>
      </c>
      <c r="C13" s="153">
        <f>[1]STA_SP1_NO!$I$88</f>
        <v>82014.929999999993</v>
      </c>
      <c r="D13" s="81">
        <f>[2]STA_SP1_NO!$I$88</f>
        <v>324524.58</v>
      </c>
      <c r="E13" s="153">
        <f>[3]STA_SP1_NO!$I$88</f>
        <v>116850</v>
      </c>
      <c r="F13" s="81">
        <f>[4]STA_SP1_NO!$I$88</f>
        <v>200295.01</v>
      </c>
      <c r="G13" s="153">
        <f>[5]STA_SP1_NO!$I$88</f>
        <v>260928</v>
      </c>
      <c r="H13" s="81">
        <f>[6]STA_SP1_NO!$I$88</f>
        <v>250914</v>
      </c>
      <c r="I13" s="193">
        <f>[7]STA_SP1_NO!$I$88</f>
        <v>204085.36</v>
      </c>
      <c r="J13" s="81">
        <f>[8]STA_SP1_NO!$I$88</f>
        <v>115550</v>
      </c>
      <c r="K13" s="153">
        <f>[9]STA_SP1_NO!$I$88</f>
        <v>190080</v>
      </c>
      <c r="L13" s="81">
        <f>'[10]СП-1 (н.о.)'!$I$89</f>
        <v>224883.87</v>
      </c>
      <c r="M13" s="184">
        <f>[11]STA_SP1_NO!$I$88</f>
        <v>162355</v>
      </c>
      <c r="N13" s="62">
        <f t="shared" si="0"/>
        <v>2132480.75</v>
      </c>
    </row>
    <row r="14" spans="1:14" ht="15.75" thickBot="1" x14ac:dyDescent="0.3">
      <c r="A14" s="36">
        <v>11</v>
      </c>
      <c r="B14" s="37" t="s">
        <v>22</v>
      </c>
      <c r="C14" s="153">
        <f>[1]STA_SP1_NO!$I$124</f>
        <v>0</v>
      </c>
      <c r="D14" s="81">
        <f>[2]STA_SP1_NO!$I$124</f>
        <v>0</v>
      </c>
      <c r="E14" s="153">
        <f>[3]STA_SP1_NO!$I$124</f>
        <v>0</v>
      </c>
      <c r="F14" s="81">
        <f>[4]STA_SP1_NO!$I$124</f>
        <v>0</v>
      </c>
      <c r="G14" s="153">
        <f>[5]STA_SP1_NO!$I$124</f>
        <v>0</v>
      </c>
      <c r="H14" s="81">
        <f>[6]STA_SP1_NO!$I$124</f>
        <v>0</v>
      </c>
      <c r="I14" s="193">
        <f>[7]STA_SP1_NO!$I$124</f>
        <v>0</v>
      </c>
      <c r="J14" s="81">
        <f>[8]STA_SP1_NO!$I$124</f>
        <v>0</v>
      </c>
      <c r="K14" s="153">
        <f>[9]STA_SP1_NO!$I$124</f>
        <v>0</v>
      </c>
      <c r="L14" s="81">
        <f>'[10]СП-1 (н.о.)'!$I$125</f>
        <v>0</v>
      </c>
      <c r="M14" s="184">
        <f>[11]STA_SP1_NO!$I$124</f>
        <v>0</v>
      </c>
      <c r="N14" s="62">
        <f t="shared" si="0"/>
        <v>0</v>
      </c>
    </row>
    <row r="15" spans="1:14" ht="15.75" thickBot="1" x14ac:dyDescent="0.3">
      <c r="A15" s="36">
        <v>12</v>
      </c>
      <c r="B15" s="37" t="s">
        <v>23</v>
      </c>
      <c r="C15" s="153">
        <f>[1]STA_SP1_NO!$I$128</f>
        <v>0</v>
      </c>
      <c r="D15" s="81">
        <f>[2]STA_SP1_NO!$I$128</f>
        <v>6255</v>
      </c>
      <c r="E15" s="153">
        <f>[3]STA_SP1_NO!$I$128</f>
        <v>0</v>
      </c>
      <c r="F15" s="81">
        <f>[4]STA_SP1_NO!$I$128</f>
        <v>0</v>
      </c>
      <c r="G15" s="153">
        <f>[5]STA_SP1_NO!$I$128</f>
        <v>0</v>
      </c>
      <c r="H15" s="81">
        <f>[6]STA_SP1_NO!$I$128</f>
        <v>0</v>
      </c>
      <c r="I15" s="193">
        <f>[7]STA_SP1_NO!$I$128</f>
        <v>0</v>
      </c>
      <c r="J15" s="81">
        <f>[8]STA_SP1_NO!$I$128</f>
        <v>0</v>
      </c>
      <c r="K15" s="153">
        <f>[9]STA_SP1_NO!$I$128</f>
        <v>0</v>
      </c>
      <c r="L15" s="81">
        <f>'[10]СП-1 (н.о.)'!$I$129</f>
        <v>0</v>
      </c>
      <c r="M15" s="184">
        <f>[11]STA_SP1_NO!$I$128</f>
        <v>0</v>
      </c>
      <c r="N15" s="62">
        <f t="shared" si="0"/>
        <v>6255</v>
      </c>
    </row>
    <row r="16" spans="1:14" ht="15.75" thickBot="1" x14ac:dyDescent="0.3">
      <c r="A16" s="36">
        <v>13</v>
      </c>
      <c r="B16" s="37" t="s">
        <v>24</v>
      </c>
      <c r="C16" s="153">
        <f>[1]STA_SP1_NO!$I$132</f>
        <v>4566.32</v>
      </c>
      <c r="D16" s="81">
        <f>[2]STA_SP1_NO!$I$132</f>
        <v>9927.2999999999993</v>
      </c>
      <c r="E16" s="153">
        <f>[3]STA_SP1_NO!$I$132</f>
        <v>339</v>
      </c>
      <c r="F16" s="81">
        <f>[4]STA_SP1_NO!$I$132</f>
        <v>4148</v>
      </c>
      <c r="G16" s="153">
        <f>[5]STA_SP1_NO!$I$132</f>
        <v>10137</v>
      </c>
      <c r="H16" s="81">
        <f>[6]STA_SP1_NO!$I$132</f>
        <v>3650</v>
      </c>
      <c r="I16" s="193">
        <f>[7]STA_SP1_NO!$I$132</f>
        <v>132</v>
      </c>
      <c r="J16" s="81">
        <f>[8]STA_SP1_NO!$I$132</f>
        <v>7834</v>
      </c>
      <c r="K16" s="153">
        <f>[9]STA_SP1_NO!$I$132</f>
        <v>8314</v>
      </c>
      <c r="L16" s="81">
        <f>'[10]СП-1 (н.о.)'!$I$133</f>
        <v>1150.8499999999999</v>
      </c>
      <c r="M16" s="184">
        <f>[11]STA_SP1_NO!$I$132</f>
        <v>582</v>
      </c>
      <c r="N16" s="62">
        <f t="shared" si="0"/>
        <v>50780.469999999994</v>
      </c>
    </row>
    <row r="17" spans="1:14" ht="15.75" thickBot="1" x14ac:dyDescent="0.3">
      <c r="A17" s="36">
        <v>14</v>
      </c>
      <c r="B17" s="37" t="s">
        <v>25</v>
      </c>
      <c r="C17" s="153">
        <f>[1]STA_SP1_NO!$I$153</f>
        <v>0</v>
      </c>
      <c r="D17" s="81">
        <f>[2]STA_SP1_NO!$I$153</f>
        <v>1216.69</v>
      </c>
      <c r="E17" s="153">
        <f>[3]STA_SP1_NO!$I$153</f>
        <v>0</v>
      </c>
      <c r="F17" s="81">
        <f>[4]STA_SP1_NO!$I$153</f>
        <v>0</v>
      </c>
      <c r="G17" s="153">
        <f>[5]STA_SP1_NO!$I$153</f>
        <v>0</v>
      </c>
      <c r="H17" s="81">
        <f>[6]STA_SP1_NO!$I$153</f>
        <v>0</v>
      </c>
      <c r="I17" s="193">
        <f>[7]STA_SP1_NO!$I$153</f>
        <v>0</v>
      </c>
      <c r="J17" s="81">
        <f>[8]STA_SP1_NO!$I$153</f>
        <v>0</v>
      </c>
      <c r="K17" s="153">
        <f>[9]STA_SP1_NO!$I$153</f>
        <v>0</v>
      </c>
      <c r="L17" s="81">
        <f>'[10]СП-1 (н.о.)'!$I$154</f>
        <v>0</v>
      </c>
      <c r="M17" s="184">
        <f>[11]STA_SP1_NO!$I$153</f>
        <v>0</v>
      </c>
      <c r="N17" s="62">
        <f t="shared" si="0"/>
        <v>1216.69</v>
      </c>
    </row>
    <row r="18" spans="1:14" ht="15.75" thickBot="1" x14ac:dyDescent="0.3">
      <c r="A18" s="36">
        <v>15</v>
      </c>
      <c r="B18" s="37" t="s">
        <v>26</v>
      </c>
      <c r="C18" s="153">
        <f>[1]STA_SP1_NO!$I$158</f>
        <v>0</v>
      </c>
      <c r="D18" s="81">
        <f>[2]STA_SP1_NO!$I$158</f>
        <v>0</v>
      </c>
      <c r="E18" s="153">
        <f>[3]STA_SP1_NO!$I$158</f>
        <v>0</v>
      </c>
      <c r="F18" s="81">
        <f>[4]STA_SP1_NO!$I$158</f>
        <v>0</v>
      </c>
      <c r="G18" s="153">
        <f>[5]STA_SP1_NO!$I$158</f>
        <v>0</v>
      </c>
      <c r="H18" s="81">
        <f>[6]STA_SP1_NO!$I$158</f>
        <v>0</v>
      </c>
      <c r="I18" s="193">
        <f>[7]STA_SP1_NO!$I$158</f>
        <v>0</v>
      </c>
      <c r="J18" s="81">
        <f>[8]STA_SP1_NO!$I$158</f>
        <v>0</v>
      </c>
      <c r="K18" s="153">
        <f>[9]STA_SP1_NO!$I$158</f>
        <v>0</v>
      </c>
      <c r="L18" s="81">
        <f>'[10]СП-1 (н.о.)'!$I$159</f>
        <v>0</v>
      </c>
      <c r="M18" s="184">
        <f>[11]STA_SP1_NO!$I$158</f>
        <v>0</v>
      </c>
      <c r="N18" s="62">
        <f t="shared" si="0"/>
        <v>0</v>
      </c>
    </row>
    <row r="19" spans="1:14" ht="15.75" thickBot="1" x14ac:dyDescent="0.3">
      <c r="A19" s="36">
        <v>16</v>
      </c>
      <c r="B19" s="37" t="s">
        <v>27</v>
      </c>
      <c r="C19" s="153">
        <f>[1]STA_SP1_NO!$I$161</f>
        <v>0</v>
      </c>
      <c r="D19" s="81">
        <f>[2]STA_SP1_NO!$I$161</f>
        <v>0</v>
      </c>
      <c r="E19" s="153">
        <f>[3]STA_SP1_NO!$I$161</f>
        <v>0</v>
      </c>
      <c r="F19" s="81">
        <f>[4]STA_SP1_NO!$I$161</f>
        <v>2100</v>
      </c>
      <c r="G19" s="153">
        <f>[5]STA_SP1_NO!$I$161</f>
        <v>0</v>
      </c>
      <c r="H19" s="81">
        <f>[6]STA_SP1_NO!$I$161</f>
        <v>0</v>
      </c>
      <c r="I19" s="193">
        <f>[7]STA_SP1_NO!$I$161</f>
        <v>0</v>
      </c>
      <c r="J19" s="81">
        <f>[8]STA_SP1_NO!$I$161</f>
        <v>0</v>
      </c>
      <c r="K19" s="153">
        <f>[9]STA_SP1_NO!$I$161</f>
        <v>0</v>
      </c>
      <c r="L19" s="81">
        <f>'[10]СП-1 (н.о.)'!$I$162</f>
        <v>0</v>
      </c>
      <c r="M19" s="184">
        <f>[11]STA_SP1_NO!$I$161</f>
        <v>0</v>
      </c>
      <c r="N19" s="62">
        <f t="shared" si="0"/>
        <v>2100</v>
      </c>
    </row>
    <row r="20" spans="1:14" ht="15.75" thickBot="1" x14ac:dyDescent="0.3">
      <c r="A20" s="36">
        <v>17</v>
      </c>
      <c r="B20" s="37" t="s">
        <v>28</v>
      </c>
      <c r="C20" s="153">
        <f>[1]STA_SP1_NO!$I$167</f>
        <v>0</v>
      </c>
      <c r="D20" s="81">
        <f>[2]STA_SP1_NO!$I$167</f>
        <v>0</v>
      </c>
      <c r="E20" s="153">
        <f>[3]STA_SP1_NO!$I$167</f>
        <v>0</v>
      </c>
      <c r="F20" s="81">
        <f>[4]STA_SP1_NO!$I$167</f>
        <v>0</v>
      </c>
      <c r="G20" s="153">
        <f>[5]STA_SP1_NO!$I$167</f>
        <v>0</v>
      </c>
      <c r="H20" s="81">
        <f>[6]STA_SP1_NO!$I$167</f>
        <v>0</v>
      </c>
      <c r="I20" s="193">
        <f>[7]STA_SP1_NO!$I$167</f>
        <v>0</v>
      </c>
      <c r="J20" s="81">
        <f>[8]STA_SP1_NO!$I$167</f>
        <v>0</v>
      </c>
      <c r="K20" s="153">
        <f>[9]STA_SP1_NO!$I$167</f>
        <v>0</v>
      </c>
      <c r="L20" s="81">
        <f>'[10]СП-1 (н.о.)'!$I$168</f>
        <v>0</v>
      </c>
      <c r="M20" s="184">
        <f>[11]STA_SP1_NO!$I$167</f>
        <v>0</v>
      </c>
      <c r="N20" s="62">
        <f t="shared" si="0"/>
        <v>0</v>
      </c>
    </row>
    <row r="21" spans="1:14" ht="15.75" thickBot="1" x14ac:dyDescent="0.3">
      <c r="A21" s="38">
        <v>18</v>
      </c>
      <c r="B21" s="39" t="s">
        <v>29</v>
      </c>
      <c r="C21" s="153">
        <f>[1]STA_SP1_NO!$I$170</f>
        <v>1040.54</v>
      </c>
      <c r="D21" s="81">
        <f>[2]STA_SP1_NO!$I$170</f>
        <v>14932.43</v>
      </c>
      <c r="E21" s="153">
        <f>[3]STA_SP1_NO!$I$170</f>
        <v>3201</v>
      </c>
      <c r="F21" s="81">
        <f>[4]STA_SP1_NO!$I$170</f>
        <v>6546.66</v>
      </c>
      <c r="G21" s="153">
        <f>[5]STA_SP1_NO!$I$170</f>
        <v>926</v>
      </c>
      <c r="H21" s="81">
        <f>[6]STA_SP1_NO!$I$170</f>
        <v>8832</v>
      </c>
      <c r="I21" s="193">
        <f>[7]STA_SP1_NO!$I$170</f>
        <v>2086</v>
      </c>
      <c r="J21" s="81">
        <f>[8]STA_SP1_NO!$I$170</f>
        <v>783</v>
      </c>
      <c r="K21" s="153">
        <f>[9]STA_SP1_NO!$I$170</f>
        <v>3908</v>
      </c>
      <c r="L21" s="81">
        <f>'[10]СП-1 (н.о.)'!$I$171</f>
        <v>3076.29</v>
      </c>
      <c r="M21" s="184">
        <f>[11]STA_SP1_NO!$I$170</f>
        <v>9494</v>
      </c>
      <c r="N21" s="155">
        <f t="shared" si="0"/>
        <v>54825.920000000006</v>
      </c>
    </row>
    <row r="22" spans="1:14" ht="15.75" thickBot="1" x14ac:dyDescent="0.3">
      <c r="A22" s="40"/>
      <c r="B22" s="41" t="s">
        <v>30</v>
      </c>
      <c r="C22" s="45">
        <f>SUM(C4:C21)</f>
        <v>202760.39</v>
      </c>
      <c r="D22" s="46">
        <f>SUM(D4:D21)</f>
        <v>940890.92</v>
      </c>
      <c r="E22" s="45">
        <f t="shared" ref="E22:M22" si="1">SUM(E4:E21)</f>
        <v>159138</v>
      </c>
      <c r="F22" s="46">
        <f t="shared" si="1"/>
        <v>306519.14999999997</v>
      </c>
      <c r="G22" s="88">
        <f t="shared" si="1"/>
        <v>332267</v>
      </c>
      <c r="H22" s="46">
        <f t="shared" si="1"/>
        <v>350096</v>
      </c>
      <c r="I22" s="45">
        <f>SUM(I4:I21)</f>
        <v>213562.15</v>
      </c>
      <c r="J22" s="46">
        <f>SUM(J4:J21)</f>
        <v>148228</v>
      </c>
      <c r="K22" s="88">
        <f t="shared" si="1"/>
        <v>224839</v>
      </c>
      <c r="L22" s="46">
        <f>SUM(L4:L21)</f>
        <v>266666.96999999997</v>
      </c>
      <c r="M22" s="59">
        <f t="shared" si="1"/>
        <v>289786</v>
      </c>
      <c r="N22" s="43">
        <f>SUM(N4:N21)</f>
        <v>3434753.58</v>
      </c>
    </row>
    <row r="23" spans="1:14" ht="15.75" thickBot="1" x14ac:dyDescent="0.3">
      <c r="A23" s="1"/>
      <c r="B23" s="1"/>
      <c r="C23" s="1"/>
      <c r="D23" s="1"/>
      <c r="E23" s="1"/>
      <c r="F23" s="1"/>
      <c r="G23" s="1"/>
      <c r="H23" s="1"/>
      <c r="I23" s="156"/>
      <c r="J23" s="1"/>
      <c r="K23" s="1"/>
      <c r="L23" s="1"/>
      <c r="M23" s="1"/>
      <c r="N23" s="1"/>
    </row>
    <row r="24" spans="1:14" ht="15.75" thickBot="1" x14ac:dyDescent="0.3">
      <c r="A24" s="314" t="s">
        <v>31</v>
      </c>
      <c r="B24" s="315"/>
      <c r="C24" s="52">
        <f>C22/N22</f>
        <v>5.9032004852004556E-2</v>
      </c>
      <c r="D24" s="51">
        <f>D22/N22</f>
        <v>0.2739325829598524</v>
      </c>
      <c r="E24" s="52">
        <f>E22/N22</f>
        <v>4.6331708023141502E-2</v>
      </c>
      <c r="F24" s="51">
        <f>F22/N22</f>
        <v>8.9240506738186426E-2</v>
      </c>
      <c r="G24" s="52">
        <f>G22/N22</f>
        <v>9.6736779585800736E-2</v>
      </c>
      <c r="H24" s="51">
        <f>H22/N22</f>
        <v>0.10192754497398325</v>
      </c>
      <c r="I24" s="52">
        <f>I22/N22</f>
        <v>6.2176847632836589E-2</v>
      </c>
      <c r="J24" s="51">
        <f>J22/N22</f>
        <v>4.315535206458683E-2</v>
      </c>
      <c r="K24" s="52">
        <f>K22/N22</f>
        <v>6.5460008924424787E-2</v>
      </c>
      <c r="L24" s="51">
        <f>L22/N22</f>
        <v>7.7637875262073372E-2</v>
      </c>
      <c r="M24" s="52">
        <f>M22/N22</f>
        <v>8.4368788983109524E-2</v>
      </c>
      <c r="N24" s="51">
        <f>N22/N22</f>
        <v>1</v>
      </c>
    </row>
    <row r="25" spans="1:14" ht="15.75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thickBot="1" x14ac:dyDescent="0.3">
      <c r="A26" s="294" t="s">
        <v>0</v>
      </c>
      <c r="B26" s="300" t="s">
        <v>1</v>
      </c>
      <c r="C26" s="341" t="s">
        <v>90</v>
      </c>
      <c r="D26" s="342"/>
      <c r="E26" s="343"/>
      <c r="F26" s="343"/>
      <c r="G26" s="344"/>
      <c r="H26" s="339" t="s">
        <v>3</v>
      </c>
      <c r="I26" s="1"/>
      <c r="J26" s="1"/>
      <c r="K26" s="1"/>
      <c r="L26" s="1"/>
      <c r="M26" s="1"/>
      <c r="N26" s="1"/>
    </row>
    <row r="27" spans="1:14" ht="15.75" thickBot="1" x14ac:dyDescent="0.3">
      <c r="A27" s="295"/>
      <c r="B27" s="301"/>
      <c r="C27" s="259" t="s">
        <v>11</v>
      </c>
      <c r="D27" s="262" t="s">
        <v>32</v>
      </c>
      <c r="E27" s="261" t="s">
        <v>7</v>
      </c>
      <c r="F27" s="165" t="s">
        <v>9</v>
      </c>
      <c r="G27" s="227" t="s">
        <v>4</v>
      </c>
      <c r="H27" s="340"/>
      <c r="I27" s="1"/>
      <c r="J27" s="97"/>
      <c r="K27" s="284" t="s">
        <v>33</v>
      </c>
      <c r="L27" s="285"/>
      <c r="M27" s="148">
        <f>N22</f>
        <v>3434753.58</v>
      </c>
      <c r="N27" s="149">
        <f>M27/M29</f>
        <v>0.97407475550791656</v>
      </c>
    </row>
    <row r="28" spans="1:14" ht="15.75" thickBot="1" x14ac:dyDescent="0.3">
      <c r="A28" s="24">
        <v>19</v>
      </c>
      <c r="B28" s="166" t="s">
        <v>34</v>
      </c>
      <c r="C28" s="264">
        <f>[12]STA_SP4_ZO!$G$51</f>
        <v>14728</v>
      </c>
      <c r="D28" s="263">
        <f>[13]STA_SP4_ZO!$G$51</f>
        <v>58342</v>
      </c>
      <c r="E28" s="265">
        <f>[14]STA_SP4_ZO!$G$51</f>
        <v>10798</v>
      </c>
      <c r="F28" s="55">
        <f>[15]STA_SP4_ZO!$G$51</f>
        <v>5345</v>
      </c>
      <c r="G28" s="147">
        <f>[16]STA_SP4_ZO!$G$51</f>
        <v>2203.83</v>
      </c>
      <c r="H28" s="55">
        <f>SUM(C28:G28)</f>
        <v>91416.83</v>
      </c>
      <c r="I28" s="1"/>
      <c r="J28" s="97"/>
      <c r="K28" s="284" t="s">
        <v>34</v>
      </c>
      <c r="L28" s="285"/>
      <c r="M28" s="208">
        <f>H28</f>
        <v>91416.83</v>
      </c>
      <c r="N28" s="150">
        <f>M28/M29</f>
        <v>2.5925244492083409E-2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97"/>
      <c r="K29" s="284" t="s">
        <v>3</v>
      </c>
      <c r="L29" s="285"/>
      <c r="M29" s="209">
        <f>M27+M28</f>
        <v>3526170.41</v>
      </c>
      <c r="N29" s="152">
        <f>M29/M29</f>
        <v>1</v>
      </c>
    </row>
    <row r="30" spans="1:14" ht="15.75" thickBot="1" x14ac:dyDescent="0.3">
      <c r="A30" s="288" t="s">
        <v>35</v>
      </c>
      <c r="B30" s="289"/>
      <c r="C30" s="25">
        <f>C28/H28</f>
        <v>0.16110818981581401</v>
      </c>
      <c r="D30" s="98">
        <f>D28/H28</f>
        <v>0.63819758353029743</v>
      </c>
      <c r="E30" s="25">
        <f>E28/H28</f>
        <v>0.11811829397278378</v>
      </c>
      <c r="F30" s="98">
        <f>F28/H28</f>
        <v>5.8468446127480027E-2</v>
      </c>
      <c r="G30" s="25">
        <f>G28/H28</f>
        <v>2.4107486553624751E-2</v>
      </c>
      <c r="H30" s="98">
        <f>H28/H28</f>
        <v>1</v>
      </c>
      <c r="I30" s="1"/>
      <c r="J30" s="1"/>
      <c r="K30" s="1"/>
      <c r="L30" s="1"/>
      <c r="M30" s="1"/>
      <c r="N30" s="1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</sheetData>
  <mergeCells count="14">
    <mergeCell ref="K28:L28"/>
    <mergeCell ref="A30:B30"/>
    <mergeCell ref="A26:A27"/>
    <mergeCell ref="B26:B27"/>
    <mergeCell ref="K27:L27"/>
    <mergeCell ref="K29:L29"/>
    <mergeCell ref="H26:H27"/>
    <mergeCell ref="C26:G26"/>
    <mergeCell ref="N2:N3"/>
    <mergeCell ref="A24:B24"/>
    <mergeCell ref="C1:K1"/>
    <mergeCell ref="A2:A3"/>
    <mergeCell ref="B2:B3"/>
    <mergeCell ref="C2:M2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workbookViewId="0">
      <selection activeCell="K21" sqref="K21"/>
    </sheetView>
  </sheetViews>
  <sheetFormatPr defaultRowHeight="15" x14ac:dyDescent="0.25"/>
  <cols>
    <col min="1" max="1" width="6.42578125" customWidth="1"/>
    <col min="2" max="2" width="25.5703125" customWidth="1"/>
  </cols>
  <sheetData>
    <row r="1" spans="1:14" ht="28.5" customHeight="1" thickBot="1" x14ac:dyDescent="0.3">
      <c r="A1" s="326" t="s">
        <v>101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207" t="s">
        <v>36</v>
      </c>
    </row>
    <row r="2" spans="1:14" ht="15.75" thickBot="1" x14ac:dyDescent="0.3">
      <c r="A2" s="329" t="s">
        <v>0</v>
      </c>
      <c r="B2" s="331" t="s">
        <v>1</v>
      </c>
      <c r="C2" s="349" t="s">
        <v>2</v>
      </c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35" t="s">
        <v>3</v>
      </c>
    </row>
    <row r="3" spans="1:14" ht="21" customHeight="1" thickBot="1" x14ac:dyDescent="0.3">
      <c r="A3" s="330"/>
      <c r="B3" s="332"/>
      <c r="C3" s="79" t="s">
        <v>69</v>
      </c>
      <c r="D3" s="33" t="s">
        <v>4</v>
      </c>
      <c r="E3" s="32" t="s">
        <v>5</v>
      </c>
      <c r="F3" s="33" t="s">
        <v>6</v>
      </c>
      <c r="G3" s="32" t="s">
        <v>7</v>
      </c>
      <c r="H3" s="33" t="s">
        <v>8</v>
      </c>
      <c r="I3" s="21" t="s">
        <v>94</v>
      </c>
      <c r="J3" s="33" t="s">
        <v>9</v>
      </c>
      <c r="K3" s="77" t="s">
        <v>38</v>
      </c>
      <c r="L3" s="228" t="s">
        <v>93</v>
      </c>
      <c r="M3" s="57" t="s">
        <v>11</v>
      </c>
      <c r="N3" s="336"/>
    </row>
    <row r="4" spans="1:14" ht="15.75" thickBot="1" x14ac:dyDescent="0.3">
      <c r="A4" s="34">
        <v>1</v>
      </c>
      <c r="B4" s="35" t="s">
        <v>12</v>
      </c>
      <c r="C4" s="153">
        <f>[1]STA_SP5_NO!$G$10</f>
        <v>15539.75</v>
      </c>
      <c r="D4" s="81">
        <f>[2]STA_SP5_NO!$G$10</f>
        <v>31264.15</v>
      </c>
      <c r="E4" s="153">
        <f>[3]STA_SP5_NO!$G$10</f>
        <v>15051</v>
      </c>
      <c r="F4" s="81">
        <f>[4]STA_SP5_NO!$G$10</f>
        <v>9726.3799999999992</v>
      </c>
      <c r="G4" s="153">
        <f>[5]STA_SP5_NO!$G$10</f>
        <v>7471</v>
      </c>
      <c r="H4" s="81">
        <f>[6]STA_SP5_NO!$G$10</f>
        <v>22514</v>
      </c>
      <c r="I4" s="153">
        <f>[7]STA_SP5_NO!$G$10</f>
        <v>1928</v>
      </c>
      <c r="J4" s="81">
        <f>[8]STA_SP5_NO!$G$10</f>
        <v>9863</v>
      </c>
      <c r="K4" s="153">
        <f>[9]STA_SP5_NO!$G$10</f>
        <v>8731.61</v>
      </c>
      <c r="L4" s="81">
        <f>'[10]СП-5 (н.о.)'!$G$11</f>
        <v>17177.28</v>
      </c>
      <c r="M4" s="184">
        <f>[11]STA_SP5_NO!$G$10</f>
        <v>24774</v>
      </c>
      <c r="N4" s="154">
        <f t="shared" ref="N4:N21" si="0">SUM(C4:M4)</f>
        <v>164040.16999999998</v>
      </c>
    </row>
    <row r="5" spans="1:14" ht="15.75" thickBot="1" x14ac:dyDescent="0.3">
      <c r="A5" s="36">
        <v>2</v>
      </c>
      <c r="B5" s="37" t="s">
        <v>13</v>
      </c>
      <c r="C5" s="153">
        <f>[1]STA_SP5_NO!$G$11</f>
        <v>4995.1499999999996</v>
      </c>
      <c r="D5" s="81">
        <f>[2]STA_SP5_NO!$G$11</f>
        <v>1722.96</v>
      </c>
      <c r="E5" s="153">
        <f>[3]STA_SP5_NO!$G$11</f>
        <v>4182</v>
      </c>
      <c r="F5" s="81">
        <f>[4]STA_SP5_NO!$G$11</f>
        <v>6781.29</v>
      </c>
      <c r="G5" s="153">
        <f>[5]STA_SP5_NO!$G$11</f>
        <v>1095</v>
      </c>
      <c r="H5" s="81">
        <f>[6]STA_SP5_NO!$G$11</f>
        <v>8328</v>
      </c>
      <c r="I5" s="153">
        <f>[7]STA_SP5_NO!$G$11</f>
        <v>0</v>
      </c>
      <c r="J5" s="81">
        <f>[8]STA_SP5_NO!$G$11</f>
        <v>2686</v>
      </c>
      <c r="K5" s="153">
        <f>[9]STA_SP5_NO!$G$11</f>
        <v>0</v>
      </c>
      <c r="L5" s="81">
        <f>'[10]СП-5 (н.о.)'!$G$12</f>
        <v>8737.3799999999992</v>
      </c>
      <c r="M5" s="184">
        <f>[11]STA_SP5_NO!$G$11</f>
        <v>6156</v>
      </c>
      <c r="N5" s="62">
        <f t="shared" si="0"/>
        <v>44683.78</v>
      </c>
    </row>
    <row r="6" spans="1:14" ht="15.75" thickBot="1" x14ac:dyDescent="0.3">
      <c r="A6" s="36">
        <v>3</v>
      </c>
      <c r="B6" s="37" t="s">
        <v>14</v>
      </c>
      <c r="C6" s="153">
        <f>[1]STA_SP5_NO!$G$12</f>
        <v>3734.85</v>
      </c>
      <c r="D6" s="81">
        <f>[2]STA_SP5_NO!$G$12</f>
        <v>7041.34</v>
      </c>
      <c r="E6" s="153">
        <f>[3]STA_SP5_NO!$G$12</f>
        <v>16191</v>
      </c>
      <c r="F6" s="81">
        <f>[4]STA_SP5_NO!$G$12</f>
        <v>12732.65</v>
      </c>
      <c r="G6" s="153">
        <f>[5]STA_SP5_NO!$G$12</f>
        <v>2924</v>
      </c>
      <c r="H6" s="81">
        <f>[6]STA_SP5_NO!$G$12</f>
        <v>9735</v>
      </c>
      <c r="I6" s="153">
        <f>[7]STA_SP5_NO!$G$12</f>
        <v>192</v>
      </c>
      <c r="J6" s="81">
        <f>[8]STA_SP5_NO!$G$12</f>
        <v>5133</v>
      </c>
      <c r="K6" s="153">
        <f>[9]STA_SP5_NO!$G$12</f>
        <v>8408.08</v>
      </c>
      <c r="L6" s="81">
        <f>'[10]СП-5 (н.о.)'!$G$13</f>
        <v>16910.240000000002</v>
      </c>
      <c r="M6" s="184">
        <f>[11]STA_SP5_NO!$G$12</f>
        <v>7161</v>
      </c>
      <c r="N6" s="62">
        <f t="shared" si="0"/>
        <v>90163.16</v>
      </c>
    </row>
    <row r="7" spans="1:14" ht="15.75" thickBot="1" x14ac:dyDescent="0.3">
      <c r="A7" s="36">
        <v>4</v>
      </c>
      <c r="B7" s="37" t="s">
        <v>15</v>
      </c>
      <c r="C7" s="153">
        <f>[1]STA_SP5_NO!$G$13</f>
        <v>0</v>
      </c>
      <c r="D7" s="81">
        <f>[2]STA_SP5_NO!$G$13</f>
        <v>0</v>
      </c>
      <c r="E7" s="153">
        <f>[3]STA_SP5_NO!$G$13</f>
        <v>0</v>
      </c>
      <c r="F7" s="81">
        <f>[4]STA_SP5_NO!$G$13</f>
        <v>0</v>
      </c>
      <c r="G7" s="153">
        <f>[5]STA_SP5_NO!$G$13</f>
        <v>0</v>
      </c>
      <c r="H7" s="81">
        <f>[6]STA_SP5_NO!$G$13</f>
        <v>0</v>
      </c>
      <c r="I7" s="153">
        <f>[7]STA_SP5_NO!$G$13</f>
        <v>0</v>
      </c>
      <c r="J7" s="81">
        <f>[8]STA_SP5_NO!$G$13</f>
        <v>0</v>
      </c>
      <c r="K7" s="153">
        <f>[9]STA_SP5_NO!$G$13</f>
        <v>0</v>
      </c>
      <c r="L7" s="81">
        <f>'[10]СП-5 (н.о.)'!$G$14</f>
        <v>0</v>
      </c>
      <c r="M7" s="184">
        <f>[11]STA_SP5_NO!$G$13</f>
        <v>0</v>
      </c>
      <c r="N7" s="62">
        <f t="shared" si="0"/>
        <v>0</v>
      </c>
    </row>
    <row r="8" spans="1:14" ht="15.75" thickBot="1" x14ac:dyDescent="0.3">
      <c r="A8" s="36">
        <v>5</v>
      </c>
      <c r="B8" s="37" t="s">
        <v>16</v>
      </c>
      <c r="C8" s="153">
        <f>[1]STA_SP5_NO!$G$14</f>
        <v>0</v>
      </c>
      <c r="D8" s="81">
        <f>[2]STA_SP5_NO!$G$14</f>
        <v>0</v>
      </c>
      <c r="E8" s="153">
        <f>[3]STA_SP5_NO!$G$14</f>
        <v>0</v>
      </c>
      <c r="F8" s="81">
        <f>[4]STA_SP5_NO!$G$14</f>
        <v>0</v>
      </c>
      <c r="G8" s="153">
        <f>[5]STA_SP5_NO!$G$14</f>
        <v>0</v>
      </c>
      <c r="H8" s="81">
        <f>[6]STA_SP5_NO!$G$14</f>
        <v>0</v>
      </c>
      <c r="I8" s="153">
        <f>[7]STA_SP5_NO!$G$14</f>
        <v>0</v>
      </c>
      <c r="J8" s="81">
        <f>[8]STA_SP5_NO!$G$14</f>
        <v>0</v>
      </c>
      <c r="K8" s="153">
        <f>[9]STA_SP5_NO!$G$14</f>
        <v>0</v>
      </c>
      <c r="L8" s="81">
        <f>'[10]СП-5 (н.о.)'!$G$15</f>
        <v>0</v>
      </c>
      <c r="M8" s="184">
        <f>[11]STA_SP5_NO!$G$14</f>
        <v>0</v>
      </c>
      <c r="N8" s="62">
        <f t="shared" si="0"/>
        <v>0</v>
      </c>
    </row>
    <row r="9" spans="1:14" ht="15.75" thickBot="1" x14ac:dyDescent="0.3">
      <c r="A9" s="36">
        <v>6</v>
      </c>
      <c r="B9" s="37" t="s">
        <v>17</v>
      </c>
      <c r="C9" s="153">
        <f>[1]STA_SP5_NO!$G$15</f>
        <v>0</v>
      </c>
      <c r="D9" s="81">
        <f>[2]STA_SP5_NO!$G$15</f>
        <v>0</v>
      </c>
      <c r="E9" s="153">
        <f>[3]STA_SP5_NO!$G$15</f>
        <v>0</v>
      </c>
      <c r="F9" s="81">
        <f>[4]STA_SP5_NO!$G$15</f>
        <v>0</v>
      </c>
      <c r="G9" s="153">
        <f>[5]STA_SP5_NO!$G$15</f>
        <v>0</v>
      </c>
      <c r="H9" s="81">
        <f>[6]STA_SP5_NO!$G$15</f>
        <v>0</v>
      </c>
      <c r="I9" s="153">
        <f>[7]STA_SP5_NO!$G$15</f>
        <v>0</v>
      </c>
      <c r="J9" s="81">
        <f>[8]STA_SP5_NO!$G$15</f>
        <v>0</v>
      </c>
      <c r="K9" s="153">
        <f>[9]STA_SP5_NO!$G$15</f>
        <v>0</v>
      </c>
      <c r="L9" s="81">
        <f>'[10]СП-5 (н.о.)'!$G$16</f>
        <v>0</v>
      </c>
      <c r="M9" s="184">
        <f>[11]STA_SP5_NO!$G$15</f>
        <v>0</v>
      </c>
      <c r="N9" s="62">
        <f t="shared" si="0"/>
        <v>0</v>
      </c>
    </row>
    <row r="10" spans="1:14" ht="15.75" thickBot="1" x14ac:dyDescent="0.3">
      <c r="A10" s="36">
        <v>7</v>
      </c>
      <c r="B10" s="37" t="s">
        <v>18</v>
      </c>
      <c r="C10" s="153">
        <f>[1]STA_SP5_NO!$G$16</f>
        <v>955.98</v>
      </c>
      <c r="D10" s="81">
        <f>[2]STA_SP5_NO!$G$16</f>
        <v>0</v>
      </c>
      <c r="E10" s="153">
        <f>[3]STA_SP5_NO!$G$16</f>
        <v>528</v>
      </c>
      <c r="F10" s="81">
        <f>[4]STA_SP5_NO!$G$16</f>
        <v>0</v>
      </c>
      <c r="G10" s="153">
        <f>[5]STA_SP5_NO!$G$16</f>
        <v>0</v>
      </c>
      <c r="H10" s="81">
        <f>[6]STA_SP5_NO!$G$16</f>
        <v>7</v>
      </c>
      <c r="I10" s="153">
        <f>[7]STA_SP5_NO!$G$16</f>
        <v>0</v>
      </c>
      <c r="J10" s="81">
        <f>[8]STA_SP5_NO!$G$16</f>
        <v>0</v>
      </c>
      <c r="K10" s="153">
        <f>[9]STA_SP5_NO!$G$16</f>
        <v>0</v>
      </c>
      <c r="L10" s="81">
        <f>'[10]СП-5 (н.о.)'!$G$17</f>
        <v>254</v>
      </c>
      <c r="M10" s="184">
        <f>[11]STA_SP5_NO!$G$16</f>
        <v>822</v>
      </c>
      <c r="N10" s="62">
        <f t="shared" si="0"/>
        <v>2566.98</v>
      </c>
    </row>
    <row r="11" spans="1:14" ht="15.75" thickBot="1" x14ac:dyDescent="0.3">
      <c r="A11" s="36">
        <v>8</v>
      </c>
      <c r="B11" s="37" t="s">
        <v>19</v>
      </c>
      <c r="C11" s="153">
        <f>[1]STA_SP5_NO!$G$17</f>
        <v>10000.76</v>
      </c>
      <c r="D11" s="81">
        <f>[2]STA_SP5_NO!$G$17</f>
        <v>2537.5700000000002</v>
      </c>
      <c r="E11" s="153">
        <f>[3]STA_SP5_NO!$G$17</f>
        <v>4134</v>
      </c>
      <c r="F11" s="81">
        <f>[4]STA_SP5_NO!$G$17</f>
        <v>2438.59</v>
      </c>
      <c r="G11" s="153">
        <f>[5]STA_SP5_NO!$G$17</f>
        <v>462</v>
      </c>
      <c r="H11" s="81">
        <f>[6]STA_SP5_NO!$G$17</f>
        <v>8439</v>
      </c>
      <c r="I11" s="153">
        <f>[7]STA_SP5_NO!$G$17</f>
        <v>47</v>
      </c>
      <c r="J11" s="81">
        <f>[8]STA_SP5_NO!$G$17</f>
        <v>801</v>
      </c>
      <c r="K11" s="153">
        <f>[9]STA_SP5_NO!$G$17</f>
        <v>3840.94</v>
      </c>
      <c r="L11" s="81">
        <f>'[10]СП-5 (н.о.)'!$G$18</f>
        <v>2199.9899999999998</v>
      </c>
      <c r="M11" s="184">
        <f>[11]STA_SP5_NO!$G$17</f>
        <v>3048</v>
      </c>
      <c r="N11" s="62">
        <f t="shared" si="0"/>
        <v>37948.85</v>
      </c>
    </row>
    <row r="12" spans="1:14" ht="15.75" thickBot="1" x14ac:dyDescent="0.3">
      <c r="A12" s="36">
        <v>9</v>
      </c>
      <c r="B12" s="37" t="s">
        <v>20</v>
      </c>
      <c r="C12" s="153">
        <f>[1]STA_SP5_NO!$G$20</f>
        <v>23971.41</v>
      </c>
      <c r="D12" s="81">
        <f>[2]STA_SP5_NO!$G$20</f>
        <v>2975.07</v>
      </c>
      <c r="E12" s="153">
        <f>[3]STA_SP5_NO!$G$20</f>
        <v>61160</v>
      </c>
      <c r="F12" s="81">
        <f>[4]STA_SP5_NO!$G$20</f>
        <v>11265.45</v>
      </c>
      <c r="G12" s="153">
        <f>[5]STA_SP5_NO!$G$20</f>
        <v>244</v>
      </c>
      <c r="H12" s="81">
        <f>[6]STA_SP5_NO!$G$20</f>
        <v>2377</v>
      </c>
      <c r="I12" s="153">
        <f>[7]STA_SP5_NO!$G$20</f>
        <v>0</v>
      </c>
      <c r="J12" s="81">
        <f>[8]STA_SP5_NO!$G$20</f>
        <v>3096</v>
      </c>
      <c r="K12" s="153">
        <f>[9]STA_SP5_NO!$G$20</f>
        <v>5799.82</v>
      </c>
      <c r="L12" s="81">
        <f>'[10]СП-5 (н.о.)'!$G$21</f>
        <v>11946.36</v>
      </c>
      <c r="M12" s="184">
        <f>[11]STA_SP5_NO!$G$20</f>
        <v>1418</v>
      </c>
      <c r="N12" s="62">
        <f t="shared" si="0"/>
        <v>124253.11</v>
      </c>
    </row>
    <row r="13" spans="1:14" ht="15.75" thickBot="1" x14ac:dyDescent="0.3">
      <c r="A13" s="36">
        <v>10</v>
      </c>
      <c r="B13" s="37" t="s">
        <v>21</v>
      </c>
      <c r="C13" s="153">
        <f>[1]STA_SP5_NO!$G$26</f>
        <v>87975.94</v>
      </c>
      <c r="D13" s="81">
        <f>[2]STA_SP5_NO!$G$26</f>
        <v>229272.98</v>
      </c>
      <c r="E13" s="153">
        <f>[3]STA_SP5_NO!$G$26</f>
        <v>218184</v>
      </c>
      <c r="F13" s="81">
        <f>[4]STA_SP5_NO!$G$26</f>
        <v>179532.12</v>
      </c>
      <c r="G13" s="153">
        <f>[5]STA_SP5_NO!$G$26</f>
        <v>177698</v>
      </c>
      <c r="H13" s="81">
        <f>[6]STA_SP5_NO!$G$26</f>
        <v>158155</v>
      </c>
      <c r="I13" s="153">
        <f>[7]STA_SP5_NO!$G$26</f>
        <v>144968</v>
      </c>
      <c r="J13" s="81">
        <f>[8]STA_SP5_NO!$G$26</f>
        <v>227393</v>
      </c>
      <c r="K13" s="153">
        <f>[9]STA_SP5_NO!$G$26</f>
        <v>228019.83</v>
      </c>
      <c r="L13" s="81">
        <f>'[10]СП-5 (н.о.)'!$G$27</f>
        <v>173950.53999999998</v>
      </c>
      <c r="M13" s="184">
        <f>[11]STA_SP5_NO!$G$26</f>
        <v>206074</v>
      </c>
      <c r="N13" s="62">
        <f t="shared" si="0"/>
        <v>2031223.4100000001</v>
      </c>
    </row>
    <row r="14" spans="1:14" ht="15.75" thickBot="1" x14ac:dyDescent="0.3">
      <c r="A14" s="36">
        <v>11</v>
      </c>
      <c r="B14" s="37" t="s">
        <v>22</v>
      </c>
      <c r="C14" s="153">
        <f>[1]STA_SP5_NO!$G$33</f>
        <v>0</v>
      </c>
      <c r="D14" s="81">
        <f>[2]STA_SP5_NO!$G$33</f>
        <v>0</v>
      </c>
      <c r="E14" s="153">
        <f>[3]STA_SP5_NO!$G$33</f>
        <v>0</v>
      </c>
      <c r="F14" s="81">
        <f>[4]STA_SP5_NO!$G$33</f>
        <v>0</v>
      </c>
      <c r="G14" s="153">
        <f>[5]STA_SP5_NO!$G$33</f>
        <v>0</v>
      </c>
      <c r="H14" s="81">
        <f>[6]STA_SP5_NO!$G$33</f>
        <v>0</v>
      </c>
      <c r="I14" s="153">
        <f>[7]STA_SP5_NO!$G$33</f>
        <v>0</v>
      </c>
      <c r="J14" s="81">
        <f>[8]STA_SP5_NO!$G$33</f>
        <v>0</v>
      </c>
      <c r="K14" s="153">
        <f>[9]STA_SP5_NO!$G$33</f>
        <v>0</v>
      </c>
      <c r="L14" s="81">
        <f>'[10]СП-5 (н.о.)'!$G$34</f>
        <v>0</v>
      </c>
      <c r="M14" s="184">
        <f>[11]STA_SP5_NO!$G$33</f>
        <v>0</v>
      </c>
      <c r="N14" s="62">
        <f t="shared" si="0"/>
        <v>0</v>
      </c>
    </row>
    <row r="15" spans="1:14" ht="15.75" thickBot="1" x14ac:dyDescent="0.3">
      <c r="A15" s="36">
        <v>12</v>
      </c>
      <c r="B15" s="37" t="s">
        <v>23</v>
      </c>
      <c r="C15" s="153">
        <f>[1]STA_SP5_NO!$G$34</f>
        <v>0</v>
      </c>
      <c r="D15" s="81">
        <f>[2]STA_SP5_NO!$G$34</f>
        <v>0</v>
      </c>
      <c r="E15" s="153">
        <f>[3]STA_SP5_NO!$G$34</f>
        <v>0</v>
      </c>
      <c r="F15" s="81">
        <f>[4]STA_SP5_NO!$G$34</f>
        <v>0</v>
      </c>
      <c r="G15" s="153">
        <f>[5]STA_SP5_NO!$G$34</f>
        <v>0</v>
      </c>
      <c r="H15" s="81">
        <f>[6]STA_SP5_NO!$G$34</f>
        <v>0</v>
      </c>
      <c r="I15" s="153">
        <f>[7]STA_SP5_NO!$G$34</f>
        <v>0</v>
      </c>
      <c r="J15" s="81">
        <f>[8]STA_SP5_NO!$G$34</f>
        <v>0</v>
      </c>
      <c r="K15" s="153">
        <f>[9]STA_SP5_NO!$G$34</f>
        <v>0</v>
      </c>
      <c r="L15" s="81">
        <f>'[10]СП-5 (н.о.)'!$G$35</f>
        <v>0</v>
      </c>
      <c r="M15" s="184">
        <f>[11]STA_SP5_NO!$G$34</f>
        <v>0</v>
      </c>
      <c r="N15" s="62">
        <f t="shared" si="0"/>
        <v>0</v>
      </c>
    </row>
    <row r="16" spans="1:14" ht="15.75" thickBot="1" x14ac:dyDescent="0.3">
      <c r="A16" s="36">
        <v>13</v>
      </c>
      <c r="B16" s="37" t="s">
        <v>24</v>
      </c>
      <c r="C16" s="153">
        <f>[1]STA_SP5_NO!$G$35</f>
        <v>3174.03</v>
      </c>
      <c r="D16" s="81">
        <f>[2]STA_SP5_NO!$G$35</f>
        <v>787.59</v>
      </c>
      <c r="E16" s="153">
        <f>[3]STA_SP5_NO!$G$35</f>
        <v>1117</v>
      </c>
      <c r="F16" s="81">
        <f>[4]STA_SP5_NO!$G$35</f>
        <v>200</v>
      </c>
      <c r="G16" s="153">
        <f>[5]STA_SP5_NO!$G$35</f>
        <v>1661</v>
      </c>
      <c r="H16" s="81">
        <f>[6]STA_SP5_NO!$G$35</f>
        <v>7197</v>
      </c>
      <c r="I16" s="153">
        <f>[7]STA_SP5_NO!$G$35</f>
        <v>87</v>
      </c>
      <c r="J16" s="81">
        <f>[8]STA_SP5_NO!$G$35</f>
        <v>3748</v>
      </c>
      <c r="K16" s="153">
        <f>[9]STA_SP5_NO!$G$35</f>
        <v>4950.49</v>
      </c>
      <c r="L16" s="81">
        <f>'[10]СП-5 (н.о.)'!$G$36</f>
        <v>3800</v>
      </c>
      <c r="M16" s="184">
        <f>[11]STA_SP5_NO!$G$35</f>
        <v>829</v>
      </c>
      <c r="N16" s="62">
        <f t="shared" si="0"/>
        <v>27551.11</v>
      </c>
    </row>
    <row r="17" spans="1:14" ht="15.75" thickBot="1" x14ac:dyDescent="0.3">
      <c r="A17" s="36">
        <v>14</v>
      </c>
      <c r="B17" s="37" t="s">
        <v>25</v>
      </c>
      <c r="C17" s="153">
        <f>[1]STA_SP5_NO!$G$36</f>
        <v>0</v>
      </c>
      <c r="D17" s="81">
        <f>[2]STA_SP5_NO!$G$36</f>
        <v>0</v>
      </c>
      <c r="E17" s="153">
        <f>[3]STA_SP5_NO!$G$36</f>
        <v>0</v>
      </c>
      <c r="F17" s="81">
        <f>[4]STA_SP5_NO!$G$36</f>
        <v>0</v>
      </c>
      <c r="G17" s="153">
        <f>[5]STA_SP5_NO!$G$36</f>
        <v>0</v>
      </c>
      <c r="H17" s="81">
        <f>[6]STA_SP5_NO!$G$36</f>
        <v>0</v>
      </c>
      <c r="I17" s="153">
        <f>[7]STA_SP5_NO!$G$36</f>
        <v>0</v>
      </c>
      <c r="J17" s="81">
        <f>[8]STA_SP5_NO!$G$36</f>
        <v>0</v>
      </c>
      <c r="K17" s="153">
        <f>[9]STA_SP5_NO!$G$36</f>
        <v>0</v>
      </c>
      <c r="L17" s="81">
        <f>'[10]СП-5 (н.о.)'!$G$37</f>
        <v>0</v>
      </c>
      <c r="M17" s="184">
        <f>[11]STA_SP5_NO!$G$36</f>
        <v>0</v>
      </c>
      <c r="N17" s="62">
        <f t="shared" si="0"/>
        <v>0</v>
      </c>
    </row>
    <row r="18" spans="1:14" ht="15.75" thickBot="1" x14ac:dyDescent="0.3">
      <c r="A18" s="36">
        <v>15</v>
      </c>
      <c r="B18" s="37" t="s">
        <v>26</v>
      </c>
      <c r="C18" s="153">
        <f>[1]STA_SP5_NO!$G$37</f>
        <v>0</v>
      </c>
      <c r="D18" s="81">
        <f>[2]STA_SP5_NO!$G$37</f>
        <v>0</v>
      </c>
      <c r="E18" s="153">
        <f>[3]STA_SP5_NO!$G$37</f>
        <v>0</v>
      </c>
      <c r="F18" s="81">
        <f>[4]STA_SP5_NO!$G$37</f>
        <v>0</v>
      </c>
      <c r="G18" s="153">
        <f>[5]STA_SP5_NO!$G$37</f>
        <v>0</v>
      </c>
      <c r="H18" s="81">
        <f>[6]STA_SP5_NO!$G$37</f>
        <v>0</v>
      </c>
      <c r="I18" s="153">
        <f>[7]STA_SP5_NO!$G$37</f>
        <v>0</v>
      </c>
      <c r="J18" s="81">
        <f>[8]STA_SP5_NO!$G$37</f>
        <v>0</v>
      </c>
      <c r="K18" s="153">
        <f>[9]STA_SP5_NO!$G$37</f>
        <v>0</v>
      </c>
      <c r="L18" s="81">
        <f>'[10]СП-5 (н.о.)'!$G$38</f>
        <v>0</v>
      </c>
      <c r="M18" s="184">
        <f>[11]STA_SP5_NO!$G$37</f>
        <v>0</v>
      </c>
      <c r="N18" s="62">
        <f t="shared" si="0"/>
        <v>0</v>
      </c>
    </row>
    <row r="19" spans="1:14" ht="15.75" thickBot="1" x14ac:dyDescent="0.3">
      <c r="A19" s="36">
        <v>16</v>
      </c>
      <c r="B19" s="37" t="s">
        <v>27</v>
      </c>
      <c r="C19" s="153">
        <f>[1]STA_SP5_NO!$G$38</f>
        <v>0</v>
      </c>
      <c r="D19" s="81">
        <f>[2]STA_SP5_NO!$G$38</f>
        <v>0</v>
      </c>
      <c r="E19" s="153">
        <f>[3]STA_SP5_NO!$G$38</f>
        <v>251</v>
      </c>
      <c r="F19" s="81">
        <f>[4]STA_SP5_NO!$G$38</f>
        <v>0</v>
      </c>
      <c r="G19" s="153">
        <f>[5]STA_SP5_NO!$G$38</f>
        <v>0</v>
      </c>
      <c r="H19" s="81">
        <f>[6]STA_SP5_NO!$G$38</f>
        <v>0</v>
      </c>
      <c r="I19" s="153">
        <f>[7]STA_SP5_NO!$G$38</f>
        <v>0</v>
      </c>
      <c r="J19" s="81">
        <f>[8]STA_SP5_NO!$G$38</f>
        <v>0</v>
      </c>
      <c r="K19" s="153">
        <f>[9]STA_SP5_NO!$G$38</f>
        <v>0</v>
      </c>
      <c r="L19" s="81">
        <f>'[10]СП-5 (н.о.)'!$G$39</f>
        <v>0</v>
      </c>
      <c r="M19" s="184">
        <f>[11]STA_SP5_NO!$G$38</f>
        <v>0</v>
      </c>
      <c r="N19" s="62">
        <f t="shared" si="0"/>
        <v>251</v>
      </c>
    </row>
    <row r="20" spans="1:14" ht="15.75" thickBot="1" x14ac:dyDescent="0.3">
      <c r="A20" s="36">
        <v>17</v>
      </c>
      <c r="B20" s="37" t="s">
        <v>28</v>
      </c>
      <c r="C20" s="153">
        <f>[1]STA_SP5_NO!$G$39</f>
        <v>0</v>
      </c>
      <c r="D20" s="81">
        <f>[2]STA_SP5_NO!$G$39</f>
        <v>0</v>
      </c>
      <c r="E20" s="153">
        <f>[3]STA_SP5_NO!$G$39</f>
        <v>0</v>
      </c>
      <c r="F20" s="81">
        <f>[4]STA_SP5_NO!$G$39</f>
        <v>0</v>
      </c>
      <c r="G20" s="153">
        <f>[5]STA_SP5_NO!$G$39</f>
        <v>0</v>
      </c>
      <c r="H20" s="81">
        <f>[6]STA_SP5_NO!$G$39</f>
        <v>0</v>
      </c>
      <c r="I20" s="153">
        <f>[7]STA_SP5_NO!$G$39</f>
        <v>0</v>
      </c>
      <c r="J20" s="81">
        <f>[8]STA_SP5_NO!$G$39</f>
        <v>0</v>
      </c>
      <c r="K20" s="153">
        <f>[9]STA_SP5_NO!$G$39</f>
        <v>0</v>
      </c>
      <c r="L20" s="81">
        <f>'[10]СП-5 (н.о.)'!$G$40</f>
        <v>0</v>
      </c>
      <c r="M20" s="184">
        <f>[11]STA_SP5_NO!$G$39</f>
        <v>0</v>
      </c>
      <c r="N20" s="62">
        <f t="shared" si="0"/>
        <v>0</v>
      </c>
    </row>
    <row r="21" spans="1:14" ht="15.75" thickBot="1" x14ac:dyDescent="0.3">
      <c r="A21" s="38">
        <v>18</v>
      </c>
      <c r="B21" s="39" t="s">
        <v>29</v>
      </c>
      <c r="C21" s="153">
        <f>[1]STA_SP5_NO!$G$40</f>
        <v>659.35</v>
      </c>
      <c r="D21" s="81">
        <f>[2]STA_SP5_NO!$G$40</f>
        <v>581.04</v>
      </c>
      <c r="E21" s="153">
        <f>[3]STA_SP5_NO!$G$40</f>
        <v>1444</v>
      </c>
      <c r="F21" s="81">
        <f>[4]STA_SP5_NO!$G$40</f>
        <v>2132.2399999999998</v>
      </c>
      <c r="G21" s="153">
        <f>[5]STA_SP5_NO!$G$40</f>
        <v>809</v>
      </c>
      <c r="H21" s="81">
        <f>[6]STA_SP5_NO!$G$40</f>
        <v>1995</v>
      </c>
      <c r="I21" s="153">
        <f>[7]STA_SP5_NO!$G$40</f>
        <v>161</v>
      </c>
      <c r="J21" s="81">
        <f>[8]STA_SP5_NO!$G$40</f>
        <v>698</v>
      </c>
      <c r="K21" s="153">
        <f>[9]STA_SP5_NO!$G$40</f>
        <v>2193.2399999999998</v>
      </c>
      <c r="L21" s="81">
        <f>'[10]СП-5 (н.о.)'!$G$41</f>
        <v>2300</v>
      </c>
      <c r="M21" s="184">
        <f>[11]STA_SP5_NO!$G$40</f>
        <v>2043</v>
      </c>
      <c r="N21" s="155">
        <f t="shared" si="0"/>
        <v>15015.869999999999</v>
      </c>
    </row>
    <row r="22" spans="1:14" ht="15.75" thickBot="1" x14ac:dyDescent="0.3">
      <c r="A22" s="40"/>
      <c r="B22" s="41" t="s">
        <v>30</v>
      </c>
      <c r="C22" s="45">
        <f t="shared" ref="C22:M22" si="1">SUM(C4:C21)</f>
        <v>151007.22</v>
      </c>
      <c r="D22" s="46">
        <f>SUM(D4:D21)</f>
        <v>276182.7</v>
      </c>
      <c r="E22" s="45">
        <f t="shared" si="1"/>
        <v>322242</v>
      </c>
      <c r="F22" s="46">
        <f t="shared" si="1"/>
        <v>224808.71999999997</v>
      </c>
      <c r="G22" s="88">
        <f t="shared" si="1"/>
        <v>192364</v>
      </c>
      <c r="H22" s="46">
        <f t="shared" si="1"/>
        <v>218747</v>
      </c>
      <c r="I22" s="45">
        <f>SUM(I4:I21)</f>
        <v>147383</v>
      </c>
      <c r="J22" s="46">
        <f>SUM(J4:J21)</f>
        <v>253418</v>
      </c>
      <c r="K22" s="88">
        <f t="shared" si="1"/>
        <v>261944.00999999998</v>
      </c>
      <c r="L22" s="46">
        <f>SUM(L4:L21)</f>
        <v>237275.78999999998</v>
      </c>
      <c r="M22" s="59">
        <f t="shared" si="1"/>
        <v>252325</v>
      </c>
      <c r="N22" s="43">
        <f>SUM(N4:N21)</f>
        <v>2537697.44</v>
      </c>
    </row>
    <row r="23" spans="1:14" ht="15.75" thickBot="1" x14ac:dyDescent="0.3">
      <c r="A23" s="1"/>
      <c r="B23" s="1"/>
      <c r="C23" s="1"/>
      <c r="D23" s="1"/>
      <c r="E23" s="1"/>
      <c r="F23" s="1"/>
      <c r="G23" s="1"/>
      <c r="H23" s="1"/>
      <c r="I23" s="156"/>
      <c r="J23" s="1"/>
      <c r="K23" s="1"/>
      <c r="L23" s="1"/>
      <c r="M23" s="1"/>
      <c r="N23" s="1"/>
    </row>
    <row r="24" spans="1:14" ht="15.75" thickBot="1" x14ac:dyDescent="0.3">
      <c r="A24" s="314" t="s">
        <v>31</v>
      </c>
      <c r="B24" s="315"/>
      <c r="C24" s="52">
        <f>C22/N22</f>
        <v>5.9505604419098912E-2</v>
      </c>
      <c r="D24" s="51">
        <f>D22/N22</f>
        <v>0.10883200481141676</v>
      </c>
      <c r="E24" s="52">
        <f>E22/N22</f>
        <v>0.12698204085353848</v>
      </c>
      <c r="F24" s="51">
        <f>F22/N22</f>
        <v>8.8587676551385885E-2</v>
      </c>
      <c r="G24" s="52">
        <f>G22/N22</f>
        <v>7.5802574793943922E-2</v>
      </c>
      <c r="H24" s="51">
        <f>H22/N22</f>
        <v>8.6199007238624947E-2</v>
      </c>
      <c r="I24" s="52">
        <f>I22/N22</f>
        <v>5.8077451502650375E-2</v>
      </c>
      <c r="J24" s="51">
        <f>J22/N22</f>
        <v>9.9861392459772505E-2</v>
      </c>
      <c r="K24" s="52">
        <f>K22/N22</f>
        <v>0.10322113498290009</v>
      </c>
      <c r="L24" s="51">
        <f>L22/N22</f>
        <v>9.3500425330452316E-2</v>
      </c>
      <c r="M24" s="52">
        <f>M22/N22</f>
        <v>9.9430687056215813E-2</v>
      </c>
      <c r="N24" s="51">
        <f>N22/N22</f>
        <v>1</v>
      </c>
    </row>
    <row r="25" spans="1:14" ht="15.75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thickBot="1" x14ac:dyDescent="0.3">
      <c r="A26" s="294" t="s">
        <v>0</v>
      </c>
      <c r="B26" s="300" t="s">
        <v>1</v>
      </c>
      <c r="C26" s="341" t="s">
        <v>90</v>
      </c>
      <c r="D26" s="342"/>
      <c r="E26" s="343"/>
      <c r="F26" s="343"/>
      <c r="G26" s="344"/>
      <c r="H26" s="339" t="s">
        <v>3</v>
      </c>
      <c r="I26" s="1"/>
      <c r="J26" s="1"/>
      <c r="K26" s="1"/>
      <c r="L26" s="1"/>
      <c r="M26" s="1"/>
      <c r="N26" s="1"/>
    </row>
    <row r="27" spans="1:14" ht="15.75" thickBot="1" x14ac:dyDescent="0.3">
      <c r="A27" s="295"/>
      <c r="B27" s="301"/>
      <c r="C27" s="259" t="s">
        <v>11</v>
      </c>
      <c r="D27" s="262" t="s">
        <v>32</v>
      </c>
      <c r="E27" s="261" t="s">
        <v>7</v>
      </c>
      <c r="F27" s="165" t="s">
        <v>9</v>
      </c>
      <c r="G27" s="227" t="s">
        <v>4</v>
      </c>
      <c r="H27" s="340"/>
      <c r="I27" s="1"/>
      <c r="J27" s="97"/>
      <c r="K27" s="284" t="s">
        <v>33</v>
      </c>
      <c r="L27" s="285"/>
      <c r="M27" s="148">
        <f>N22</f>
        <v>2537697.44</v>
      </c>
      <c r="N27" s="149">
        <f>M27/M29</f>
        <v>0.98750524236931381</v>
      </c>
    </row>
    <row r="28" spans="1:14" ht="15.75" thickBot="1" x14ac:dyDescent="0.3">
      <c r="A28" s="24">
        <v>19</v>
      </c>
      <c r="B28" s="166" t="s">
        <v>34</v>
      </c>
      <c r="C28" s="264">
        <f>[12]STA_SP4_ZO!$H$51</f>
        <v>3634</v>
      </c>
      <c r="D28" s="263">
        <f>[13]STA_SP4_ZO!$H$51</f>
        <v>17932</v>
      </c>
      <c r="E28" s="265">
        <f>[14]STA_SP4_ZO!$H$51</f>
        <v>9039</v>
      </c>
      <c r="F28" s="55">
        <f>[15]STA_SP4_ZO!$H$51</f>
        <v>1217</v>
      </c>
      <c r="G28" s="147">
        <f>[16]STA_SP4_ZO!$H$51</f>
        <v>287.11</v>
      </c>
      <c r="H28" s="55">
        <f>SUM(C28:G28)</f>
        <v>32109.11</v>
      </c>
      <c r="I28" s="1"/>
      <c r="J28" s="97"/>
      <c r="K28" s="284" t="s">
        <v>34</v>
      </c>
      <c r="L28" s="285"/>
      <c r="M28" s="208">
        <f>H28</f>
        <v>32109.11</v>
      </c>
      <c r="N28" s="150">
        <f>M28/M29</f>
        <v>1.2494757630686248E-2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97"/>
      <c r="K29" s="284" t="s">
        <v>3</v>
      </c>
      <c r="L29" s="285"/>
      <c r="M29" s="209">
        <f>M27+M28</f>
        <v>2569806.5499999998</v>
      </c>
      <c r="N29" s="152">
        <f>M29/M29</f>
        <v>1</v>
      </c>
    </row>
    <row r="30" spans="1:14" ht="15.75" thickBot="1" x14ac:dyDescent="0.3">
      <c r="A30" s="288" t="s">
        <v>35</v>
      </c>
      <c r="B30" s="289"/>
      <c r="C30" s="25">
        <f>C28/H28</f>
        <v>0.11317660315094376</v>
      </c>
      <c r="D30" s="98">
        <f>D28/H28</f>
        <v>0.55847078913118431</v>
      </c>
      <c r="E30" s="25">
        <f>E28/H28</f>
        <v>0.28150889264760065</v>
      </c>
      <c r="F30" s="98">
        <f>F28/H28</f>
        <v>3.7902015969922556E-2</v>
      </c>
      <c r="G30" s="25">
        <f>G28/H28</f>
        <v>8.9416991003487805E-3</v>
      </c>
      <c r="H30" s="98">
        <f>H28/H28</f>
        <v>1</v>
      </c>
      <c r="I30" s="1"/>
      <c r="J30" s="1"/>
      <c r="K30" s="1"/>
      <c r="L30" s="1"/>
      <c r="M30" s="1"/>
      <c r="N30" s="1"/>
    </row>
  </sheetData>
  <mergeCells count="14">
    <mergeCell ref="N2:N3"/>
    <mergeCell ref="A24:B24"/>
    <mergeCell ref="K29:L29"/>
    <mergeCell ref="A30:B30"/>
    <mergeCell ref="A1:M1"/>
    <mergeCell ref="A26:A27"/>
    <mergeCell ref="B26:B27"/>
    <mergeCell ref="C26:G26"/>
    <mergeCell ref="H26:H27"/>
    <mergeCell ref="K27:L27"/>
    <mergeCell ref="K28:L28"/>
    <mergeCell ref="A2:A3"/>
    <mergeCell ref="B2:B3"/>
    <mergeCell ref="C2:M2"/>
  </mergeCells>
  <pageMargins left="0.7" right="0.7" top="0.75" bottom="0.75" header="0.3" footer="0.3"/>
  <pageSetup paperSize="9" scale="9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workbookViewId="0">
      <selection activeCell="N6" sqref="N6"/>
    </sheetView>
  </sheetViews>
  <sheetFormatPr defaultRowHeight="15" x14ac:dyDescent="0.25"/>
  <cols>
    <col min="1" max="1" width="3.85546875" customWidth="1"/>
    <col min="2" max="2" width="27.85546875" customWidth="1"/>
  </cols>
  <sheetData>
    <row r="1" spans="1:14" ht="24.75" customHeight="1" thickBot="1" x14ac:dyDescent="0.3">
      <c r="A1" s="29"/>
      <c r="B1" s="29"/>
      <c r="C1" s="326" t="s">
        <v>102</v>
      </c>
      <c r="D1" s="327"/>
      <c r="E1" s="327"/>
      <c r="F1" s="327"/>
      <c r="G1" s="327"/>
      <c r="H1" s="327"/>
      <c r="I1" s="327"/>
      <c r="J1" s="328"/>
      <c r="K1" s="328"/>
      <c r="L1" s="29"/>
      <c r="M1" s="29"/>
      <c r="N1" s="60"/>
    </row>
    <row r="2" spans="1:14" ht="15.75" thickBot="1" x14ac:dyDescent="0.3">
      <c r="A2" s="329" t="s">
        <v>0</v>
      </c>
      <c r="B2" s="331" t="s">
        <v>1</v>
      </c>
      <c r="C2" s="350" t="s">
        <v>2</v>
      </c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31" t="s">
        <v>3</v>
      </c>
    </row>
    <row r="3" spans="1:14" x14ac:dyDescent="0.25">
      <c r="A3" s="361"/>
      <c r="B3" s="362"/>
      <c r="C3" s="353" t="s">
        <v>69</v>
      </c>
      <c r="D3" s="355" t="s">
        <v>4</v>
      </c>
      <c r="E3" s="357" t="s">
        <v>5</v>
      </c>
      <c r="F3" s="355" t="s">
        <v>6</v>
      </c>
      <c r="G3" s="357" t="s">
        <v>7</v>
      </c>
      <c r="H3" s="355" t="s">
        <v>8</v>
      </c>
      <c r="I3" s="357" t="s">
        <v>94</v>
      </c>
      <c r="J3" s="331" t="s">
        <v>9</v>
      </c>
      <c r="K3" s="363" t="s">
        <v>38</v>
      </c>
      <c r="L3" s="331" t="s">
        <v>93</v>
      </c>
      <c r="M3" s="359" t="s">
        <v>11</v>
      </c>
      <c r="N3" s="351"/>
    </row>
    <row r="4" spans="1:14" ht="15.75" thickBot="1" x14ac:dyDescent="0.3">
      <c r="A4" s="358"/>
      <c r="B4" s="352"/>
      <c r="C4" s="354"/>
      <c r="D4" s="356"/>
      <c r="E4" s="358"/>
      <c r="F4" s="356"/>
      <c r="G4" s="358"/>
      <c r="H4" s="356"/>
      <c r="I4" s="358"/>
      <c r="J4" s="358"/>
      <c r="K4" s="364"/>
      <c r="L4" s="358"/>
      <c r="M4" s="360"/>
      <c r="N4" s="352"/>
    </row>
    <row r="5" spans="1:14" ht="15.75" thickBot="1" x14ac:dyDescent="0.3">
      <c r="A5" s="34">
        <v>1</v>
      </c>
      <c r="B5" s="35" t="s">
        <v>39</v>
      </c>
      <c r="C5" s="153">
        <f>[1]STA_SP2_NO!$C$11</f>
        <v>22467</v>
      </c>
      <c r="D5" s="81">
        <f>[2]STA_SP2_NO!$C$11</f>
        <v>34910</v>
      </c>
      <c r="E5" s="153">
        <f>[3]STA_SP2_NO!$C$11</f>
        <v>27858</v>
      </c>
      <c r="F5" s="81">
        <f>[4]STA_SP2_NO!$C$11</f>
        <v>33078</v>
      </c>
      <c r="G5" s="153">
        <f>[5]STA_SP2_NO!$C$11</f>
        <v>61215</v>
      </c>
      <c r="H5" s="159">
        <f>[6]STA_SP2_NO!$C$11</f>
        <v>35320</v>
      </c>
      <c r="I5" s="153">
        <f>[7]STA_SP2_NO!$C$11</f>
        <v>38880</v>
      </c>
      <c r="J5" s="81">
        <f>[8]STA_SP2_NO!$C$11</f>
        <v>60952</v>
      </c>
      <c r="K5" s="153">
        <f>[9]STA_SP2_NO!$C$11</f>
        <v>39999</v>
      </c>
      <c r="L5" s="81">
        <f>'[10]СП-2 (н.о.)'!$C$12</f>
        <v>25116</v>
      </c>
      <c r="M5" s="153">
        <f>[11]STA_SP2_NO!$C$11</f>
        <v>42629</v>
      </c>
      <c r="N5" s="154">
        <f t="shared" ref="N5:N17" si="0">SUM(C5:M5)</f>
        <v>422424</v>
      </c>
    </row>
    <row r="6" spans="1:14" ht="15.75" thickBot="1" x14ac:dyDescent="0.3">
      <c r="A6" s="36">
        <v>2</v>
      </c>
      <c r="B6" s="37" t="s">
        <v>40</v>
      </c>
      <c r="C6" s="153">
        <f>[1]STA_SP2_NO!$C$12</f>
        <v>2327</v>
      </c>
      <c r="D6" s="81">
        <f>[2]STA_SP2_NO!$C$12</f>
        <v>4251</v>
      </c>
      <c r="E6" s="153">
        <f>[3]STA_SP2_NO!$C$12</f>
        <v>2907</v>
      </c>
      <c r="F6" s="81">
        <f>[4]STA_SP2_NO!$C$12</f>
        <v>4828</v>
      </c>
      <c r="G6" s="153">
        <f>[5]STA_SP2_NO!$C$12</f>
        <v>5548</v>
      </c>
      <c r="H6" s="159">
        <f>[6]STA_SP2_NO!$C$12</f>
        <v>2969</v>
      </c>
      <c r="I6" s="153">
        <f>[7]STA_SP2_NO!$C$12</f>
        <v>3381</v>
      </c>
      <c r="J6" s="81">
        <f>[8]STA_SP2_NO!$C$12</f>
        <v>6563</v>
      </c>
      <c r="K6" s="153">
        <f>[9]STA_SP2_NO!$C$12</f>
        <v>3863</v>
      </c>
      <c r="L6" s="81">
        <f>'[10]СП-2 (н.о.)'!$C$13</f>
        <v>3428</v>
      </c>
      <c r="M6" s="153">
        <f>[11]STA_SP2_NO!$C$12</f>
        <v>3990</v>
      </c>
      <c r="N6" s="62">
        <f t="shared" si="0"/>
        <v>44055</v>
      </c>
    </row>
    <row r="7" spans="1:14" ht="15.75" thickBot="1" x14ac:dyDescent="0.3">
      <c r="A7" s="36">
        <v>3</v>
      </c>
      <c r="B7" s="37" t="s">
        <v>41</v>
      </c>
      <c r="C7" s="153">
        <f>[1]STA_SP2_NO!$C$13</f>
        <v>166</v>
      </c>
      <c r="D7" s="81">
        <f>[2]STA_SP2_NO!$C$13</f>
        <v>281</v>
      </c>
      <c r="E7" s="153">
        <f>[3]STA_SP2_NO!$C$13</f>
        <v>166</v>
      </c>
      <c r="F7" s="81">
        <f>[4]STA_SP2_NO!$C$13</f>
        <v>303</v>
      </c>
      <c r="G7" s="153">
        <f>[5]STA_SP2_NO!$C$13</f>
        <v>299</v>
      </c>
      <c r="H7" s="159">
        <f>[6]STA_SP2_NO!$C$13</f>
        <v>506</v>
      </c>
      <c r="I7" s="153">
        <f>[7]STA_SP2_NO!$C$13</f>
        <v>203</v>
      </c>
      <c r="J7" s="81">
        <f>[8]STA_SP2_NO!$C$13</f>
        <v>550</v>
      </c>
      <c r="K7" s="153">
        <f>[9]STA_SP2_NO!$C$13</f>
        <v>228</v>
      </c>
      <c r="L7" s="81">
        <f>'[10]СП-2 (н.о.)'!$C$14</f>
        <v>227</v>
      </c>
      <c r="M7" s="153">
        <f>[11]STA_SP2_NO!$C$13</f>
        <v>142</v>
      </c>
      <c r="N7" s="62">
        <f t="shared" si="0"/>
        <v>3071</v>
      </c>
    </row>
    <row r="8" spans="1:14" ht="15.75" thickBot="1" x14ac:dyDescent="0.3">
      <c r="A8" s="36">
        <v>4</v>
      </c>
      <c r="B8" s="37" t="s">
        <v>42</v>
      </c>
      <c r="C8" s="153">
        <f>[1]STA_SP2_NO!$C$14</f>
        <v>384</v>
      </c>
      <c r="D8" s="81">
        <f>[2]STA_SP2_NO!$C$14</f>
        <v>463</v>
      </c>
      <c r="E8" s="153">
        <f>[3]STA_SP2_NO!$C$14</f>
        <v>228</v>
      </c>
      <c r="F8" s="81">
        <f>[4]STA_SP2_NO!$C$14</f>
        <v>380</v>
      </c>
      <c r="G8" s="153">
        <f>[5]STA_SP2_NO!$C$14</f>
        <v>958</v>
      </c>
      <c r="H8" s="159">
        <f>[6]STA_SP2_NO!$C$14</f>
        <v>344</v>
      </c>
      <c r="I8" s="153">
        <f>[7]STA_SP2_NO!$C$14</f>
        <v>426</v>
      </c>
      <c r="J8" s="81">
        <f>[8]STA_SP2_NO!$C$14</f>
        <v>491</v>
      </c>
      <c r="K8" s="153">
        <f>[9]STA_SP2_NO!$C$14</f>
        <v>667</v>
      </c>
      <c r="L8" s="81">
        <f>'[10]СП-2 (н.о.)'!$C$15</f>
        <v>303</v>
      </c>
      <c r="M8" s="153">
        <f>[11]STA_SP2_NO!$C$14</f>
        <v>528</v>
      </c>
      <c r="N8" s="62">
        <f t="shared" si="0"/>
        <v>5172</v>
      </c>
    </row>
    <row r="9" spans="1:14" ht="15.75" thickBot="1" x14ac:dyDescent="0.3">
      <c r="A9" s="36">
        <v>5</v>
      </c>
      <c r="B9" s="37" t="s">
        <v>43</v>
      </c>
      <c r="C9" s="153">
        <f>[1]STA_SP2_NO!$C$15</f>
        <v>25</v>
      </c>
      <c r="D9" s="81">
        <f>[2]STA_SP2_NO!$C$15</f>
        <v>30</v>
      </c>
      <c r="E9" s="153">
        <f>[3]STA_SP2_NO!$C$15</f>
        <v>99</v>
      </c>
      <c r="F9" s="81">
        <f>[4]STA_SP2_NO!$C$15</f>
        <v>37</v>
      </c>
      <c r="G9" s="153">
        <f>[5]STA_SP2_NO!$C$15</f>
        <v>69</v>
      </c>
      <c r="H9" s="159">
        <f>[6]STA_SP2_NO!$C$15</f>
        <v>36</v>
      </c>
      <c r="I9" s="153">
        <f>[7]STA_SP2_NO!$C$15</f>
        <v>128</v>
      </c>
      <c r="J9" s="81">
        <f>[8]STA_SP2_NO!$C$15</f>
        <v>45</v>
      </c>
      <c r="K9" s="153">
        <f>[9]STA_SP2_NO!$C$15</f>
        <v>211</v>
      </c>
      <c r="L9" s="81">
        <f>'[10]СП-2 (н.о.)'!$C$16</f>
        <v>38</v>
      </c>
      <c r="M9" s="153">
        <f>[11]STA_SP2_NO!$C$15</f>
        <v>40</v>
      </c>
      <c r="N9" s="62">
        <f t="shared" si="0"/>
        <v>758</v>
      </c>
    </row>
    <row r="10" spans="1:14" ht="15.75" thickBot="1" x14ac:dyDescent="0.3">
      <c r="A10" s="36">
        <v>6</v>
      </c>
      <c r="B10" s="37" t="s">
        <v>44</v>
      </c>
      <c r="C10" s="153">
        <f>[1]STA_SP2_NO!$C$16</f>
        <v>2421</v>
      </c>
      <c r="D10" s="81">
        <f>[2]STA_SP2_NO!$C$16</f>
        <v>2763</v>
      </c>
      <c r="E10" s="153">
        <f>[3]STA_SP2_NO!$C$16</f>
        <v>1435</v>
      </c>
      <c r="F10" s="81">
        <f>[4]STA_SP2_NO!$C$16</f>
        <v>3814</v>
      </c>
      <c r="G10" s="153">
        <f>[5]STA_SP2_NO!$C$16</f>
        <v>3836</v>
      </c>
      <c r="H10" s="159">
        <f>[6]STA_SP2_NO!$C$16</f>
        <v>2812</v>
      </c>
      <c r="I10" s="153">
        <f>[7]STA_SP2_NO!$C$16</f>
        <v>3436</v>
      </c>
      <c r="J10" s="81">
        <f>[8]STA_SP2_NO!$C$16</f>
        <v>4823</v>
      </c>
      <c r="K10" s="153">
        <f>[9]STA_SP2_NO!$C$16</f>
        <v>3621</v>
      </c>
      <c r="L10" s="81">
        <f>'[10]СП-2 (н.о.)'!$C$17</f>
        <v>1910</v>
      </c>
      <c r="M10" s="153">
        <f>[11]STA_SP2_NO!$C$16</f>
        <v>4739</v>
      </c>
      <c r="N10" s="62">
        <f t="shared" si="0"/>
        <v>35610</v>
      </c>
    </row>
    <row r="11" spans="1:14" ht="15.75" thickBot="1" x14ac:dyDescent="0.3">
      <c r="A11" s="36">
        <v>7</v>
      </c>
      <c r="B11" s="37" t="s">
        <v>45</v>
      </c>
      <c r="C11" s="153">
        <f>[1]STA_SP2_NO!$C$17</f>
        <v>642</v>
      </c>
      <c r="D11" s="81">
        <f>[2]STA_SP2_NO!$C$17</f>
        <v>1401</v>
      </c>
      <c r="E11" s="153">
        <f>[3]STA_SP2_NO!$C$17</f>
        <v>619</v>
      </c>
      <c r="F11" s="81">
        <f>[4]STA_SP2_NO!$C$17</f>
        <v>1240</v>
      </c>
      <c r="G11" s="153">
        <f>[5]STA_SP2_NO!$C$17</f>
        <v>1124</v>
      </c>
      <c r="H11" s="159">
        <f>[6]STA_SP2_NO!$C$17</f>
        <v>575</v>
      </c>
      <c r="I11" s="153">
        <f>[7]STA_SP2_NO!$C$17</f>
        <v>658</v>
      </c>
      <c r="J11" s="81">
        <f>[8]STA_SP2_NO!$C$17</f>
        <v>1363</v>
      </c>
      <c r="K11" s="153">
        <f>[9]STA_SP2_NO!$C$17</f>
        <v>1136</v>
      </c>
      <c r="L11" s="81">
        <f>'[10]СП-2 (н.о.)'!$C$18</f>
        <v>866</v>
      </c>
      <c r="M11" s="153">
        <f>[11]STA_SP2_NO!$C$17</f>
        <v>921</v>
      </c>
      <c r="N11" s="62">
        <f t="shared" si="0"/>
        <v>10545</v>
      </c>
    </row>
    <row r="12" spans="1:14" ht="15.75" thickBot="1" x14ac:dyDescent="0.3">
      <c r="A12" s="36">
        <v>8</v>
      </c>
      <c r="B12" s="37" t="s">
        <v>46</v>
      </c>
      <c r="C12" s="153">
        <f>[1]STA_SP2_NO!$C$18</f>
        <v>122</v>
      </c>
      <c r="D12" s="81">
        <f>[2]STA_SP2_NO!$C$18</f>
        <v>73</v>
      </c>
      <c r="E12" s="153">
        <f>[3]STA_SP2_NO!$C$18</f>
        <v>176</v>
      </c>
      <c r="F12" s="81">
        <f>[4]STA_SP2_NO!$C$18</f>
        <v>86</v>
      </c>
      <c r="G12" s="153">
        <f>[5]STA_SP2_NO!$C$18</f>
        <v>197</v>
      </c>
      <c r="H12" s="159">
        <f>[6]STA_SP2_NO!$C$18</f>
        <v>74</v>
      </c>
      <c r="I12" s="153">
        <f>[7]STA_SP2_NO!$C$18</f>
        <v>0</v>
      </c>
      <c r="J12" s="81">
        <f>[8]STA_SP2_NO!$C$18</f>
        <v>198</v>
      </c>
      <c r="K12" s="153">
        <f>[9]STA_SP2_NO!$C$18</f>
        <v>258</v>
      </c>
      <c r="L12" s="81">
        <f>'[10]СП-2 (н.о.)'!$C$19</f>
        <v>90</v>
      </c>
      <c r="M12" s="153">
        <f>[11]STA_SP2_NO!$C$18</f>
        <v>159</v>
      </c>
      <c r="N12" s="62">
        <f t="shared" si="0"/>
        <v>1433</v>
      </c>
    </row>
    <row r="13" spans="1:14" ht="23.25" thickBot="1" x14ac:dyDescent="0.3">
      <c r="A13" s="36">
        <v>9</v>
      </c>
      <c r="B13" s="61" t="s">
        <v>47</v>
      </c>
      <c r="C13" s="153">
        <f>[1]STA_SP2_NO!$C$19</f>
        <v>0</v>
      </c>
      <c r="D13" s="81">
        <f>[2]STA_SP2_NO!$C$19</f>
        <v>0</v>
      </c>
      <c r="E13" s="153">
        <f>[3]STA_SP2_NO!$C$19</f>
        <v>0</v>
      </c>
      <c r="F13" s="81">
        <f>[4]STA_SP2_NO!$C$19</f>
        <v>0</v>
      </c>
      <c r="G13" s="153">
        <f>[5]STA_SP2_NO!$C$19</f>
        <v>0</v>
      </c>
      <c r="H13" s="159">
        <f>[6]STA_SP2_NO!$C$19</f>
        <v>0</v>
      </c>
      <c r="I13" s="153">
        <f>[7]STA_SP2_NO!$C$19</f>
        <v>0</v>
      </c>
      <c r="J13" s="81">
        <f>[8]STA_SP2_NO!$C$19</f>
        <v>0</v>
      </c>
      <c r="K13" s="153">
        <f>[9]STA_SP2_NO!$C$19</f>
        <v>0</v>
      </c>
      <c r="L13" s="81">
        <f>'[10]СП-2 (н.о.)'!$C$20</f>
        <v>0</v>
      </c>
      <c r="M13" s="153">
        <f>[11]STA_SP2_NO!$C$19</f>
        <v>0</v>
      </c>
      <c r="N13" s="62">
        <f t="shared" si="0"/>
        <v>0</v>
      </c>
    </row>
    <row r="14" spans="1:14" ht="23.25" thickBot="1" x14ac:dyDescent="0.3">
      <c r="A14" s="36">
        <v>10</v>
      </c>
      <c r="B14" s="61" t="s">
        <v>48</v>
      </c>
      <c r="C14" s="75">
        <f>[1]STA_SP2_NO!$C$20</f>
        <v>0</v>
      </c>
      <c r="D14" s="81">
        <f>[2]STA_SP2_NO!$C$20</f>
        <v>0</v>
      </c>
      <c r="E14" s="153">
        <f>[3]STA_SP2_NO!$C$20</f>
        <v>0</v>
      </c>
      <c r="F14" s="81">
        <f>[4]STA_SP2_NO!$C$20</f>
        <v>0</v>
      </c>
      <c r="G14" s="153">
        <f>[5]STA_SP2_NO!$C$20</f>
        <v>0</v>
      </c>
      <c r="H14" s="159">
        <f>[6]STA_SP2_NO!$C$20</f>
        <v>0</v>
      </c>
      <c r="I14" s="153">
        <f>[7]STA_SP2_NO!$C$20</f>
        <v>0</v>
      </c>
      <c r="J14" s="81">
        <f>[8]STA_SP2_NO!$C$20</f>
        <v>0</v>
      </c>
      <c r="K14" s="153">
        <f>[9]STA_SP2_NO!$C$20</f>
        <v>0</v>
      </c>
      <c r="L14" s="81">
        <f>'[10]СП-2 (н.о.)'!$C$21</f>
        <v>0</v>
      </c>
      <c r="M14" s="153">
        <f>[11]STA_SP2_NO!$C$20</f>
        <v>0</v>
      </c>
      <c r="N14" s="62">
        <f t="shared" si="0"/>
        <v>0</v>
      </c>
    </row>
    <row r="15" spans="1:14" ht="15.75" thickBot="1" x14ac:dyDescent="0.3">
      <c r="A15" s="36">
        <v>11</v>
      </c>
      <c r="B15" s="37" t="s">
        <v>49</v>
      </c>
      <c r="C15" s="75">
        <f>[1]STA_SP2_NO!$C$21</f>
        <v>0</v>
      </c>
      <c r="D15" s="81">
        <f>[2]STA_SP2_NO!$C$21</f>
        <v>0</v>
      </c>
      <c r="E15" s="153">
        <f>[3]STA_SP2_NO!$C$21</f>
        <v>0</v>
      </c>
      <c r="F15" s="81">
        <f>[4]STA_SP2_NO!$C$21</f>
        <v>0</v>
      </c>
      <c r="G15" s="153">
        <f>[5]STA_SP2_NO!$C$21</f>
        <v>0</v>
      </c>
      <c r="H15" s="159">
        <f>[6]STA_SP2_NO!$C$21</f>
        <v>652</v>
      </c>
      <c r="I15" s="153">
        <f>[7]STA_SP2_NO!$C$21</f>
        <v>0</v>
      </c>
      <c r="J15" s="81">
        <f>[8]STA_SP2_NO!$C$21</f>
        <v>0</v>
      </c>
      <c r="K15" s="153">
        <f>[9]STA_SP2_NO!$C$21</f>
        <v>0</v>
      </c>
      <c r="L15" s="81">
        <f>'[10]СП-2 (н.о.)'!$C$22</f>
        <v>0</v>
      </c>
      <c r="M15" s="153">
        <f>[11]STA_SP2_NO!$C$21</f>
        <v>0</v>
      </c>
      <c r="N15" s="62">
        <f t="shared" si="0"/>
        <v>652</v>
      </c>
    </row>
    <row r="16" spans="1:14" ht="49.5" customHeight="1" thickBot="1" x14ac:dyDescent="0.3">
      <c r="A16" s="36">
        <v>12</v>
      </c>
      <c r="B16" s="61" t="s">
        <v>50</v>
      </c>
      <c r="C16" s="75">
        <f>[1]STA_SP2_NO!$C$22</f>
        <v>0</v>
      </c>
      <c r="D16" s="81">
        <f>[2]STA_SP2_NO!$C$22</f>
        <v>0</v>
      </c>
      <c r="E16" s="153">
        <f>[3]STA_SP2_NO!$C$22</f>
        <v>0</v>
      </c>
      <c r="F16" s="81">
        <f>[4]STA_SP2_NO!$C$22</f>
        <v>0</v>
      </c>
      <c r="G16" s="153">
        <f>[5]STA_SP2_NO!$C$22</f>
        <v>0</v>
      </c>
      <c r="H16" s="159">
        <f>[6]STA_SP2_NO!$C$22</f>
        <v>0</v>
      </c>
      <c r="I16" s="153">
        <f>[7]STA_SP2_NO!$C$22</f>
        <v>0</v>
      </c>
      <c r="J16" s="81">
        <f>[8]STA_SP2_NO!$C$22</f>
        <v>0</v>
      </c>
      <c r="K16" s="153">
        <f>[9]STA_SP2_NO!$C$22</f>
        <v>0</v>
      </c>
      <c r="L16" s="81">
        <f>'[10]СП-2 (н.о.)'!$C$23</f>
        <v>0</v>
      </c>
      <c r="M16" s="153">
        <f>[11]STA_SP2_NO!$C$22</f>
        <v>0</v>
      </c>
      <c r="N16" s="62">
        <f t="shared" si="0"/>
        <v>0</v>
      </c>
    </row>
    <row r="17" spans="1:14" ht="34.5" thickBot="1" x14ac:dyDescent="0.3">
      <c r="A17" s="36">
        <v>13</v>
      </c>
      <c r="B17" s="61" t="s">
        <v>51</v>
      </c>
      <c r="C17" s="75">
        <f>[1]STA_SP2_NO!$C$23</f>
        <v>49</v>
      </c>
      <c r="D17" s="81">
        <f>[2]STA_SP2_NO!$C$23</f>
        <v>0</v>
      </c>
      <c r="E17" s="153">
        <f>[3]STA_SP2_NO!$C$23</f>
        <v>0</v>
      </c>
      <c r="F17" s="81">
        <f>[4]STA_SP2_NO!$C$23</f>
        <v>0</v>
      </c>
      <c r="G17" s="153">
        <f>[5]STA_SP2_NO!$C$23</f>
        <v>0</v>
      </c>
      <c r="H17" s="159">
        <f>[6]STA_SP2_NO!$C$23</f>
        <v>25</v>
      </c>
      <c r="I17" s="153">
        <f>[7]STA_SP2_NO!$C$23</f>
        <v>0</v>
      </c>
      <c r="J17" s="81">
        <f>[8]STA_SP2_NO!$C$23</f>
        <v>0</v>
      </c>
      <c r="K17" s="153">
        <f>[9]STA_SP2_NO!$C$23</f>
        <v>0</v>
      </c>
      <c r="L17" s="81">
        <f>'[10]СП-2 (н.о.)'!$C$24</f>
        <v>0</v>
      </c>
      <c r="M17" s="153">
        <f>[11]STA_SP2_NO!$C$23</f>
        <v>1</v>
      </c>
      <c r="N17" s="62">
        <f t="shared" si="0"/>
        <v>75</v>
      </c>
    </row>
    <row r="18" spans="1:14" ht="15.75" thickBot="1" x14ac:dyDescent="0.3">
      <c r="A18" s="40"/>
      <c r="B18" s="41" t="s">
        <v>37</v>
      </c>
      <c r="C18" s="45">
        <f t="shared" ref="C18:M18" si="1">SUM(C5:C17)</f>
        <v>28603</v>
      </c>
      <c r="D18" s="46">
        <f>SUM(D5:D17)</f>
        <v>44172</v>
      </c>
      <c r="E18" s="45">
        <f t="shared" si="1"/>
        <v>33488</v>
      </c>
      <c r="F18" s="46">
        <f t="shared" si="1"/>
        <v>43766</v>
      </c>
      <c r="G18" s="45">
        <f>SUM(G5:G17)</f>
        <v>73246</v>
      </c>
      <c r="H18" s="46">
        <f t="shared" si="1"/>
        <v>43313</v>
      </c>
      <c r="I18" s="45">
        <f t="shared" si="1"/>
        <v>47112</v>
      </c>
      <c r="J18" s="46">
        <f t="shared" si="1"/>
        <v>74985</v>
      </c>
      <c r="K18" s="45">
        <f t="shared" si="1"/>
        <v>49983</v>
      </c>
      <c r="L18" s="46">
        <f>SUM(L5:L17)</f>
        <v>31978</v>
      </c>
      <c r="M18" s="45">
        <f t="shared" si="1"/>
        <v>53149</v>
      </c>
      <c r="N18" s="43">
        <f>SUM(N5:N17)</f>
        <v>523795</v>
      </c>
    </row>
    <row r="19" spans="1:14" ht="15.75" thickBo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5.75" thickBot="1" x14ac:dyDescent="0.3">
      <c r="A20" s="314" t="s">
        <v>53</v>
      </c>
      <c r="B20" s="315"/>
      <c r="C20" s="52">
        <f>C18/N18</f>
        <v>5.4607241382601972E-2</v>
      </c>
      <c r="D20" s="51">
        <f>D18/N18</f>
        <v>8.4330701896734403E-2</v>
      </c>
      <c r="E20" s="52">
        <f>E18/N18</f>
        <v>6.3933409062705823E-2</v>
      </c>
      <c r="F20" s="51">
        <f>F18/N18</f>
        <v>8.3555589495890564E-2</v>
      </c>
      <c r="G20" s="52">
        <f>G18/N18</f>
        <v>0.13983715003006902</v>
      </c>
      <c r="H20" s="51">
        <f>H18/N18</f>
        <v>8.2690747334357911E-2</v>
      </c>
      <c r="I20" s="52">
        <f>I18/N18</f>
        <v>8.9943584799396709E-2</v>
      </c>
      <c r="J20" s="51">
        <f>J18/N18</f>
        <v>0.14315715117555533</v>
      </c>
      <c r="K20" s="52">
        <f>K18/N18</f>
        <v>9.5424736776792446E-2</v>
      </c>
      <c r="L20" s="51">
        <f>L18/N18</f>
        <v>6.1050601857596962E-2</v>
      </c>
      <c r="M20" s="52">
        <f>M18/N18</f>
        <v>0.10146908618829886</v>
      </c>
      <c r="N20" s="51">
        <f>N18/N18</f>
        <v>1</v>
      </c>
    </row>
  </sheetData>
  <mergeCells count="17">
    <mergeCell ref="A20:B20"/>
    <mergeCell ref="C1:K1"/>
    <mergeCell ref="A2:A4"/>
    <mergeCell ref="B2:B4"/>
    <mergeCell ref="C2:M2"/>
    <mergeCell ref="H3:H4"/>
    <mergeCell ref="I3:I4"/>
    <mergeCell ref="J3:J4"/>
    <mergeCell ref="K3:K4"/>
    <mergeCell ref="L3:L4"/>
    <mergeCell ref="N2:N4"/>
    <mergeCell ref="C3:C4"/>
    <mergeCell ref="D3:D4"/>
    <mergeCell ref="E3:E4"/>
    <mergeCell ref="F3:F4"/>
    <mergeCell ref="G3:G4"/>
    <mergeCell ref="M3:M4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workbookViewId="0">
      <selection activeCell="L19" sqref="L19"/>
    </sheetView>
  </sheetViews>
  <sheetFormatPr defaultRowHeight="15" x14ac:dyDescent="0.25"/>
  <cols>
    <col min="1" max="1" width="4.42578125" customWidth="1"/>
    <col min="2" max="2" width="28.28515625" customWidth="1"/>
    <col min="3" max="3" width="9.140625" customWidth="1"/>
  </cols>
  <sheetData>
    <row r="1" spans="1:14" ht="26.25" customHeight="1" thickBot="1" x14ac:dyDescent="0.3">
      <c r="A1" s="157"/>
      <c r="B1" s="29"/>
      <c r="C1" s="326" t="s">
        <v>103</v>
      </c>
      <c r="D1" s="327"/>
      <c r="E1" s="327"/>
      <c r="F1" s="327"/>
      <c r="G1" s="327"/>
      <c r="H1" s="327"/>
      <c r="I1" s="327"/>
      <c r="J1" s="328"/>
      <c r="K1" s="328"/>
      <c r="L1" s="29"/>
      <c r="M1" s="29"/>
      <c r="N1" s="207" t="s">
        <v>52</v>
      </c>
    </row>
    <row r="2" spans="1:14" ht="15.75" thickBot="1" x14ac:dyDescent="0.3">
      <c r="A2" s="329" t="s">
        <v>0</v>
      </c>
      <c r="B2" s="331" t="s">
        <v>1</v>
      </c>
      <c r="C2" s="350" t="s">
        <v>2</v>
      </c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31" t="s">
        <v>3</v>
      </c>
    </row>
    <row r="3" spans="1:14" ht="12.75" customHeight="1" x14ac:dyDescent="0.25">
      <c r="A3" s="361"/>
      <c r="B3" s="362"/>
      <c r="C3" s="366" t="s">
        <v>69</v>
      </c>
      <c r="D3" s="331" t="s">
        <v>4</v>
      </c>
      <c r="E3" s="357" t="s">
        <v>5</v>
      </c>
      <c r="F3" s="331" t="s">
        <v>6</v>
      </c>
      <c r="G3" s="357" t="s">
        <v>7</v>
      </c>
      <c r="H3" s="331" t="s">
        <v>8</v>
      </c>
      <c r="I3" s="357" t="s">
        <v>94</v>
      </c>
      <c r="J3" s="331" t="s">
        <v>9</v>
      </c>
      <c r="K3" s="372" t="s">
        <v>38</v>
      </c>
      <c r="L3" s="331" t="s">
        <v>93</v>
      </c>
      <c r="M3" s="357" t="s">
        <v>11</v>
      </c>
      <c r="N3" s="351"/>
    </row>
    <row r="4" spans="1:14" ht="9" customHeight="1" x14ac:dyDescent="0.25">
      <c r="A4" s="370"/>
      <c r="B4" s="365"/>
      <c r="C4" s="367"/>
      <c r="D4" s="365"/>
      <c r="E4" s="369"/>
      <c r="F4" s="365"/>
      <c r="G4" s="369"/>
      <c r="H4" s="365"/>
      <c r="I4" s="369"/>
      <c r="J4" s="365"/>
      <c r="K4" s="373"/>
      <c r="L4" s="365"/>
      <c r="M4" s="369"/>
      <c r="N4" s="365"/>
    </row>
    <row r="5" spans="1:14" ht="5.25" customHeight="1" thickBot="1" x14ac:dyDescent="0.3">
      <c r="A5" s="358"/>
      <c r="B5" s="352"/>
      <c r="C5" s="368"/>
      <c r="D5" s="358"/>
      <c r="E5" s="358"/>
      <c r="F5" s="358"/>
      <c r="G5" s="358"/>
      <c r="H5" s="358"/>
      <c r="I5" s="358"/>
      <c r="J5" s="358"/>
      <c r="K5" s="374"/>
      <c r="L5" s="358"/>
      <c r="M5" s="358"/>
      <c r="N5" s="352"/>
    </row>
    <row r="6" spans="1:14" ht="15.75" thickBot="1" x14ac:dyDescent="0.3">
      <c r="A6" s="34">
        <v>1</v>
      </c>
      <c r="B6" s="35" t="s">
        <v>39</v>
      </c>
      <c r="C6" s="74">
        <f>[1]STA_SP2_NO!$D$11</f>
        <v>115207.85</v>
      </c>
      <c r="D6" s="81">
        <f>[2]STA_SP2_NO!$D$11</f>
        <v>190933.13</v>
      </c>
      <c r="E6" s="153">
        <f>[3]STA_SP2_NO!$D$11</f>
        <v>157145</v>
      </c>
      <c r="F6" s="164">
        <f>[4]STA_SP2_NO!$D$11</f>
        <v>192018.49</v>
      </c>
      <c r="G6" s="185">
        <f>[5]STA_SP2_NO!$D$11</f>
        <v>353991</v>
      </c>
      <c r="H6" s="164">
        <f>[6]STA_SP2_NO!$D$11</f>
        <v>194732</v>
      </c>
      <c r="I6" s="153">
        <f>[7]STA_SP2_NO!$D$11</f>
        <v>220826.01</v>
      </c>
      <c r="J6" s="164">
        <f>[8]STA_SP2_NO!$D$11</f>
        <v>345583</v>
      </c>
      <c r="K6" s="185">
        <f>[9]STA_SP2_NO!$D$11</f>
        <v>216597</v>
      </c>
      <c r="L6" s="62">
        <f>'[10]СП-2 (н.о.)'!$D$12</f>
        <v>143181.42000000001</v>
      </c>
      <c r="M6" s="185">
        <f>[11]STA_SP2_NO!$D$11</f>
        <v>226930</v>
      </c>
      <c r="N6" s="154">
        <f t="shared" ref="N6:N18" si="0">SUM(C6:M6)</f>
        <v>2357144.9</v>
      </c>
    </row>
    <row r="7" spans="1:14" ht="15.75" thickBot="1" x14ac:dyDescent="0.3">
      <c r="A7" s="36">
        <v>2</v>
      </c>
      <c r="B7" s="37" t="s">
        <v>40</v>
      </c>
      <c r="C7" s="74">
        <f>[1]STA_SP2_NO!$D$12</f>
        <v>26845.37</v>
      </c>
      <c r="D7" s="81">
        <f>[2]STA_SP2_NO!$D$12</f>
        <v>53761.14</v>
      </c>
      <c r="E7" s="153">
        <f>[3]STA_SP2_NO!$D$12</f>
        <v>35319</v>
      </c>
      <c r="F7" s="164">
        <f>[4]STA_SP2_NO!$D$12</f>
        <v>58385.62</v>
      </c>
      <c r="G7" s="185">
        <f>[5]STA_SP2_NO!$D$12</f>
        <v>63573</v>
      </c>
      <c r="H7" s="164">
        <f>[6]STA_SP2_NO!$D$12</f>
        <v>32498</v>
      </c>
      <c r="I7" s="153">
        <f>[7]STA_SP2_NO!$D$12</f>
        <v>35640.699999999997</v>
      </c>
      <c r="J7" s="164">
        <f>[8]STA_SP2_NO!$D$12</f>
        <v>71829</v>
      </c>
      <c r="K7" s="185">
        <f>[9]STA_SP2_NO!$D$12</f>
        <v>42803</v>
      </c>
      <c r="L7" s="62">
        <f>'[10]СП-2 (н.о.)'!$D$13</f>
        <v>41726.97</v>
      </c>
      <c r="M7" s="185">
        <f>[11]STA_SP2_NO!$D$12</f>
        <v>40827</v>
      </c>
      <c r="N7" s="62">
        <f t="shared" si="0"/>
        <v>503208.80000000005</v>
      </c>
    </row>
    <row r="8" spans="1:14" ht="15.75" thickBot="1" x14ac:dyDescent="0.3">
      <c r="A8" s="36">
        <v>3</v>
      </c>
      <c r="B8" s="37" t="s">
        <v>41</v>
      </c>
      <c r="C8" s="74">
        <f>[1]STA_SP2_NO!$D$13</f>
        <v>3815.89</v>
      </c>
      <c r="D8" s="81">
        <f>[2]STA_SP2_NO!$D$13</f>
        <v>5283.7</v>
      </c>
      <c r="E8" s="153">
        <f>[3]STA_SP2_NO!$D$13</f>
        <v>3175</v>
      </c>
      <c r="F8" s="164">
        <f>[4]STA_SP2_NO!$D$13</f>
        <v>6773.94</v>
      </c>
      <c r="G8" s="185">
        <f>[5]STA_SP2_NO!$D$13</f>
        <v>6330</v>
      </c>
      <c r="H8" s="164">
        <f>[6]STA_SP2_NO!$D$13</f>
        <v>3855</v>
      </c>
      <c r="I8" s="153">
        <f>[7]STA_SP2_NO!$D$13</f>
        <v>4851.75</v>
      </c>
      <c r="J8" s="164">
        <f>[8]STA_SP2_NO!$D$13</f>
        <v>12517</v>
      </c>
      <c r="K8" s="185">
        <f>[9]STA_SP2_NO!$D$13</f>
        <v>4350</v>
      </c>
      <c r="L8" s="62">
        <f>'[10]СП-2 (н.о.)'!$D$14</f>
        <v>4716.87</v>
      </c>
      <c r="M8" s="185">
        <f>[11]STA_SP2_NO!$D$13</f>
        <v>2948</v>
      </c>
      <c r="N8" s="62">
        <f t="shared" si="0"/>
        <v>58617.15</v>
      </c>
    </row>
    <row r="9" spans="1:14" ht="15.75" thickBot="1" x14ac:dyDescent="0.3">
      <c r="A9" s="36">
        <v>4</v>
      </c>
      <c r="B9" s="37" t="s">
        <v>42</v>
      </c>
      <c r="C9" s="74">
        <f>[1]STA_SP2_NO!$D$14</f>
        <v>302.04000000000002</v>
      </c>
      <c r="D9" s="81">
        <f>[2]STA_SP2_NO!$D$14</f>
        <v>367.93</v>
      </c>
      <c r="E9" s="153">
        <f>[3]STA_SP2_NO!$D$14</f>
        <v>174</v>
      </c>
      <c r="F9" s="164">
        <f>[4]STA_SP2_NO!$D$14</f>
        <v>318.83999999999997</v>
      </c>
      <c r="G9" s="185">
        <f>[5]STA_SP2_NO!$D$14</f>
        <v>715</v>
      </c>
      <c r="H9" s="164">
        <f>[6]STA_SP2_NO!$D$14</f>
        <v>291</v>
      </c>
      <c r="I9" s="153">
        <f>[7]STA_SP2_NO!$D$14</f>
        <v>376.29</v>
      </c>
      <c r="J9" s="164">
        <f>[8]STA_SP2_NO!$D$14</f>
        <v>374</v>
      </c>
      <c r="K9" s="185">
        <f>[9]STA_SP2_NO!$D$14</f>
        <v>585</v>
      </c>
      <c r="L9" s="62">
        <f>'[10]СП-2 (н.о.)'!$D$15</f>
        <v>251.66</v>
      </c>
      <c r="M9" s="185">
        <f>[11]STA_SP2_NO!$D$14</f>
        <v>547</v>
      </c>
      <c r="N9" s="62">
        <f t="shared" si="0"/>
        <v>4302.76</v>
      </c>
    </row>
    <row r="10" spans="1:14" ht="15.75" thickBot="1" x14ac:dyDescent="0.3">
      <c r="A10" s="36">
        <v>5</v>
      </c>
      <c r="B10" s="37" t="s">
        <v>43</v>
      </c>
      <c r="C10" s="74">
        <f>[1]STA_SP2_NO!$D$15</f>
        <v>71.040000000000006</v>
      </c>
      <c r="D10" s="81">
        <f>[2]STA_SP2_NO!$D$15</f>
        <v>88.61</v>
      </c>
      <c r="E10" s="153">
        <f>[3]STA_SP2_NO!$D$15</f>
        <v>286</v>
      </c>
      <c r="F10" s="164">
        <f>[4]STA_SP2_NO!$D$15</f>
        <v>111.36</v>
      </c>
      <c r="G10" s="185">
        <f>[5]STA_SP2_NO!$D$15</f>
        <v>211</v>
      </c>
      <c r="H10" s="164">
        <f>[6]STA_SP2_NO!$D$15</f>
        <v>110</v>
      </c>
      <c r="I10" s="153">
        <f>[7]STA_SP2_NO!$D$15</f>
        <v>409.79</v>
      </c>
      <c r="J10" s="164">
        <f>[8]STA_SP2_NO!$D$15</f>
        <v>133</v>
      </c>
      <c r="K10" s="185">
        <f>[9]STA_SP2_NO!$D$15</f>
        <v>617</v>
      </c>
      <c r="L10" s="62">
        <f>'[10]СП-2 (н.о.)'!$D$16</f>
        <v>108.65</v>
      </c>
      <c r="M10" s="185">
        <f>[11]STA_SP2_NO!$D$15</f>
        <v>137</v>
      </c>
      <c r="N10" s="62">
        <f t="shared" si="0"/>
        <v>2283.4499999999998</v>
      </c>
    </row>
    <row r="11" spans="1:14" ht="15.75" thickBot="1" x14ac:dyDescent="0.3">
      <c r="A11" s="36">
        <v>6</v>
      </c>
      <c r="B11" s="37" t="s">
        <v>44</v>
      </c>
      <c r="C11" s="74">
        <f>[1]STA_SP2_NO!$D$16</f>
        <v>3442.85</v>
      </c>
      <c r="D11" s="81">
        <f>[2]STA_SP2_NO!$D$16</f>
        <v>4749.72</v>
      </c>
      <c r="E11" s="153">
        <f>[3]STA_SP2_NO!$D$16</f>
        <v>2587</v>
      </c>
      <c r="F11" s="164">
        <f>[4]STA_SP2_NO!$D$16</f>
        <v>7458.03</v>
      </c>
      <c r="G11" s="185">
        <f>[5]STA_SP2_NO!$D$16</f>
        <v>6035</v>
      </c>
      <c r="H11" s="164">
        <f>[6]STA_SP2_NO!$D$16</f>
        <v>4059</v>
      </c>
      <c r="I11" s="153">
        <f>[7]STA_SP2_NO!$D$16</f>
        <v>5858.85</v>
      </c>
      <c r="J11" s="164">
        <f>[8]STA_SP2_NO!$D$16</f>
        <v>7891</v>
      </c>
      <c r="K11" s="185">
        <f>[9]STA_SP2_NO!$D$16</f>
        <v>5300.84</v>
      </c>
      <c r="L11" s="62">
        <f>'[10]СП-2 (н.о.)'!$D$17</f>
        <v>3088.83</v>
      </c>
      <c r="M11" s="185">
        <f>[11]STA_SP2_NO!$D$16</f>
        <v>8145</v>
      </c>
      <c r="N11" s="62">
        <f t="shared" si="0"/>
        <v>58616.119999999995</v>
      </c>
    </row>
    <row r="12" spans="1:14" ht="15.75" thickBot="1" x14ac:dyDescent="0.3">
      <c r="A12" s="36">
        <v>7</v>
      </c>
      <c r="B12" s="37" t="s">
        <v>45</v>
      </c>
      <c r="C12" s="74">
        <f>[1]STA_SP2_NO!$D$17</f>
        <v>206.65</v>
      </c>
      <c r="D12" s="81">
        <f>[2]STA_SP2_NO!$D$17</f>
        <v>441.63</v>
      </c>
      <c r="E12" s="153">
        <f>[3]STA_SP2_NO!$D$17</f>
        <v>197</v>
      </c>
      <c r="F12" s="164">
        <f>[4]STA_SP2_NO!$D$17</f>
        <v>400.48</v>
      </c>
      <c r="G12" s="185">
        <f>[5]STA_SP2_NO!$D$17</f>
        <v>353</v>
      </c>
      <c r="H12" s="164">
        <f>[6]STA_SP2_NO!$D$17</f>
        <v>173</v>
      </c>
      <c r="I12" s="153">
        <f>[7]STA_SP2_NO!$D$17</f>
        <v>209.99</v>
      </c>
      <c r="J12" s="164">
        <f>[8]STA_SP2_NO!$D$17</f>
        <v>443</v>
      </c>
      <c r="K12" s="185">
        <f>[9]STA_SP2_NO!$D$17</f>
        <v>409</v>
      </c>
      <c r="L12" s="62">
        <f>'[10]СП-2 (н.о.)'!$D$18</f>
        <v>279.8</v>
      </c>
      <c r="M12" s="185">
        <f>[11]STA_SP2_NO!$D$17</f>
        <v>288</v>
      </c>
      <c r="N12" s="62">
        <f t="shared" si="0"/>
        <v>3401.55</v>
      </c>
    </row>
    <row r="13" spans="1:14" ht="15.75" thickBot="1" x14ac:dyDescent="0.3">
      <c r="A13" s="36">
        <v>8</v>
      </c>
      <c r="B13" s="37" t="s">
        <v>46</v>
      </c>
      <c r="C13" s="74">
        <f>[1]STA_SP2_NO!$D$18</f>
        <v>512.15</v>
      </c>
      <c r="D13" s="81">
        <f>[2]STA_SP2_NO!$D$18</f>
        <v>288.77</v>
      </c>
      <c r="E13" s="153">
        <f>[3]STA_SP2_NO!$D$18</f>
        <v>629</v>
      </c>
      <c r="F13" s="164">
        <f>[4]STA_SP2_NO!$D$18</f>
        <v>300.12</v>
      </c>
      <c r="G13" s="185">
        <f>[5]STA_SP2_NO!$D$18</f>
        <v>721</v>
      </c>
      <c r="H13" s="164">
        <f>[6]STA_SP2_NO!$D$18</f>
        <v>313</v>
      </c>
      <c r="I13" s="153">
        <f>[7]STA_SP2_NO!$D$18</f>
        <v>0</v>
      </c>
      <c r="J13" s="164">
        <f>[8]STA_SP2_NO!$D$18</f>
        <v>766</v>
      </c>
      <c r="K13" s="185">
        <f>[9]STA_SP2_NO!$D$18</f>
        <v>1129</v>
      </c>
      <c r="L13" s="62">
        <f>'[10]СП-2 (н.о.)'!$D$19</f>
        <v>327.64999999999998</v>
      </c>
      <c r="M13" s="185">
        <f>[11]STA_SP2_NO!$D$18</f>
        <v>855</v>
      </c>
      <c r="N13" s="62">
        <f t="shared" si="0"/>
        <v>5841.69</v>
      </c>
    </row>
    <row r="14" spans="1:14" ht="23.25" thickBot="1" x14ac:dyDescent="0.3">
      <c r="A14" s="36">
        <v>9</v>
      </c>
      <c r="B14" s="61" t="s">
        <v>47</v>
      </c>
      <c r="C14" s="74">
        <f>[1]STA_SP2_NO!$D$19</f>
        <v>0</v>
      </c>
      <c r="D14" s="81">
        <f>[2]STA_SP2_NO!$D$19</f>
        <v>0</v>
      </c>
      <c r="E14" s="153">
        <f>[3]STA_SP2_NO!$D$19</f>
        <v>0</v>
      </c>
      <c r="F14" s="164">
        <f>[4]STA_SP2_NO!$D$19</f>
        <v>0</v>
      </c>
      <c r="G14" s="185">
        <f>[5]STA_SP2_NO!$D$19</f>
        <v>0</v>
      </c>
      <c r="H14" s="164">
        <f>[6]STA_SP2_NO!$D$19</f>
        <v>0</v>
      </c>
      <c r="I14" s="153">
        <f>[7]STA_SP2_NO!$D$19</f>
        <v>0</v>
      </c>
      <c r="J14" s="164">
        <f>[8]STA_SP2_NO!$D$19</f>
        <v>0</v>
      </c>
      <c r="K14" s="185">
        <f>[9]STA_SP2_NO!$D$19</f>
        <v>0</v>
      </c>
      <c r="L14" s="62">
        <f>'[10]СП-2 (н.о.)'!$D$20</f>
        <v>0</v>
      </c>
      <c r="M14" s="185">
        <f>[11]STA_SP2_NO!$D$19</f>
        <v>0</v>
      </c>
      <c r="N14" s="62">
        <f t="shared" si="0"/>
        <v>0</v>
      </c>
    </row>
    <row r="15" spans="1:14" ht="23.25" thickBot="1" x14ac:dyDescent="0.3">
      <c r="A15" s="36">
        <v>10</v>
      </c>
      <c r="B15" s="61" t="s">
        <v>48</v>
      </c>
      <c r="C15" s="74">
        <f>[1]STA_SP2_NO!$D$20</f>
        <v>0</v>
      </c>
      <c r="D15" s="81">
        <f>[2]STA_SP2_NO!$D$20</f>
        <v>0</v>
      </c>
      <c r="E15" s="153">
        <f>[3]STA_SP2_NO!$D$20</f>
        <v>0</v>
      </c>
      <c r="F15" s="164">
        <f>[4]STA_SP2_NO!$D$20</f>
        <v>0</v>
      </c>
      <c r="G15" s="185">
        <f>[5]STA_SP2_NO!$D$20</f>
        <v>0</v>
      </c>
      <c r="H15" s="164">
        <f>[6]STA_SP2_NO!$D$20</f>
        <v>0</v>
      </c>
      <c r="I15" s="153">
        <f>[7]STA_SP2_NO!$D$20</f>
        <v>0</v>
      </c>
      <c r="J15" s="164">
        <f>[8]STA_SP2_NO!$D$20</f>
        <v>0</v>
      </c>
      <c r="K15" s="185">
        <f>[9]STA_SP2_NO!$D$20</f>
        <v>0</v>
      </c>
      <c r="L15" s="62">
        <f>'[10]СП-2 (н.о.)'!$D$21</f>
        <v>0</v>
      </c>
      <c r="M15" s="185">
        <f>[11]STA_SP2_NO!$D$20</f>
        <v>0</v>
      </c>
      <c r="N15" s="62">
        <f t="shared" si="0"/>
        <v>0</v>
      </c>
    </row>
    <row r="16" spans="1:14" ht="15.75" thickBot="1" x14ac:dyDescent="0.3">
      <c r="A16" s="36">
        <v>11</v>
      </c>
      <c r="B16" s="37" t="s">
        <v>49</v>
      </c>
      <c r="C16" s="74">
        <f>[1]STA_SP2_NO!$D$21</f>
        <v>0</v>
      </c>
      <c r="D16" s="81">
        <f>[2]STA_SP2_NO!$D$21</f>
        <v>0</v>
      </c>
      <c r="E16" s="153">
        <f>[3]STA_SP2_NO!$D$21</f>
        <v>0</v>
      </c>
      <c r="F16" s="164">
        <f>[4]STA_SP2_NO!$D$21</f>
        <v>0</v>
      </c>
      <c r="G16" s="185">
        <f>[5]STA_SP2_NO!$D$21</f>
        <v>0</v>
      </c>
      <c r="H16" s="164">
        <f>[6]STA_SP2_NO!$D$21</f>
        <v>621</v>
      </c>
      <c r="I16" s="153">
        <f>[7]STA_SP2_NO!$D$21</f>
        <v>0</v>
      </c>
      <c r="J16" s="164">
        <f>[8]STA_SP2_NO!$D$21</f>
        <v>0</v>
      </c>
      <c r="K16" s="185">
        <f>[9]STA_SP2_NO!$D$21</f>
        <v>0</v>
      </c>
      <c r="L16" s="62">
        <f>'[10]СП-2 (н.о.)'!$D$22</f>
        <v>0</v>
      </c>
      <c r="M16" s="185">
        <f>[11]STA_SP2_NO!$D$21</f>
        <v>0</v>
      </c>
      <c r="N16" s="62">
        <f t="shared" si="0"/>
        <v>621</v>
      </c>
    </row>
    <row r="17" spans="1:14" ht="45.75" thickBot="1" x14ac:dyDescent="0.3">
      <c r="A17" s="36">
        <v>12</v>
      </c>
      <c r="B17" s="61" t="s">
        <v>50</v>
      </c>
      <c r="C17" s="74">
        <f>[1]STA_SP2_NO!$D$22</f>
        <v>0</v>
      </c>
      <c r="D17" s="81">
        <f>[2]STA_SP2_NO!$D$22</f>
        <v>0</v>
      </c>
      <c r="E17" s="153">
        <f>[3]STA_SP2_NO!$D$22</f>
        <v>0</v>
      </c>
      <c r="F17" s="164">
        <f>[4]STA_SP2_NO!$D$22</f>
        <v>0</v>
      </c>
      <c r="G17" s="185">
        <f>[5]STA_SP2_NO!$D$22</f>
        <v>0</v>
      </c>
      <c r="H17" s="164">
        <f>[6]STA_SP2_NO!$D$22</f>
        <v>0</v>
      </c>
      <c r="I17" s="153">
        <f>[7]STA_SP2_NO!$D$22</f>
        <v>0</v>
      </c>
      <c r="J17" s="164">
        <f>[8]STA_SP2_NO!$D$22</f>
        <v>0</v>
      </c>
      <c r="K17" s="185">
        <f>[9]STA_SP2_NO!$D$22</f>
        <v>0</v>
      </c>
      <c r="L17" s="62">
        <f>'[10]СП-2 (н.о.)'!$D$23</f>
        <v>0</v>
      </c>
      <c r="M17" s="185">
        <f>[11]STA_SP2_NO!$D$22</f>
        <v>0</v>
      </c>
      <c r="N17" s="62">
        <f t="shared" si="0"/>
        <v>0</v>
      </c>
    </row>
    <row r="18" spans="1:14" ht="34.5" thickBot="1" x14ac:dyDescent="0.3">
      <c r="A18" s="36">
        <v>13</v>
      </c>
      <c r="B18" s="61" t="s">
        <v>51</v>
      </c>
      <c r="C18" s="74">
        <f>[1]STA_SP2_NO!$D$23</f>
        <v>247.82</v>
      </c>
      <c r="D18" s="81">
        <f>[2]STA_SP2_NO!$D$23</f>
        <v>0</v>
      </c>
      <c r="E18" s="153">
        <f>[3]STA_SP2_NO!$D$23</f>
        <v>0</v>
      </c>
      <c r="F18" s="164">
        <f>[4]STA_SP2_NO!$D$23</f>
        <v>0</v>
      </c>
      <c r="G18" s="185">
        <f>[5]STA_SP2_NO!$D$23</f>
        <v>0</v>
      </c>
      <c r="H18" s="164">
        <f>[6]STA_SP2_NO!$D$23</f>
        <v>188</v>
      </c>
      <c r="I18" s="153">
        <f>[7]STA_SP2_NO!$D$23</f>
        <v>0</v>
      </c>
      <c r="J18" s="164">
        <f>[8]STA_SP2_NO!$D$23</f>
        <v>0</v>
      </c>
      <c r="K18" s="185">
        <f>[9]STA_SP2_NO!$D$23</f>
        <v>0</v>
      </c>
      <c r="L18" s="62">
        <f>'[10]СП-2 (н.о.)'!$D$24</f>
        <v>0</v>
      </c>
      <c r="M18" s="185">
        <f>[11]STA_SP2_NO!$D$23</f>
        <v>5</v>
      </c>
      <c r="N18" s="62">
        <f t="shared" si="0"/>
        <v>440.82</v>
      </c>
    </row>
    <row r="19" spans="1:14" ht="15.75" thickBot="1" x14ac:dyDescent="0.3">
      <c r="A19" s="40"/>
      <c r="B19" s="41" t="s">
        <v>37</v>
      </c>
      <c r="C19" s="45">
        <f t="shared" ref="C19:M19" si="1">SUM(C6:C18)</f>
        <v>150651.66000000003</v>
      </c>
      <c r="D19" s="46">
        <f>SUM(D6:D18)</f>
        <v>255914.63</v>
      </c>
      <c r="E19" s="45">
        <f t="shared" si="1"/>
        <v>199512</v>
      </c>
      <c r="F19" s="43">
        <f>SUM(F6:F18)</f>
        <v>265766.87999999995</v>
      </c>
      <c r="G19" s="45">
        <f t="shared" si="1"/>
        <v>431929</v>
      </c>
      <c r="H19" s="43">
        <f t="shared" si="1"/>
        <v>236840</v>
      </c>
      <c r="I19" s="44">
        <f t="shared" si="1"/>
        <v>268173.38</v>
      </c>
      <c r="J19" s="43">
        <f t="shared" si="1"/>
        <v>439536</v>
      </c>
      <c r="K19" s="44">
        <f t="shared" si="1"/>
        <v>271790.84000000003</v>
      </c>
      <c r="L19" s="43">
        <f>SUM(L6:L18)</f>
        <v>193681.84999999998</v>
      </c>
      <c r="M19" s="44">
        <f t="shared" si="1"/>
        <v>280682</v>
      </c>
      <c r="N19" s="43">
        <f>SUM(N6:N18)</f>
        <v>2994478.2399999998</v>
      </c>
    </row>
    <row r="20" spans="1:14" ht="15.75" thickBo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5.75" thickBot="1" x14ac:dyDescent="0.3">
      <c r="A21" s="314" t="s">
        <v>53</v>
      </c>
      <c r="B21" s="371"/>
      <c r="C21" s="63">
        <f>C19/N19</f>
        <v>5.0309819583127122E-2</v>
      </c>
      <c r="D21" s="64">
        <f>D19/N19</f>
        <v>8.5462177210544707E-2</v>
      </c>
      <c r="E21" s="52">
        <f>E19/N19</f>
        <v>6.6626632090671004E-2</v>
      </c>
      <c r="F21" s="64">
        <f>F19/N19</f>
        <v>8.8752316330072897E-2</v>
      </c>
      <c r="G21" s="52">
        <f>G19/N19</f>
        <v>0.144241822909356</v>
      </c>
      <c r="H21" s="64">
        <f>H19/N19</f>
        <v>7.9092242794190429E-2</v>
      </c>
      <c r="I21" s="52">
        <f>I19/N19</f>
        <v>8.9555962176569373E-2</v>
      </c>
      <c r="J21" s="64">
        <f>J19/N19</f>
        <v>0.14678216529634894</v>
      </c>
      <c r="K21" s="52">
        <f>K19/N19</f>
        <v>9.0764005685344387E-2</v>
      </c>
      <c r="L21" s="64">
        <f>L19/N19</f>
        <v>6.4679665196030939E-2</v>
      </c>
      <c r="M21" s="65">
        <f>M19/N19</f>
        <v>9.3733190727744289E-2</v>
      </c>
      <c r="N21" s="210">
        <f>N19/N19</f>
        <v>1</v>
      </c>
    </row>
  </sheetData>
  <mergeCells count="17">
    <mergeCell ref="C1:K1"/>
    <mergeCell ref="A2:A5"/>
    <mergeCell ref="B2:B5"/>
    <mergeCell ref="C2:M2"/>
    <mergeCell ref="A21:B21"/>
    <mergeCell ref="H3:H5"/>
    <mergeCell ref="I3:I5"/>
    <mergeCell ref="J3:J5"/>
    <mergeCell ref="K3:K5"/>
    <mergeCell ref="N2:N5"/>
    <mergeCell ref="C3:C5"/>
    <mergeCell ref="D3:D5"/>
    <mergeCell ref="E3:E5"/>
    <mergeCell ref="F3:F5"/>
    <mergeCell ref="G3:G5"/>
    <mergeCell ref="L3:L5"/>
    <mergeCell ref="M3:M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Премија</vt:lpstr>
      <vt:lpstr>Број на склучени договори</vt:lpstr>
      <vt:lpstr>Ликвидирани штети</vt:lpstr>
      <vt:lpstr>Број на ликвидирани штети</vt:lpstr>
      <vt:lpstr>Број на резервирани штети</vt:lpstr>
      <vt:lpstr>Резервации</vt:lpstr>
      <vt:lpstr>Не пријавени штети</vt:lpstr>
      <vt:lpstr>ЗАО договори</vt:lpstr>
      <vt:lpstr>ЗАО Премија</vt:lpstr>
      <vt:lpstr>ЗК Број Премија</vt:lpstr>
      <vt:lpstr>ГР Број и Премија </vt:lpstr>
      <vt:lpstr>ЗАО број Лик штети</vt:lpstr>
      <vt:lpstr>ЗАО Ликвидирани штети</vt:lpstr>
      <vt:lpstr>ЗК број и штети</vt:lpstr>
      <vt:lpstr>ГР Број Штети</vt:lpstr>
      <vt:lpstr>Техничка премија</vt:lpstr>
      <vt:lpstr>Рез за настанати при штети</vt:lpstr>
      <vt:lpstr>Продажба по канали</vt:lpstr>
      <vt:lpstr>Бруто тех</vt:lpstr>
      <vt:lpstr>Вкупно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BetiMitrovska</dc:creator>
  <cp:lastModifiedBy>Viktorija Nikudinoska</cp:lastModifiedBy>
  <cp:lastPrinted>2023-11-15T08:26:26Z</cp:lastPrinted>
  <dcterms:created xsi:type="dcterms:W3CDTF">2013-08-27T07:05:34Z</dcterms:created>
  <dcterms:modified xsi:type="dcterms:W3CDTF">2023-11-16T13:28:22Z</dcterms:modified>
</cp:coreProperties>
</file>