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8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calcPr calcId="145621"/>
</workbook>
</file>

<file path=xl/calcChain.xml><?xml version="1.0" encoding="utf-8"?>
<calcChain xmlns="http://schemas.openxmlformats.org/spreadsheetml/2006/main">
  <c r="J17" i="47" l="1"/>
  <c r="G17" i="47"/>
  <c r="F17" i="47"/>
  <c r="E17" i="47"/>
  <c r="D17" i="47"/>
  <c r="C17" i="47"/>
  <c r="L34" i="34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4" i="34"/>
  <c r="L13" i="34"/>
  <c r="L12" i="34"/>
  <c r="L10" i="34"/>
  <c r="L9" i="34"/>
  <c r="L8" i="34"/>
  <c r="L6" i="34"/>
  <c r="L5" i="34"/>
  <c r="L4" i="34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G16" i="47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L4" i="1"/>
  <c r="J15" i="47" l="1"/>
  <c r="F15" i="47"/>
  <c r="E15" i="47"/>
  <c r="G15" i="47" s="1"/>
  <c r="D15" i="47"/>
  <c r="C15" i="47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30" i="12" s="1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47"/>
  <c r="F14" i="47"/>
  <c r="E14" i="47"/>
  <c r="G14" i="47" s="1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14" i="34"/>
  <c r="H10" i="34"/>
  <c r="I7" i="17"/>
  <c r="I6" i="17"/>
  <c r="I6" i="1"/>
  <c r="I5" i="1"/>
  <c r="I4" i="1"/>
  <c r="J12" i="47"/>
  <c r="H4" i="1"/>
  <c r="K14" i="47" l="1"/>
  <c r="F4" i="1"/>
  <c r="G28" i="1"/>
  <c r="I22" i="47"/>
  <c r="F22" i="47"/>
  <c r="E22" i="47"/>
  <c r="G22" i="47" s="1"/>
  <c r="D22" i="47"/>
  <c r="C22" i="47"/>
  <c r="F13" i="17"/>
  <c r="F12" i="17"/>
  <c r="F28" i="10"/>
  <c r="F28" i="58"/>
  <c r="F28" i="6"/>
  <c r="F28" i="5"/>
  <c r="F28" i="4"/>
  <c r="F28" i="3"/>
  <c r="F28" i="2"/>
  <c r="F28" i="1"/>
  <c r="E28" i="1"/>
  <c r="I20" i="47" l="1"/>
  <c r="G20" i="47"/>
  <c r="F20" i="47"/>
  <c r="E20" i="47"/>
  <c r="D20" i="47"/>
  <c r="C20" i="47"/>
  <c r="K20" i="47" s="1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G9" i="47" s="1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G8" i="47" s="1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12" i="57" l="1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C16" i="47" l="1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13" i="30" l="1"/>
  <c r="L30" i="30"/>
  <c r="L13" i="29"/>
  <c r="L29" i="29"/>
  <c r="L22" i="10"/>
  <c r="L29" i="53"/>
  <c r="L13" i="53"/>
  <c r="L18" i="32"/>
  <c r="L18" i="31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2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6" i="47"/>
  <c r="L13" i="12" l="1"/>
  <c r="L22" i="4"/>
  <c r="L22" i="6"/>
  <c r="L18" i="8"/>
  <c r="L22" i="1"/>
  <c r="L22" i="3"/>
  <c r="L19" i="9"/>
  <c r="L22" i="5"/>
  <c r="L22" i="58"/>
  <c r="L30" i="12"/>
  <c r="D16" i="47"/>
  <c r="E16" i="47" l="1"/>
  <c r="K16" i="47" s="1"/>
  <c r="H34" i="34" l="1"/>
  <c r="H30" i="34"/>
  <c r="H26" i="34"/>
  <c r="H22" i="34"/>
  <c r="H18" i="34"/>
  <c r="J13" i="47" l="1"/>
  <c r="F13" i="47"/>
  <c r="E13" i="47"/>
  <c r="G13" i="47" s="1"/>
  <c r="D13" i="47"/>
  <c r="C13" i="47"/>
  <c r="H33" i="34"/>
  <c r="H32" i="34"/>
  <c r="H29" i="34"/>
  <c r="H28" i="34"/>
  <c r="H25" i="34"/>
  <c r="H24" i="34"/>
  <c r="H21" i="34"/>
  <c r="H20" i="34"/>
  <c r="H17" i="34"/>
  <c r="H16" i="34"/>
  <c r="H13" i="34"/>
  <c r="H12" i="34"/>
  <c r="H9" i="34"/>
  <c r="H8" i="34"/>
  <c r="H6" i="34"/>
  <c r="H5" i="34"/>
  <c r="H4" i="34"/>
  <c r="I21" i="10" l="1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C2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2" i="1" l="1"/>
  <c r="G28" i="58"/>
  <c r="E28" i="58"/>
  <c r="C28" i="58" l="1"/>
  <c r="H21" i="58" l="1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G21" i="58" l="1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N6" i="58" s="1"/>
  <c r="C5" i="58"/>
  <c r="C4" i="58"/>
  <c r="N19" i="58"/>
  <c r="K22" i="58"/>
  <c r="N20" i="58" l="1"/>
  <c r="J22" i="58"/>
  <c r="I22" i="58"/>
  <c r="M22" i="58"/>
  <c r="N8" i="58"/>
  <c r="N16" i="58"/>
  <c r="N21" i="58"/>
  <c r="H22" i="58"/>
  <c r="N17" i="58"/>
  <c r="N18" i="58"/>
  <c r="G22" i="58"/>
  <c r="F22" i="58"/>
  <c r="N4" i="58"/>
  <c r="N14" i="58"/>
  <c r="N12" i="58"/>
  <c r="N15" i="58"/>
  <c r="N11" i="58"/>
  <c r="N7" i="58"/>
  <c r="N5" i="58"/>
  <c r="N10" i="58"/>
  <c r="C22" i="58"/>
  <c r="N9" i="58"/>
  <c r="N13" i="58"/>
  <c r="H28" i="58"/>
  <c r="D30" i="58" s="1"/>
  <c r="E30" i="58" l="1"/>
  <c r="C30" i="58"/>
  <c r="F30" i="58"/>
  <c r="N22" i="58"/>
  <c r="K24" i="58" s="1"/>
  <c r="H30" i="58"/>
  <c r="M28" i="58"/>
  <c r="G30" i="58"/>
  <c r="F12" i="47"/>
  <c r="E12" i="47"/>
  <c r="D12" i="47"/>
  <c r="C12" i="47"/>
  <c r="G34" i="34"/>
  <c r="G33" i="34"/>
  <c r="G32" i="34"/>
  <c r="G30" i="34"/>
  <c r="G29" i="34"/>
  <c r="G28" i="34"/>
  <c r="G26" i="34"/>
  <c r="G25" i="34"/>
  <c r="G24" i="34"/>
  <c r="G22" i="34"/>
  <c r="G21" i="34"/>
  <c r="G20" i="34"/>
  <c r="G18" i="34"/>
  <c r="G17" i="34"/>
  <c r="G16" i="34"/>
  <c r="G14" i="34"/>
  <c r="G13" i="34"/>
  <c r="G12" i="34"/>
  <c r="G10" i="34"/>
  <c r="G9" i="34"/>
  <c r="G8" i="34"/>
  <c r="G6" i="34"/>
  <c r="G5" i="34"/>
  <c r="G4" i="34"/>
  <c r="H7" i="17"/>
  <c r="H6" i="17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J24" i="58" l="1"/>
  <c r="D24" i="58"/>
  <c r="G24" i="58"/>
  <c r="C24" i="58"/>
  <c r="E24" i="58"/>
  <c r="H24" i="58"/>
  <c r="F24" i="58"/>
  <c r="I24" i="58"/>
  <c r="L24" i="58"/>
  <c r="M24" i="58"/>
  <c r="N24" i="58"/>
  <c r="M27" i="58"/>
  <c r="M29" i="58" s="1"/>
  <c r="N29" i="58" s="1"/>
  <c r="G12" i="47"/>
  <c r="N27" i="58" l="1"/>
  <c r="N28" i="58"/>
  <c r="K22" i="1" l="1"/>
  <c r="E22" i="1" l="1"/>
  <c r="E22" i="5"/>
  <c r="E28" i="5"/>
  <c r="J22" i="4" l="1"/>
  <c r="J22" i="6"/>
  <c r="J22" i="3"/>
  <c r="J22" i="5"/>
  <c r="J22" i="1" l="1"/>
  <c r="I22" i="3" l="1"/>
  <c r="I30" i="12"/>
  <c r="K17" i="47" l="1"/>
  <c r="J11" i="47" l="1"/>
  <c r="F11" i="47"/>
  <c r="E11" i="47"/>
  <c r="G11" i="47" s="1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N4" i="1" s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K11" i="47" l="1"/>
  <c r="F22" i="3"/>
  <c r="G10" i="47"/>
  <c r="K8" i="47" l="1"/>
  <c r="J7" i="47"/>
  <c r="F7" i="47"/>
  <c r="E7" i="47"/>
  <c r="D7" i="47"/>
  <c r="C7" i="47"/>
  <c r="B34" i="34"/>
  <c r="B33" i="34"/>
  <c r="B32" i="34"/>
  <c r="B30" i="34"/>
  <c r="B29" i="34"/>
  <c r="B28" i="34"/>
  <c r="B26" i="34"/>
  <c r="B25" i="34"/>
  <c r="B24" i="34"/>
  <c r="B22" i="34"/>
  <c r="B21" i="34"/>
  <c r="B20" i="34"/>
  <c r="B18" i="34"/>
  <c r="B17" i="34"/>
  <c r="B16" i="34"/>
  <c r="B14" i="34"/>
  <c r="B13" i="34"/>
  <c r="B12" i="34"/>
  <c r="B10" i="34"/>
  <c r="B9" i="34"/>
  <c r="B8" i="34"/>
  <c r="B6" i="34"/>
  <c r="B5" i="34"/>
  <c r="B4" i="34"/>
  <c r="C7" i="17"/>
  <c r="C6" i="17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28" i="29"/>
  <c r="C27" i="29"/>
  <c r="C26" i="29"/>
  <c r="C25" i="29"/>
  <c r="C24" i="29"/>
  <c r="C23" i="29"/>
  <c r="C22" i="29"/>
  <c r="C21" i="29"/>
  <c r="C12" i="29"/>
  <c r="C11" i="29"/>
  <c r="C10" i="29"/>
  <c r="C9" i="29"/>
  <c r="C8" i="29"/>
  <c r="C7" i="29"/>
  <c r="C6" i="29"/>
  <c r="C5" i="29"/>
  <c r="C29" i="30"/>
  <c r="C28" i="30"/>
  <c r="C27" i="30"/>
  <c r="C26" i="30"/>
  <c r="C25" i="30"/>
  <c r="C24" i="30"/>
  <c r="C23" i="30"/>
  <c r="C22" i="30"/>
  <c r="C12" i="30"/>
  <c r="C11" i="30"/>
  <c r="C10" i="30"/>
  <c r="C9" i="30"/>
  <c r="C8" i="30"/>
  <c r="C7" i="30"/>
  <c r="C6" i="30"/>
  <c r="C5" i="30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28" i="53"/>
  <c r="C27" i="53"/>
  <c r="C26" i="53"/>
  <c r="C25" i="53"/>
  <c r="C24" i="53"/>
  <c r="C23" i="53"/>
  <c r="C22" i="53"/>
  <c r="C21" i="53"/>
  <c r="C12" i="53"/>
  <c r="C11" i="53"/>
  <c r="C10" i="53"/>
  <c r="C9" i="53"/>
  <c r="C8" i="53"/>
  <c r="C7" i="53"/>
  <c r="C6" i="53"/>
  <c r="C5" i="53"/>
  <c r="C29" i="12"/>
  <c r="C28" i="12"/>
  <c r="C27" i="12"/>
  <c r="C26" i="12"/>
  <c r="C25" i="12"/>
  <c r="C24" i="12"/>
  <c r="C23" i="12"/>
  <c r="C22" i="12"/>
  <c r="C12" i="12"/>
  <c r="C11" i="12"/>
  <c r="C10" i="12"/>
  <c r="C9" i="12"/>
  <c r="C8" i="12"/>
  <c r="C7" i="12"/>
  <c r="C6" i="12"/>
  <c r="C5" i="12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1" i="1"/>
  <c r="C20" i="1"/>
  <c r="C19" i="1"/>
  <c r="C18" i="1"/>
  <c r="C17" i="1"/>
  <c r="C16" i="1"/>
  <c r="C15" i="1"/>
  <c r="C14" i="1"/>
  <c r="C13" i="1"/>
  <c r="C12" i="1"/>
  <c r="C11" i="1"/>
  <c r="N11" i="1" s="1"/>
  <c r="C10" i="1"/>
  <c r="C9" i="1"/>
  <c r="C8" i="1"/>
  <c r="C7" i="1"/>
  <c r="C6" i="1"/>
  <c r="N6" i="1" s="1"/>
  <c r="C5" i="1"/>
  <c r="N5" i="1" s="1"/>
  <c r="C22" i="6" l="1"/>
  <c r="D18" i="8"/>
  <c r="G7" i="47"/>
  <c r="K7" i="47" s="1"/>
  <c r="I19" i="47"/>
  <c r="F19" i="47"/>
  <c r="E19" i="47"/>
  <c r="D19" i="47"/>
  <c r="C19" i="47"/>
  <c r="C13" i="17"/>
  <c r="C12" i="17"/>
  <c r="C28" i="10"/>
  <c r="C28" i="5"/>
  <c r="C28" i="4"/>
  <c r="C28" i="3"/>
  <c r="C28" i="2"/>
  <c r="C28" i="1"/>
  <c r="G19" i="47" l="1"/>
  <c r="K19" i="47" s="1"/>
  <c r="I21" i="47"/>
  <c r="F21" i="47"/>
  <c r="E21" i="47"/>
  <c r="D21" i="47"/>
  <c r="C21" i="47"/>
  <c r="E13" i="17"/>
  <c r="E12" i="17"/>
  <c r="E28" i="10"/>
  <c r="E28" i="6"/>
  <c r="E28" i="4"/>
  <c r="E28" i="3"/>
  <c r="E28" i="2"/>
  <c r="I23" i="47"/>
  <c r="E23" i="47"/>
  <c r="F23" i="47"/>
  <c r="G23" i="47" s="1"/>
  <c r="D23" i="47"/>
  <c r="C23" i="47"/>
  <c r="G13" i="17"/>
  <c r="G12" i="17"/>
  <c r="G28" i="10"/>
  <c r="G28" i="6"/>
  <c r="G28" i="5"/>
  <c r="G28" i="4"/>
  <c r="G28" i="3"/>
  <c r="G28" i="2"/>
  <c r="H28" i="1" l="1"/>
  <c r="E30" i="1" s="1"/>
  <c r="C18" i="47"/>
  <c r="I18" i="47"/>
  <c r="D18" i="47"/>
  <c r="H28" i="3"/>
  <c r="D30" i="3" s="1"/>
  <c r="H12" i="17"/>
  <c r="M12" i="17" s="1"/>
  <c r="E18" i="47"/>
  <c r="H13" i="17"/>
  <c r="M13" i="17" s="1"/>
  <c r="F18" i="47"/>
  <c r="H28" i="4"/>
  <c r="G30" i="4" s="1"/>
  <c r="H28" i="2"/>
  <c r="M28" i="2" s="1"/>
  <c r="H28" i="5"/>
  <c r="H28" i="10"/>
  <c r="E30" i="10" s="1"/>
  <c r="H28" i="6"/>
  <c r="D30" i="6" s="1"/>
  <c r="G21" i="47"/>
  <c r="G18" i="47" s="1"/>
  <c r="M6" i="34"/>
  <c r="N7" i="17"/>
  <c r="L13" i="17" s="1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15" i="3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F30" i="3" l="1"/>
  <c r="N13" i="17"/>
  <c r="M28" i="1"/>
  <c r="F30" i="1"/>
  <c r="F30" i="2"/>
  <c r="H30" i="1"/>
  <c r="K21" i="47"/>
  <c r="G30" i="3"/>
  <c r="E30" i="3"/>
  <c r="N22" i="2"/>
  <c r="F30" i="4"/>
  <c r="C30" i="3"/>
  <c r="D30" i="2"/>
  <c r="H30" i="3"/>
  <c r="D30" i="1"/>
  <c r="G30" i="10"/>
  <c r="E30" i="4"/>
  <c r="M28" i="6"/>
  <c r="H30" i="6"/>
  <c r="C30" i="6"/>
  <c r="E30" i="6"/>
  <c r="M28" i="10"/>
  <c r="D30" i="10"/>
  <c r="H30" i="10"/>
  <c r="C30" i="10"/>
  <c r="D30" i="5"/>
  <c r="H30" i="5"/>
  <c r="E30" i="5"/>
  <c r="C30" i="5"/>
  <c r="F30" i="6"/>
  <c r="F30" i="5"/>
  <c r="C30" i="1"/>
  <c r="F30" i="10"/>
  <c r="G30" i="5"/>
  <c r="G30" i="6"/>
  <c r="M28" i="4"/>
  <c r="D30" i="4"/>
  <c r="H30" i="4"/>
  <c r="C30" i="4"/>
  <c r="M17" i="34"/>
  <c r="M14" i="34"/>
  <c r="M13" i="34"/>
  <c r="M12" i="34"/>
  <c r="M10" i="34"/>
  <c r="M9" i="34"/>
  <c r="M8" i="34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7" i="8"/>
  <c r="N16" i="8"/>
  <c r="N15" i="8"/>
  <c r="N14" i="8"/>
  <c r="N13" i="8"/>
  <c r="N12" i="8"/>
  <c r="N11" i="8"/>
  <c r="N10" i="8"/>
  <c r="N9" i="8"/>
  <c r="N8" i="8"/>
  <c r="N7" i="8"/>
  <c r="N6" i="8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22" i="6" l="1"/>
  <c r="E24" i="2"/>
  <c r="I24" i="2"/>
  <c r="M24" i="2"/>
  <c r="J24" i="2"/>
  <c r="K24" i="2"/>
  <c r="N19" i="9"/>
  <c r="E22" i="10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1" i="3"/>
  <c r="N20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  <c r="N22" i="3" l="1"/>
  <c r="L24" i="3" s="1"/>
  <c r="N22" i="4"/>
  <c r="L24" i="4" s="1"/>
  <c r="N6" i="17"/>
  <c r="L12" i="17" s="1"/>
  <c r="N12" i="17" s="1"/>
  <c r="N5" i="8"/>
  <c r="N18" i="8" s="1"/>
  <c r="D20" i="8" s="1"/>
  <c r="M5" i="34" l="1"/>
  <c r="M4" i="34"/>
  <c r="G6" i="47"/>
  <c r="G24" i="47" s="1"/>
  <c r="E6" i="47"/>
  <c r="K9" i="47" l="1"/>
  <c r="C30" i="30"/>
  <c r="F30" i="30" l="1"/>
  <c r="G30" i="30" l="1"/>
  <c r="M30" i="30" l="1"/>
  <c r="N12" i="31" l="1"/>
  <c r="K22" i="47" l="1"/>
  <c r="N29" i="30" l="1"/>
  <c r="K23" i="47" l="1"/>
  <c r="J18" i="47" l="1"/>
  <c r="H18" i="47"/>
  <c r="M28" i="5" l="1"/>
  <c r="M28" i="3"/>
  <c r="C30" i="2"/>
  <c r="E30" i="2"/>
  <c r="G30" i="2"/>
  <c r="G30" i="1"/>
  <c r="M22" i="10" l="1"/>
  <c r="K18" i="47" l="1"/>
  <c r="K15" i="47"/>
  <c r="K13" i="47"/>
  <c r="K12" i="47"/>
  <c r="K10" i="47"/>
  <c r="J6" i="47"/>
  <c r="J24" i="47" s="1"/>
  <c r="I6" i="47"/>
  <c r="I24" i="47" s="1"/>
  <c r="H6" i="47"/>
  <c r="H24" i="47" s="1"/>
  <c r="F6" i="47"/>
  <c r="F24" i="47" s="1"/>
  <c r="E24" i="47"/>
  <c r="D6" i="47"/>
  <c r="D24" i="47" s="1"/>
  <c r="C6" i="47"/>
  <c r="C24" i="47" s="1"/>
  <c r="M34" i="34"/>
  <c r="M33" i="34"/>
  <c r="M32" i="34"/>
  <c r="M30" i="34"/>
  <c r="M28" i="34"/>
  <c r="M26" i="34"/>
  <c r="M25" i="34"/>
  <c r="M24" i="34"/>
  <c r="M22" i="34"/>
  <c r="M21" i="34"/>
  <c r="M20" i="34"/>
  <c r="M18" i="34"/>
  <c r="M16" i="34"/>
  <c r="K22" i="10"/>
  <c r="J22" i="10"/>
  <c r="I22" i="10"/>
  <c r="H22" i="10"/>
  <c r="G22" i="10"/>
  <c r="F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1" i="31"/>
  <c r="N10" i="31"/>
  <c r="N9" i="31"/>
  <c r="N8" i="31"/>
  <c r="N7" i="31"/>
  <c r="N6" i="31"/>
  <c r="N5" i="31"/>
  <c r="M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J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K19" i="9"/>
  <c r="J19" i="9"/>
  <c r="I19" i="9"/>
  <c r="H19" i="9"/>
  <c r="G19" i="9"/>
  <c r="F19" i="9"/>
  <c r="E19" i="9"/>
  <c r="E21" i="9" s="1"/>
  <c r="D19" i="9"/>
  <c r="C19" i="9"/>
  <c r="M18" i="8"/>
  <c r="K18" i="8"/>
  <c r="K20" i="8" s="1"/>
  <c r="J18" i="8"/>
  <c r="I18" i="8"/>
  <c r="I20" i="8" s="1"/>
  <c r="H18" i="8"/>
  <c r="G18" i="8"/>
  <c r="F18" i="8"/>
  <c r="E18" i="8"/>
  <c r="C18" i="8"/>
  <c r="M22" i="6"/>
  <c r="K22" i="6"/>
  <c r="K24" i="6" s="1"/>
  <c r="I22" i="6"/>
  <c r="H22" i="6"/>
  <c r="G22" i="6"/>
  <c r="F22" i="6"/>
  <c r="F24" i="6" s="1"/>
  <c r="E22" i="6"/>
  <c r="E24" i="6" s="1"/>
  <c r="D22" i="6"/>
  <c r="M22" i="5"/>
  <c r="K22" i="5"/>
  <c r="I22" i="5"/>
  <c r="H22" i="5"/>
  <c r="G22" i="5"/>
  <c r="F22" i="5"/>
  <c r="D22" i="5"/>
  <c r="C22" i="5"/>
  <c r="M22" i="4"/>
  <c r="K22" i="4"/>
  <c r="I22" i="4"/>
  <c r="H22" i="4"/>
  <c r="G22" i="4"/>
  <c r="F22" i="4"/>
  <c r="E22" i="4"/>
  <c r="E24" i="4" s="1"/>
  <c r="D22" i="4"/>
  <c r="C22" i="4"/>
  <c r="M22" i="3"/>
  <c r="K22" i="3"/>
  <c r="H22" i="3"/>
  <c r="G22" i="3"/>
  <c r="E22" i="3"/>
  <c r="D22" i="3"/>
  <c r="C22" i="3"/>
  <c r="N24" i="2"/>
  <c r="M22" i="1"/>
  <c r="H22" i="1"/>
  <c r="G22" i="1"/>
  <c r="F22" i="1"/>
  <c r="D22" i="1"/>
  <c r="C22" i="1"/>
  <c r="N22" i="1" l="1"/>
  <c r="D24" i="1" s="1"/>
  <c r="N22" i="10"/>
  <c r="N22" i="5"/>
  <c r="M27" i="5" s="1"/>
  <c r="N13" i="29"/>
  <c r="N29" i="29"/>
  <c r="N30" i="30"/>
  <c r="H32" i="30" s="1"/>
  <c r="N29" i="53"/>
  <c r="N31" i="53" s="1"/>
  <c r="H30" i="2"/>
  <c r="N18" i="32"/>
  <c r="N20" i="32" s="1"/>
  <c r="K6" i="47"/>
  <c r="K24" i="47" s="1"/>
  <c r="N13" i="30"/>
  <c r="N16" i="30" s="1"/>
  <c r="N18" i="31"/>
  <c r="N20" i="31" s="1"/>
  <c r="N13" i="53"/>
  <c r="N15" i="53" s="1"/>
  <c r="N30" i="12"/>
  <c r="N32" i="12" s="1"/>
  <c r="N13" i="12"/>
  <c r="N15" i="12" s="1"/>
  <c r="N21" i="9"/>
  <c r="N20" i="8"/>
  <c r="D24" i="4"/>
  <c r="D24" i="3"/>
  <c r="C24" i="2"/>
  <c r="G24" i="2"/>
  <c r="M27" i="2"/>
  <c r="M29" i="2" s="1"/>
  <c r="D24" i="2"/>
  <c r="F24" i="2"/>
  <c r="H24" i="2"/>
  <c r="L24" i="2"/>
  <c r="E24" i="10" l="1"/>
  <c r="L24" i="10"/>
  <c r="N31" i="29"/>
  <c r="L31" i="29"/>
  <c r="N15" i="29"/>
  <c r="E15" i="29"/>
  <c r="C15" i="29"/>
  <c r="L15" i="29"/>
  <c r="L24" i="1"/>
  <c r="K24" i="1"/>
  <c r="D24" i="10"/>
  <c r="E24" i="5"/>
  <c r="L24" i="5"/>
  <c r="E32" i="12"/>
  <c r="M27" i="1"/>
  <c r="E24" i="1"/>
  <c r="C24" i="1"/>
  <c r="N27" i="2"/>
  <c r="M27" i="6"/>
  <c r="J24" i="6"/>
  <c r="F15" i="29"/>
  <c r="I15" i="29"/>
  <c r="D15" i="29"/>
  <c r="G15" i="29"/>
  <c r="J15" i="29"/>
  <c r="M15" i="29"/>
  <c r="H15" i="29"/>
  <c r="K15" i="29"/>
  <c r="I31" i="29"/>
  <c r="D31" i="29"/>
  <c r="M31" i="29"/>
  <c r="K31" i="29"/>
  <c r="E31" i="29"/>
  <c r="J31" i="29"/>
  <c r="G31" i="29"/>
  <c r="C31" i="29"/>
  <c r="H31" i="29"/>
  <c r="F31" i="29"/>
  <c r="N24" i="6"/>
  <c r="H24" i="6"/>
  <c r="L24" i="6"/>
  <c r="D24" i="6"/>
  <c r="G24" i="6"/>
  <c r="C15" i="12"/>
  <c r="G24" i="10"/>
  <c r="K24" i="10"/>
  <c r="C24" i="10"/>
  <c r="D20" i="32"/>
  <c r="M20" i="8"/>
  <c r="L20" i="8"/>
  <c r="E20" i="8"/>
  <c r="H20" i="8"/>
  <c r="C24" i="6"/>
  <c r="M24" i="6"/>
  <c r="I24" i="6"/>
  <c r="C16" i="30"/>
  <c r="G20" i="8"/>
  <c r="C20" i="8"/>
  <c r="J20" i="8"/>
  <c r="I24" i="10"/>
  <c r="M27" i="10"/>
  <c r="M24" i="3"/>
  <c r="I24" i="3"/>
  <c r="D31" i="53"/>
  <c r="C15" i="53"/>
  <c r="K24" i="3"/>
  <c r="G24" i="3"/>
  <c r="E24" i="3"/>
  <c r="C24" i="3"/>
  <c r="N24" i="3"/>
  <c r="M27" i="3"/>
  <c r="M29" i="3" s="1"/>
  <c r="N29" i="3" s="1"/>
  <c r="M24" i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C21" i="9"/>
  <c r="L21" i="9"/>
  <c r="J21" i="9"/>
  <c r="D21" i="9"/>
  <c r="D24" i="5"/>
  <c r="C24" i="4"/>
  <c r="N24" i="4"/>
  <c r="M27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C32" i="12"/>
  <c r="L32" i="12"/>
  <c r="J32" i="12"/>
  <c r="H32" i="12"/>
  <c r="F32" i="12"/>
  <c r="J15" i="12"/>
  <c r="H21" i="9"/>
  <c r="N24" i="5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G24" i="5"/>
  <c r="H24" i="5"/>
  <c r="K24" i="5"/>
  <c r="C24" i="5"/>
  <c r="J24" i="5"/>
  <c r="F24" i="5"/>
  <c r="M24" i="5"/>
  <c r="I24" i="5"/>
  <c r="H24" i="4"/>
  <c r="F24" i="4"/>
  <c r="I24" i="1"/>
  <c r="G24" i="1"/>
  <c r="N24" i="1"/>
  <c r="J24" i="1"/>
  <c r="H24" i="1"/>
  <c r="F24" i="1"/>
  <c r="M29" i="5"/>
  <c r="N29" i="5" s="1"/>
  <c r="M29" i="4" l="1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  <c r="M29" i="34"/>
</calcChain>
</file>

<file path=xl/sharedStrings.xml><?xml version="1.0" encoding="utf-8"?>
<sst xmlns="http://schemas.openxmlformats.org/spreadsheetml/2006/main" count="868" uniqueCount="119">
  <si>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</si>
  <si>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</si>
  <si>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</si>
  <si>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</si>
  <si>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</si>
  <si>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</si>
  <si>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</si>
  <si>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</si>
  <si>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</si>
  <si>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</si>
  <si>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</si>
  <si>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</si>
  <si>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</si>
  <si>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</si>
  <si>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</si>
  <si>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</si>
  <si>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</si>
  <si>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</si>
  <si>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</si>
  <si>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</si>
  <si>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</si>
  <si>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</si>
  <si>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</si>
  <si>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</si>
  <si>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</si>
  <si>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</si>
  <si>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</si>
  <si>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</si>
  <si>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</si>
  <si>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</si>
  <si>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</si>
  <si>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</si>
  <si>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</si>
  <si>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</si>
  <si>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</si>
  <si>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</si>
  <si>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</si>
  <si>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</si>
  <si>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</si>
  <si>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</si>
  <si>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</si>
  <si>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</si>
  <si>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</si>
  <si>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</si>
  <si>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</si>
  <si>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</si>
  <si>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</si>
  <si>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</si>
  <si>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</si>
  <si>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</si>
  <si>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</si>
  <si>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</si>
  <si>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</si>
  <si>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</si>
  <si>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</si>
  <si>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</si>
  <si>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</si>
  <si>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</si>
  <si>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</si>
  <si>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</si>
  <si>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</si>
  <si>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</si>
  <si>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</si>
  <si>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</si>
  <si>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</si>
  <si>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</si>
  <si>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</si>
  <si>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</si>
  <si>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</si>
  <si>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</si>
  <si>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</si>
  <si>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</si>
  <si>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</si>
  <si>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</si>
  <si>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</si>
  <si>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</si>
  <si>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</si>
  <si>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</si>
  <si>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</si>
  <si>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</si>
  <si>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</si>
  <si>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</si>
  <si>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</si>
  <si>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</si>
  <si>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</si>
  <si>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</si>
  <si>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</si>
  <si>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</si>
  <si>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</si>
  <si>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</si>
  <si>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</si>
  <si>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</si>
  <si>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</si>
  <si>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</si>
  <si>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</si>
  <si>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Техничка премија за период од 01.01.2023  до 30.06.2023</t>
  </si>
  <si>
    <t>Бруто полисирана премија за период од 01.01.2023 до 30.06.2023</t>
  </si>
  <si>
    <t>Број на договори за период од 01.01.2023  до 30.06.2023</t>
  </si>
  <si>
    <t>Бруто исплатени (ликвидирани) штети за период од 01.01.2023 до 30.06.2023</t>
  </si>
  <si>
    <t>Број исплатени (ликвидирани) штети за период од 01.01.2023  до 30.06.2023</t>
  </si>
  <si>
    <t>Број на резервирани штети за период од 01.01.2023 до 30.06.2023</t>
  </si>
  <si>
    <t>Бруто резерви за настанати и пријавени штети за период од 01.01.2023 до 30.06.2023</t>
  </si>
  <si>
    <t>Продажба по канали за период од 01.01.2023 до 30.06.2023 година</t>
  </si>
  <si>
    <t xml:space="preserve">          Резерви за настанати и пријавени, непријавени штети за период од 01.01.2023 до 30.06.2023</t>
  </si>
  <si>
    <t>Бруто технички резерви за периодот од  01.01.2023 до 30.06.2023</t>
  </si>
  <si>
    <t>Ликвидирани штети на ЗАО за период од 01.01.2023  до 30.06.2023</t>
  </si>
  <si>
    <t>Бруто резерви за настанати но непријавени штети за период од 01.01.2023 до 30.06.2023</t>
  </si>
  <si>
    <t>Договори за ЗАО за период од 01.01.2023 до 30.06.2023</t>
  </si>
  <si>
    <t>Премија за ЗАО за период од 01.01.2023 до 30.06.2023</t>
  </si>
  <si>
    <t>Број на Зелена карта за период од 01.01.2023 до 30.06.2023</t>
  </si>
  <si>
    <t>Премија за Зелена карта за период од 01.01.2023  до 30.06.2023</t>
  </si>
  <si>
    <t>Број на Гранично осигурување за период од 01.01.2023  до 30.06.2023</t>
  </si>
  <si>
    <t>Премија за Гранично осигурување за период од 01.01.2023 до 30.06.2023</t>
  </si>
  <si>
    <t>Број на штети од ЗАО за период од 01.01.2023 до 30.06.2023</t>
  </si>
  <si>
    <t>Број на штети на Зелена карта за период од 01.01.2023  до 30.06.2023</t>
  </si>
  <si>
    <t>Ликвидирани штети за ЗК за период од 01.01.2023  до 30.06.2023</t>
  </si>
  <si>
    <t>Број на штети Гранично осигурување за период од 01.01.2023  до 30.06.2023</t>
  </si>
  <si>
    <t>Ликвидирани штети за Гранично осигурување за период од 01.01.2023 до 30.06.2023</t>
  </si>
  <si>
    <t>Неосигурени возила, непознати возила и услужни штети за период од 01.01 до 30.06.2023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</si>
</sst>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</cellStyleXfs>
  <cellXfs count="438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0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19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0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3" fontId="12" fillId="2" borderId="7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8" fillId="0" borderId="17" xfId="0" applyNumberFormat="1" applyFont="1" applyBorder="1" applyAlignment="1">
      <alignment vertical="center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37" fillId="3" borderId="1" xfId="0" applyNumberFormat="1" applyFont="1" applyFill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37" fillId="3" borderId="11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vertical="center"/>
    </xf>
    <xf numFmtId="3" fontId="12" fillId="0" borderId="4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9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3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3" fillId="7" borderId="7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2" fontId="5" fillId="0" borderId="45" xfId="0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2" fontId="5" fillId="0" borderId="45" xfId="0" applyNumberFormat="1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1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3"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18100</v>
          </cell>
          <cell r="D10">
            <v>34012.31</v>
          </cell>
          <cell r="F10">
            <v>341</v>
          </cell>
          <cell r="G10">
            <v>15058.77</v>
          </cell>
          <cell r="H10">
            <v>72</v>
          </cell>
          <cell r="I10">
            <v>3510.76</v>
          </cell>
        </row>
        <row r="20">
          <cell r="C20">
            <v>327</v>
          </cell>
          <cell r="D20">
            <v>73383.820000000007</v>
          </cell>
          <cell r="F20">
            <v>3901</v>
          </cell>
          <cell r="G20">
            <v>40235.129999999997</v>
          </cell>
          <cell r="H20">
            <v>127</v>
          </cell>
          <cell r="I20">
            <v>1563.52</v>
          </cell>
        </row>
        <row r="24">
          <cell r="C24">
            <v>1340</v>
          </cell>
          <cell r="D24">
            <v>28399.56</v>
          </cell>
          <cell r="F24">
            <v>201</v>
          </cell>
          <cell r="G24">
            <v>15900.22</v>
          </cell>
          <cell r="H24">
            <v>97</v>
          </cell>
          <cell r="I24">
            <v>6857.06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130</v>
          </cell>
          <cell r="D36">
            <v>10318.98</v>
          </cell>
          <cell r="F36">
            <v>2</v>
          </cell>
          <cell r="G36">
            <v>274.2</v>
          </cell>
          <cell r="H36">
            <v>2</v>
          </cell>
          <cell r="I36">
            <v>675</v>
          </cell>
        </row>
        <row r="40">
          <cell r="C40">
            <v>5561</v>
          </cell>
          <cell r="D40">
            <v>103920.61</v>
          </cell>
          <cell r="F40">
            <v>43</v>
          </cell>
          <cell r="G40">
            <v>23729.96</v>
          </cell>
          <cell r="H40">
            <v>42</v>
          </cell>
          <cell r="I40">
            <v>53894.54</v>
          </cell>
        </row>
        <row r="56">
          <cell r="C56">
            <v>6105</v>
          </cell>
          <cell r="D56">
            <v>217248.66</v>
          </cell>
          <cell r="F56">
            <v>466</v>
          </cell>
          <cell r="G56">
            <v>48635.28</v>
          </cell>
          <cell r="H56">
            <v>116</v>
          </cell>
          <cell r="I56">
            <v>24139.68</v>
          </cell>
        </row>
        <row r="88">
          <cell r="C88">
            <v>25741</v>
          </cell>
          <cell r="D88">
            <v>143174.35</v>
          </cell>
          <cell r="F88">
            <v>761</v>
          </cell>
          <cell r="G88">
            <v>62664.98</v>
          </cell>
          <cell r="H88">
            <v>588</v>
          </cell>
          <cell r="I88">
            <v>77275.92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29</v>
          </cell>
          <cell r="D128">
            <v>103.39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1850</v>
          </cell>
          <cell r="D132">
            <v>17427.72</v>
          </cell>
          <cell r="F132">
            <v>33</v>
          </cell>
          <cell r="G132">
            <v>3585.21</v>
          </cell>
          <cell r="H132">
            <v>36</v>
          </cell>
          <cell r="I132">
            <v>1947.14</v>
          </cell>
        </row>
        <row r="153">
          <cell r="C153">
            <v>1</v>
          </cell>
          <cell r="D153">
            <v>1110.5899999999999</v>
          </cell>
          <cell r="F153">
            <v>0</v>
          </cell>
          <cell r="G153">
            <v>9.1999999999999993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31</v>
          </cell>
          <cell r="D161">
            <v>1375.64</v>
          </cell>
          <cell r="F161">
            <v>21</v>
          </cell>
          <cell r="G161">
            <v>14.36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5419</v>
          </cell>
          <cell r="D170">
            <v>5112.62</v>
          </cell>
          <cell r="F170">
            <v>29</v>
          </cell>
          <cell r="G170">
            <v>837.34</v>
          </cell>
          <cell r="H170">
            <v>25</v>
          </cell>
          <cell r="I170">
            <v>602.77</v>
          </cell>
        </row>
        <row r="175">
          <cell r="C175">
            <v>40091</v>
          </cell>
        </row>
      </sheetData>
      <sheetData sheetId="2">
        <row r="11">
          <cell r="C11">
            <v>14901</v>
          </cell>
          <cell r="D11">
            <v>76348.13</v>
          </cell>
          <cell r="J11">
            <v>637</v>
          </cell>
          <cell r="K11">
            <v>48929.42</v>
          </cell>
        </row>
        <row r="12">
          <cell r="C12">
            <v>1619</v>
          </cell>
          <cell r="D12">
            <v>18612.87</v>
          </cell>
          <cell r="J12">
            <v>63</v>
          </cell>
          <cell r="K12">
            <v>4057.96</v>
          </cell>
        </row>
        <row r="13">
          <cell r="C13">
            <v>121</v>
          </cell>
          <cell r="D13">
            <v>2836.86</v>
          </cell>
          <cell r="J13">
            <v>5</v>
          </cell>
          <cell r="K13">
            <v>159.21</v>
          </cell>
        </row>
        <row r="14">
          <cell r="C14">
            <v>237</v>
          </cell>
          <cell r="D14">
            <v>185.86</v>
          </cell>
          <cell r="J14">
            <v>1</v>
          </cell>
          <cell r="K14">
            <v>19.41</v>
          </cell>
        </row>
        <row r="15">
          <cell r="C15">
            <v>14</v>
          </cell>
          <cell r="D15">
            <v>38.6</v>
          </cell>
          <cell r="J15">
            <v>0</v>
          </cell>
          <cell r="K15">
            <v>10.92</v>
          </cell>
        </row>
        <row r="16">
          <cell r="C16">
            <v>1449</v>
          </cell>
          <cell r="D16">
            <v>2215.62</v>
          </cell>
          <cell r="J16">
            <v>7</v>
          </cell>
          <cell r="K16">
            <v>195.94</v>
          </cell>
        </row>
        <row r="17">
          <cell r="C17">
            <v>433</v>
          </cell>
          <cell r="D17">
            <v>138.82</v>
          </cell>
          <cell r="J17">
            <v>1</v>
          </cell>
          <cell r="K17">
            <v>36.47</v>
          </cell>
        </row>
        <row r="18">
          <cell r="C18">
            <v>88</v>
          </cell>
          <cell r="D18">
            <v>363.83</v>
          </cell>
          <cell r="J18">
            <v>4</v>
          </cell>
          <cell r="K18">
            <v>97.79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36</v>
          </cell>
          <cell r="D23">
            <v>191.68</v>
          </cell>
          <cell r="J23">
            <v>1</v>
          </cell>
          <cell r="K23">
            <v>312.14999999999998</v>
          </cell>
        </row>
        <row r="25">
          <cell r="C25">
            <v>4742</v>
          </cell>
          <cell r="D25">
            <v>22723.17</v>
          </cell>
          <cell r="J25">
            <v>12</v>
          </cell>
          <cell r="K25">
            <v>2634.66</v>
          </cell>
        </row>
        <row r="26">
          <cell r="C26">
            <v>286</v>
          </cell>
          <cell r="D26">
            <v>4915.87</v>
          </cell>
          <cell r="J26">
            <v>21</v>
          </cell>
          <cell r="K26">
            <v>4201.63</v>
          </cell>
        </row>
        <row r="27">
          <cell r="C27">
            <v>38</v>
          </cell>
          <cell r="D27">
            <v>620.89</v>
          </cell>
          <cell r="J27">
            <v>0</v>
          </cell>
          <cell r="K27">
            <v>39.15</v>
          </cell>
        </row>
        <row r="28">
          <cell r="C28">
            <v>1</v>
          </cell>
          <cell r="D28">
            <v>5.54</v>
          </cell>
          <cell r="J28">
            <v>0</v>
          </cell>
          <cell r="K28">
            <v>0</v>
          </cell>
        </row>
        <row r="29">
          <cell r="C29">
            <v>3</v>
          </cell>
          <cell r="D29">
            <v>16.61</v>
          </cell>
          <cell r="J29">
            <v>0</v>
          </cell>
          <cell r="K29">
            <v>0</v>
          </cell>
        </row>
        <row r="30">
          <cell r="C30">
            <v>118</v>
          </cell>
          <cell r="D30">
            <v>219.8</v>
          </cell>
          <cell r="J30">
            <v>0</v>
          </cell>
          <cell r="K30">
            <v>0</v>
          </cell>
        </row>
        <row r="31">
          <cell r="C31">
            <v>246</v>
          </cell>
          <cell r="D31">
            <v>1369.36</v>
          </cell>
          <cell r="J31">
            <v>0</v>
          </cell>
          <cell r="K31">
            <v>0</v>
          </cell>
        </row>
        <row r="32">
          <cell r="C32">
            <v>3</v>
          </cell>
          <cell r="D32">
            <v>16.61</v>
          </cell>
          <cell r="J32">
            <v>0</v>
          </cell>
          <cell r="K32">
            <v>0</v>
          </cell>
        </row>
        <row r="34">
          <cell r="C34">
            <v>1023</v>
          </cell>
          <cell r="D34">
            <v>3440.79</v>
          </cell>
          <cell r="J34">
            <v>3</v>
          </cell>
          <cell r="K34">
            <v>333.66</v>
          </cell>
        </row>
        <row r="35">
          <cell r="C35">
            <v>85</v>
          </cell>
          <cell r="D35">
            <v>790.26</v>
          </cell>
          <cell r="J35">
            <v>0</v>
          </cell>
          <cell r="K35">
            <v>0</v>
          </cell>
        </row>
        <row r="36">
          <cell r="C36">
            <v>3</v>
          </cell>
          <cell r="D36">
            <v>53.61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11</v>
          </cell>
          <cell r="D38">
            <v>27.09</v>
          </cell>
          <cell r="J38">
            <v>0</v>
          </cell>
          <cell r="K38">
            <v>0</v>
          </cell>
        </row>
        <row r="39">
          <cell r="C39">
            <v>41</v>
          </cell>
          <cell r="D39">
            <v>134.16</v>
          </cell>
          <cell r="J39">
            <v>0</v>
          </cell>
          <cell r="K39">
            <v>0</v>
          </cell>
        </row>
        <row r="40">
          <cell r="C40">
            <v>65</v>
          </cell>
          <cell r="D40">
            <v>40.35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23809.7</v>
          </cell>
        </row>
        <row r="11">
          <cell r="P11">
            <v>51368.67</v>
          </cell>
        </row>
        <row r="12">
          <cell r="P12">
            <v>19911.13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6191.39</v>
          </cell>
        </row>
        <row r="17">
          <cell r="P17">
            <v>67548.39</v>
          </cell>
        </row>
        <row r="20">
          <cell r="P20">
            <v>141211.62</v>
          </cell>
        </row>
        <row r="26">
          <cell r="P26">
            <v>108709.12</v>
          </cell>
        </row>
        <row r="33">
          <cell r="P33">
            <v>0</v>
          </cell>
        </row>
        <row r="34">
          <cell r="P34">
            <v>67.2</v>
          </cell>
        </row>
        <row r="35">
          <cell r="P35">
            <v>11328.03</v>
          </cell>
        </row>
        <row r="36">
          <cell r="P36">
            <v>721.89</v>
          </cell>
        </row>
        <row r="37">
          <cell r="P37">
            <v>0</v>
          </cell>
        </row>
        <row r="38">
          <cell r="P38">
            <v>894.16</v>
          </cell>
        </row>
        <row r="39">
          <cell r="P39">
            <v>0</v>
          </cell>
        </row>
        <row r="40">
          <cell r="P40">
            <v>2812.06</v>
          </cell>
        </row>
      </sheetData>
      <sheetData sheetId="5">
        <row r="10">
          <cell r="G10">
            <v>15744.55</v>
          </cell>
        </row>
        <row r="11">
          <cell r="G11">
            <v>2875</v>
          </cell>
        </row>
        <row r="12">
          <cell r="G12">
            <v>4497.59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564.66999999999996</v>
          </cell>
        </row>
        <row r="17">
          <cell r="G17">
            <v>28251.14</v>
          </cell>
        </row>
        <row r="20">
          <cell r="G20">
            <v>13756.07</v>
          </cell>
        </row>
        <row r="26">
          <cell r="G26">
            <v>95206.79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2915.3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883.53</v>
          </cell>
        </row>
        <row r="41">
          <cell r="C41">
            <v>499614.01</v>
          </cell>
          <cell r="D41">
            <v>7968.11</v>
          </cell>
          <cell r="E41">
            <v>170466.39</v>
          </cell>
          <cell r="G41">
            <v>164694.63</v>
          </cell>
          <cell r="I41">
            <v>5027.41</v>
          </cell>
          <cell r="K41">
            <v>3719.76</v>
          </cell>
          <cell r="M41">
            <v>0</v>
          </cell>
        </row>
      </sheetData>
      <sheetData sheetId="6">
        <row r="9">
          <cell r="C9">
            <v>1880</v>
          </cell>
          <cell r="D9">
            <v>50788.08</v>
          </cell>
          <cell r="E9">
            <v>0</v>
          </cell>
        </row>
        <row r="18">
          <cell r="C18">
            <v>10624</v>
          </cell>
          <cell r="D18">
            <v>161146.98000000001</v>
          </cell>
          <cell r="E18">
            <v>36028.730000000003</v>
          </cell>
        </row>
        <row r="19">
          <cell r="C19">
            <v>26221</v>
          </cell>
          <cell r="D19">
            <v>382807.51</v>
          </cell>
          <cell r="E19">
            <v>55104.66</v>
          </cell>
        </row>
        <row r="20">
          <cell r="C20">
            <v>506</v>
          </cell>
          <cell r="D20">
            <v>147.94999999999999</v>
          </cell>
          <cell r="E20">
            <v>44.44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860</v>
          </cell>
          <cell r="D22">
            <v>40697.699999999997</v>
          </cell>
          <cell r="E22">
            <v>7954.26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 refreshError="1"/>
      <sheetData sheetId="1">
        <row r="11">
          <cell r="C11">
            <v>30880</v>
          </cell>
          <cell r="D11">
            <v>27387.940000000002</v>
          </cell>
          <cell r="F11">
            <v>300</v>
          </cell>
          <cell r="G11">
            <v>22011.489999999998</v>
          </cell>
          <cell r="H11">
            <v>78</v>
          </cell>
          <cell r="I11">
            <v>8015.35</v>
          </cell>
        </row>
        <row r="21">
          <cell r="C21">
            <v>393</v>
          </cell>
          <cell r="D21">
            <v>61791.77</v>
          </cell>
          <cell r="F21">
            <v>2799</v>
          </cell>
          <cell r="G21">
            <v>27103.34</v>
          </cell>
          <cell r="H21">
            <v>66</v>
          </cell>
          <cell r="I21">
            <v>762.49</v>
          </cell>
        </row>
        <row r="25">
          <cell r="C25">
            <v>2374</v>
          </cell>
          <cell r="D25">
            <v>58306.36</v>
          </cell>
          <cell r="F25">
            <v>601</v>
          </cell>
          <cell r="G25">
            <v>35766.340000000004</v>
          </cell>
          <cell r="H25">
            <v>225</v>
          </cell>
          <cell r="I25">
            <v>19353.350000000002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1</v>
          </cell>
          <cell r="D31">
            <v>154.27000000000001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76</v>
          </cell>
          <cell r="D37">
            <v>4471.13</v>
          </cell>
          <cell r="F37">
            <v>0</v>
          </cell>
          <cell r="G37">
            <v>0</v>
          </cell>
          <cell r="H37">
            <v>1</v>
          </cell>
          <cell r="I37">
            <v>75</v>
          </cell>
        </row>
        <row r="41">
          <cell r="C41">
            <v>4046</v>
          </cell>
          <cell r="D41">
            <v>34197.050000000003</v>
          </cell>
          <cell r="F41">
            <v>9</v>
          </cell>
          <cell r="G41">
            <v>641.88</v>
          </cell>
          <cell r="H41">
            <v>10</v>
          </cell>
          <cell r="I41">
            <v>6595.78</v>
          </cell>
        </row>
        <row r="57">
          <cell r="C57">
            <v>1243</v>
          </cell>
          <cell r="D57">
            <v>36730.419999999991</v>
          </cell>
          <cell r="F57">
            <v>126</v>
          </cell>
          <cell r="G57">
            <v>5338.29</v>
          </cell>
          <cell r="H57">
            <v>36</v>
          </cell>
          <cell r="I57">
            <v>41477.089999999997</v>
          </cell>
        </row>
        <row r="89">
          <cell r="C89">
            <v>28825</v>
          </cell>
          <cell r="D89">
            <v>174844.73</v>
          </cell>
          <cell r="F89">
            <v>1046</v>
          </cell>
          <cell r="G89">
            <v>104262.58000000002</v>
          </cell>
          <cell r="H89">
            <v>755</v>
          </cell>
          <cell r="I89">
            <v>229602.41999999995</v>
          </cell>
        </row>
        <row r="125">
          <cell r="C125">
            <v>1</v>
          </cell>
          <cell r="D125">
            <v>76.599999999999994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25</v>
          </cell>
          <cell r="D129">
            <v>124.69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221</v>
          </cell>
          <cell r="D133">
            <v>19377.030000000002</v>
          </cell>
          <cell r="F133">
            <v>0</v>
          </cell>
          <cell r="G133">
            <v>0</v>
          </cell>
          <cell r="H133">
            <v>3</v>
          </cell>
          <cell r="I133">
            <v>620</v>
          </cell>
        </row>
        <row r="154">
          <cell r="C154">
            <v>36</v>
          </cell>
          <cell r="D154">
            <v>127.88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14</v>
          </cell>
          <cell r="D159">
            <v>113.85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5</v>
          </cell>
          <cell r="D162">
            <v>1508.23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8041</v>
          </cell>
          <cell r="D171">
            <v>6309.28</v>
          </cell>
          <cell r="F171">
            <v>43</v>
          </cell>
          <cell r="G171">
            <v>1365.12</v>
          </cell>
          <cell r="H171">
            <v>37</v>
          </cell>
          <cell r="I171">
            <v>1013.87</v>
          </cell>
        </row>
        <row r="176">
          <cell r="C176">
            <v>57201</v>
          </cell>
        </row>
      </sheetData>
      <sheetData sheetId="2">
        <row r="12">
          <cell r="C12">
            <v>15994</v>
          </cell>
          <cell r="D12">
            <v>91563.67</v>
          </cell>
          <cell r="J12">
            <v>851</v>
          </cell>
          <cell r="K12">
            <v>73686.67</v>
          </cell>
        </row>
        <row r="13">
          <cell r="C13">
            <v>2378</v>
          </cell>
          <cell r="D13">
            <v>28132.45</v>
          </cell>
          <cell r="J13">
            <v>90</v>
          </cell>
          <cell r="K13">
            <v>7814.91</v>
          </cell>
        </row>
        <row r="14">
          <cell r="C14">
            <v>147</v>
          </cell>
          <cell r="D14">
            <v>3097.27</v>
          </cell>
          <cell r="J14">
            <v>8</v>
          </cell>
          <cell r="K14">
            <v>315.11</v>
          </cell>
        </row>
        <row r="15">
          <cell r="C15">
            <v>181</v>
          </cell>
          <cell r="D15">
            <v>140.1</v>
          </cell>
          <cell r="J15">
            <v>1</v>
          </cell>
          <cell r="K15">
            <v>14.69</v>
          </cell>
        </row>
        <row r="16">
          <cell r="C16">
            <v>27</v>
          </cell>
          <cell r="D16">
            <v>71.17</v>
          </cell>
          <cell r="J16">
            <v>0</v>
          </cell>
          <cell r="K16">
            <v>0</v>
          </cell>
        </row>
        <row r="17">
          <cell r="C17">
            <v>1113</v>
          </cell>
          <cell r="D17">
            <v>1878.63</v>
          </cell>
          <cell r="J17">
            <v>7</v>
          </cell>
          <cell r="K17">
            <v>242.82</v>
          </cell>
        </row>
        <row r="18">
          <cell r="C18">
            <v>562</v>
          </cell>
          <cell r="D18">
            <v>182.64</v>
          </cell>
          <cell r="J18">
            <v>0</v>
          </cell>
          <cell r="K18">
            <v>0</v>
          </cell>
        </row>
        <row r="19">
          <cell r="C19">
            <v>65</v>
          </cell>
          <cell r="D19">
            <v>219.43</v>
          </cell>
          <cell r="J19">
            <v>1</v>
          </cell>
          <cell r="K19">
            <v>70.86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6622</v>
          </cell>
          <cell r="D26">
            <v>29856.62</v>
          </cell>
          <cell r="J26">
            <v>77</v>
          </cell>
          <cell r="K26">
            <v>16436.98</v>
          </cell>
        </row>
        <row r="27">
          <cell r="C27">
            <v>497</v>
          </cell>
          <cell r="D27">
            <v>7713.23</v>
          </cell>
          <cell r="J27">
            <v>7</v>
          </cell>
          <cell r="K27">
            <v>2777.49</v>
          </cell>
        </row>
        <row r="28">
          <cell r="C28">
            <v>53</v>
          </cell>
          <cell r="D28">
            <v>862</v>
          </cell>
          <cell r="J28">
            <v>2</v>
          </cell>
          <cell r="K28">
            <v>2222.39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95</v>
          </cell>
          <cell r="D31">
            <v>168</v>
          </cell>
          <cell r="J31">
            <v>0</v>
          </cell>
          <cell r="K31">
            <v>0</v>
          </cell>
        </row>
        <row r="32">
          <cell r="C32">
            <v>432</v>
          </cell>
          <cell r="D32">
            <v>2087.86</v>
          </cell>
          <cell r="J32">
            <v>1</v>
          </cell>
          <cell r="K32">
            <v>12.3</v>
          </cell>
        </row>
        <row r="33">
          <cell r="C33">
            <v>0</v>
          </cell>
          <cell r="D33">
            <v>0</v>
          </cell>
          <cell r="J33">
            <v>0</v>
          </cell>
          <cell r="K33">
            <v>0</v>
          </cell>
        </row>
        <row r="35">
          <cell r="C35">
            <v>207</v>
          </cell>
          <cell r="D35">
            <v>1027.05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41</v>
          </cell>
          <cell r="D40">
            <v>134.07</v>
          </cell>
          <cell r="J40">
            <v>0</v>
          </cell>
          <cell r="K40">
            <v>0</v>
          </cell>
        </row>
        <row r="41">
          <cell r="C41">
            <v>5</v>
          </cell>
          <cell r="D41">
            <v>3.08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 refreshError="1"/>
      <sheetData sheetId="4">
        <row r="11">
          <cell r="P11">
            <v>19527.599999999999</v>
          </cell>
        </row>
        <row r="12">
          <cell r="P12">
            <v>43872.160000000003</v>
          </cell>
        </row>
        <row r="13">
          <cell r="P13">
            <v>39939.86</v>
          </cell>
        </row>
        <row r="14">
          <cell r="P14">
            <v>0</v>
          </cell>
        </row>
        <row r="15">
          <cell r="P15">
            <v>128.04</v>
          </cell>
        </row>
        <row r="16">
          <cell r="P16">
            <v>0</v>
          </cell>
        </row>
        <row r="17">
          <cell r="P17">
            <v>3711.04</v>
          </cell>
        </row>
        <row r="18">
          <cell r="P18">
            <v>19834.29</v>
          </cell>
        </row>
        <row r="21">
          <cell r="P21">
            <v>24609.37</v>
          </cell>
        </row>
        <row r="27">
          <cell r="P27">
            <v>134490.57999999999</v>
          </cell>
        </row>
        <row r="34">
          <cell r="P34">
            <v>63.58</v>
          </cell>
        </row>
        <row r="35">
          <cell r="P35">
            <v>103.49</v>
          </cell>
        </row>
        <row r="36">
          <cell r="P36">
            <v>15282.66</v>
          </cell>
        </row>
        <row r="37">
          <cell r="P37">
            <v>95.91</v>
          </cell>
        </row>
        <row r="38">
          <cell r="P38">
            <v>89.79</v>
          </cell>
        </row>
        <row r="39">
          <cell r="P39">
            <v>1189.54</v>
          </cell>
        </row>
        <row r="40">
          <cell r="P40">
            <v>0</v>
          </cell>
        </row>
        <row r="41">
          <cell r="P41">
            <v>3785.57</v>
          </cell>
        </row>
      </sheetData>
      <sheetData sheetId="5">
        <row r="11">
          <cell r="G11">
            <v>19647.89</v>
          </cell>
        </row>
        <row r="12">
          <cell r="G12">
            <v>8436.81</v>
          </cell>
        </row>
        <row r="13">
          <cell r="G13">
            <v>17769.560000000001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240</v>
          </cell>
        </row>
        <row r="18">
          <cell r="G18">
            <v>2201.4300000000003</v>
          </cell>
        </row>
        <row r="21">
          <cell r="G21">
            <v>13272.06</v>
          </cell>
        </row>
        <row r="27">
          <cell r="G27">
            <v>168921.69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3600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1800</v>
          </cell>
        </row>
        <row r="42">
          <cell r="C42">
            <v>387920.80000000005</v>
          </cell>
          <cell r="D42">
            <v>2543.62</v>
          </cell>
          <cell r="E42">
            <v>307515.34999999998</v>
          </cell>
          <cell r="G42">
            <v>235889.44</v>
          </cell>
          <cell r="I42">
            <v>12175.290000000003</v>
          </cell>
          <cell r="K42">
            <v>23494.739999999998</v>
          </cell>
        </row>
      </sheetData>
      <sheetData sheetId="6">
        <row r="10">
          <cell r="D10">
            <v>1959</v>
          </cell>
          <cell r="E10">
            <v>35306.049999999996</v>
          </cell>
        </row>
        <row r="19">
          <cell r="D19">
            <v>9610</v>
          </cell>
          <cell r="E19">
            <v>104096.79</v>
          </cell>
          <cell r="F19">
            <v>34255</v>
          </cell>
        </row>
        <row r="58">
          <cell r="D58">
            <v>0</v>
          </cell>
          <cell r="E58">
            <v>0</v>
          </cell>
          <cell r="F58">
            <v>0</v>
          </cell>
        </row>
        <row r="60">
          <cell r="D60">
            <v>464</v>
          </cell>
          <cell r="E60">
            <v>190.13</v>
          </cell>
          <cell r="F60">
            <v>161</v>
          </cell>
        </row>
        <row r="68">
          <cell r="D68">
            <v>0</v>
          </cell>
          <cell r="E68">
            <v>0</v>
          </cell>
          <cell r="F68">
            <v>0</v>
          </cell>
        </row>
        <row r="82">
          <cell r="D82">
            <v>18240</v>
          </cell>
          <cell r="E82">
            <v>123419.92</v>
          </cell>
          <cell r="F82">
            <v>11518</v>
          </cell>
        </row>
        <row r="83">
          <cell r="D83">
            <v>26928</v>
          </cell>
          <cell r="E83">
            <v>162508.37000000002</v>
          </cell>
          <cell r="F83">
            <v>0</v>
          </cell>
        </row>
        <row r="92">
          <cell r="D92">
            <v>0</v>
          </cell>
          <cell r="E92">
            <v>0</v>
          </cell>
          <cell r="F92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"/>
    </sheetNames>
    <sheetDataSet>
      <sheetData sheetId="0"/>
      <sheetData sheetId="1">
        <row r="10">
          <cell r="C10">
            <v>57151</v>
          </cell>
          <cell r="D10">
            <v>59719</v>
          </cell>
          <cell r="F10">
            <v>479</v>
          </cell>
          <cell r="G10">
            <v>25377</v>
          </cell>
          <cell r="H10">
            <v>256</v>
          </cell>
          <cell r="I10">
            <v>4989</v>
          </cell>
        </row>
        <row r="20">
          <cell r="C20">
            <v>1838</v>
          </cell>
          <cell r="D20">
            <v>139952</v>
          </cell>
          <cell r="F20">
            <v>9900</v>
          </cell>
          <cell r="G20">
            <v>77201</v>
          </cell>
          <cell r="H20">
            <v>1869</v>
          </cell>
          <cell r="I20">
            <v>12077</v>
          </cell>
        </row>
        <row r="24">
          <cell r="C24">
            <v>2294</v>
          </cell>
          <cell r="D24">
            <v>43062</v>
          </cell>
          <cell r="F24">
            <v>282</v>
          </cell>
          <cell r="G24">
            <v>23293</v>
          </cell>
          <cell r="H24">
            <v>360</v>
          </cell>
          <cell r="I24">
            <v>32054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31</v>
          </cell>
          <cell r="D36">
            <v>2546</v>
          </cell>
          <cell r="F36">
            <v>1</v>
          </cell>
          <cell r="G36">
            <v>183</v>
          </cell>
          <cell r="H36">
            <v>0</v>
          </cell>
          <cell r="I36">
            <v>0</v>
          </cell>
        </row>
        <row r="40">
          <cell r="C40">
            <v>9711</v>
          </cell>
          <cell r="D40">
            <v>39607</v>
          </cell>
          <cell r="F40">
            <v>8</v>
          </cell>
          <cell r="G40">
            <v>77333</v>
          </cell>
          <cell r="H40">
            <v>30</v>
          </cell>
          <cell r="I40">
            <v>64651</v>
          </cell>
        </row>
        <row r="56">
          <cell r="C56">
            <v>5431</v>
          </cell>
          <cell r="D56">
            <v>21451</v>
          </cell>
          <cell r="F56">
            <v>94</v>
          </cell>
          <cell r="G56">
            <v>5195</v>
          </cell>
          <cell r="H56">
            <v>92</v>
          </cell>
          <cell r="I56">
            <v>2714</v>
          </cell>
        </row>
        <row r="88">
          <cell r="C88">
            <v>44083</v>
          </cell>
          <cell r="D88">
            <v>229942</v>
          </cell>
          <cell r="F88">
            <v>1398</v>
          </cell>
          <cell r="G88">
            <v>100245</v>
          </cell>
          <cell r="H88">
            <v>939</v>
          </cell>
          <cell r="I88">
            <v>151072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7</v>
          </cell>
          <cell r="D128">
            <v>32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5081</v>
          </cell>
          <cell r="D132">
            <v>7767</v>
          </cell>
          <cell r="F132">
            <v>10</v>
          </cell>
          <cell r="G132">
            <v>147</v>
          </cell>
          <cell r="H132">
            <v>18</v>
          </cell>
          <cell r="I132">
            <v>597</v>
          </cell>
        </row>
        <row r="153">
          <cell r="C153">
            <v>245</v>
          </cell>
          <cell r="D153">
            <v>2286</v>
          </cell>
          <cell r="F153">
            <v>0</v>
          </cell>
          <cell r="G153">
            <v>0</v>
          </cell>
          <cell r="H153">
            <v>1</v>
          </cell>
          <cell r="I153">
            <v>18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7</v>
          </cell>
          <cell r="D161">
            <v>432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16464</v>
          </cell>
          <cell r="D170">
            <v>9791</v>
          </cell>
          <cell r="F170">
            <v>242</v>
          </cell>
          <cell r="G170">
            <v>2356</v>
          </cell>
          <cell r="H170">
            <v>132</v>
          </cell>
          <cell r="I170">
            <v>5344</v>
          </cell>
        </row>
        <row r="175">
          <cell r="C175">
            <v>104968</v>
          </cell>
        </row>
      </sheetData>
      <sheetData sheetId="2">
        <row r="11">
          <cell r="C11">
            <v>26111</v>
          </cell>
          <cell r="D11">
            <v>138325</v>
          </cell>
          <cell r="J11">
            <v>1165</v>
          </cell>
          <cell r="K11">
            <v>72084</v>
          </cell>
        </row>
        <row r="12">
          <cell r="C12">
            <v>2642</v>
          </cell>
          <cell r="D12">
            <v>26524</v>
          </cell>
          <cell r="J12">
            <v>119</v>
          </cell>
          <cell r="K12">
            <v>10506</v>
          </cell>
        </row>
        <row r="13">
          <cell r="C13">
            <v>87</v>
          </cell>
          <cell r="D13">
            <v>1854</v>
          </cell>
          <cell r="J13">
            <v>9</v>
          </cell>
          <cell r="K13">
            <v>1919</v>
          </cell>
        </row>
        <row r="14">
          <cell r="C14">
            <v>230</v>
          </cell>
          <cell r="D14">
            <v>298</v>
          </cell>
          <cell r="J14">
            <v>3</v>
          </cell>
          <cell r="K14">
            <v>130</v>
          </cell>
        </row>
        <row r="15">
          <cell r="C15">
            <v>28</v>
          </cell>
          <cell r="D15">
            <v>88</v>
          </cell>
          <cell r="J15">
            <v>8</v>
          </cell>
          <cell r="K15">
            <v>332</v>
          </cell>
        </row>
        <row r="16">
          <cell r="C16">
            <v>2750</v>
          </cell>
          <cell r="D16">
            <v>5062</v>
          </cell>
          <cell r="J16">
            <v>21</v>
          </cell>
          <cell r="K16">
            <v>1504</v>
          </cell>
        </row>
        <row r="17">
          <cell r="C17">
            <v>564</v>
          </cell>
          <cell r="D17">
            <v>178</v>
          </cell>
          <cell r="J17">
            <v>0</v>
          </cell>
          <cell r="K17">
            <v>0</v>
          </cell>
        </row>
        <row r="18">
          <cell r="C18">
            <v>118</v>
          </cell>
          <cell r="D18">
            <v>691</v>
          </cell>
          <cell r="J18">
            <v>13</v>
          </cell>
          <cell r="K18">
            <v>478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5</v>
          </cell>
          <cell r="J23">
            <v>0</v>
          </cell>
          <cell r="K23">
            <v>0</v>
          </cell>
        </row>
        <row r="25">
          <cell r="C25">
            <v>10185</v>
          </cell>
          <cell r="D25">
            <v>44383</v>
          </cell>
          <cell r="J25">
            <v>27</v>
          </cell>
          <cell r="K25">
            <v>6817</v>
          </cell>
        </row>
        <row r="26">
          <cell r="C26">
            <v>440</v>
          </cell>
          <cell r="D26">
            <v>6070</v>
          </cell>
          <cell r="J26">
            <v>29</v>
          </cell>
          <cell r="K26">
            <v>5945</v>
          </cell>
        </row>
        <row r="27">
          <cell r="C27">
            <v>42</v>
          </cell>
          <cell r="D27">
            <v>559</v>
          </cell>
          <cell r="J27">
            <v>2</v>
          </cell>
          <cell r="K27">
            <v>178</v>
          </cell>
        </row>
        <row r="28">
          <cell r="C28">
            <v>7</v>
          </cell>
          <cell r="D28">
            <v>41</v>
          </cell>
          <cell r="J28">
            <v>0</v>
          </cell>
          <cell r="K28">
            <v>0</v>
          </cell>
        </row>
        <row r="29">
          <cell r="C29">
            <v>6</v>
          </cell>
          <cell r="D29">
            <v>33</v>
          </cell>
          <cell r="J29">
            <v>1</v>
          </cell>
          <cell r="K29">
            <v>92</v>
          </cell>
        </row>
        <row r="30">
          <cell r="C30">
            <v>272</v>
          </cell>
          <cell r="D30">
            <v>474</v>
          </cell>
          <cell r="J30">
            <v>0</v>
          </cell>
          <cell r="K30">
            <v>0</v>
          </cell>
        </row>
        <row r="31">
          <cell r="C31">
            <v>397</v>
          </cell>
          <cell r="D31">
            <v>1771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35</v>
          </cell>
          <cell r="D34">
            <v>267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25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41803</v>
          </cell>
        </row>
        <row r="11">
          <cell r="P11">
            <v>97966</v>
          </cell>
        </row>
        <row r="12">
          <cell r="P12">
            <v>30143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1782</v>
          </cell>
        </row>
        <row r="17">
          <cell r="P17">
            <v>27725</v>
          </cell>
        </row>
        <row r="20">
          <cell r="P20">
            <v>15016</v>
          </cell>
        </row>
        <row r="26">
          <cell r="P26">
            <v>177055</v>
          </cell>
        </row>
        <row r="33">
          <cell r="P33">
            <v>0</v>
          </cell>
        </row>
        <row r="34">
          <cell r="P34">
            <v>22</v>
          </cell>
        </row>
        <row r="35">
          <cell r="P35">
            <v>5437</v>
          </cell>
        </row>
        <row r="36">
          <cell r="P36">
            <v>1166</v>
          </cell>
        </row>
        <row r="37">
          <cell r="P37">
            <v>0</v>
          </cell>
        </row>
        <row r="38">
          <cell r="P38">
            <v>281</v>
          </cell>
        </row>
        <row r="39">
          <cell r="P39">
            <v>0</v>
          </cell>
        </row>
        <row r="40">
          <cell r="P40">
            <v>5385</v>
          </cell>
        </row>
      </sheetData>
      <sheetData sheetId="5">
        <row r="10">
          <cell r="G10">
            <v>23378</v>
          </cell>
        </row>
        <row r="11">
          <cell r="G11">
            <v>5540</v>
          </cell>
        </row>
        <row r="12">
          <cell r="G12">
            <v>6823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891</v>
          </cell>
        </row>
        <row r="17">
          <cell r="G17">
            <v>4337</v>
          </cell>
        </row>
        <row r="20">
          <cell r="G20">
            <v>1897</v>
          </cell>
        </row>
        <row r="26">
          <cell r="G26">
            <v>199495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390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1851</v>
          </cell>
        </row>
        <row r="41">
          <cell r="C41">
            <v>518081</v>
          </cell>
          <cell r="D41">
            <v>7464</v>
          </cell>
          <cell r="E41">
            <v>273516</v>
          </cell>
          <cell r="G41">
            <v>244602</v>
          </cell>
          <cell r="I41">
            <v>10182</v>
          </cell>
          <cell r="K41">
            <v>5219</v>
          </cell>
          <cell r="M41">
            <v>0</v>
          </cell>
        </row>
      </sheetData>
      <sheetData sheetId="6">
        <row r="9">
          <cell r="C9">
            <v>35840</v>
          </cell>
          <cell r="D9">
            <v>284637</v>
          </cell>
        </row>
        <row r="18">
          <cell r="C18">
            <v>30399</v>
          </cell>
          <cell r="D18">
            <v>227393</v>
          </cell>
          <cell r="E18">
            <v>63352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619</v>
          </cell>
          <cell r="D20">
            <v>806</v>
          </cell>
          <cell r="E20">
            <v>260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37189</v>
          </cell>
          <cell r="D22">
            <v>35213</v>
          </cell>
          <cell r="E22">
            <v>13909</v>
          </cell>
        </row>
        <row r="29">
          <cell r="C29">
            <v>565</v>
          </cell>
          <cell r="D29">
            <v>3285</v>
          </cell>
          <cell r="E29">
            <v>1094</v>
          </cell>
        </row>
        <row r="38">
          <cell r="C38">
            <v>356</v>
          </cell>
          <cell r="D38">
            <v>5253</v>
          </cell>
          <cell r="E38">
            <v>1343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2745</v>
          </cell>
          <cell r="J51">
            <v>342133</v>
          </cell>
          <cell r="Q51">
            <v>237820</v>
          </cell>
        </row>
      </sheetData>
      <sheetData sheetId="2">
        <row r="51">
          <cell r="G51">
            <v>122</v>
          </cell>
          <cell r="H51">
            <v>180</v>
          </cell>
          <cell r="L51">
            <v>1218</v>
          </cell>
          <cell r="N51">
            <v>166</v>
          </cell>
          <cell r="O51">
            <v>177556</v>
          </cell>
        </row>
      </sheetData>
      <sheetData sheetId="3"/>
      <sheetData sheetId="4"/>
      <sheetData sheetId="5">
        <row r="51">
          <cell r="C51">
            <v>15583</v>
          </cell>
          <cell r="D51">
            <v>3383224</v>
          </cell>
          <cell r="E51">
            <v>244473</v>
          </cell>
          <cell r="F51">
            <v>0</v>
          </cell>
          <cell r="G51">
            <v>17682</v>
          </cell>
          <cell r="H51">
            <v>2858</v>
          </cell>
          <cell r="J51">
            <v>301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RR_REO_02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710</v>
          </cell>
          <cell r="J51">
            <v>232446</v>
          </cell>
          <cell r="Q51">
            <v>184657.75</v>
          </cell>
        </row>
      </sheetData>
      <sheetData sheetId="2">
        <row r="51">
          <cell r="G51">
            <v>209</v>
          </cell>
          <cell r="H51">
            <v>105</v>
          </cell>
          <cell r="L51">
            <v>481</v>
          </cell>
          <cell r="N51">
            <v>0</v>
          </cell>
          <cell r="O51">
            <v>100877</v>
          </cell>
        </row>
      </sheetData>
      <sheetData sheetId="3"/>
      <sheetData sheetId="4"/>
      <sheetData sheetId="5">
        <row r="51">
          <cell r="C51">
            <v>15041</v>
          </cell>
          <cell r="D51">
            <v>3011934</v>
          </cell>
          <cell r="E51">
            <v>37258</v>
          </cell>
          <cell r="F51">
            <v>114744</v>
          </cell>
          <cell r="G51">
            <v>47577</v>
          </cell>
          <cell r="H51">
            <v>18486</v>
          </cell>
          <cell r="J51">
            <v>824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3">
          <cell r="I53">
            <v>1784</v>
          </cell>
          <cell r="J53">
            <v>232787</v>
          </cell>
          <cell r="Q53">
            <v>188582</v>
          </cell>
        </row>
      </sheetData>
      <sheetData sheetId="18">
        <row r="53">
          <cell r="G53">
            <v>26</v>
          </cell>
          <cell r="H53">
            <v>3</v>
          </cell>
          <cell r="L53">
            <v>302</v>
          </cell>
          <cell r="N53">
            <v>95</v>
          </cell>
          <cell r="O53">
            <v>53078</v>
          </cell>
        </row>
      </sheetData>
      <sheetData sheetId="19"/>
      <sheetData sheetId="20"/>
      <sheetData sheetId="21">
        <row r="53">
          <cell r="C53">
            <v>5889</v>
          </cell>
          <cell r="D53">
            <v>735503</v>
          </cell>
          <cell r="E53">
            <v>644599</v>
          </cell>
          <cell r="F53">
            <v>0</v>
          </cell>
          <cell r="G53">
            <v>8491</v>
          </cell>
          <cell r="H53">
            <v>8541</v>
          </cell>
          <cell r="J53">
            <v>2351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RR_REO_02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5904</v>
          </cell>
          <cell r="J51">
            <v>134090</v>
          </cell>
          <cell r="Q51">
            <v>69681.3</v>
          </cell>
        </row>
      </sheetData>
      <sheetData sheetId="2">
        <row r="51">
          <cell r="G51">
            <v>9</v>
          </cell>
          <cell r="H51">
            <v>19</v>
          </cell>
          <cell r="L51">
            <v>176</v>
          </cell>
          <cell r="N51">
            <v>100</v>
          </cell>
          <cell r="O51">
            <v>20274</v>
          </cell>
        </row>
      </sheetData>
      <sheetData sheetId="3"/>
      <sheetData sheetId="4"/>
      <sheetData sheetId="5">
        <row r="51">
          <cell r="C51">
            <v>4958</v>
          </cell>
          <cell r="D51">
            <v>509088</v>
          </cell>
          <cell r="E51">
            <v>177372</v>
          </cell>
          <cell r="F51">
            <v>0</v>
          </cell>
          <cell r="G51">
            <v>4877</v>
          </cell>
          <cell r="H51">
            <v>572</v>
          </cell>
          <cell r="J51">
            <v>484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28257</v>
          </cell>
          <cell r="J51">
            <v>206715.04</v>
          </cell>
          <cell r="Q51">
            <v>150881.81</v>
          </cell>
        </row>
      </sheetData>
      <sheetData sheetId="2">
        <row r="51">
          <cell r="G51">
            <v>11</v>
          </cell>
          <cell r="H51">
            <v>0</v>
          </cell>
          <cell r="L51">
            <v>217</v>
          </cell>
          <cell r="N51">
            <v>0</v>
          </cell>
          <cell r="O51">
            <v>79879.92</v>
          </cell>
        </row>
      </sheetData>
      <sheetData sheetId="3"/>
      <sheetData sheetId="4"/>
      <sheetData sheetId="5">
        <row r="51">
          <cell r="C51">
            <v>893.52</v>
          </cell>
          <cell r="D51">
            <v>366780.57</v>
          </cell>
          <cell r="E51">
            <v>60620.74</v>
          </cell>
          <cell r="F51">
            <v>0</v>
          </cell>
          <cell r="G51">
            <v>2288.39</v>
          </cell>
          <cell r="H51">
            <v>232</v>
          </cell>
          <cell r="J51">
            <v>126.5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Vkup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2">
          <cell r="C12">
            <v>210</v>
          </cell>
          <cell r="D12">
            <v>35146.19000000001</v>
          </cell>
          <cell r="F12">
            <v>590</v>
          </cell>
          <cell r="G12">
            <v>118113.90000000001</v>
          </cell>
        </row>
        <row r="21">
          <cell r="C21">
            <v>45</v>
          </cell>
          <cell r="D21">
            <v>11452.69</v>
          </cell>
          <cell r="F21">
            <v>183</v>
          </cell>
          <cell r="G21">
            <v>44703.469999999994</v>
          </cell>
        </row>
        <row r="22">
          <cell r="C22">
            <v>288</v>
          </cell>
          <cell r="D22">
            <v>49252.36</v>
          </cell>
          <cell r="F22">
            <v>432</v>
          </cell>
          <cell r="G22">
            <v>144979.46999999997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</sheetNames>
    <sheetDataSet>
      <sheetData sheetId="0"/>
      <sheetData sheetId="1">
        <row r="10">
          <cell r="C10">
            <v>24040</v>
          </cell>
          <cell r="D10">
            <v>92014.89</v>
          </cell>
          <cell r="F10">
            <v>669</v>
          </cell>
          <cell r="G10">
            <v>24363</v>
          </cell>
          <cell r="H10">
            <v>355</v>
          </cell>
          <cell r="I10">
            <v>18870.990000000002</v>
          </cell>
        </row>
        <row r="20">
          <cell r="C20">
            <v>8944</v>
          </cell>
          <cell r="D20">
            <v>101587.84</v>
          </cell>
          <cell r="F20">
            <v>5216</v>
          </cell>
          <cell r="G20">
            <v>51380.39</v>
          </cell>
          <cell r="H20">
            <v>447</v>
          </cell>
          <cell r="I20">
            <v>7017.65</v>
          </cell>
        </row>
        <row r="24">
          <cell r="C24">
            <v>3477</v>
          </cell>
          <cell r="D24">
            <v>82395.070000000007</v>
          </cell>
          <cell r="F24">
            <v>567</v>
          </cell>
          <cell r="G24">
            <v>52288.22</v>
          </cell>
          <cell r="H24">
            <v>320</v>
          </cell>
          <cell r="I24">
            <v>34575.93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1006.79</v>
          </cell>
          <cell r="F30">
            <v>0</v>
          </cell>
          <cell r="G30">
            <v>0</v>
          </cell>
          <cell r="H30">
            <v>1</v>
          </cell>
          <cell r="I30">
            <v>480256.07</v>
          </cell>
        </row>
        <row r="33">
          <cell r="C33">
            <v>2</v>
          </cell>
          <cell r="D33">
            <v>41.05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467</v>
          </cell>
          <cell r="D36">
            <v>10795.51</v>
          </cell>
          <cell r="F36">
            <v>0</v>
          </cell>
          <cell r="G36">
            <v>0</v>
          </cell>
          <cell r="H36">
            <v>3</v>
          </cell>
          <cell r="I36">
            <v>160</v>
          </cell>
        </row>
        <row r="40">
          <cell r="C40">
            <v>9153</v>
          </cell>
          <cell r="D40">
            <v>47295.16</v>
          </cell>
          <cell r="F40">
            <v>17</v>
          </cell>
          <cell r="G40">
            <v>3169.15</v>
          </cell>
          <cell r="H40">
            <v>16</v>
          </cell>
          <cell r="I40">
            <v>13734.28</v>
          </cell>
        </row>
        <row r="56">
          <cell r="C56">
            <v>10540</v>
          </cell>
          <cell r="D56">
            <v>136820.66</v>
          </cell>
          <cell r="F56">
            <v>415</v>
          </cell>
          <cell r="G56">
            <v>13804.92</v>
          </cell>
          <cell r="H56">
            <v>267</v>
          </cell>
          <cell r="I56">
            <v>18494.02</v>
          </cell>
        </row>
        <row r="88">
          <cell r="C88">
            <v>39336</v>
          </cell>
          <cell r="D88">
            <v>229924.54</v>
          </cell>
          <cell r="F88">
            <v>1485</v>
          </cell>
          <cell r="G88">
            <v>111312.13</v>
          </cell>
          <cell r="H88">
            <v>1023</v>
          </cell>
          <cell r="I88">
            <v>307917.42</v>
          </cell>
        </row>
        <row r="124">
          <cell r="C124">
            <v>9</v>
          </cell>
          <cell r="D124">
            <v>1142.47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15</v>
          </cell>
          <cell r="D128">
            <v>65.22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3357</v>
          </cell>
          <cell r="D132">
            <v>23925.41</v>
          </cell>
          <cell r="F132">
            <v>1</v>
          </cell>
          <cell r="G132">
            <v>45</v>
          </cell>
          <cell r="H132">
            <v>11</v>
          </cell>
          <cell r="I132">
            <v>6802.3</v>
          </cell>
        </row>
        <row r="153">
          <cell r="C153">
            <v>4019</v>
          </cell>
          <cell r="D153">
            <v>10849.26</v>
          </cell>
          <cell r="F153">
            <v>5</v>
          </cell>
          <cell r="G153">
            <v>94.33</v>
          </cell>
          <cell r="H153">
            <v>23</v>
          </cell>
          <cell r="I153">
            <v>3003.88</v>
          </cell>
        </row>
        <row r="158">
          <cell r="C158">
            <v>1</v>
          </cell>
          <cell r="D158">
            <v>14.24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29</v>
          </cell>
          <cell r="D161">
            <v>17071.02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36051</v>
          </cell>
          <cell r="D170">
            <v>25237.55</v>
          </cell>
          <cell r="F170">
            <v>443</v>
          </cell>
          <cell r="G170">
            <v>11366.5</v>
          </cell>
          <cell r="H170">
            <v>319</v>
          </cell>
          <cell r="I170">
            <v>11105.37</v>
          </cell>
        </row>
        <row r="175">
          <cell r="C175">
            <v>104170</v>
          </cell>
        </row>
      </sheetData>
      <sheetData sheetId="2">
        <row r="11">
          <cell r="C11">
            <v>21870</v>
          </cell>
          <cell r="D11">
            <v>118935.01</v>
          </cell>
          <cell r="J11">
            <v>1126</v>
          </cell>
          <cell r="K11">
            <v>69960.350000000006</v>
          </cell>
        </row>
        <row r="12">
          <cell r="C12">
            <v>2787</v>
          </cell>
          <cell r="D12">
            <v>34486.589999999997</v>
          </cell>
          <cell r="J12">
            <v>184</v>
          </cell>
          <cell r="K12">
            <v>12056.22</v>
          </cell>
        </row>
        <row r="13">
          <cell r="C13">
            <v>170</v>
          </cell>
          <cell r="D13">
            <v>3276.34</v>
          </cell>
          <cell r="J13">
            <v>13</v>
          </cell>
          <cell r="K13">
            <v>642.48</v>
          </cell>
        </row>
        <row r="14">
          <cell r="C14">
            <v>219</v>
          </cell>
          <cell r="D14">
            <v>183.06</v>
          </cell>
          <cell r="J14">
            <v>5</v>
          </cell>
          <cell r="K14">
            <v>233.3</v>
          </cell>
        </row>
        <row r="15">
          <cell r="C15">
            <v>20</v>
          </cell>
          <cell r="D15">
            <v>57.59</v>
          </cell>
          <cell r="J15">
            <v>1</v>
          </cell>
          <cell r="K15">
            <v>9.0500000000000007</v>
          </cell>
        </row>
        <row r="16">
          <cell r="C16">
            <v>1539</v>
          </cell>
          <cell r="D16">
            <v>2876.17</v>
          </cell>
          <cell r="J16">
            <v>7</v>
          </cell>
          <cell r="K16">
            <v>483.34</v>
          </cell>
        </row>
        <row r="17">
          <cell r="C17">
            <v>903</v>
          </cell>
          <cell r="D17">
            <v>288.22000000000003</v>
          </cell>
          <cell r="J17">
            <v>3</v>
          </cell>
          <cell r="K17">
            <v>137.47</v>
          </cell>
        </row>
        <row r="18">
          <cell r="C18">
            <v>50</v>
          </cell>
          <cell r="D18">
            <v>191.01</v>
          </cell>
          <cell r="J18">
            <v>3</v>
          </cell>
          <cell r="K18">
            <v>1693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9579</v>
          </cell>
          <cell r="D25">
            <v>43032.44</v>
          </cell>
          <cell r="J25">
            <v>43</v>
          </cell>
          <cell r="K25">
            <v>6834.32</v>
          </cell>
        </row>
        <row r="26">
          <cell r="C26">
            <v>760</v>
          </cell>
          <cell r="D26">
            <v>11988.49</v>
          </cell>
          <cell r="J26">
            <v>86</v>
          </cell>
          <cell r="K26">
            <v>16647.18</v>
          </cell>
        </row>
        <row r="27">
          <cell r="C27">
            <v>54</v>
          </cell>
          <cell r="D27">
            <v>913.07</v>
          </cell>
          <cell r="J27">
            <v>5</v>
          </cell>
          <cell r="K27">
            <v>780.86</v>
          </cell>
        </row>
        <row r="28">
          <cell r="C28">
            <v>2</v>
          </cell>
          <cell r="D28">
            <v>11.07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22.14</v>
          </cell>
          <cell r="J29">
            <v>0</v>
          </cell>
          <cell r="K29">
            <v>0</v>
          </cell>
        </row>
        <row r="30">
          <cell r="C30">
            <v>142</v>
          </cell>
          <cell r="D30">
            <v>251.85</v>
          </cell>
          <cell r="J30">
            <v>0</v>
          </cell>
          <cell r="K30">
            <v>0</v>
          </cell>
        </row>
        <row r="31">
          <cell r="C31">
            <v>746</v>
          </cell>
          <cell r="D31">
            <v>3826.17</v>
          </cell>
          <cell r="J31">
            <v>4</v>
          </cell>
          <cell r="K31">
            <v>229.74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91</v>
          </cell>
          <cell r="D34">
            <v>733.7</v>
          </cell>
          <cell r="J34">
            <v>0</v>
          </cell>
          <cell r="K34">
            <v>346.37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2.46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3.08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65827.45</v>
          </cell>
        </row>
        <row r="11">
          <cell r="P11">
            <v>72675.94</v>
          </cell>
        </row>
        <row r="12">
          <cell r="P12">
            <v>56753.72</v>
          </cell>
        </row>
        <row r="13">
          <cell r="P13">
            <v>0</v>
          </cell>
        </row>
        <row r="14">
          <cell r="P14">
            <v>839.76</v>
          </cell>
        </row>
        <row r="15">
          <cell r="P15">
            <v>34.24</v>
          </cell>
        </row>
        <row r="16">
          <cell r="P16">
            <v>9004.5300000000007</v>
          </cell>
        </row>
        <row r="17">
          <cell r="P17">
            <v>26797.439999999999</v>
          </cell>
        </row>
        <row r="20">
          <cell r="P20">
            <v>92353.93</v>
          </cell>
        </row>
        <row r="26">
          <cell r="P26">
            <v>176686.03</v>
          </cell>
        </row>
        <row r="33">
          <cell r="P33">
            <v>952.93</v>
          </cell>
        </row>
        <row r="34">
          <cell r="P34">
            <v>54.4</v>
          </cell>
        </row>
        <row r="35">
          <cell r="P35">
            <v>18869.95</v>
          </cell>
        </row>
        <row r="36">
          <cell r="P36">
            <v>6509.55</v>
          </cell>
        </row>
        <row r="37">
          <cell r="P37">
            <v>11.23</v>
          </cell>
        </row>
        <row r="38">
          <cell r="P38">
            <v>13463.91</v>
          </cell>
        </row>
        <row r="39">
          <cell r="P39">
            <v>0</v>
          </cell>
        </row>
        <row r="40">
          <cell r="P40">
            <v>15142.53</v>
          </cell>
        </row>
      </sheetData>
      <sheetData sheetId="5">
        <row r="10">
          <cell r="G10">
            <v>31264.15</v>
          </cell>
        </row>
        <row r="11">
          <cell r="G11">
            <v>1722.96</v>
          </cell>
        </row>
        <row r="12">
          <cell r="G12">
            <v>7041.34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2537.5700000000002</v>
          </cell>
        </row>
        <row r="20">
          <cell r="G20">
            <v>2975.07</v>
          </cell>
        </row>
        <row r="26">
          <cell r="G26">
            <v>229272.99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787.59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581.04</v>
          </cell>
        </row>
        <row r="41">
          <cell r="C41">
            <v>639553.79</v>
          </cell>
          <cell r="D41">
            <v>47002.64</v>
          </cell>
          <cell r="E41">
            <v>908192.91</v>
          </cell>
          <cell r="G41">
            <v>276182.71000000002</v>
          </cell>
          <cell r="I41">
            <v>63370.77</v>
          </cell>
          <cell r="K41">
            <v>5472.08</v>
          </cell>
          <cell r="M41">
            <v>0</v>
          </cell>
        </row>
      </sheetData>
      <sheetData sheetId="6">
        <row r="9">
          <cell r="C9">
            <v>68565</v>
          </cell>
          <cell r="D9">
            <v>603037.65</v>
          </cell>
          <cell r="E9">
            <v>0</v>
          </cell>
        </row>
        <row r="18">
          <cell r="C18">
            <v>24924</v>
          </cell>
          <cell r="D18">
            <v>142780.07999999999</v>
          </cell>
          <cell r="E18">
            <v>35255.64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1576</v>
          </cell>
          <cell r="D20">
            <v>1303.0999999999999</v>
          </cell>
          <cell r="E20">
            <v>345.56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5005</v>
          </cell>
          <cell r="D22">
            <v>7836.94</v>
          </cell>
          <cell r="E22">
            <v>1621.73</v>
          </cell>
        </row>
        <row r="29">
          <cell r="C29">
            <v>4100</v>
          </cell>
          <cell r="D29">
            <v>25228.9</v>
          </cell>
          <cell r="E29">
            <v>4761.3999999999996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1 - #2"/>
      <sheetName val="RR_REO_01 - #3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17357</v>
          </cell>
          <cell r="D10">
            <v>14622</v>
          </cell>
          <cell r="F10">
            <v>96</v>
          </cell>
          <cell r="G10">
            <v>3112</v>
          </cell>
          <cell r="H10">
            <v>30</v>
          </cell>
          <cell r="I10">
            <v>2440</v>
          </cell>
        </row>
        <row r="20">
          <cell r="C20">
            <v>1041</v>
          </cell>
          <cell r="D20">
            <v>25404</v>
          </cell>
          <cell r="F20">
            <v>848</v>
          </cell>
          <cell r="G20">
            <v>8465</v>
          </cell>
          <cell r="H20">
            <v>52</v>
          </cell>
          <cell r="I20">
            <v>1334</v>
          </cell>
        </row>
        <row r="24">
          <cell r="C24">
            <v>5252</v>
          </cell>
          <cell r="D24">
            <v>43253</v>
          </cell>
          <cell r="F24">
            <v>285</v>
          </cell>
          <cell r="G24">
            <v>13843</v>
          </cell>
          <cell r="H24">
            <v>202</v>
          </cell>
          <cell r="I24">
            <v>14705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143</v>
          </cell>
          <cell r="D36">
            <v>12007</v>
          </cell>
          <cell r="F36">
            <v>1</v>
          </cell>
          <cell r="G36">
            <v>54</v>
          </cell>
          <cell r="H36">
            <v>3</v>
          </cell>
          <cell r="I36">
            <v>91</v>
          </cell>
        </row>
        <row r="40">
          <cell r="C40">
            <v>3901</v>
          </cell>
          <cell r="D40">
            <v>50904</v>
          </cell>
          <cell r="F40">
            <v>10</v>
          </cell>
          <cell r="G40">
            <v>625</v>
          </cell>
          <cell r="H40">
            <v>11</v>
          </cell>
          <cell r="I40">
            <v>8716</v>
          </cell>
        </row>
        <row r="56">
          <cell r="C56">
            <v>2274</v>
          </cell>
          <cell r="D56">
            <v>200132</v>
          </cell>
          <cell r="F56">
            <v>545</v>
          </cell>
          <cell r="G56">
            <v>74655</v>
          </cell>
          <cell r="H56">
            <v>72</v>
          </cell>
          <cell r="I56">
            <v>8316</v>
          </cell>
        </row>
        <row r="88">
          <cell r="C88">
            <v>43073</v>
          </cell>
          <cell r="D88">
            <v>219501</v>
          </cell>
          <cell r="F88">
            <v>1120</v>
          </cell>
          <cell r="G88">
            <v>70308</v>
          </cell>
          <cell r="H88">
            <v>850</v>
          </cell>
          <cell r="I88">
            <v>99764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7</v>
          </cell>
          <cell r="D128">
            <v>34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683</v>
          </cell>
          <cell r="D132">
            <v>1937</v>
          </cell>
          <cell r="F132">
            <v>12</v>
          </cell>
          <cell r="G132">
            <v>454</v>
          </cell>
          <cell r="H132">
            <v>10</v>
          </cell>
          <cell r="I132">
            <v>324</v>
          </cell>
        </row>
        <row r="153">
          <cell r="C153">
            <v>12</v>
          </cell>
          <cell r="D153">
            <v>338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6127</v>
          </cell>
          <cell r="D170">
            <v>3873</v>
          </cell>
          <cell r="F170">
            <v>48</v>
          </cell>
          <cell r="G170">
            <v>1186</v>
          </cell>
          <cell r="H170">
            <v>74</v>
          </cell>
          <cell r="I170">
            <v>1383</v>
          </cell>
        </row>
        <row r="175">
          <cell r="C175">
            <v>60131</v>
          </cell>
        </row>
      </sheetData>
      <sheetData sheetId="2">
        <row r="11">
          <cell r="C11">
            <v>18372</v>
          </cell>
          <cell r="D11">
            <v>103966</v>
          </cell>
          <cell r="J11">
            <v>935</v>
          </cell>
          <cell r="K11">
            <v>53161</v>
          </cell>
        </row>
        <row r="12">
          <cell r="C12">
            <v>1969</v>
          </cell>
          <cell r="D12">
            <v>23794</v>
          </cell>
          <cell r="J12">
            <v>107</v>
          </cell>
          <cell r="K12">
            <v>7319</v>
          </cell>
        </row>
        <row r="13">
          <cell r="C13">
            <v>105</v>
          </cell>
          <cell r="D13">
            <v>2081</v>
          </cell>
          <cell r="J13">
            <v>6</v>
          </cell>
          <cell r="K13">
            <v>331</v>
          </cell>
        </row>
        <row r="14">
          <cell r="C14">
            <v>139</v>
          </cell>
          <cell r="D14">
            <v>105</v>
          </cell>
          <cell r="J14">
            <v>5</v>
          </cell>
          <cell r="K14">
            <v>180</v>
          </cell>
        </row>
        <row r="15">
          <cell r="C15">
            <v>76</v>
          </cell>
          <cell r="D15">
            <v>216</v>
          </cell>
          <cell r="J15">
            <v>2</v>
          </cell>
          <cell r="K15">
            <v>70</v>
          </cell>
        </row>
        <row r="16">
          <cell r="C16">
            <v>843</v>
          </cell>
          <cell r="D16">
            <v>1641</v>
          </cell>
          <cell r="J16">
            <v>3</v>
          </cell>
          <cell r="K16">
            <v>222</v>
          </cell>
        </row>
        <row r="17">
          <cell r="C17">
            <v>394</v>
          </cell>
          <cell r="D17">
            <v>124</v>
          </cell>
          <cell r="J17">
            <v>0</v>
          </cell>
          <cell r="K17">
            <v>0</v>
          </cell>
        </row>
        <row r="18">
          <cell r="C18">
            <v>97</v>
          </cell>
          <cell r="D18">
            <v>345</v>
          </cell>
          <cell r="J18">
            <v>6</v>
          </cell>
          <cell r="K18">
            <v>279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6482</v>
          </cell>
          <cell r="D25">
            <v>30517</v>
          </cell>
          <cell r="J25">
            <v>17</v>
          </cell>
          <cell r="K25">
            <v>1598</v>
          </cell>
        </row>
        <row r="26">
          <cell r="C26">
            <v>336</v>
          </cell>
          <cell r="D26">
            <v>5761</v>
          </cell>
          <cell r="J26">
            <v>21</v>
          </cell>
          <cell r="K26">
            <v>5024</v>
          </cell>
        </row>
        <row r="27">
          <cell r="C27">
            <v>34</v>
          </cell>
          <cell r="D27">
            <v>585</v>
          </cell>
          <cell r="J27">
            <v>3</v>
          </cell>
          <cell r="K27">
            <v>542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44</v>
          </cell>
          <cell r="J29">
            <v>0</v>
          </cell>
          <cell r="K29">
            <v>0</v>
          </cell>
        </row>
        <row r="30">
          <cell r="C30">
            <v>72</v>
          </cell>
          <cell r="D30">
            <v>132</v>
          </cell>
          <cell r="J30">
            <v>0</v>
          </cell>
          <cell r="K30">
            <v>0</v>
          </cell>
        </row>
        <row r="31">
          <cell r="C31">
            <v>258</v>
          </cell>
          <cell r="D31">
            <v>1428</v>
          </cell>
          <cell r="J31">
            <v>1</v>
          </cell>
          <cell r="K31">
            <v>12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13226</v>
          </cell>
          <cell r="D34">
            <v>42532</v>
          </cell>
          <cell r="J34">
            <v>5</v>
          </cell>
          <cell r="K34">
            <v>450</v>
          </cell>
        </row>
        <row r="35">
          <cell r="C35">
            <v>381</v>
          </cell>
          <cell r="D35">
            <v>2224</v>
          </cell>
          <cell r="J35">
            <v>0</v>
          </cell>
          <cell r="K35">
            <v>0</v>
          </cell>
        </row>
        <row r="36">
          <cell r="C36">
            <v>19</v>
          </cell>
          <cell r="D36">
            <v>117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14</v>
          </cell>
          <cell r="J37">
            <v>0</v>
          </cell>
          <cell r="K37">
            <v>0</v>
          </cell>
        </row>
        <row r="38">
          <cell r="C38">
            <v>8</v>
          </cell>
          <cell r="D38">
            <v>45</v>
          </cell>
          <cell r="J38">
            <v>0</v>
          </cell>
          <cell r="K38">
            <v>0</v>
          </cell>
        </row>
        <row r="39">
          <cell r="C39">
            <v>28</v>
          </cell>
          <cell r="D39">
            <v>86</v>
          </cell>
          <cell r="J39">
            <v>0</v>
          </cell>
          <cell r="K39">
            <v>0</v>
          </cell>
        </row>
        <row r="40">
          <cell r="C40">
            <v>55</v>
          </cell>
          <cell r="D40">
            <v>34</v>
          </cell>
          <cell r="J40">
            <v>0</v>
          </cell>
          <cell r="K40">
            <v>0</v>
          </cell>
        </row>
        <row r="41">
          <cell r="C41">
            <v>6</v>
          </cell>
          <cell r="D41">
            <v>85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10235</v>
          </cell>
        </row>
        <row r="11">
          <cell r="P11">
            <v>17783</v>
          </cell>
        </row>
        <row r="12">
          <cell r="P12">
            <v>28114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0.65</v>
          </cell>
        </row>
        <row r="16">
          <cell r="P16">
            <v>8405</v>
          </cell>
        </row>
        <row r="17">
          <cell r="P17">
            <v>30543</v>
          </cell>
        </row>
        <row r="20">
          <cell r="P20">
            <v>120079</v>
          </cell>
        </row>
        <row r="26">
          <cell r="P26">
            <v>169012</v>
          </cell>
        </row>
        <row r="33">
          <cell r="P33">
            <v>0</v>
          </cell>
        </row>
        <row r="34">
          <cell r="P34">
            <v>26</v>
          </cell>
        </row>
        <row r="35">
          <cell r="P35">
            <v>1491</v>
          </cell>
        </row>
        <row r="36">
          <cell r="P36">
            <v>237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2324</v>
          </cell>
        </row>
      </sheetData>
      <sheetData sheetId="5">
        <row r="10">
          <cell r="G10">
            <v>19943</v>
          </cell>
        </row>
        <row r="11">
          <cell r="G11">
            <v>4405</v>
          </cell>
        </row>
        <row r="12">
          <cell r="G12">
            <v>18906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659</v>
          </cell>
        </row>
        <row r="17">
          <cell r="G17">
            <v>4925</v>
          </cell>
        </row>
        <row r="20">
          <cell r="G20">
            <v>29863</v>
          </cell>
        </row>
        <row r="26">
          <cell r="G26">
            <v>217741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1212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276</v>
          </cell>
        </row>
        <row r="39">
          <cell r="G39">
            <v>0</v>
          </cell>
        </row>
        <row r="40">
          <cell r="G40">
            <v>1875</v>
          </cell>
        </row>
        <row r="41">
          <cell r="C41">
            <v>440838</v>
          </cell>
          <cell r="D41">
            <v>3553</v>
          </cell>
          <cell r="E41">
            <v>137073</v>
          </cell>
          <cell r="G41">
            <v>299805</v>
          </cell>
          <cell r="I41">
            <v>18777</v>
          </cell>
          <cell r="K41">
            <v>11542</v>
          </cell>
          <cell r="M41">
            <v>0</v>
          </cell>
        </row>
      </sheetData>
      <sheetData sheetId="6">
        <row r="9">
          <cell r="C9">
            <v>31612</v>
          </cell>
          <cell r="D9">
            <v>169954</v>
          </cell>
          <cell r="E9">
            <v>0</v>
          </cell>
        </row>
        <row r="18">
          <cell r="C18">
            <v>17271</v>
          </cell>
          <cell r="D18">
            <v>333217</v>
          </cell>
          <cell r="E18">
            <v>122346</v>
          </cell>
        </row>
        <row r="19">
          <cell r="C19">
            <v>6871</v>
          </cell>
          <cell r="D19">
            <v>41262</v>
          </cell>
          <cell r="E19">
            <v>12139</v>
          </cell>
        </row>
        <row r="20">
          <cell r="C20">
            <v>35</v>
          </cell>
          <cell r="D20">
            <v>22</v>
          </cell>
          <cell r="E20">
            <v>7</v>
          </cell>
        </row>
        <row r="21">
          <cell r="C21">
            <v>526</v>
          </cell>
          <cell r="D21">
            <v>6537</v>
          </cell>
          <cell r="E21">
            <v>974</v>
          </cell>
        </row>
        <row r="22">
          <cell r="C22">
            <v>1211</v>
          </cell>
          <cell r="D22">
            <v>4593</v>
          </cell>
          <cell r="E22">
            <v>791</v>
          </cell>
        </row>
        <row r="29">
          <cell r="C29">
            <v>2605</v>
          </cell>
          <cell r="D29">
            <v>16421</v>
          </cell>
          <cell r="E29">
            <v>2275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64310</v>
          </cell>
          <cell r="D10">
            <v>41082.720000000001</v>
          </cell>
          <cell r="F10">
            <v>579</v>
          </cell>
          <cell r="G10">
            <v>10588.77</v>
          </cell>
          <cell r="H10">
            <v>294</v>
          </cell>
          <cell r="I10">
            <v>9317.89</v>
          </cell>
        </row>
        <row r="20">
          <cell r="C20">
            <v>7136</v>
          </cell>
          <cell r="D20">
            <v>51356.03</v>
          </cell>
          <cell r="F20">
            <v>1998</v>
          </cell>
          <cell r="G20">
            <v>26689.33</v>
          </cell>
          <cell r="H20">
            <v>1095</v>
          </cell>
          <cell r="I20">
            <v>10848.29</v>
          </cell>
        </row>
        <row r="24">
          <cell r="C24">
            <v>4237</v>
          </cell>
          <cell r="D24">
            <v>107473.59</v>
          </cell>
          <cell r="F24">
            <v>657</v>
          </cell>
          <cell r="G24">
            <v>54415.56</v>
          </cell>
          <cell r="H24">
            <v>300</v>
          </cell>
          <cell r="I24">
            <v>45173.51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14</v>
          </cell>
          <cell r="D33">
            <v>360.5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70</v>
          </cell>
          <cell r="D36">
            <v>2163.34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11793</v>
          </cell>
          <cell r="D40">
            <v>48154.79</v>
          </cell>
          <cell r="F40">
            <v>60</v>
          </cell>
          <cell r="G40">
            <v>13315.19</v>
          </cell>
          <cell r="H40">
            <v>48</v>
          </cell>
          <cell r="I40">
            <v>24838.880000000001</v>
          </cell>
        </row>
        <row r="56">
          <cell r="C56">
            <v>19501</v>
          </cell>
          <cell r="D56">
            <v>97516.36</v>
          </cell>
          <cell r="F56">
            <v>561</v>
          </cell>
          <cell r="G56">
            <v>34923.620000000003</v>
          </cell>
          <cell r="H56">
            <v>302</v>
          </cell>
          <cell r="I56">
            <v>17766.71</v>
          </cell>
        </row>
        <row r="88">
          <cell r="C88">
            <v>41165</v>
          </cell>
          <cell r="D88">
            <v>245918.87</v>
          </cell>
          <cell r="F88">
            <v>1292</v>
          </cell>
          <cell r="G88">
            <v>95691.96</v>
          </cell>
          <cell r="H88">
            <v>897</v>
          </cell>
          <cell r="I88">
            <v>211488.05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111</v>
          </cell>
          <cell r="D128">
            <v>451.11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7338</v>
          </cell>
          <cell r="D132">
            <v>8728.77</v>
          </cell>
          <cell r="F132">
            <v>24</v>
          </cell>
          <cell r="G132">
            <v>1595.05</v>
          </cell>
          <cell r="H132">
            <v>12</v>
          </cell>
          <cell r="I132">
            <v>3761.22</v>
          </cell>
        </row>
        <row r="153">
          <cell r="C153">
            <v>19</v>
          </cell>
          <cell r="D153">
            <v>8771.2999999999993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100</v>
          </cell>
          <cell r="D161">
            <v>3962.01</v>
          </cell>
          <cell r="F161">
            <v>1</v>
          </cell>
          <cell r="G161">
            <v>224.33</v>
          </cell>
          <cell r="H161">
            <v>2</v>
          </cell>
          <cell r="I161">
            <v>1400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32225</v>
          </cell>
          <cell r="D170">
            <v>21236.52</v>
          </cell>
          <cell r="F170">
            <v>259</v>
          </cell>
          <cell r="G170">
            <v>7461.21</v>
          </cell>
          <cell r="H170">
            <v>360</v>
          </cell>
          <cell r="I170">
            <v>5895.5</v>
          </cell>
        </row>
        <row r="175">
          <cell r="C175">
            <v>113131</v>
          </cell>
        </row>
      </sheetData>
      <sheetData sheetId="2">
        <row r="11">
          <cell r="C11">
            <v>21228</v>
          </cell>
          <cell r="D11">
            <v>123426.88</v>
          </cell>
          <cell r="J11">
            <v>1008</v>
          </cell>
          <cell r="K11">
            <v>67270.759999999995</v>
          </cell>
        </row>
        <row r="12">
          <cell r="C12">
            <v>3223</v>
          </cell>
          <cell r="D12">
            <v>37080.620000000003</v>
          </cell>
          <cell r="J12">
            <v>157</v>
          </cell>
          <cell r="K12">
            <v>10355.27</v>
          </cell>
        </row>
        <row r="13">
          <cell r="C13">
            <v>201</v>
          </cell>
          <cell r="D13">
            <v>4502.95</v>
          </cell>
          <cell r="J13">
            <v>11</v>
          </cell>
          <cell r="K13">
            <v>378.34</v>
          </cell>
        </row>
        <row r="14">
          <cell r="C14">
            <v>222</v>
          </cell>
          <cell r="D14">
            <v>188.92</v>
          </cell>
          <cell r="J14">
            <v>1</v>
          </cell>
          <cell r="K14">
            <v>69.63</v>
          </cell>
        </row>
        <row r="15">
          <cell r="C15">
            <v>25</v>
          </cell>
          <cell r="D15">
            <v>76.55</v>
          </cell>
          <cell r="J15">
            <v>3</v>
          </cell>
          <cell r="K15">
            <v>151.87</v>
          </cell>
        </row>
        <row r="16">
          <cell r="C16">
            <v>2227</v>
          </cell>
          <cell r="D16">
            <v>4742.55</v>
          </cell>
          <cell r="J16">
            <v>7</v>
          </cell>
          <cell r="K16">
            <v>694.07</v>
          </cell>
        </row>
        <row r="17">
          <cell r="C17">
            <v>815</v>
          </cell>
          <cell r="D17">
            <v>264.31</v>
          </cell>
          <cell r="J17">
            <v>0</v>
          </cell>
          <cell r="K17">
            <v>0</v>
          </cell>
        </row>
        <row r="18">
          <cell r="C18">
            <v>66</v>
          </cell>
          <cell r="D18">
            <v>231.99</v>
          </cell>
          <cell r="J18">
            <v>6</v>
          </cell>
          <cell r="K18">
            <v>1489.94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9964</v>
          </cell>
          <cell r="D25">
            <v>45530.46</v>
          </cell>
          <cell r="J25">
            <v>39</v>
          </cell>
          <cell r="K25">
            <v>3635.58</v>
          </cell>
        </row>
        <row r="26">
          <cell r="C26">
            <v>744</v>
          </cell>
          <cell r="D26">
            <v>11342.66</v>
          </cell>
          <cell r="J26">
            <v>36</v>
          </cell>
          <cell r="K26">
            <v>9795.99</v>
          </cell>
        </row>
        <row r="27">
          <cell r="C27">
            <v>87</v>
          </cell>
          <cell r="D27">
            <v>1244.48</v>
          </cell>
          <cell r="J27">
            <v>4</v>
          </cell>
          <cell r="K27">
            <v>663.65</v>
          </cell>
        </row>
        <row r="28">
          <cell r="C28">
            <v>3</v>
          </cell>
          <cell r="D28">
            <v>24.61</v>
          </cell>
          <cell r="J28">
            <v>0</v>
          </cell>
          <cell r="K28">
            <v>0</v>
          </cell>
        </row>
        <row r="29">
          <cell r="C29">
            <v>6</v>
          </cell>
          <cell r="D29">
            <v>33.22</v>
          </cell>
          <cell r="J29">
            <v>0</v>
          </cell>
          <cell r="K29">
            <v>0</v>
          </cell>
        </row>
        <row r="30">
          <cell r="C30">
            <v>341</v>
          </cell>
          <cell r="D30">
            <v>601.4</v>
          </cell>
          <cell r="J30">
            <v>0</v>
          </cell>
          <cell r="K30">
            <v>0</v>
          </cell>
        </row>
        <row r="31">
          <cell r="C31">
            <v>678</v>
          </cell>
          <cell r="D31">
            <v>3391.82</v>
          </cell>
          <cell r="J31">
            <v>2</v>
          </cell>
          <cell r="K31">
            <v>2.29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642</v>
          </cell>
          <cell r="D34">
            <v>2353.7399999999998</v>
          </cell>
          <cell r="J34">
            <v>1</v>
          </cell>
          <cell r="K34">
            <v>16.05</v>
          </cell>
        </row>
        <row r="35">
          <cell r="C35">
            <v>12</v>
          </cell>
          <cell r="D35">
            <v>142.79</v>
          </cell>
          <cell r="J35">
            <v>0</v>
          </cell>
          <cell r="K35">
            <v>0</v>
          </cell>
        </row>
        <row r="36">
          <cell r="C36">
            <v>5</v>
          </cell>
          <cell r="D36">
            <v>84.3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138</v>
          </cell>
          <cell r="D39">
            <v>432.52</v>
          </cell>
          <cell r="J39">
            <v>0</v>
          </cell>
          <cell r="K39">
            <v>0</v>
          </cell>
        </row>
        <row r="40">
          <cell r="C40">
            <v>102</v>
          </cell>
          <cell r="D40">
            <v>203.89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34235.31</v>
          </cell>
        </row>
        <row r="11">
          <cell r="P11">
            <v>42809.02</v>
          </cell>
        </row>
        <row r="12">
          <cell r="P12">
            <v>85978.87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288.39999999999998</v>
          </cell>
        </row>
        <row r="16">
          <cell r="P16">
            <v>1730.68</v>
          </cell>
        </row>
        <row r="17">
          <cell r="P17">
            <v>38634</v>
          </cell>
        </row>
        <row r="20">
          <cell r="P20">
            <v>73279.28</v>
          </cell>
        </row>
        <row r="26">
          <cell r="P26">
            <v>189168.65</v>
          </cell>
        </row>
        <row r="33">
          <cell r="P33">
            <v>0</v>
          </cell>
        </row>
        <row r="34">
          <cell r="P34">
            <v>375.93</v>
          </cell>
        </row>
        <row r="35">
          <cell r="P35">
            <v>7215.33</v>
          </cell>
        </row>
        <row r="36">
          <cell r="P36">
            <v>6139.78</v>
          </cell>
        </row>
        <row r="37">
          <cell r="P37">
            <v>0</v>
          </cell>
        </row>
        <row r="38">
          <cell r="P38">
            <v>3301.68</v>
          </cell>
        </row>
        <row r="39">
          <cell r="P39">
            <v>0</v>
          </cell>
        </row>
        <row r="40">
          <cell r="P40">
            <v>14320.27</v>
          </cell>
        </row>
      </sheetData>
      <sheetData sheetId="5">
        <row r="10">
          <cell r="G10">
            <v>8795.8799999999992</v>
          </cell>
        </row>
        <row r="11">
          <cell r="G11">
            <v>6413.17</v>
          </cell>
        </row>
        <row r="12">
          <cell r="G12">
            <v>15954.77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100</v>
          </cell>
        </row>
        <row r="16">
          <cell r="G16">
            <v>0</v>
          </cell>
        </row>
        <row r="17">
          <cell r="G17">
            <v>2042.55</v>
          </cell>
        </row>
        <row r="20">
          <cell r="G20">
            <v>12338.4</v>
          </cell>
        </row>
        <row r="26">
          <cell r="G26">
            <v>172142.43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2969.5</v>
          </cell>
        </row>
        <row r="41">
          <cell r="C41">
            <v>582085.68000000005</v>
          </cell>
          <cell r="D41">
            <v>4262.16</v>
          </cell>
          <cell r="E41">
            <v>330490.05</v>
          </cell>
          <cell r="G41">
            <v>220856.69</v>
          </cell>
          <cell r="I41">
            <v>20948.04</v>
          </cell>
          <cell r="K41">
            <v>23420.1</v>
          </cell>
          <cell r="M41">
            <v>0</v>
          </cell>
        </row>
      </sheetData>
      <sheetData sheetId="6">
        <row r="9">
          <cell r="C9">
            <v>48414</v>
          </cell>
          <cell r="D9">
            <v>391599.31</v>
          </cell>
          <cell r="E9">
            <v>0</v>
          </cell>
        </row>
        <row r="18">
          <cell r="C18">
            <v>13261</v>
          </cell>
          <cell r="D18">
            <v>106416.62</v>
          </cell>
          <cell r="E18">
            <v>20856.38</v>
          </cell>
        </row>
        <row r="19">
          <cell r="C19">
            <v>1669</v>
          </cell>
          <cell r="D19">
            <v>7206.78</v>
          </cell>
          <cell r="E19">
            <v>1694.05</v>
          </cell>
        </row>
        <row r="20">
          <cell r="C20">
            <v>2348</v>
          </cell>
          <cell r="D20">
            <v>1439.36</v>
          </cell>
          <cell r="E20">
            <v>426.16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25340</v>
          </cell>
          <cell r="D22">
            <v>28311.13</v>
          </cell>
          <cell r="E22">
            <v>8334.43</v>
          </cell>
        </row>
        <row r="29">
          <cell r="C29">
            <v>14266</v>
          </cell>
          <cell r="D29">
            <v>96555.62</v>
          </cell>
          <cell r="E29">
            <v>19113.57</v>
          </cell>
        </row>
        <row r="38">
          <cell r="C38">
            <v>7833</v>
          </cell>
          <cell r="D38">
            <v>5647.13</v>
          </cell>
          <cell r="E38">
            <v>378.4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39649</v>
          </cell>
          <cell r="D10">
            <v>23546</v>
          </cell>
          <cell r="F10">
            <v>380</v>
          </cell>
          <cell r="G10">
            <v>9346</v>
          </cell>
          <cell r="H10">
            <v>23</v>
          </cell>
          <cell r="I10">
            <v>5049</v>
          </cell>
        </row>
        <row r="20">
          <cell r="C20">
            <v>134</v>
          </cell>
          <cell r="D20">
            <v>6946</v>
          </cell>
          <cell r="F20">
            <v>186</v>
          </cell>
          <cell r="G20">
            <v>2680</v>
          </cell>
          <cell r="H20">
            <v>6</v>
          </cell>
          <cell r="I20">
            <v>264</v>
          </cell>
        </row>
        <row r="24">
          <cell r="C24">
            <v>2051</v>
          </cell>
          <cell r="D24">
            <v>45905</v>
          </cell>
          <cell r="F24">
            <v>427</v>
          </cell>
          <cell r="G24">
            <v>29939</v>
          </cell>
          <cell r="H24">
            <v>116</v>
          </cell>
          <cell r="I24">
            <v>20178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</v>
          </cell>
          <cell r="D33">
            <v>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137</v>
          </cell>
          <cell r="D36">
            <v>1631</v>
          </cell>
          <cell r="F36">
            <v>3</v>
          </cell>
          <cell r="G36">
            <v>1071</v>
          </cell>
          <cell r="H36">
            <v>0</v>
          </cell>
          <cell r="I36">
            <v>0</v>
          </cell>
        </row>
        <row r="40">
          <cell r="C40">
            <v>2413</v>
          </cell>
          <cell r="D40">
            <v>7885</v>
          </cell>
          <cell r="F40">
            <v>12</v>
          </cell>
          <cell r="G40">
            <v>1846</v>
          </cell>
          <cell r="H40">
            <v>5</v>
          </cell>
          <cell r="I40">
            <v>20850</v>
          </cell>
        </row>
        <row r="56">
          <cell r="C56">
            <v>2659</v>
          </cell>
          <cell r="D56">
            <v>75441</v>
          </cell>
          <cell r="F56">
            <v>196</v>
          </cell>
          <cell r="G56">
            <v>7241</v>
          </cell>
          <cell r="H56">
            <v>82</v>
          </cell>
          <cell r="I56">
            <v>10293</v>
          </cell>
        </row>
        <row r="88">
          <cell r="C88">
            <v>61950</v>
          </cell>
          <cell r="D88">
            <v>355595</v>
          </cell>
          <cell r="F88">
            <v>2062</v>
          </cell>
          <cell r="G88">
            <v>138490</v>
          </cell>
          <cell r="H88">
            <v>666</v>
          </cell>
          <cell r="I88">
            <v>257095</v>
          </cell>
        </row>
        <row r="124">
          <cell r="C124">
            <v>11</v>
          </cell>
          <cell r="D124">
            <v>186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46</v>
          </cell>
          <cell r="D128">
            <v>158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2786</v>
          </cell>
          <cell r="D132">
            <v>11822</v>
          </cell>
          <cell r="F132">
            <v>15</v>
          </cell>
          <cell r="G132">
            <v>629</v>
          </cell>
          <cell r="H132">
            <v>44</v>
          </cell>
          <cell r="I132">
            <v>9628</v>
          </cell>
        </row>
        <row r="153">
          <cell r="C153">
            <v>890</v>
          </cell>
          <cell r="D153">
            <v>7759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10203</v>
          </cell>
          <cell r="D170">
            <v>5975</v>
          </cell>
          <cell r="F170">
            <v>50</v>
          </cell>
          <cell r="G170">
            <v>2190</v>
          </cell>
          <cell r="H170">
            <v>4</v>
          </cell>
          <cell r="I170">
            <v>829</v>
          </cell>
        </row>
        <row r="175">
          <cell r="C175">
            <v>80265</v>
          </cell>
        </row>
      </sheetData>
      <sheetData sheetId="2">
        <row r="11">
          <cell r="C11">
            <v>38583</v>
          </cell>
          <cell r="D11">
            <v>221780</v>
          </cell>
          <cell r="J11">
            <v>1790</v>
          </cell>
          <cell r="K11">
            <v>121116</v>
          </cell>
        </row>
        <row r="12">
          <cell r="C12">
            <v>3702</v>
          </cell>
          <cell r="D12">
            <v>43076</v>
          </cell>
          <cell r="J12">
            <v>184</v>
          </cell>
          <cell r="K12">
            <v>8698</v>
          </cell>
        </row>
        <row r="13">
          <cell r="C13">
            <v>194</v>
          </cell>
          <cell r="D13">
            <v>4208</v>
          </cell>
          <cell r="J13">
            <v>16</v>
          </cell>
          <cell r="K13">
            <v>1126</v>
          </cell>
        </row>
        <row r="14">
          <cell r="C14">
            <v>483</v>
          </cell>
          <cell r="D14">
            <v>364</v>
          </cell>
          <cell r="J14">
            <v>7</v>
          </cell>
          <cell r="K14">
            <v>343</v>
          </cell>
        </row>
        <row r="15">
          <cell r="C15">
            <v>45</v>
          </cell>
          <cell r="D15">
            <v>123</v>
          </cell>
          <cell r="J15">
            <v>3</v>
          </cell>
          <cell r="K15">
            <v>109</v>
          </cell>
        </row>
        <row r="16">
          <cell r="C16">
            <v>2141</v>
          </cell>
          <cell r="D16">
            <v>3514</v>
          </cell>
          <cell r="J16">
            <v>9</v>
          </cell>
          <cell r="K16">
            <v>474</v>
          </cell>
        </row>
        <row r="17">
          <cell r="C17">
            <v>736</v>
          </cell>
          <cell r="D17">
            <v>237</v>
          </cell>
          <cell r="J17">
            <v>0</v>
          </cell>
          <cell r="K17">
            <v>1</v>
          </cell>
        </row>
        <row r="18">
          <cell r="C18">
            <v>139</v>
          </cell>
          <cell r="D18">
            <v>524</v>
          </cell>
          <cell r="J18">
            <v>5</v>
          </cell>
          <cell r="K18">
            <v>109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14383</v>
          </cell>
          <cell r="D25">
            <v>65101</v>
          </cell>
          <cell r="J25">
            <v>26</v>
          </cell>
          <cell r="K25">
            <v>4033</v>
          </cell>
        </row>
        <row r="26">
          <cell r="C26">
            <v>546</v>
          </cell>
          <cell r="D26">
            <v>8472</v>
          </cell>
          <cell r="J26">
            <v>19</v>
          </cell>
          <cell r="K26">
            <v>1852</v>
          </cell>
        </row>
        <row r="27">
          <cell r="C27">
            <v>65</v>
          </cell>
          <cell r="D27">
            <v>1001</v>
          </cell>
          <cell r="J27">
            <v>1</v>
          </cell>
          <cell r="K27">
            <v>399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11</v>
          </cell>
          <cell r="D29">
            <v>56</v>
          </cell>
          <cell r="J29">
            <v>0</v>
          </cell>
          <cell r="K29">
            <v>0</v>
          </cell>
        </row>
        <row r="30">
          <cell r="C30">
            <v>195</v>
          </cell>
          <cell r="D30">
            <v>339</v>
          </cell>
          <cell r="J30">
            <v>0</v>
          </cell>
          <cell r="K30">
            <v>0</v>
          </cell>
        </row>
        <row r="31">
          <cell r="C31">
            <v>443</v>
          </cell>
          <cell r="D31">
            <v>2243</v>
          </cell>
          <cell r="J31">
            <v>0</v>
          </cell>
          <cell r="K31">
            <v>0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109</v>
          </cell>
          <cell r="D34">
            <v>833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18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29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17659.5</v>
          </cell>
        </row>
        <row r="11">
          <cell r="P11">
            <v>5209.5</v>
          </cell>
        </row>
        <row r="12">
          <cell r="P12">
            <v>34428.75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64.5</v>
          </cell>
        </row>
        <row r="16">
          <cell r="P16">
            <v>1223.25</v>
          </cell>
        </row>
        <row r="17">
          <cell r="P17">
            <v>5913.75</v>
          </cell>
        </row>
        <row r="20">
          <cell r="P20">
            <v>56580.75</v>
          </cell>
        </row>
        <row r="26">
          <cell r="P26">
            <v>248916.5</v>
          </cell>
        </row>
        <row r="33">
          <cell r="P33">
            <v>139.5</v>
          </cell>
        </row>
        <row r="34">
          <cell r="P34">
            <v>118.5</v>
          </cell>
        </row>
        <row r="35">
          <cell r="P35">
            <v>8866.5</v>
          </cell>
        </row>
        <row r="36">
          <cell r="P36">
            <v>5819.25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4481.25</v>
          </cell>
        </row>
      </sheetData>
      <sheetData sheetId="5">
        <row r="10">
          <cell r="G10">
            <v>7293</v>
          </cell>
        </row>
        <row r="11">
          <cell r="G11">
            <v>923</v>
          </cell>
        </row>
        <row r="12">
          <cell r="G12">
            <v>2785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247</v>
          </cell>
        </row>
        <row r="20">
          <cell r="G20">
            <v>122</v>
          </cell>
        </row>
        <row r="26">
          <cell r="G26">
            <v>168403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815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927</v>
          </cell>
        </row>
        <row r="41">
          <cell r="C41">
            <v>548211</v>
          </cell>
          <cell r="D41">
            <v>0</v>
          </cell>
          <cell r="E41">
            <v>324186</v>
          </cell>
          <cell r="G41">
            <v>181515</v>
          </cell>
          <cell r="I41">
            <v>5057</v>
          </cell>
          <cell r="K41">
            <v>9008</v>
          </cell>
          <cell r="M41">
            <v>0</v>
          </cell>
        </row>
      </sheetData>
      <sheetData sheetId="6">
        <row r="9">
          <cell r="C9">
            <v>25563</v>
          </cell>
          <cell r="D9">
            <v>156959</v>
          </cell>
          <cell r="E9">
            <v>0</v>
          </cell>
        </row>
        <row r="18">
          <cell r="C18">
            <v>26226</v>
          </cell>
          <cell r="D18">
            <v>208116</v>
          </cell>
          <cell r="E18">
            <v>57243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60</v>
          </cell>
          <cell r="D20">
            <v>30</v>
          </cell>
          <cell r="E20">
            <v>9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890</v>
          </cell>
          <cell r="D22">
            <v>7760</v>
          </cell>
          <cell r="E22">
            <v>2328</v>
          </cell>
        </row>
        <row r="29">
          <cell r="C29">
            <v>27526</v>
          </cell>
          <cell r="D29">
            <v>170070</v>
          </cell>
          <cell r="E29">
            <v>47060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26126</v>
          </cell>
          <cell r="D10">
            <v>55794</v>
          </cell>
          <cell r="F10">
            <v>617</v>
          </cell>
          <cell r="G10">
            <v>26768</v>
          </cell>
          <cell r="H10">
            <v>127</v>
          </cell>
          <cell r="I10">
            <v>4957</v>
          </cell>
        </row>
        <row r="20">
          <cell r="C20">
            <v>827</v>
          </cell>
          <cell r="D20">
            <v>122957</v>
          </cell>
          <cell r="F20">
            <v>5975</v>
          </cell>
          <cell r="G20">
            <v>62198</v>
          </cell>
          <cell r="H20">
            <v>874</v>
          </cell>
          <cell r="I20">
            <v>16422</v>
          </cell>
        </row>
        <row r="24">
          <cell r="C24">
            <v>2555</v>
          </cell>
          <cell r="D24">
            <v>55995</v>
          </cell>
          <cell r="F24">
            <v>265</v>
          </cell>
          <cell r="G24">
            <v>25946</v>
          </cell>
          <cell r="H24">
            <v>306</v>
          </cell>
          <cell r="I24">
            <v>20534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78100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46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309</v>
          </cell>
          <cell r="D36">
            <v>4632</v>
          </cell>
          <cell r="F36">
            <v>1</v>
          </cell>
          <cell r="G36">
            <v>206</v>
          </cell>
          <cell r="H36">
            <v>1</v>
          </cell>
          <cell r="I36">
            <v>350</v>
          </cell>
        </row>
        <row r="40">
          <cell r="C40">
            <v>7844</v>
          </cell>
          <cell r="D40">
            <v>142384</v>
          </cell>
          <cell r="F40">
            <v>157</v>
          </cell>
          <cell r="G40">
            <v>5604</v>
          </cell>
          <cell r="H40">
            <v>68</v>
          </cell>
          <cell r="I40">
            <v>34321</v>
          </cell>
        </row>
        <row r="56">
          <cell r="C56">
            <v>6750</v>
          </cell>
          <cell r="D56">
            <v>58634</v>
          </cell>
          <cell r="F56">
            <v>206</v>
          </cell>
          <cell r="G56">
            <v>5757</v>
          </cell>
          <cell r="H56">
            <v>54</v>
          </cell>
          <cell r="I56">
            <v>4913</v>
          </cell>
        </row>
        <row r="88">
          <cell r="C88">
            <v>38711</v>
          </cell>
          <cell r="D88">
            <v>210855</v>
          </cell>
          <cell r="F88">
            <v>1106</v>
          </cell>
          <cell r="G88">
            <v>74630</v>
          </cell>
          <cell r="H88">
            <v>1481</v>
          </cell>
          <cell r="I88">
            <v>243492</v>
          </cell>
        </row>
        <row r="124">
          <cell r="C124">
            <v>2</v>
          </cell>
          <cell r="D124">
            <v>6432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50</v>
          </cell>
          <cell r="D128">
            <v>156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7274</v>
          </cell>
          <cell r="D132">
            <v>54966</v>
          </cell>
          <cell r="F132">
            <v>13</v>
          </cell>
          <cell r="G132">
            <v>305</v>
          </cell>
          <cell r="H132">
            <v>24</v>
          </cell>
          <cell r="I132">
            <v>3598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3</v>
          </cell>
          <cell r="D158">
            <v>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644</v>
          </cell>
          <cell r="D161">
            <v>182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42366</v>
          </cell>
          <cell r="D170">
            <v>21046</v>
          </cell>
          <cell r="F170">
            <v>168</v>
          </cell>
          <cell r="G170">
            <v>5178</v>
          </cell>
          <cell r="H170">
            <v>247</v>
          </cell>
          <cell r="I170">
            <v>5082</v>
          </cell>
        </row>
        <row r="175">
          <cell r="C175">
            <v>100196</v>
          </cell>
        </row>
      </sheetData>
      <sheetData sheetId="2">
        <row r="11">
          <cell r="C11">
            <v>22566</v>
          </cell>
          <cell r="D11">
            <v>123863</v>
          </cell>
          <cell r="J11">
            <v>935</v>
          </cell>
          <cell r="K11">
            <v>59152</v>
          </cell>
        </row>
        <row r="12">
          <cell r="C12">
            <v>2038</v>
          </cell>
          <cell r="D12">
            <v>22081</v>
          </cell>
          <cell r="J12">
            <v>112</v>
          </cell>
          <cell r="K12">
            <v>6722</v>
          </cell>
        </row>
        <row r="13">
          <cell r="C13">
            <v>348</v>
          </cell>
          <cell r="D13">
            <v>2620</v>
          </cell>
          <cell r="J13">
            <v>1</v>
          </cell>
          <cell r="K13">
            <v>32</v>
          </cell>
        </row>
        <row r="14">
          <cell r="C14">
            <v>174</v>
          </cell>
          <cell r="D14">
            <v>141</v>
          </cell>
          <cell r="J14">
            <v>0</v>
          </cell>
          <cell r="K14">
            <v>0</v>
          </cell>
        </row>
        <row r="15">
          <cell r="C15">
            <v>25</v>
          </cell>
          <cell r="D15">
            <v>72</v>
          </cell>
          <cell r="J15">
            <v>3</v>
          </cell>
          <cell r="K15">
            <v>124</v>
          </cell>
        </row>
        <row r="16">
          <cell r="C16">
            <v>1713</v>
          </cell>
          <cell r="D16">
            <v>2716</v>
          </cell>
          <cell r="J16">
            <v>7</v>
          </cell>
          <cell r="K16">
            <v>562</v>
          </cell>
        </row>
        <row r="17">
          <cell r="C17">
            <v>374</v>
          </cell>
          <cell r="D17">
            <v>113</v>
          </cell>
          <cell r="J17">
            <v>1</v>
          </cell>
          <cell r="K17">
            <v>35</v>
          </cell>
        </row>
        <row r="18">
          <cell r="C18">
            <v>46</v>
          </cell>
          <cell r="D18">
            <v>190</v>
          </cell>
          <cell r="J18">
            <v>3</v>
          </cell>
          <cell r="K18">
            <v>68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421</v>
          </cell>
          <cell r="D21">
            <v>551</v>
          </cell>
          <cell r="J21">
            <v>1</v>
          </cell>
          <cell r="K21">
            <v>90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22</v>
          </cell>
          <cell r="D23">
            <v>170</v>
          </cell>
          <cell r="J23">
            <v>0</v>
          </cell>
          <cell r="K23">
            <v>0</v>
          </cell>
        </row>
        <row r="25">
          <cell r="C25">
            <v>9745</v>
          </cell>
          <cell r="D25">
            <v>44514</v>
          </cell>
          <cell r="J25">
            <v>21</v>
          </cell>
          <cell r="K25">
            <v>2926</v>
          </cell>
        </row>
        <row r="26">
          <cell r="C26">
            <v>286</v>
          </cell>
          <cell r="D26">
            <v>4805</v>
          </cell>
          <cell r="J26">
            <v>11</v>
          </cell>
          <cell r="K26">
            <v>4064</v>
          </cell>
        </row>
        <row r="27">
          <cell r="C27">
            <v>297</v>
          </cell>
          <cell r="D27">
            <v>2798</v>
          </cell>
          <cell r="J27">
            <v>3</v>
          </cell>
          <cell r="K27">
            <v>168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3</v>
          </cell>
          <cell r="D29">
            <v>17</v>
          </cell>
          <cell r="J29">
            <v>0</v>
          </cell>
          <cell r="K29">
            <v>0</v>
          </cell>
        </row>
        <row r="30">
          <cell r="C30">
            <v>150</v>
          </cell>
          <cell r="D30">
            <v>268</v>
          </cell>
          <cell r="J30">
            <v>0</v>
          </cell>
          <cell r="K30">
            <v>0</v>
          </cell>
        </row>
        <row r="31">
          <cell r="C31">
            <v>224</v>
          </cell>
          <cell r="D31">
            <v>1185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95</v>
          </cell>
          <cell r="D34">
            <v>582</v>
          </cell>
          <cell r="J34">
            <v>5</v>
          </cell>
          <cell r="K34">
            <v>480</v>
          </cell>
        </row>
        <row r="35">
          <cell r="C35">
            <v>8</v>
          </cell>
          <cell r="D35">
            <v>66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18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33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40723</v>
          </cell>
        </row>
        <row r="11">
          <cell r="P11">
            <v>103284</v>
          </cell>
        </row>
        <row r="12">
          <cell r="P12">
            <v>47596</v>
          </cell>
        </row>
        <row r="13">
          <cell r="P13">
            <v>0</v>
          </cell>
        </row>
        <row r="14">
          <cell r="P14">
            <v>58575</v>
          </cell>
        </row>
        <row r="15">
          <cell r="P15">
            <v>39</v>
          </cell>
        </row>
        <row r="16">
          <cell r="P16">
            <v>3474</v>
          </cell>
        </row>
        <row r="17">
          <cell r="P17">
            <v>121002</v>
          </cell>
        </row>
        <row r="20">
          <cell r="P20">
            <v>49829</v>
          </cell>
        </row>
        <row r="26">
          <cell r="P26">
            <v>164491</v>
          </cell>
        </row>
        <row r="33">
          <cell r="P33">
            <v>4824</v>
          </cell>
        </row>
        <row r="34">
          <cell r="P34">
            <v>119</v>
          </cell>
        </row>
        <row r="35">
          <cell r="P35">
            <v>45622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155</v>
          </cell>
        </row>
        <row r="39">
          <cell r="P39">
            <v>0</v>
          </cell>
        </row>
        <row r="40">
          <cell r="P40">
            <v>11575</v>
          </cell>
        </row>
      </sheetData>
      <sheetData sheetId="5">
        <row r="10">
          <cell r="G10">
            <v>21608</v>
          </cell>
        </row>
        <row r="11">
          <cell r="G11">
            <v>8509</v>
          </cell>
        </row>
        <row r="12">
          <cell r="G12">
            <v>14090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91</v>
          </cell>
        </row>
        <row r="17">
          <cell r="G17">
            <v>11183</v>
          </cell>
        </row>
        <row r="20">
          <cell r="G20">
            <v>3149.99</v>
          </cell>
        </row>
        <row r="26">
          <cell r="G26">
            <v>155268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5265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1664</v>
          </cell>
        </row>
        <row r="41">
          <cell r="C41">
            <v>710360</v>
          </cell>
          <cell r="D41">
            <v>11088</v>
          </cell>
          <cell r="E41">
            <v>333669</v>
          </cell>
          <cell r="G41">
            <v>220827.99</v>
          </cell>
          <cell r="I41">
            <v>5070</v>
          </cell>
          <cell r="K41">
            <v>1856</v>
          </cell>
          <cell r="M41">
            <v>0</v>
          </cell>
        </row>
      </sheetData>
      <sheetData sheetId="6">
        <row r="9">
          <cell r="C9">
            <v>67956</v>
          </cell>
          <cell r="D9">
            <v>648380.55000000005</v>
          </cell>
          <cell r="E9">
            <v>0</v>
          </cell>
        </row>
        <row r="18">
          <cell r="C18">
            <v>17500</v>
          </cell>
          <cell r="D18">
            <v>126594.34</v>
          </cell>
          <cell r="E18">
            <v>31818.880000000001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10784</v>
          </cell>
          <cell r="D20">
            <v>5797</v>
          </cell>
          <cell r="E20">
            <v>1739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3601</v>
          </cell>
          <cell r="D29">
            <v>29984.97</v>
          </cell>
          <cell r="E29">
            <v>5742</v>
          </cell>
        </row>
        <row r="38">
          <cell r="C38">
            <v>355</v>
          </cell>
          <cell r="D38">
            <v>1427</v>
          </cell>
          <cell r="E38">
            <v>253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1 - #2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21763</v>
          </cell>
          <cell r="D10">
            <v>9457.09</v>
          </cell>
          <cell r="F10">
            <v>141</v>
          </cell>
          <cell r="G10">
            <v>1867.47</v>
          </cell>
          <cell r="H10">
            <v>88</v>
          </cell>
          <cell r="I10">
            <v>3187.49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445</v>
          </cell>
          <cell r="D24">
            <v>7131.57</v>
          </cell>
          <cell r="F24">
            <v>51</v>
          </cell>
          <cell r="G24">
            <v>5253.73</v>
          </cell>
          <cell r="H24">
            <v>71</v>
          </cell>
          <cell r="I24">
            <v>3821.95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518</v>
          </cell>
          <cell r="D40">
            <v>1659.35</v>
          </cell>
          <cell r="F40">
            <v>4</v>
          </cell>
          <cell r="G40">
            <v>31</v>
          </cell>
          <cell r="H40">
            <v>16</v>
          </cell>
          <cell r="I40">
            <v>470</v>
          </cell>
        </row>
        <row r="56">
          <cell r="C56">
            <v>114</v>
          </cell>
          <cell r="D56">
            <v>467.1</v>
          </cell>
          <cell r="F56">
            <v>3</v>
          </cell>
          <cell r="G56">
            <v>16</v>
          </cell>
          <cell r="H56">
            <v>2</v>
          </cell>
          <cell r="I56">
            <v>93</v>
          </cell>
        </row>
        <row r="88">
          <cell r="C88">
            <v>35553</v>
          </cell>
          <cell r="D88">
            <v>195951.33</v>
          </cell>
          <cell r="F88">
            <v>1186</v>
          </cell>
          <cell r="G88">
            <v>190565.01</v>
          </cell>
          <cell r="H88">
            <v>2415</v>
          </cell>
          <cell r="I88">
            <v>238065.66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117</v>
          </cell>
          <cell r="D132">
            <v>336.45</v>
          </cell>
          <cell r="F132">
            <v>0</v>
          </cell>
          <cell r="G132">
            <v>0</v>
          </cell>
          <cell r="H132">
            <v>2</v>
          </cell>
          <cell r="I132">
            <v>132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3196</v>
          </cell>
          <cell r="D170">
            <v>1843.13</v>
          </cell>
          <cell r="F170">
            <v>13</v>
          </cell>
          <cell r="G170">
            <v>1106</v>
          </cell>
          <cell r="H170">
            <v>27</v>
          </cell>
          <cell r="I170">
            <v>1483.05</v>
          </cell>
        </row>
        <row r="175">
          <cell r="C175">
            <v>51495</v>
          </cell>
        </row>
      </sheetData>
      <sheetData sheetId="2">
        <row r="11">
          <cell r="C11">
            <v>22023</v>
          </cell>
          <cell r="D11">
            <v>124958.5</v>
          </cell>
          <cell r="J11">
            <v>1012</v>
          </cell>
          <cell r="K11">
            <v>51258.01</v>
          </cell>
        </row>
        <row r="12">
          <cell r="C12">
            <v>2132</v>
          </cell>
          <cell r="D12">
            <v>22110.01</v>
          </cell>
          <cell r="J12">
            <v>40</v>
          </cell>
          <cell r="K12">
            <v>1271</v>
          </cell>
        </row>
        <row r="13">
          <cell r="C13">
            <v>114</v>
          </cell>
          <cell r="D13">
            <v>2643.08</v>
          </cell>
          <cell r="J13">
            <v>7</v>
          </cell>
          <cell r="K13">
            <v>436</v>
          </cell>
        </row>
        <row r="14">
          <cell r="C14">
            <v>195</v>
          </cell>
          <cell r="D14">
            <v>175.62</v>
          </cell>
          <cell r="J14">
            <v>0</v>
          </cell>
          <cell r="K14">
            <v>0</v>
          </cell>
        </row>
        <row r="15">
          <cell r="C15">
            <v>87</v>
          </cell>
          <cell r="D15">
            <v>295.16000000000003</v>
          </cell>
          <cell r="J15">
            <v>3</v>
          </cell>
          <cell r="K15">
            <v>119</v>
          </cell>
        </row>
        <row r="16">
          <cell r="C16">
            <v>1826</v>
          </cell>
          <cell r="D16">
            <v>3325.24</v>
          </cell>
          <cell r="J16">
            <v>3</v>
          </cell>
          <cell r="K16">
            <v>33</v>
          </cell>
        </row>
        <row r="17">
          <cell r="C17">
            <v>393</v>
          </cell>
          <cell r="D17">
            <v>122.98</v>
          </cell>
          <cell r="J17">
            <v>1</v>
          </cell>
          <cell r="K17">
            <v>15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8016</v>
          </cell>
          <cell r="D25">
            <v>35926.050000000003</v>
          </cell>
          <cell r="J25">
            <v>47</v>
          </cell>
          <cell r="K25">
            <v>5088</v>
          </cell>
        </row>
        <row r="26">
          <cell r="C26">
            <v>212</v>
          </cell>
          <cell r="D26">
            <v>3448</v>
          </cell>
          <cell r="J26">
            <v>0</v>
          </cell>
          <cell r="K26">
            <v>0</v>
          </cell>
        </row>
        <row r="27">
          <cell r="C27">
            <v>48</v>
          </cell>
          <cell r="D27">
            <v>809.73</v>
          </cell>
          <cell r="J27">
            <v>5</v>
          </cell>
          <cell r="K27">
            <v>204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11.07</v>
          </cell>
          <cell r="J29">
            <v>0</v>
          </cell>
          <cell r="K29">
            <v>0</v>
          </cell>
        </row>
        <row r="30">
          <cell r="C30">
            <v>149</v>
          </cell>
          <cell r="D30">
            <v>271</v>
          </cell>
          <cell r="J30">
            <v>0</v>
          </cell>
          <cell r="K30">
            <v>0</v>
          </cell>
        </row>
        <row r="31">
          <cell r="C31">
            <v>195</v>
          </cell>
          <cell r="D31">
            <v>995.74</v>
          </cell>
          <cell r="J31">
            <v>68</v>
          </cell>
          <cell r="K31">
            <v>132141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161</v>
          </cell>
          <cell r="D34">
            <v>859.15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7566</v>
          </cell>
        </row>
        <row r="11">
          <cell r="P11">
            <v>0</v>
          </cell>
        </row>
        <row r="12">
          <cell r="P12">
            <v>5705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1327</v>
          </cell>
        </row>
        <row r="20">
          <cell r="P20">
            <v>374</v>
          </cell>
        </row>
        <row r="26">
          <cell r="P26">
            <v>137165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269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1475</v>
          </cell>
        </row>
      </sheetData>
      <sheetData sheetId="5">
        <row r="10">
          <cell r="G10">
            <v>2228</v>
          </cell>
        </row>
        <row r="11">
          <cell r="G11">
            <v>0</v>
          </cell>
        </row>
        <row r="12">
          <cell r="G12">
            <v>230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51</v>
          </cell>
        </row>
        <row r="20">
          <cell r="G20">
            <v>0</v>
          </cell>
        </row>
        <row r="26">
          <cell r="G26">
            <v>117814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187</v>
          </cell>
        </row>
        <row r="41">
          <cell r="C41">
            <v>216569.09</v>
          </cell>
          <cell r="D41">
            <v>0</v>
          </cell>
          <cell r="E41">
            <v>247253.15</v>
          </cell>
          <cell r="G41">
            <v>120596</v>
          </cell>
          <cell r="I41">
            <v>2494</v>
          </cell>
          <cell r="K41">
            <v>242</v>
          </cell>
          <cell r="M41">
            <v>0</v>
          </cell>
        </row>
      </sheetData>
      <sheetData sheetId="6">
        <row r="9">
          <cell r="C9">
            <v>129</v>
          </cell>
          <cell r="D9">
            <v>579</v>
          </cell>
          <cell r="F9">
            <v>0</v>
          </cell>
        </row>
        <row r="18">
          <cell r="C18">
            <v>33097</v>
          </cell>
          <cell r="D18">
            <v>115464</v>
          </cell>
          <cell r="E18">
            <v>35721</v>
          </cell>
        </row>
        <row r="19">
          <cell r="C19">
            <v>74</v>
          </cell>
          <cell r="D19">
            <v>411</v>
          </cell>
          <cell r="E19">
            <v>140</v>
          </cell>
        </row>
        <row r="20">
          <cell r="C20">
            <v>464</v>
          </cell>
          <cell r="D20">
            <v>177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17805</v>
          </cell>
          <cell r="D29">
            <v>100215</v>
          </cell>
          <cell r="E29">
            <v>25567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35474</v>
          </cell>
          <cell r="D10">
            <v>35113</v>
          </cell>
          <cell r="F10">
            <v>330</v>
          </cell>
          <cell r="G10">
            <v>8413</v>
          </cell>
          <cell r="H10">
            <v>39</v>
          </cell>
          <cell r="I10">
            <v>3739</v>
          </cell>
        </row>
        <row r="20">
          <cell r="C20">
            <v>192</v>
          </cell>
          <cell r="D20">
            <v>34585</v>
          </cell>
          <cell r="F20">
            <v>1480</v>
          </cell>
          <cell r="G20">
            <v>13373</v>
          </cell>
          <cell r="H20">
            <v>58</v>
          </cell>
          <cell r="I20">
            <v>524</v>
          </cell>
        </row>
        <row r="24">
          <cell r="C24">
            <v>1724</v>
          </cell>
          <cell r="D24">
            <v>42726</v>
          </cell>
          <cell r="F24">
            <v>296</v>
          </cell>
          <cell r="G24">
            <v>21835</v>
          </cell>
          <cell r="H24">
            <v>147</v>
          </cell>
          <cell r="I24">
            <v>12745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106</v>
          </cell>
          <cell r="D36">
            <v>10113</v>
          </cell>
          <cell r="F36">
            <v>2</v>
          </cell>
          <cell r="G36">
            <v>13</v>
          </cell>
          <cell r="H36">
            <v>2</v>
          </cell>
          <cell r="I36">
            <v>22</v>
          </cell>
        </row>
        <row r="40">
          <cell r="C40">
            <v>2088</v>
          </cell>
          <cell r="D40">
            <v>22376</v>
          </cell>
          <cell r="F40">
            <v>4</v>
          </cell>
          <cell r="G40">
            <v>2057</v>
          </cell>
          <cell r="H40">
            <v>15</v>
          </cell>
          <cell r="I40">
            <v>3175</v>
          </cell>
        </row>
        <row r="56">
          <cell r="C56">
            <v>1469</v>
          </cell>
          <cell r="D56">
            <v>115597</v>
          </cell>
          <cell r="F56">
            <v>163</v>
          </cell>
          <cell r="G56">
            <v>32543</v>
          </cell>
          <cell r="H56">
            <v>60</v>
          </cell>
          <cell r="I56">
            <v>5676</v>
          </cell>
        </row>
        <row r="88">
          <cell r="C88">
            <v>65289</v>
          </cell>
          <cell r="D88">
            <v>368586</v>
          </cell>
          <cell r="F88">
            <v>2228</v>
          </cell>
          <cell r="G88">
            <v>155086</v>
          </cell>
          <cell r="H88">
            <v>851</v>
          </cell>
          <cell r="I88">
            <v>113505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31</v>
          </cell>
          <cell r="D128">
            <v>128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1130</v>
          </cell>
          <cell r="D132">
            <v>27524</v>
          </cell>
          <cell r="F132">
            <v>8</v>
          </cell>
          <cell r="G132">
            <v>2194</v>
          </cell>
          <cell r="H132">
            <v>20</v>
          </cell>
          <cell r="I132">
            <v>10293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19</v>
          </cell>
          <cell r="D161">
            <v>4996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17593</v>
          </cell>
          <cell r="D170">
            <v>9130</v>
          </cell>
          <cell r="F170">
            <v>48</v>
          </cell>
          <cell r="G170">
            <v>1360</v>
          </cell>
          <cell r="H170">
            <v>8</v>
          </cell>
          <cell r="I170">
            <v>360</v>
          </cell>
        </row>
        <row r="175">
          <cell r="C175">
            <v>88540</v>
          </cell>
        </row>
      </sheetData>
      <sheetData sheetId="2">
        <row r="11">
          <cell r="C11">
            <v>38420</v>
          </cell>
          <cell r="D11">
            <v>216590</v>
          </cell>
          <cell r="J11">
            <v>1779</v>
          </cell>
          <cell r="K11">
            <v>112187</v>
          </cell>
        </row>
        <row r="12">
          <cell r="C12">
            <v>4345</v>
          </cell>
          <cell r="D12">
            <v>48057</v>
          </cell>
          <cell r="J12">
            <v>238</v>
          </cell>
          <cell r="K12">
            <v>20756</v>
          </cell>
        </row>
        <row r="13">
          <cell r="C13">
            <v>362</v>
          </cell>
          <cell r="D13">
            <v>8324</v>
          </cell>
          <cell r="J13">
            <v>104</v>
          </cell>
          <cell r="K13">
            <v>7323</v>
          </cell>
        </row>
        <row r="14">
          <cell r="C14">
            <v>284</v>
          </cell>
          <cell r="D14">
            <v>211</v>
          </cell>
          <cell r="J14">
            <v>1</v>
          </cell>
          <cell r="K14">
            <v>9</v>
          </cell>
        </row>
        <row r="15">
          <cell r="C15">
            <v>30</v>
          </cell>
          <cell r="D15">
            <v>94</v>
          </cell>
          <cell r="J15">
            <v>1</v>
          </cell>
          <cell r="K15">
            <v>8</v>
          </cell>
        </row>
        <row r="16">
          <cell r="C16">
            <v>2872</v>
          </cell>
          <cell r="D16">
            <v>4940</v>
          </cell>
          <cell r="J16">
            <v>22</v>
          </cell>
          <cell r="K16">
            <v>900</v>
          </cell>
        </row>
        <row r="17">
          <cell r="C17">
            <v>914</v>
          </cell>
          <cell r="D17">
            <v>300</v>
          </cell>
          <cell r="J17">
            <v>0</v>
          </cell>
          <cell r="K17">
            <v>0</v>
          </cell>
        </row>
        <row r="18">
          <cell r="C18">
            <v>139</v>
          </cell>
          <cell r="D18">
            <v>568</v>
          </cell>
          <cell r="J18">
            <v>5</v>
          </cell>
          <cell r="K18">
            <v>167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15824</v>
          </cell>
          <cell r="D25">
            <v>70386</v>
          </cell>
          <cell r="J25">
            <v>31</v>
          </cell>
          <cell r="K25">
            <v>3600</v>
          </cell>
        </row>
        <row r="26">
          <cell r="C26">
            <v>599</v>
          </cell>
          <cell r="D26">
            <v>9419</v>
          </cell>
          <cell r="J26">
            <v>42</v>
          </cell>
          <cell r="K26">
            <v>8949</v>
          </cell>
        </row>
        <row r="27">
          <cell r="C27">
            <v>75</v>
          </cell>
          <cell r="D27">
            <v>1224</v>
          </cell>
          <cell r="J27">
            <v>2</v>
          </cell>
          <cell r="K27">
            <v>723</v>
          </cell>
        </row>
        <row r="28">
          <cell r="C28">
            <v>1</v>
          </cell>
          <cell r="D28">
            <v>6</v>
          </cell>
          <cell r="J28">
            <v>0</v>
          </cell>
          <cell r="K28">
            <v>0</v>
          </cell>
        </row>
        <row r="29">
          <cell r="C29">
            <v>10</v>
          </cell>
          <cell r="D29">
            <v>50</v>
          </cell>
          <cell r="J29">
            <v>0</v>
          </cell>
          <cell r="K29">
            <v>54</v>
          </cell>
        </row>
        <row r="30">
          <cell r="C30">
            <v>292</v>
          </cell>
          <cell r="D30">
            <v>507</v>
          </cell>
          <cell r="J30">
            <v>0</v>
          </cell>
          <cell r="K30">
            <v>0</v>
          </cell>
        </row>
        <row r="31">
          <cell r="C31">
            <v>606</v>
          </cell>
          <cell r="D31">
            <v>3072</v>
          </cell>
          <cell r="J31">
            <v>1</v>
          </cell>
          <cell r="K31">
            <v>43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404</v>
          </cell>
          <cell r="D34">
            <v>1811</v>
          </cell>
          <cell r="J34">
            <v>1</v>
          </cell>
          <cell r="K34">
            <v>120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24579</v>
          </cell>
        </row>
        <row r="11">
          <cell r="P11">
            <v>24210</v>
          </cell>
        </row>
        <row r="12">
          <cell r="P12">
            <v>29908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7079</v>
          </cell>
        </row>
        <row r="17">
          <cell r="P17">
            <v>15663</v>
          </cell>
        </row>
        <row r="20">
          <cell r="P20">
            <v>80918</v>
          </cell>
        </row>
        <row r="26">
          <cell r="P26">
            <v>283808</v>
          </cell>
        </row>
        <row r="33">
          <cell r="P33">
            <v>0</v>
          </cell>
        </row>
        <row r="34">
          <cell r="P34">
            <v>90</v>
          </cell>
        </row>
        <row r="35">
          <cell r="P35">
            <v>19267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3497</v>
          </cell>
        </row>
        <row r="39">
          <cell r="P39">
            <v>0</v>
          </cell>
        </row>
        <row r="40">
          <cell r="P40">
            <v>6391</v>
          </cell>
        </row>
      </sheetData>
      <sheetData sheetId="5">
        <row r="10">
          <cell r="G10">
            <v>9903</v>
          </cell>
        </row>
        <row r="11">
          <cell r="G11">
            <v>2759</v>
          </cell>
        </row>
        <row r="12">
          <cell r="G12">
            <v>5574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1587</v>
          </cell>
        </row>
        <row r="20">
          <cell r="G20">
            <v>2839</v>
          </cell>
        </row>
        <row r="26">
          <cell r="G26">
            <v>223050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3826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776</v>
          </cell>
        </row>
        <row r="41">
          <cell r="C41">
            <v>636940</v>
          </cell>
          <cell r="D41">
            <v>46</v>
          </cell>
          <cell r="E41">
            <v>150039</v>
          </cell>
          <cell r="G41">
            <v>250314</v>
          </cell>
          <cell r="I41">
            <v>7606</v>
          </cell>
          <cell r="K41">
            <v>4567</v>
          </cell>
          <cell r="M41">
            <v>0</v>
          </cell>
        </row>
      </sheetData>
      <sheetData sheetId="6">
        <row r="9">
          <cell r="C9">
            <v>9383</v>
          </cell>
          <cell r="D9">
            <v>81380</v>
          </cell>
          <cell r="E9">
            <v>0</v>
          </cell>
        </row>
        <row r="18">
          <cell r="C18">
            <v>29206</v>
          </cell>
          <cell r="D18">
            <v>322467</v>
          </cell>
          <cell r="E18">
            <v>80219</v>
          </cell>
        </row>
        <row r="19">
          <cell r="C19">
            <v>13654</v>
          </cell>
          <cell r="D19">
            <v>67111</v>
          </cell>
          <cell r="E19">
            <v>23692</v>
          </cell>
        </row>
        <row r="20">
          <cell r="C20">
            <v>1175</v>
          </cell>
          <cell r="D20">
            <v>672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</v>
          </cell>
          <cell r="D22">
            <v>100</v>
          </cell>
          <cell r="E22">
            <v>0</v>
          </cell>
        </row>
        <row r="29">
          <cell r="C29">
            <v>35112</v>
          </cell>
          <cell r="D29">
            <v>199145</v>
          </cell>
          <cell r="E29">
            <v>47223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 refreshError="1"/>
      <sheetData sheetId="1">
        <row r="10">
          <cell r="C10">
            <v>28209</v>
          </cell>
          <cell r="D10">
            <v>23015</v>
          </cell>
          <cell r="F10">
            <v>149</v>
          </cell>
          <cell r="G10">
            <v>8483</v>
          </cell>
          <cell r="H10">
            <v>52</v>
          </cell>
          <cell r="I10">
            <v>1043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2791</v>
          </cell>
          <cell r="D24">
            <v>50046</v>
          </cell>
          <cell r="F24">
            <v>334</v>
          </cell>
          <cell r="G24">
            <v>40203</v>
          </cell>
          <cell r="H24">
            <v>184</v>
          </cell>
          <cell r="I24">
            <v>14741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16</v>
          </cell>
          <cell r="D30">
            <v>1697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5</v>
          </cell>
          <cell r="D33">
            <v>134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200</v>
          </cell>
          <cell r="D36">
            <v>2393.21</v>
          </cell>
          <cell r="F36">
            <v>1</v>
          </cell>
          <cell r="G36">
            <v>38</v>
          </cell>
          <cell r="H36">
            <v>0</v>
          </cell>
          <cell r="I36">
            <v>0</v>
          </cell>
        </row>
        <row r="40">
          <cell r="C40">
            <v>3481</v>
          </cell>
          <cell r="D40">
            <v>22999</v>
          </cell>
          <cell r="F40">
            <v>29</v>
          </cell>
          <cell r="G40">
            <v>1780</v>
          </cell>
          <cell r="H40">
            <v>17</v>
          </cell>
          <cell r="I40">
            <v>580</v>
          </cell>
        </row>
        <row r="56">
          <cell r="C56">
            <v>1653</v>
          </cell>
          <cell r="D56">
            <v>12247.9</v>
          </cell>
          <cell r="F56">
            <v>63</v>
          </cell>
          <cell r="G56">
            <v>2436</v>
          </cell>
          <cell r="H56">
            <v>34</v>
          </cell>
          <cell r="I56">
            <v>1262</v>
          </cell>
        </row>
        <row r="88">
          <cell r="C88">
            <v>42176</v>
          </cell>
          <cell r="D88">
            <v>232366.78</v>
          </cell>
          <cell r="F88">
            <v>1176</v>
          </cell>
          <cell r="G88">
            <v>70312</v>
          </cell>
          <cell r="H88">
            <v>808</v>
          </cell>
          <cell r="I88">
            <v>192336</v>
          </cell>
        </row>
        <row r="124">
          <cell r="C124">
            <v>26</v>
          </cell>
          <cell r="D124">
            <v>1252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51</v>
          </cell>
          <cell r="D128">
            <v>169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2018</v>
          </cell>
          <cell r="D132">
            <v>11628</v>
          </cell>
          <cell r="F132">
            <v>29</v>
          </cell>
          <cell r="G132">
            <v>469</v>
          </cell>
          <cell r="H132">
            <v>25</v>
          </cell>
          <cell r="I132">
            <v>8237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13561</v>
          </cell>
          <cell r="D170">
            <v>10259</v>
          </cell>
          <cell r="F170">
            <v>128</v>
          </cell>
          <cell r="G170">
            <v>1755</v>
          </cell>
          <cell r="H170">
            <v>94</v>
          </cell>
          <cell r="I170">
            <v>1910</v>
          </cell>
        </row>
        <row r="175">
          <cell r="C175">
            <v>63794</v>
          </cell>
        </row>
      </sheetData>
      <sheetData sheetId="2">
        <row r="11">
          <cell r="C11">
            <v>25270</v>
          </cell>
          <cell r="D11">
            <v>137017</v>
          </cell>
          <cell r="J11">
            <v>987</v>
          </cell>
          <cell r="K11">
            <v>49885</v>
          </cell>
        </row>
        <row r="12">
          <cell r="C12">
            <v>2595</v>
          </cell>
          <cell r="D12">
            <v>28267</v>
          </cell>
          <cell r="J12">
            <v>107</v>
          </cell>
          <cell r="K12">
            <v>6446</v>
          </cell>
        </row>
        <row r="13">
          <cell r="C13">
            <v>142</v>
          </cell>
          <cell r="D13">
            <v>2785.72</v>
          </cell>
          <cell r="J13">
            <v>10</v>
          </cell>
          <cell r="K13">
            <v>144</v>
          </cell>
        </row>
        <row r="14">
          <cell r="C14">
            <v>362</v>
          </cell>
          <cell r="D14">
            <v>311</v>
          </cell>
          <cell r="J14">
            <v>3</v>
          </cell>
          <cell r="K14">
            <v>41</v>
          </cell>
        </row>
        <row r="15">
          <cell r="C15">
            <v>158</v>
          </cell>
          <cell r="D15">
            <v>434</v>
          </cell>
          <cell r="J15">
            <v>3</v>
          </cell>
          <cell r="K15">
            <v>245</v>
          </cell>
        </row>
        <row r="16">
          <cell r="C16">
            <v>1968</v>
          </cell>
          <cell r="D16">
            <v>3037.84</v>
          </cell>
          <cell r="J16">
            <v>8</v>
          </cell>
          <cell r="K16">
            <v>1240</v>
          </cell>
        </row>
        <row r="17">
          <cell r="C17">
            <v>749</v>
          </cell>
          <cell r="D17">
            <v>285</v>
          </cell>
          <cell r="J17">
            <v>0</v>
          </cell>
          <cell r="K17">
            <v>0</v>
          </cell>
        </row>
        <row r="18">
          <cell r="C18">
            <v>176</v>
          </cell>
          <cell r="D18">
            <v>781</v>
          </cell>
          <cell r="J18">
            <v>12</v>
          </cell>
          <cell r="K18">
            <v>383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9279</v>
          </cell>
          <cell r="D25">
            <v>42351</v>
          </cell>
          <cell r="J25">
            <v>15</v>
          </cell>
          <cell r="K25">
            <v>2428</v>
          </cell>
        </row>
        <row r="26">
          <cell r="C26">
            <v>505</v>
          </cell>
          <cell r="D26">
            <v>7959</v>
          </cell>
          <cell r="J26">
            <v>27</v>
          </cell>
          <cell r="K26">
            <v>8894</v>
          </cell>
        </row>
        <row r="27">
          <cell r="C27">
            <v>50</v>
          </cell>
          <cell r="D27">
            <v>809.22</v>
          </cell>
          <cell r="J27">
            <v>0</v>
          </cell>
          <cell r="K27">
            <v>0</v>
          </cell>
        </row>
        <row r="28">
          <cell r="C28">
            <v>2</v>
          </cell>
          <cell r="D28">
            <v>35</v>
          </cell>
          <cell r="J28">
            <v>1</v>
          </cell>
          <cell r="K28">
            <v>5</v>
          </cell>
        </row>
        <row r="29">
          <cell r="C29">
            <v>9</v>
          </cell>
          <cell r="D29">
            <v>53</v>
          </cell>
          <cell r="J29">
            <v>0</v>
          </cell>
          <cell r="K29">
            <v>0</v>
          </cell>
        </row>
        <row r="30">
          <cell r="C30">
            <v>146</v>
          </cell>
          <cell r="D30">
            <v>255</v>
          </cell>
          <cell r="J30">
            <v>0</v>
          </cell>
          <cell r="K30">
            <v>0</v>
          </cell>
        </row>
        <row r="31">
          <cell r="C31">
            <v>511</v>
          </cell>
          <cell r="D31">
            <v>2636</v>
          </cell>
          <cell r="J31">
            <v>1</v>
          </cell>
          <cell r="K31">
            <v>12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42</v>
          </cell>
          <cell r="D34">
            <v>375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3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 refreshError="1"/>
      <sheetData sheetId="4">
        <row r="10">
          <cell r="P10">
            <v>16498</v>
          </cell>
        </row>
        <row r="11">
          <cell r="P11">
            <v>0</v>
          </cell>
        </row>
        <row r="12">
          <cell r="P12">
            <v>34120</v>
          </cell>
        </row>
        <row r="13">
          <cell r="P13">
            <v>0</v>
          </cell>
        </row>
        <row r="14">
          <cell r="P14">
            <v>1188</v>
          </cell>
        </row>
        <row r="15">
          <cell r="P15">
            <v>94</v>
          </cell>
        </row>
        <row r="16">
          <cell r="P16">
            <v>1741</v>
          </cell>
        </row>
        <row r="17">
          <cell r="P17">
            <v>14949</v>
          </cell>
        </row>
        <row r="20">
          <cell r="P20">
            <v>8555</v>
          </cell>
        </row>
        <row r="26">
          <cell r="P26">
            <v>171993</v>
          </cell>
        </row>
        <row r="33">
          <cell r="P33">
            <v>939</v>
          </cell>
        </row>
        <row r="34">
          <cell r="P34">
            <v>110</v>
          </cell>
        </row>
        <row r="35">
          <cell r="P35">
            <v>8140</v>
          </cell>
        </row>
        <row r="36">
          <cell r="P36">
            <v>0</v>
          </cell>
        </row>
        <row r="37">
          <cell r="P37">
            <v>2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5571</v>
          </cell>
        </row>
      </sheetData>
      <sheetData sheetId="5">
        <row r="10">
          <cell r="G10">
            <v>8607.89</v>
          </cell>
        </row>
        <row r="11">
          <cell r="G11">
            <v>0</v>
          </cell>
        </row>
        <row r="12">
          <cell r="G12">
            <v>12428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2851.69</v>
          </cell>
        </row>
        <row r="20">
          <cell r="G20">
            <v>6206.56</v>
          </cell>
        </row>
        <row r="26">
          <cell r="G26">
            <v>223916.71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4771.91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1752.35</v>
          </cell>
        </row>
        <row r="41">
          <cell r="C41">
            <v>356450.18</v>
          </cell>
          <cell r="D41">
            <v>4281.04</v>
          </cell>
          <cell r="E41">
            <v>220109</v>
          </cell>
          <cell r="G41">
            <v>260535.11</v>
          </cell>
          <cell r="I41">
            <v>7249.18</v>
          </cell>
          <cell r="K41">
            <v>5760.32</v>
          </cell>
          <cell r="M41">
            <v>18632.599999999999</v>
          </cell>
        </row>
      </sheetData>
      <sheetData sheetId="6">
        <row r="9">
          <cell r="C9">
            <v>43936</v>
          </cell>
          <cell r="D9">
            <v>252229.79</v>
          </cell>
        </row>
        <row r="18">
          <cell r="C18">
            <v>11943</v>
          </cell>
          <cell r="D18">
            <v>73703</v>
          </cell>
          <cell r="E18">
            <v>19494</v>
          </cell>
        </row>
        <row r="19">
          <cell r="C19">
            <v>1744</v>
          </cell>
          <cell r="D19">
            <v>10739</v>
          </cell>
          <cell r="E19">
            <v>3405.89</v>
          </cell>
        </row>
        <row r="20">
          <cell r="C20">
            <v>740</v>
          </cell>
          <cell r="D20">
            <v>678</v>
          </cell>
          <cell r="E20">
            <v>178.02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604</v>
          </cell>
          <cell r="D22">
            <v>1678</v>
          </cell>
          <cell r="E22">
            <v>0</v>
          </cell>
        </row>
        <row r="29">
          <cell r="C29">
            <v>4827</v>
          </cell>
          <cell r="D29">
            <v>29182</v>
          </cell>
          <cell r="E29">
            <v>3760.88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M22" sqref="M22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  <col min="14" max="14" width="9.85546875" bestFit="1" customWidth="1"/>
  </cols>
  <sheetData>
    <row r="1" spans="1:14" ht="24.75" customHeight="1" thickBot="1" x14ac:dyDescent="0.3">
      <c r="A1" s="199"/>
      <c r="B1" s="200"/>
      <c r="C1" s="290" t="s">
        <v>96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199" t="s">
        <v>36</v>
      </c>
    </row>
    <row r="2" spans="1:14" ht="15.75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80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80" t="s">
        <v>10</v>
      </c>
      <c r="L3" s="22" t="s">
        <v>93</v>
      </c>
      <c r="M3" s="23" t="s">
        <v>11</v>
      </c>
      <c r="N3" s="293"/>
    </row>
    <row r="4" spans="1:14" x14ac:dyDescent="0.25">
      <c r="A4" s="5">
        <v>1</v>
      </c>
      <c r="B4" s="9" t="s">
        <v>12</v>
      </c>
      <c r="C4" s="183">
        <f>[1]STA_SP1_NO!$D$10</f>
        <v>34012.31</v>
      </c>
      <c r="D4" s="155">
        <f>[2]STA_SP1_NO!$D$10</f>
        <v>92014.89</v>
      </c>
      <c r="E4" s="194">
        <f>[3]STA_SP1_NO!$D$10</f>
        <v>14622</v>
      </c>
      <c r="F4" s="191">
        <f>[4]STA_SP1_NO!$D$10</f>
        <v>41082.720000000001</v>
      </c>
      <c r="G4" s="194">
        <f>[5]STA_SP1_NO!$D$10</f>
        <v>23546</v>
      </c>
      <c r="H4" s="191">
        <f>[6]STA_SP1_NO!$D$10</f>
        <v>55794</v>
      </c>
      <c r="I4" s="194">
        <f>[7]STA_SP1_NO!$D$10</f>
        <v>9457.09</v>
      </c>
      <c r="J4" s="191">
        <f>[8]STA_SP1_NO!$D$10</f>
        <v>35113</v>
      </c>
      <c r="K4" s="75">
        <f>[9]STA_SP1_NO!$D$10</f>
        <v>23015</v>
      </c>
      <c r="L4" s="191">
        <f>'[10]СП-1 (н.о.)'!$D$11</f>
        <v>27387.940000000002</v>
      </c>
      <c r="M4" s="190">
        <f>[11]STA_SP1_NO!$D$10</f>
        <v>59719</v>
      </c>
      <c r="N4" s="187">
        <f>SUM(C4:M4)</f>
        <v>415763.95</v>
      </c>
    </row>
    <row r="5" spans="1:14" x14ac:dyDescent="0.25">
      <c r="A5" s="4">
        <v>2</v>
      </c>
      <c r="B5" s="10" t="s">
        <v>13</v>
      </c>
      <c r="C5" s="192">
        <f>[1]STA_SP1_NO!$D$20</f>
        <v>73383.820000000007</v>
      </c>
      <c r="D5" s="155">
        <f>[2]STA_SP1_NO!$D$20</f>
        <v>101587.84</v>
      </c>
      <c r="E5" s="194">
        <f>[3]STA_SP1_NO!$D$20</f>
        <v>25404</v>
      </c>
      <c r="F5" s="191">
        <f>[4]STA_SP1_NO!$D$20</f>
        <v>51356.03</v>
      </c>
      <c r="G5" s="194">
        <f>[5]STA_SP1_NO!$D$20</f>
        <v>6946</v>
      </c>
      <c r="H5" s="191">
        <f>[6]STA_SP1_NO!$D$20</f>
        <v>122957</v>
      </c>
      <c r="I5" s="194">
        <f>[7]STA_SP1_NO!$D$20</f>
        <v>0</v>
      </c>
      <c r="J5" s="191">
        <f>[8]STA_SP1_NO!$D$20</f>
        <v>34585</v>
      </c>
      <c r="K5" s="75">
        <f>[9]STA_SP1_NO!$D$20</f>
        <v>0</v>
      </c>
      <c r="L5" s="191">
        <f>'[10]СП-1 (н.о.)'!$D$21</f>
        <v>61791.77</v>
      </c>
      <c r="M5" s="190">
        <f>[11]STA_SP1_NO!$D$20</f>
        <v>139952</v>
      </c>
      <c r="N5" s="188">
        <f>SUM(C5:M5)</f>
        <v>617963.46</v>
      </c>
    </row>
    <row r="6" spans="1:14" x14ac:dyDescent="0.25">
      <c r="A6" s="4">
        <v>3</v>
      </c>
      <c r="B6" s="10" t="s">
        <v>14</v>
      </c>
      <c r="C6" s="192">
        <f>[1]STA_SP1_NO!$D$24</f>
        <v>28399.56</v>
      </c>
      <c r="D6" s="155">
        <f>[2]STA_SP1_NO!$D$24</f>
        <v>82395.070000000007</v>
      </c>
      <c r="E6" s="194">
        <f>[3]STA_SP1_NO!$D$24</f>
        <v>43253</v>
      </c>
      <c r="F6" s="191">
        <f>[4]STA_SP1_NO!$D$24</f>
        <v>107473.59</v>
      </c>
      <c r="G6" s="194">
        <f>[5]STA_SP1_NO!$D$24</f>
        <v>45905</v>
      </c>
      <c r="H6" s="191">
        <f>[6]STA_SP1_NO!$D$24</f>
        <v>55995</v>
      </c>
      <c r="I6" s="194">
        <f>[7]STA_SP1_NO!$D$24</f>
        <v>7131.57</v>
      </c>
      <c r="J6" s="191">
        <f>[8]STA_SP1_NO!$D$24</f>
        <v>42726</v>
      </c>
      <c r="K6" s="75">
        <f>[9]STA_SP1_NO!$D$24</f>
        <v>50046</v>
      </c>
      <c r="L6" s="191">
        <f>'[10]СП-1 (н.о.)'!$D$25</f>
        <v>58306.36</v>
      </c>
      <c r="M6" s="190">
        <f>[11]STA_SP1_NO!$D$24</f>
        <v>43062</v>
      </c>
      <c r="N6" s="188">
        <f>SUM(C6:M6)</f>
        <v>564693.14999999991</v>
      </c>
    </row>
    <row r="7" spans="1:14" x14ac:dyDescent="0.25">
      <c r="A7" s="4">
        <v>4</v>
      </c>
      <c r="B7" s="10" t="s">
        <v>15</v>
      </c>
      <c r="C7" s="192">
        <f>[1]STA_SP1_NO!$D$27</f>
        <v>0</v>
      </c>
      <c r="D7" s="155">
        <f>[2]STA_SP1_NO!$D$27</f>
        <v>0</v>
      </c>
      <c r="E7" s="194">
        <f>[3]STA_SP1_NO!$D$27</f>
        <v>0</v>
      </c>
      <c r="F7" s="191">
        <f>[4]STA_SP1_NO!$D$27</f>
        <v>0</v>
      </c>
      <c r="G7" s="194">
        <f>[5]STA_SP1_NO!$D$27</f>
        <v>0</v>
      </c>
      <c r="H7" s="191">
        <f>[6]STA_SP1_NO!$D$27</f>
        <v>0</v>
      </c>
      <c r="I7" s="194">
        <f>[7]STA_SP1_NO!$D$27</f>
        <v>0</v>
      </c>
      <c r="J7" s="191">
        <f>[8]STA_SP1_NO!$D$27</f>
        <v>0</v>
      </c>
      <c r="K7" s="75">
        <f>[9]STA_SP1_NO!$D$27</f>
        <v>0</v>
      </c>
      <c r="L7" s="191">
        <f>'[10]СП-1 (н.о.)'!$D$28</f>
        <v>0</v>
      </c>
      <c r="M7" s="190">
        <f>[11]STA_SP1_NO!$D$27</f>
        <v>0</v>
      </c>
      <c r="N7" s="188">
        <f t="shared" ref="N7:N21" si="0">SUM(C7:M7)</f>
        <v>0</v>
      </c>
    </row>
    <row r="8" spans="1:14" x14ac:dyDescent="0.25">
      <c r="A8" s="4">
        <v>5</v>
      </c>
      <c r="B8" s="10" t="s">
        <v>16</v>
      </c>
      <c r="C8" s="192">
        <f>[1]STA_SP1_NO!$D$30</f>
        <v>0</v>
      </c>
      <c r="D8" s="155">
        <f>[2]STA_SP1_NO!$D$30</f>
        <v>1006.79</v>
      </c>
      <c r="E8" s="194">
        <f>[3]STA_SP1_NO!$D$30</f>
        <v>0</v>
      </c>
      <c r="F8" s="191">
        <f>[4]STA_SP1_NO!$D$30</f>
        <v>0</v>
      </c>
      <c r="G8" s="194">
        <f>[5]STA_SP1_NO!$D$30</f>
        <v>0</v>
      </c>
      <c r="H8" s="191">
        <f>[6]STA_SP1_NO!$D$30</f>
        <v>78100</v>
      </c>
      <c r="I8" s="194">
        <f>[7]STA_SP1_NO!$D$30</f>
        <v>0</v>
      </c>
      <c r="J8" s="191">
        <f>[8]STA_SP1_NO!$D$30</f>
        <v>0</v>
      </c>
      <c r="K8" s="75">
        <f>[9]STA_SP1_NO!$D$30</f>
        <v>1697</v>
      </c>
      <c r="L8" s="191">
        <f>'[10]СП-1 (н.о.)'!$D$31</f>
        <v>154.27000000000001</v>
      </c>
      <c r="M8" s="190">
        <f>[11]STA_SP1_NO!$D$30</f>
        <v>0</v>
      </c>
      <c r="N8" s="188">
        <f t="shared" si="0"/>
        <v>80958.06</v>
      </c>
    </row>
    <row r="9" spans="1:14" x14ac:dyDescent="0.25">
      <c r="A9" s="4">
        <v>6</v>
      </c>
      <c r="B9" s="10" t="s">
        <v>17</v>
      </c>
      <c r="C9" s="269">
        <f>[1]STA_SP1_NO!$D$33</f>
        <v>0</v>
      </c>
      <c r="D9" s="155">
        <f>[2]STA_SP1_NO!$D$33</f>
        <v>41.05</v>
      </c>
      <c r="E9" s="194">
        <f>[3]STA_SP1_NO!$D$33</f>
        <v>1</v>
      </c>
      <c r="F9" s="191">
        <f>[4]STA_SP1_NO!$D$33</f>
        <v>360.5</v>
      </c>
      <c r="G9" s="194">
        <f>[5]STA_SP1_NO!$D$33</f>
        <v>86</v>
      </c>
      <c r="H9" s="191">
        <f>[6]STA_SP1_NO!$D$33</f>
        <v>46</v>
      </c>
      <c r="I9" s="194">
        <f>[7]STA_SP1_NO!$D$33</f>
        <v>0</v>
      </c>
      <c r="J9" s="191">
        <f>[8]STA_SP1_NO!$D$33</f>
        <v>0</v>
      </c>
      <c r="K9" s="75">
        <f>[9]STA_SP1_NO!$D$33</f>
        <v>134</v>
      </c>
      <c r="L9" s="191">
        <f>'[10]СП-1 (н.о.)'!$D$34</f>
        <v>0</v>
      </c>
      <c r="M9" s="190">
        <f>[11]STA_SP1_NO!$D$33</f>
        <v>0</v>
      </c>
      <c r="N9" s="188">
        <f t="shared" si="0"/>
        <v>668.55</v>
      </c>
    </row>
    <row r="10" spans="1:14" x14ac:dyDescent="0.25">
      <c r="A10" s="4">
        <v>7</v>
      </c>
      <c r="B10" s="10" t="s">
        <v>18</v>
      </c>
      <c r="C10" s="192">
        <f>[1]STA_SP1_NO!$D$36</f>
        <v>10318.98</v>
      </c>
      <c r="D10" s="155">
        <f>[2]STA_SP1_NO!$D$36</f>
        <v>10795.51</v>
      </c>
      <c r="E10" s="194">
        <f>[3]STA_SP1_NO!$D$36</f>
        <v>12007</v>
      </c>
      <c r="F10" s="191">
        <f>[4]STA_SP1_NO!$D$36</f>
        <v>2163.34</v>
      </c>
      <c r="G10" s="194">
        <f>[5]STA_SP1_NO!$D$36</f>
        <v>1631</v>
      </c>
      <c r="H10" s="191">
        <f>[6]STA_SP1_NO!$D$36</f>
        <v>4632</v>
      </c>
      <c r="I10" s="194">
        <f>[7]STA_SP1_NO!$D$36</f>
        <v>0</v>
      </c>
      <c r="J10" s="191">
        <f>[8]STA_SP1_NO!$D$36</f>
        <v>10113</v>
      </c>
      <c r="K10" s="75">
        <f>[9]STA_SP1_NO!$D$36</f>
        <v>2393.21</v>
      </c>
      <c r="L10" s="191">
        <f>'[10]СП-1 (н.о.)'!$D$37</f>
        <v>4471.13</v>
      </c>
      <c r="M10" s="190">
        <f>[11]STA_SP1_NO!$D$36</f>
        <v>2546</v>
      </c>
      <c r="N10" s="188">
        <f t="shared" si="0"/>
        <v>61071.17</v>
      </c>
    </row>
    <row r="11" spans="1:14" x14ac:dyDescent="0.25">
      <c r="A11" s="4">
        <v>8</v>
      </c>
      <c r="B11" s="10" t="s">
        <v>19</v>
      </c>
      <c r="C11" s="192">
        <f>[1]STA_SP1_NO!$D$40</f>
        <v>103920.61</v>
      </c>
      <c r="D11" s="155">
        <f>[2]STA_SP1_NO!$D$40</f>
        <v>47295.16</v>
      </c>
      <c r="E11" s="194">
        <f>[3]STA_SP1_NO!$D$40</f>
        <v>50904</v>
      </c>
      <c r="F11" s="191">
        <f>[4]STA_SP1_NO!$D$40</f>
        <v>48154.79</v>
      </c>
      <c r="G11" s="194">
        <f>[5]STA_SP1_NO!$D$40</f>
        <v>7885</v>
      </c>
      <c r="H11" s="191">
        <f>[6]STA_SP1_NO!$D$40</f>
        <v>142384</v>
      </c>
      <c r="I11" s="194">
        <f>[7]STA_SP1_NO!$D$40</f>
        <v>1659.35</v>
      </c>
      <c r="J11" s="191">
        <f>[8]STA_SP1_NO!$D$40</f>
        <v>22376</v>
      </c>
      <c r="K11" s="75">
        <f>[9]STA_SP1_NO!$D$40</f>
        <v>22999</v>
      </c>
      <c r="L11" s="191">
        <f>'[10]СП-1 (н.о.)'!$D$41</f>
        <v>34197.050000000003</v>
      </c>
      <c r="M11" s="190">
        <f>[11]STA_SP1_NO!$D$40</f>
        <v>39607</v>
      </c>
      <c r="N11" s="188">
        <f>SUM(C11:M11)</f>
        <v>521381.96</v>
      </c>
    </row>
    <row r="12" spans="1:14" x14ac:dyDescent="0.25">
      <c r="A12" s="4">
        <v>9</v>
      </c>
      <c r="B12" s="10" t="s">
        <v>20</v>
      </c>
      <c r="C12" s="192">
        <f>[1]STA_SP1_NO!$D$56</f>
        <v>217248.66</v>
      </c>
      <c r="D12" s="155">
        <f>[2]STA_SP1_NO!$D$56</f>
        <v>136820.66</v>
      </c>
      <c r="E12" s="194">
        <f>[3]STA_SP1_NO!$D$56</f>
        <v>200132</v>
      </c>
      <c r="F12" s="191">
        <f>[4]STA_SP1_NO!$D$56</f>
        <v>97516.36</v>
      </c>
      <c r="G12" s="194">
        <f>[5]STA_SP1_NO!$D$56</f>
        <v>75441</v>
      </c>
      <c r="H12" s="191">
        <f>[6]STA_SP1_NO!$D$56</f>
        <v>58634</v>
      </c>
      <c r="I12" s="194">
        <f>[7]STA_SP1_NO!$D$56</f>
        <v>467.1</v>
      </c>
      <c r="J12" s="191">
        <f>[8]STA_SP1_NO!$D$56</f>
        <v>115597</v>
      </c>
      <c r="K12" s="75">
        <f>[9]STA_SP1_NO!$D$56</f>
        <v>12247.9</v>
      </c>
      <c r="L12" s="191">
        <f>'[10]СП-1 (н.о.)'!$D$57</f>
        <v>36730.419999999991</v>
      </c>
      <c r="M12" s="190">
        <f>[11]STA_SP1_NO!$D$56</f>
        <v>21451</v>
      </c>
      <c r="N12" s="188">
        <f t="shared" si="0"/>
        <v>972286.10000000009</v>
      </c>
    </row>
    <row r="13" spans="1:14" x14ac:dyDescent="0.25">
      <c r="A13" s="4">
        <v>10</v>
      </c>
      <c r="B13" s="10" t="s">
        <v>21</v>
      </c>
      <c r="C13" s="192">
        <f>[1]STA_SP1_NO!$D$88</f>
        <v>143174.35</v>
      </c>
      <c r="D13" s="155">
        <f>[2]STA_SP1_NO!$D$88</f>
        <v>229924.54</v>
      </c>
      <c r="E13" s="194">
        <f>[3]STA_SP1_NO!$D$88</f>
        <v>219501</v>
      </c>
      <c r="F13" s="191">
        <f>[4]STA_SP1_NO!$D$88</f>
        <v>245918.87</v>
      </c>
      <c r="G13" s="194">
        <f>[5]STA_SP1_NO!$D$88</f>
        <v>355595</v>
      </c>
      <c r="H13" s="191">
        <f>[6]STA_SP1_NO!$D$88</f>
        <v>210855</v>
      </c>
      <c r="I13" s="194">
        <f>[7]STA_SP1_NO!$D$88</f>
        <v>195951.33</v>
      </c>
      <c r="J13" s="191">
        <f>[8]STA_SP1_NO!$D$88</f>
        <v>368586</v>
      </c>
      <c r="K13" s="75">
        <f>[9]STA_SP1_NO!$D$88</f>
        <v>232366.78</v>
      </c>
      <c r="L13" s="191">
        <f>'[10]СП-1 (н.о.)'!$D$89</f>
        <v>174844.73</v>
      </c>
      <c r="M13" s="190">
        <f>[11]STA_SP1_NO!$D$88</f>
        <v>229942</v>
      </c>
      <c r="N13" s="188">
        <f t="shared" si="0"/>
        <v>2606659.6</v>
      </c>
    </row>
    <row r="14" spans="1:14" x14ac:dyDescent="0.25">
      <c r="A14" s="4">
        <v>11</v>
      </c>
      <c r="B14" s="10" t="s">
        <v>22</v>
      </c>
      <c r="C14" s="192">
        <f>[1]STA_SP1_NO!$D$124</f>
        <v>0</v>
      </c>
      <c r="D14" s="155">
        <f>[2]STA_SP1_NO!$D$124</f>
        <v>1142.47</v>
      </c>
      <c r="E14" s="194">
        <f>[3]STA_SP1_NO!$D$124</f>
        <v>0</v>
      </c>
      <c r="F14" s="191">
        <f>[4]STA_SP1_NO!$D$124</f>
        <v>0</v>
      </c>
      <c r="G14" s="194">
        <f>[5]STA_SP1_NO!$D$124</f>
        <v>186</v>
      </c>
      <c r="H14" s="191">
        <f>[6]STA_SP1_NO!$D$124</f>
        <v>6432</v>
      </c>
      <c r="I14" s="194">
        <f>[7]STA_SP1_NO!$D$124</f>
        <v>0</v>
      </c>
      <c r="J14" s="191">
        <f>[8]STA_SP1_NO!$D$124</f>
        <v>0</v>
      </c>
      <c r="K14" s="75">
        <f>[9]STA_SP1_NO!$D$124</f>
        <v>1252</v>
      </c>
      <c r="L14" s="191">
        <f>'[10]СП-1 (н.о.)'!$D$125</f>
        <v>76.599999999999994</v>
      </c>
      <c r="M14" s="190">
        <f>[11]STA_SP1_NO!$D$124</f>
        <v>0</v>
      </c>
      <c r="N14" s="188">
        <f t="shared" si="0"/>
        <v>9089.0700000000015</v>
      </c>
    </row>
    <row r="15" spans="1:14" x14ac:dyDescent="0.25">
      <c r="A15" s="4">
        <v>12</v>
      </c>
      <c r="B15" s="10" t="s">
        <v>23</v>
      </c>
      <c r="C15" s="269">
        <f>[1]STA_SP1_NO!$D$128</f>
        <v>103.39</v>
      </c>
      <c r="D15" s="155">
        <f>[2]STA_SP1_NO!$D$128</f>
        <v>65.22</v>
      </c>
      <c r="E15" s="194">
        <f>[3]STA_SP1_NO!$D$128</f>
        <v>34</v>
      </c>
      <c r="F15" s="191">
        <f>[4]STA_SP1_NO!$D$128</f>
        <v>451.11</v>
      </c>
      <c r="G15" s="194">
        <f>[5]STA_SP1_NO!$D$128</f>
        <v>158</v>
      </c>
      <c r="H15" s="191">
        <f>[6]STA_SP1_NO!$D$128</f>
        <v>156</v>
      </c>
      <c r="I15" s="194">
        <f>[7]STA_SP1_NO!$D$128</f>
        <v>0</v>
      </c>
      <c r="J15" s="191">
        <f>[8]STA_SP1_NO!$D$128</f>
        <v>128</v>
      </c>
      <c r="K15" s="75">
        <f>[9]STA_SP1_NO!$D$128</f>
        <v>169</v>
      </c>
      <c r="L15" s="191">
        <f>'[10]СП-1 (н.о.)'!$D$129</f>
        <v>124.69</v>
      </c>
      <c r="M15" s="190">
        <f>[11]STA_SP1_NO!$D$128</f>
        <v>32</v>
      </c>
      <c r="N15" s="188">
        <f t="shared" si="0"/>
        <v>1421.41</v>
      </c>
    </row>
    <row r="16" spans="1:14" x14ac:dyDescent="0.25">
      <c r="A16" s="4">
        <v>13</v>
      </c>
      <c r="B16" s="10" t="s">
        <v>24</v>
      </c>
      <c r="C16" s="192">
        <f>[1]STA_SP1_NO!$D$132</f>
        <v>17427.72</v>
      </c>
      <c r="D16" s="155">
        <f>[2]STA_SP1_NO!$D$132</f>
        <v>23925.41</v>
      </c>
      <c r="E16" s="194">
        <f>[3]STA_SP1_NO!$D$132</f>
        <v>1937</v>
      </c>
      <c r="F16" s="191">
        <f>[4]STA_SP1_NO!$D$132</f>
        <v>8728.77</v>
      </c>
      <c r="G16" s="194">
        <f>[5]STA_SP1_NO!$D$132</f>
        <v>11822</v>
      </c>
      <c r="H16" s="191">
        <f>[6]STA_SP1_NO!$D$132</f>
        <v>54966</v>
      </c>
      <c r="I16" s="194">
        <f>[7]STA_SP1_NO!$D$132</f>
        <v>336.45</v>
      </c>
      <c r="J16" s="191">
        <f>[8]STA_SP1_NO!$D$132</f>
        <v>27524</v>
      </c>
      <c r="K16" s="75">
        <f>[9]STA_SP1_NO!$D$132</f>
        <v>11628</v>
      </c>
      <c r="L16" s="191">
        <f>'[10]СП-1 (н.о.)'!$D$133</f>
        <v>19377.030000000002</v>
      </c>
      <c r="M16" s="190">
        <f>[11]STA_SP1_NO!$D$132</f>
        <v>7767</v>
      </c>
      <c r="N16" s="188">
        <f t="shared" si="0"/>
        <v>185439.38</v>
      </c>
    </row>
    <row r="17" spans="1:14" x14ac:dyDescent="0.25">
      <c r="A17" s="4">
        <v>14</v>
      </c>
      <c r="B17" s="10" t="s">
        <v>25</v>
      </c>
      <c r="C17" s="192">
        <f>[1]STA_SP1_NO!$D$153</f>
        <v>1110.5899999999999</v>
      </c>
      <c r="D17" s="155">
        <f>[2]STA_SP1_NO!$D$153</f>
        <v>10849.26</v>
      </c>
      <c r="E17" s="194">
        <f>[3]STA_SP1_NO!$D$153</f>
        <v>338</v>
      </c>
      <c r="F17" s="191">
        <f>[4]STA_SP1_NO!$D$153</f>
        <v>8771.2999999999993</v>
      </c>
      <c r="G17" s="194">
        <f>[5]STA_SP1_NO!$D$153</f>
        <v>7759</v>
      </c>
      <c r="H17" s="191">
        <f>[6]STA_SP1_NO!$D$153</f>
        <v>0</v>
      </c>
      <c r="I17" s="194">
        <f>[7]STA_SP1_NO!$D$153</f>
        <v>0</v>
      </c>
      <c r="J17" s="191">
        <f>[8]STA_SP1_NO!$D$153</f>
        <v>0</v>
      </c>
      <c r="K17" s="75">
        <f>[9]STA_SP1_NO!$D$153</f>
        <v>0</v>
      </c>
      <c r="L17" s="191">
        <f>'[10]СП-1 (н.о.)'!$D$154</f>
        <v>127.88</v>
      </c>
      <c r="M17" s="190">
        <f>[11]STA_SP1_NO!$D$153</f>
        <v>2286</v>
      </c>
      <c r="N17" s="188">
        <f t="shared" si="0"/>
        <v>31242.030000000002</v>
      </c>
    </row>
    <row r="18" spans="1:14" x14ac:dyDescent="0.25">
      <c r="A18" s="4">
        <v>15</v>
      </c>
      <c r="B18" s="10" t="s">
        <v>26</v>
      </c>
      <c r="C18" s="269">
        <f>[1]STA_SP1_NO!$D$158</f>
        <v>0</v>
      </c>
      <c r="D18" s="155">
        <f>[2]STA_SP1_NO!$D$158</f>
        <v>14.24</v>
      </c>
      <c r="E18" s="194">
        <f>[3]STA_SP1_NO!$D$158</f>
        <v>0</v>
      </c>
      <c r="F18" s="191">
        <f>[4]STA_SP1_NO!$D$158</f>
        <v>0</v>
      </c>
      <c r="G18" s="194">
        <f>[5]STA_SP1_NO!$D$158</f>
        <v>0</v>
      </c>
      <c r="H18" s="191">
        <f>[6]STA_SP1_NO!$D$158</f>
        <v>5</v>
      </c>
      <c r="I18" s="194">
        <f>[7]STA_SP1_NO!$D$158</f>
        <v>0</v>
      </c>
      <c r="J18" s="191">
        <f>[8]STA_SP1_NO!$D$158</f>
        <v>0</v>
      </c>
      <c r="K18" s="75">
        <f>[9]STA_SP1_NO!$D$158</f>
        <v>3</v>
      </c>
      <c r="L18" s="191">
        <f>'[10]СП-1 (н.о.)'!$D$159</f>
        <v>113.85</v>
      </c>
      <c r="M18" s="190">
        <f>[11]STA_SP1_NO!$D$158</f>
        <v>0</v>
      </c>
      <c r="N18" s="188">
        <f t="shared" si="0"/>
        <v>136.09</v>
      </c>
    </row>
    <row r="19" spans="1:14" x14ac:dyDescent="0.25">
      <c r="A19" s="4">
        <v>16</v>
      </c>
      <c r="B19" s="10" t="s">
        <v>27</v>
      </c>
      <c r="C19" s="192">
        <f>[1]STA_SP1_NO!$D$161</f>
        <v>1375.64</v>
      </c>
      <c r="D19" s="155">
        <f>[2]STA_SP1_NO!$D$161</f>
        <v>17071.02</v>
      </c>
      <c r="E19" s="194">
        <f>[3]STA_SP1_NO!$D$161</f>
        <v>0</v>
      </c>
      <c r="F19" s="191">
        <f>[4]STA_SP1_NO!$D$161</f>
        <v>3962.01</v>
      </c>
      <c r="G19" s="194">
        <f>[5]STA_SP1_NO!$D$161</f>
        <v>0</v>
      </c>
      <c r="H19" s="191">
        <f>[6]STA_SP1_NO!$D$161</f>
        <v>182</v>
      </c>
      <c r="I19" s="194">
        <f>[7]STA_SP1_NO!$D$161</f>
        <v>0</v>
      </c>
      <c r="J19" s="191">
        <f>[8]STA_SP1_NO!$D$161</f>
        <v>4996</v>
      </c>
      <c r="K19" s="75">
        <f>[9]STA_SP1_NO!$D$161</f>
        <v>0</v>
      </c>
      <c r="L19" s="191">
        <f>'[10]СП-1 (н.о.)'!$D$162</f>
        <v>1508.23</v>
      </c>
      <c r="M19" s="190">
        <f>[11]STA_SP1_NO!$D$161</f>
        <v>432</v>
      </c>
      <c r="N19" s="188">
        <f t="shared" si="0"/>
        <v>29526.899999999998</v>
      </c>
    </row>
    <row r="20" spans="1:14" x14ac:dyDescent="0.25">
      <c r="A20" s="4">
        <v>17</v>
      </c>
      <c r="B20" s="10" t="s">
        <v>28</v>
      </c>
      <c r="C20" s="192">
        <f>[1]STA_SP1_NO!$D$167</f>
        <v>0</v>
      </c>
      <c r="D20" s="155">
        <f>[2]STA_SP1_NO!$D$167</f>
        <v>0</v>
      </c>
      <c r="E20" s="194">
        <f>[3]STA_SP1_NO!$D$167</f>
        <v>0</v>
      </c>
      <c r="F20" s="191">
        <f>[4]STA_SP1_NO!$D$167</f>
        <v>0</v>
      </c>
      <c r="G20" s="194">
        <f>[5]STA_SP1_NO!$D$167</f>
        <v>0</v>
      </c>
      <c r="H20" s="191">
        <f>[6]STA_SP1_NO!$D$167</f>
        <v>0</v>
      </c>
      <c r="I20" s="194">
        <f>[7]STA_SP1_NO!$D$167</f>
        <v>0</v>
      </c>
      <c r="J20" s="191">
        <f>[8]STA_SP1_NO!$D$167</f>
        <v>0</v>
      </c>
      <c r="K20" s="75">
        <f>[9]STA_SP1_NO!$D$167</f>
        <v>0</v>
      </c>
      <c r="L20" s="191">
        <f>'[10]СП-1 (н.о.)'!$D$168</f>
        <v>0</v>
      </c>
      <c r="M20" s="190">
        <f>[11]STA_SP1_NO!$D$167</f>
        <v>0</v>
      </c>
      <c r="N20" s="188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93">
        <f>[1]STA_SP1_NO!$D$170</f>
        <v>5112.62</v>
      </c>
      <c r="D21" s="155">
        <f>[2]STA_SP1_NO!$D$170</f>
        <v>25237.55</v>
      </c>
      <c r="E21" s="194">
        <f>[3]STA_SP1_NO!$D$170</f>
        <v>3873</v>
      </c>
      <c r="F21" s="191">
        <f>[4]STA_SP1_NO!$D$170</f>
        <v>21236.52</v>
      </c>
      <c r="G21" s="194">
        <f>[5]STA_SP1_NO!$D$170</f>
        <v>5975</v>
      </c>
      <c r="H21" s="191">
        <f>[6]STA_SP1_NO!$D$170</f>
        <v>21046</v>
      </c>
      <c r="I21" s="194">
        <f>[7]STA_SP1_NO!$D$170</f>
        <v>1843.13</v>
      </c>
      <c r="J21" s="191">
        <f>[8]STA_SP1_NO!$D$170</f>
        <v>9130</v>
      </c>
      <c r="K21" s="75">
        <f>[9]STA_SP1_NO!$D$170</f>
        <v>10259</v>
      </c>
      <c r="L21" s="191">
        <f>'[10]СП-1 (н.о.)'!$D$171</f>
        <v>6309.28</v>
      </c>
      <c r="M21" s="190">
        <f>[11]STA_SP1_NO!$D$170</f>
        <v>9791</v>
      </c>
      <c r="N21" s="189">
        <f t="shared" si="0"/>
        <v>119813.1</v>
      </c>
    </row>
    <row r="22" spans="1:14" ht="15.75" thickBot="1" x14ac:dyDescent="0.3">
      <c r="A22" s="7"/>
      <c r="B22" s="19" t="s">
        <v>30</v>
      </c>
      <c r="C22" s="201">
        <f t="shared" ref="C22:M22" si="1">SUM(C4:C21)</f>
        <v>635588.25</v>
      </c>
      <c r="D22" s="202">
        <f>SUM(D4:D21)</f>
        <v>780186.68</v>
      </c>
      <c r="E22" s="201">
        <f>SUM(E4:E21)</f>
        <v>572006</v>
      </c>
      <c r="F22" s="203">
        <f>SUM(F4:F21)</f>
        <v>637175.91</v>
      </c>
      <c r="G22" s="204">
        <f t="shared" si="1"/>
        <v>542935</v>
      </c>
      <c r="H22" s="203">
        <f t="shared" si="1"/>
        <v>812184</v>
      </c>
      <c r="I22" s="204">
        <f>SUM(I4:I21)</f>
        <v>216846.02</v>
      </c>
      <c r="J22" s="203">
        <f>SUM(J4:J21)</f>
        <v>670874</v>
      </c>
      <c r="K22" s="204">
        <f>SUM(K4:K21)</f>
        <v>368209.89</v>
      </c>
      <c r="L22" s="203">
        <f>SUM(L4:L21)</f>
        <v>425521.23000000004</v>
      </c>
      <c r="M22" s="205">
        <f t="shared" si="1"/>
        <v>556587</v>
      </c>
      <c r="N22" s="206">
        <f>SUM(C22:M22)</f>
        <v>6218113.9800000004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88" t="s">
        <v>31</v>
      </c>
      <c r="B24" s="289"/>
      <c r="C24" s="25">
        <f>C22/N22</f>
        <v>0.10221559978545133</v>
      </c>
      <c r="D24" s="26">
        <f>D22/N22</f>
        <v>0.12546998696218817</v>
      </c>
      <c r="E24" s="27">
        <f>E22/N22</f>
        <v>9.1990272587444591E-2</v>
      </c>
      <c r="F24" s="26">
        <f>F22/N22</f>
        <v>0.10247092800958917</v>
      </c>
      <c r="G24" s="27">
        <f>G22/N22</f>
        <v>8.731506076381057E-2</v>
      </c>
      <c r="H24" s="26">
        <f>H22/N22</f>
        <v>0.13061581093757949</v>
      </c>
      <c r="I24" s="27">
        <f>I22/N22</f>
        <v>3.4873278408447568E-2</v>
      </c>
      <c r="J24" s="26">
        <f>J22/N22</f>
        <v>0.1078902706122476</v>
      </c>
      <c r="K24" s="27">
        <f>K22/N22</f>
        <v>5.9215686811839363E-2</v>
      </c>
      <c r="L24" s="26">
        <f>L22/N22</f>
        <v>6.8432523329204076E-2</v>
      </c>
      <c r="M24" s="28">
        <f>M22/N22</f>
        <v>8.9510581792198021E-2</v>
      </c>
      <c r="N24" s="9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06" t="s">
        <v>90</v>
      </c>
      <c r="D26" s="306"/>
      <c r="E26" s="306"/>
      <c r="F26" s="306"/>
      <c r="G26" s="307"/>
      <c r="H26" s="304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49" t="s">
        <v>11</v>
      </c>
      <c r="D27" s="250" t="s">
        <v>32</v>
      </c>
      <c r="E27" s="249" t="s">
        <v>7</v>
      </c>
      <c r="F27" s="250" t="s">
        <v>9</v>
      </c>
      <c r="G27" s="251" t="s">
        <v>4</v>
      </c>
      <c r="H27" s="305"/>
      <c r="I27" s="1"/>
      <c r="J27" s="98"/>
      <c r="K27" s="302" t="s">
        <v>33</v>
      </c>
      <c r="L27" s="303"/>
      <c r="M27" s="149">
        <f>N22</f>
        <v>6218113.9800000004</v>
      </c>
      <c r="N27" s="150">
        <f>M27/M29</f>
        <v>0.84413160271661603</v>
      </c>
    </row>
    <row r="28" spans="1:14" ht="15.75" thickBot="1" x14ac:dyDescent="0.3">
      <c r="A28" s="24">
        <v>19</v>
      </c>
      <c r="B28" s="167" t="s">
        <v>34</v>
      </c>
      <c r="C28" s="258">
        <f>[12]STA_SP1_ZO!$J$51</f>
        <v>342133</v>
      </c>
      <c r="D28" s="254">
        <f>[13]STA_SP1_ZO!$J$51</f>
        <v>232446</v>
      </c>
      <c r="E28" s="258">
        <f>'[14]СП-1 (ж.о.)'!$J$53</f>
        <v>232787</v>
      </c>
      <c r="F28" s="257">
        <f>[15]STA_SP1_ZO!$J$51</f>
        <v>134090</v>
      </c>
      <c r="G28" s="258">
        <f>[16]STA_SP1_ZO!$J$51</f>
        <v>206715.04</v>
      </c>
      <c r="H28" s="259">
        <f>SUM(C28:G28)</f>
        <v>1148171.04</v>
      </c>
      <c r="I28" s="1"/>
      <c r="J28" s="98"/>
      <c r="K28" s="284" t="s">
        <v>34</v>
      </c>
      <c r="L28" s="285"/>
      <c r="M28" s="148">
        <f>H28</f>
        <v>1148171.04</v>
      </c>
      <c r="N28" s="151">
        <f>M28/M29</f>
        <v>0.15586839728338395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286" t="s">
        <v>3</v>
      </c>
      <c r="L29" s="287"/>
      <c r="M29" s="152">
        <f>M27+M28</f>
        <v>7366285.0200000005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0.29798086528989615</v>
      </c>
      <c r="D30" s="99">
        <f>D28/H28</f>
        <v>0.20244893130208194</v>
      </c>
      <c r="E30" s="25">
        <f>E28/H28</f>
        <v>0.20274592538059485</v>
      </c>
      <c r="F30" s="99">
        <f>F28/H28</f>
        <v>0.1167857360345894</v>
      </c>
      <c r="G30" s="25">
        <f>G28/H28</f>
        <v>0.18003854199283759</v>
      </c>
      <c r="H30" s="99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H26:H27"/>
    <mergeCell ref="C26:G26"/>
  </mergeCells>
  <pageMargins left="0.25" right="0.25" top="0.75" bottom="0.75" header="0.3" footer="0.3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M30" sqref="M30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4" ht="24.75" customHeight="1" thickBot="1" x14ac:dyDescent="0.3">
      <c r="A1" s="29"/>
      <c r="B1" s="29"/>
      <c r="C1" s="326" t="s">
        <v>109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1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6">
        <f>[1]STA_SP2_NO!$C$25</f>
        <v>4742</v>
      </c>
      <c r="D5" s="155">
        <f>[2]STA_SP2_NO!$C$25</f>
        <v>9579</v>
      </c>
      <c r="E5" s="75">
        <f>[3]STA_SP2_NO!$C$25</f>
        <v>6482</v>
      </c>
      <c r="F5" s="82">
        <f>[4]STA_SP2_NO!$C$25</f>
        <v>9964</v>
      </c>
      <c r="G5" s="75">
        <f>[5]STA_SP2_NO!$C$25</f>
        <v>14383</v>
      </c>
      <c r="H5" s="82">
        <f>[6]STA_SP2_NO!$C$25</f>
        <v>9745</v>
      </c>
      <c r="I5" s="75">
        <f>[7]STA_SP2_NO!$C$25</f>
        <v>8016</v>
      </c>
      <c r="J5" s="82">
        <f>[8]STA_SP2_NO!$C$25</f>
        <v>15824</v>
      </c>
      <c r="K5" s="76">
        <f>[9]STA_SP2_NO!$C$25</f>
        <v>9279</v>
      </c>
      <c r="L5" s="82">
        <f>'[10]СП-2 (н.о.)'!$C$26</f>
        <v>6622</v>
      </c>
      <c r="M5" s="75">
        <f>[11]STA_SP2_NO!$C$25</f>
        <v>10185</v>
      </c>
      <c r="N5" s="155">
        <f t="shared" ref="N5:N12" si="0">SUM(C5:M5)</f>
        <v>104821</v>
      </c>
    </row>
    <row r="6" spans="1:14" x14ac:dyDescent="0.25">
      <c r="A6" s="36">
        <v>2</v>
      </c>
      <c r="B6" s="37" t="s">
        <v>40</v>
      </c>
      <c r="C6" s="76">
        <f>[1]STA_SP2_NO!$C$26</f>
        <v>286</v>
      </c>
      <c r="D6" s="155">
        <f>[2]STA_SP2_NO!$C$26</f>
        <v>760</v>
      </c>
      <c r="E6" s="75">
        <f>[3]STA_SP2_NO!$C$26</f>
        <v>336</v>
      </c>
      <c r="F6" s="82">
        <f>[4]STA_SP2_NO!$C$26</f>
        <v>744</v>
      </c>
      <c r="G6" s="75">
        <f>[5]STA_SP2_NO!$C$26</f>
        <v>546</v>
      </c>
      <c r="H6" s="82">
        <f>[6]STA_SP2_NO!$C$26</f>
        <v>286</v>
      </c>
      <c r="I6" s="75">
        <f>[7]STA_SP2_NO!$C$26</f>
        <v>212</v>
      </c>
      <c r="J6" s="82">
        <f>[8]STA_SP2_NO!$C$26</f>
        <v>599</v>
      </c>
      <c r="K6" s="76">
        <f>[9]STA_SP2_NO!$C$26</f>
        <v>505</v>
      </c>
      <c r="L6" s="82">
        <f>'[10]СП-2 (н.о.)'!$C$27</f>
        <v>497</v>
      </c>
      <c r="M6" s="75">
        <f>[11]STA_SP2_NO!$C$26</f>
        <v>440</v>
      </c>
      <c r="N6" s="63">
        <f t="shared" si="0"/>
        <v>5211</v>
      </c>
    </row>
    <row r="7" spans="1:14" x14ac:dyDescent="0.25">
      <c r="A7" s="36">
        <v>3</v>
      </c>
      <c r="B7" s="37" t="s">
        <v>41</v>
      </c>
      <c r="C7" s="76">
        <f>[1]STA_SP2_NO!$C$27</f>
        <v>38</v>
      </c>
      <c r="D7" s="155">
        <f>[2]STA_SP2_NO!$C$27</f>
        <v>54</v>
      </c>
      <c r="E7" s="75">
        <f>[3]STA_SP2_NO!$C$27</f>
        <v>34</v>
      </c>
      <c r="F7" s="82">
        <f>[4]STA_SP2_NO!$C$27</f>
        <v>87</v>
      </c>
      <c r="G7" s="75">
        <f>[5]STA_SP2_NO!$C$27</f>
        <v>65</v>
      </c>
      <c r="H7" s="82">
        <f>[6]STA_SP2_NO!$C$27</f>
        <v>297</v>
      </c>
      <c r="I7" s="75">
        <f>[7]STA_SP2_NO!$C$27</f>
        <v>48</v>
      </c>
      <c r="J7" s="82">
        <f>[8]STA_SP2_NO!$C$27</f>
        <v>75</v>
      </c>
      <c r="K7" s="76">
        <f>[9]STA_SP2_NO!$C$27</f>
        <v>50</v>
      </c>
      <c r="L7" s="82">
        <f>'[10]СП-2 (н.о.)'!$C$28</f>
        <v>53</v>
      </c>
      <c r="M7" s="75">
        <f>[11]STA_SP2_NO!$C$27</f>
        <v>42</v>
      </c>
      <c r="N7" s="63">
        <f t="shared" si="0"/>
        <v>843</v>
      </c>
    </row>
    <row r="8" spans="1:14" x14ac:dyDescent="0.25">
      <c r="A8" s="36">
        <v>4</v>
      </c>
      <c r="B8" s="37" t="s">
        <v>42</v>
      </c>
      <c r="C8" s="76">
        <f>[1]STA_SP2_NO!$C$28</f>
        <v>1</v>
      </c>
      <c r="D8" s="155">
        <f>[2]STA_SP2_NO!$C$28</f>
        <v>2</v>
      </c>
      <c r="E8" s="75">
        <f>[3]STA_SP2_NO!$C$28</f>
        <v>0</v>
      </c>
      <c r="F8" s="82">
        <f>[4]STA_SP2_NO!$C$28</f>
        <v>3</v>
      </c>
      <c r="G8" s="75">
        <f>[5]STA_SP2_NO!$C$28</f>
        <v>0</v>
      </c>
      <c r="H8" s="82">
        <f>[6]STA_SP2_NO!$C$28</f>
        <v>0</v>
      </c>
      <c r="I8" s="75">
        <f>[7]STA_SP2_NO!$C$28</f>
        <v>0</v>
      </c>
      <c r="J8" s="82">
        <f>[8]STA_SP2_NO!$C$28</f>
        <v>1</v>
      </c>
      <c r="K8" s="76">
        <f>[9]STA_SP2_NO!$C$28</f>
        <v>2</v>
      </c>
      <c r="L8" s="82">
        <f>'[10]СП-2 (н.о.)'!$C$29</f>
        <v>0</v>
      </c>
      <c r="M8" s="75">
        <f>[11]STA_SP2_NO!$C$28</f>
        <v>7</v>
      </c>
      <c r="N8" s="63">
        <f t="shared" si="0"/>
        <v>16</v>
      </c>
    </row>
    <row r="9" spans="1:14" x14ac:dyDescent="0.25">
      <c r="A9" s="36">
        <v>5</v>
      </c>
      <c r="B9" s="37" t="s">
        <v>43</v>
      </c>
      <c r="C9" s="76">
        <f>[1]STA_SP2_NO!$C$29</f>
        <v>3</v>
      </c>
      <c r="D9" s="155">
        <f>[2]STA_SP2_NO!$C$29</f>
        <v>4</v>
      </c>
      <c r="E9" s="75">
        <f>[3]STA_SP2_NO!$C$29</f>
        <v>8</v>
      </c>
      <c r="F9" s="82">
        <f>[4]STA_SP2_NO!$C$29</f>
        <v>6</v>
      </c>
      <c r="G9" s="75">
        <f>[5]STA_SP2_NO!$C$29</f>
        <v>11</v>
      </c>
      <c r="H9" s="82">
        <f>[6]STA_SP2_NO!$C$29</f>
        <v>3</v>
      </c>
      <c r="I9" s="75">
        <f>[7]STA_SP2_NO!$C$29</f>
        <v>2</v>
      </c>
      <c r="J9" s="82">
        <f>[8]STA_SP2_NO!$C$29</f>
        <v>10</v>
      </c>
      <c r="K9" s="76">
        <f>[9]STA_SP2_NO!$C$29</f>
        <v>9</v>
      </c>
      <c r="L9" s="82">
        <f>'[10]СП-2 (н.о.)'!$C$30</f>
        <v>0</v>
      </c>
      <c r="M9" s="75">
        <f>[11]STA_SP2_NO!$C$29</f>
        <v>6</v>
      </c>
      <c r="N9" s="37">
        <f t="shared" si="0"/>
        <v>62</v>
      </c>
    </row>
    <row r="10" spans="1:14" x14ac:dyDescent="0.25">
      <c r="A10" s="36">
        <v>6</v>
      </c>
      <c r="B10" s="37" t="s">
        <v>44</v>
      </c>
      <c r="C10" s="76">
        <f>[1]STA_SP2_NO!$C$30</f>
        <v>118</v>
      </c>
      <c r="D10" s="155">
        <f>[2]STA_SP2_NO!$C$30</f>
        <v>142</v>
      </c>
      <c r="E10" s="75">
        <f>[3]STA_SP2_NO!$C$30</f>
        <v>72</v>
      </c>
      <c r="F10" s="82">
        <f>[4]STA_SP2_NO!$C$30</f>
        <v>341</v>
      </c>
      <c r="G10" s="75">
        <f>[5]STA_SP2_NO!$C$30</f>
        <v>195</v>
      </c>
      <c r="H10" s="82">
        <f>[6]STA_SP2_NO!$C$30</f>
        <v>150</v>
      </c>
      <c r="I10" s="75">
        <f>[7]STA_SP2_NO!$C$30</f>
        <v>149</v>
      </c>
      <c r="J10" s="82">
        <f>[8]STA_SP2_NO!$C$30</f>
        <v>292</v>
      </c>
      <c r="K10" s="76">
        <f>[9]STA_SP2_NO!$C$30</f>
        <v>146</v>
      </c>
      <c r="L10" s="82">
        <f>'[10]СП-2 (н.о.)'!$C$31</f>
        <v>95</v>
      </c>
      <c r="M10" s="75">
        <f>[11]STA_SP2_NO!$C$30</f>
        <v>272</v>
      </c>
      <c r="N10" s="63">
        <f t="shared" si="0"/>
        <v>1972</v>
      </c>
    </row>
    <row r="11" spans="1:14" x14ac:dyDescent="0.25">
      <c r="A11" s="36">
        <v>7</v>
      </c>
      <c r="B11" s="37" t="s">
        <v>45</v>
      </c>
      <c r="C11" s="76">
        <f>[1]STA_SP2_NO!$C$31</f>
        <v>246</v>
      </c>
      <c r="D11" s="155">
        <f>[2]STA_SP2_NO!$C$31</f>
        <v>746</v>
      </c>
      <c r="E11" s="75">
        <f>[3]STA_SP2_NO!$C$31</f>
        <v>258</v>
      </c>
      <c r="F11" s="82">
        <f>[4]STA_SP2_NO!$C$31</f>
        <v>678</v>
      </c>
      <c r="G11" s="75">
        <f>[5]STA_SP2_NO!$C$31</f>
        <v>443</v>
      </c>
      <c r="H11" s="82">
        <f>[6]STA_SP2_NO!$C$31</f>
        <v>224</v>
      </c>
      <c r="I11" s="75">
        <f>[7]STA_SP2_NO!$C$31</f>
        <v>195</v>
      </c>
      <c r="J11" s="82">
        <f>[8]STA_SP2_NO!$C$31</f>
        <v>606</v>
      </c>
      <c r="K11" s="76">
        <f>[9]STA_SP2_NO!$C$31</f>
        <v>511</v>
      </c>
      <c r="L11" s="82">
        <f>'[10]СП-2 (н.о.)'!$C$32</f>
        <v>432</v>
      </c>
      <c r="M11" s="75">
        <f>[11]STA_SP2_NO!$C$31</f>
        <v>397</v>
      </c>
      <c r="N11" s="63">
        <f t="shared" si="0"/>
        <v>4736</v>
      </c>
    </row>
    <row r="12" spans="1:14" ht="15.75" thickBot="1" x14ac:dyDescent="0.3">
      <c r="A12" s="38">
        <v>8</v>
      </c>
      <c r="B12" s="39" t="s">
        <v>46</v>
      </c>
      <c r="C12" s="76">
        <f>[1]STA_SP2_NO!$C$32</f>
        <v>3</v>
      </c>
      <c r="D12" s="155">
        <f>[2]STA_SP2_NO!$C$32</f>
        <v>0</v>
      </c>
      <c r="E12" s="75">
        <f>[3]STA_SP2_NO!$C$32</f>
        <v>1</v>
      </c>
      <c r="F12" s="82">
        <f>[4]STA_SP2_NO!$C$32</f>
        <v>0</v>
      </c>
      <c r="G12" s="75">
        <f>[5]STA_SP2_NO!$C$32</f>
        <v>3</v>
      </c>
      <c r="H12" s="82">
        <f>[6]STA_SP2_NO!$C$32</f>
        <v>0</v>
      </c>
      <c r="I12" s="75">
        <f>[7]STA_SP2_NO!$C$32</f>
        <v>0</v>
      </c>
      <c r="J12" s="82">
        <f>[8]STA_SP2_NO!$C$32</f>
        <v>2</v>
      </c>
      <c r="K12" s="76">
        <f>[9]STA_SP2_NO!$C$32</f>
        <v>2</v>
      </c>
      <c r="L12" s="82">
        <f>'[10]СП-2 (н.о.)'!$C$33</f>
        <v>0</v>
      </c>
      <c r="M12" s="75">
        <f>[11]STA_SP2_NO!$C$32</f>
        <v>2</v>
      </c>
      <c r="N12" s="39">
        <f t="shared" si="0"/>
        <v>13</v>
      </c>
    </row>
    <row r="13" spans="1:14" ht="15.75" thickBot="1" x14ac:dyDescent="0.3">
      <c r="A13" s="67"/>
      <c r="B13" s="41" t="s">
        <v>3</v>
      </c>
      <c r="C13" s="45">
        <f t="shared" ref="C13:N13" si="1">SUM(C5:C12)</f>
        <v>5437</v>
      </c>
      <c r="D13" s="43">
        <f t="shared" si="1"/>
        <v>11287</v>
      </c>
      <c r="E13" s="45">
        <f t="shared" si="1"/>
        <v>7191</v>
      </c>
      <c r="F13" s="46">
        <f t="shared" si="1"/>
        <v>11823</v>
      </c>
      <c r="G13" s="45">
        <f t="shared" si="1"/>
        <v>15646</v>
      </c>
      <c r="H13" s="46">
        <f t="shared" si="1"/>
        <v>10705</v>
      </c>
      <c r="I13" s="45">
        <f t="shared" si="1"/>
        <v>8622</v>
      </c>
      <c r="J13" s="46">
        <f t="shared" si="1"/>
        <v>17409</v>
      </c>
      <c r="K13" s="45">
        <f t="shared" si="1"/>
        <v>10504</v>
      </c>
      <c r="L13" s="46">
        <f>SUM(L5:L12)</f>
        <v>7699</v>
      </c>
      <c r="M13" s="45">
        <f t="shared" si="1"/>
        <v>11351</v>
      </c>
      <c r="N13" s="43">
        <f t="shared" si="1"/>
        <v>117674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4" t="s">
        <v>53</v>
      </c>
      <c r="B15" s="371"/>
      <c r="C15" s="52">
        <f>C13/N13</f>
        <v>4.6203919302479732E-2</v>
      </c>
      <c r="D15" s="65">
        <f>D13/N13</f>
        <v>9.5917534884511449E-2</v>
      </c>
      <c r="E15" s="52">
        <f>E13/N13</f>
        <v>6.1109505923143598E-2</v>
      </c>
      <c r="F15" s="65">
        <f>F13/N13</f>
        <v>0.10047249179937794</v>
      </c>
      <c r="G15" s="52">
        <f>G13/N13</f>
        <v>0.13296055203358431</v>
      </c>
      <c r="H15" s="65">
        <f>H13/N13</f>
        <v>9.0971667488145211E-2</v>
      </c>
      <c r="I15" s="52">
        <f>I13/N13</f>
        <v>7.3270221119363668E-2</v>
      </c>
      <c r="J15" s="65">
        <f>J13/N13</f>
        <v>0.14794262113975901</v>
      </c>
      <c r="K15" s="52">
        <f>K13/N13</f>
        <v>8.9263558645070282E-2</v>
      </c>
      <c r="L15" s="65">
        <f>L13/N13</f>
        <v>6.5426517327531991E-2</v>
      </c>
      <c r="M15" s="66">
        <f>M13/N13</f>
        <v>9.6461410337032816E-2</v>
      </c>
      <c r="N15" s="211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9"/>
      <c r="B18" s="29"/>
      <c r="C18" s="326" t="s">
        <v>110</v>
      </c>
      <c r="D18" s="327"/>
      <c r="E18" s="327"/>
      <c r="F18" s="327"/>
      <c r="G18" s="327"/>
      <c r="H18" s="327"/>
      <c r="I18" s="327"/>
      <c r="J18" s="328"/>
      <c r="K18" s="328"/>
      <c r="L18" s="29"/>
      <c r="M18" s="29"/>
      <c r="N18" s="208" t="s">
        <v>36</v>
      </c>
    </row>
    <row r="19" spans="1:14" ht="15.75" thickBot="1" x14ac:dyDescent="0.3">
      <c r="A19" s="329" t="s">
        <v>0</v>
      </c>
      <c r="B19" s="331" t="s">
        <v>1</v>
      </c>
      <c r="C19" s="350" t="s">
        <v>2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31" t="s">
        <v>3</v>
      </c>
    </row>
    <row r="20" spans="1:14" x14ac:dyDescent="0.25">
      <c r="A20" s="361"/>
      <c r="B20" s="362"/>
      <c r="C20" s="366" t="s">
        <v>69</v>
      </c>
      <c r="D20" s="331" t="s">
        <v>4</v>
      </c>
      <c r="E20" s="357" t="s">
        <v>5</v>
      </c>
      <c r="F20" s="375" t="s">
        <v>6</v>
      </c>
      <c r="G20" s="357" t="s">
        <v>7</v>
      </c>
      <c r="H20" s="355" t="s">
        <v>8</v>
      </c>
      <c r="I20" s="357" t="s">
        <v>94</v>
      </c>
      <c r="J20" s="355" t="s">
        <v>9</v>
      </c>
      <c r="K20" s="366" t="s">
        <v>10</v>
      </c>
      <c r="L20" s="331" t="s">
        <v>93</v>
      </c>
      <c r="M20" s="357" t="s">
        <v>11</v>
      </c>
      <c r="N20" s="351"/>
    </row>
    <row r="21" spans="1:14" ht="15.75" thickBot="1" x14ac:dyDescent="0.3">
      <c r="A21" s="358"/>
      <c r="B21" s="352"/>
      <c r="C21" s="368"/>
      <c r="D21" s="358"/>
      <c r="E21" s="358"/>
      <c r="F21" s="376"/>
      <c r="G21" s="358"/>
      <c r="H21" s="356"/>
      <c r="I21" s="358"/>
      <c r="J21" s="356"/>
      <c r="K21" s="368"/>
      <c r="L21" s="358"/>
      <c r="M21" s="358"/>
      <c r="N21" s="352"/>
    </row>
    <row r="22" spans="1:14" x14ac:dyDescent="0.25">
      <c r="A22" s="34">
        <v>1</v>
      </c>
      <c r="B22" s="35" t="s">
        <v>39</v>
      </c>
      <c r="C22" s="76">
        <f>[1]STA_SP2_NO!$D$25</f>
        <v>22723.17</v>
      </c>
      <c r="D22" s="155">
        <f>[2]STA_SP2_NO!$D$25</f>
        <v>43032.44</v>
      </c>
      <c r="E22" s="75">
        <f>[3]STA_SP2_NO!$D$25</f>
        <v>30517</v>
      </c>
      <c r="F22" s="235">
        <f>[4]STA_SP2_NO!$D$25</f>
        <v>45530.46</v>
      </c>
      <c r="G22" s="75">
        <f>[5]STA_SP2_NO!$D$25</f>
        <v>65101</v>
      </c>
      <c r="H22" s="82">
        <f>[6]STA_SP2_NO!$D$25</f>
        <v>44514</v>
      </c>
      <c r="I22" s="75">
        <f>[7]STA_SP2_NO!$D$25</f>
        <v>35926.050000000003</v>
      </c>
      <c r="J22" s="82">
        <f>[8]STA_SP2_NO!$D$25</f>
        <v>70386</v>
      </c>
      <c r="K22" s="76">
        <f>[9]STA_SP2_NO!$D$25</f>
        <v>42351</v>
      </c>
      <c r="L22" s="82">
        <f>'[10]СП-2 (н.о.)'!$D$26</f>
        <v>29856.62</v>
      </c>
      <c r="M22" s="75">
        <f>[11]STA_SP2_NO!$D$25</f>
        <v>44383</v>
      </c>
      <c r="N22" s="155">
        <f t="shared" ref="N22:N29" si="2">SUM(C22:M22)</f>
        <v>474320.74</v>
      </c>
    </row>
    <row r="23" spans="1:14" x14ac:dyDescent="0.25">
      <c r="A23" s="36">
        <v>2</v>
      </c>
      <c r="B23" s="37" t="s">
        <v>40</v>
      </c>
      <c r="C23" s="76">
        <f>[1]STA_SP2_NO!$D$26</f>
        <v>4915.87</v>
      </c>
      <c r="D23" s="155">
        <f>[2]STA_SP2_NO!$D$26</f>
        <v>11988.49</v>
      </c>
      <c r="E23" s="75">
        <f>[3]STA_SP2_NO!$D$26</f>
        <v>5761</v>
      </c>
      <c r="F23" s="235">
        <f>[4]STA_SP2_NO!$D$26</f>
        <v>11342.66</v>
      </c>
      <c r="G23" s="75">
        <f>[5]STA_SP2_NO!$D$26</f>
        <v>8472</v>
      </c>
      <c r="H23" s="82">
        <f>[6]STA_SP2_NO!$D$26</f>
        <v>4805</v>
      </c>
      <c r="I23" s="75">
        <f>[7]STA_SP2_NO!$D$26</f>
        <v>3448</v>
      </c>
      <c r="J23" s="82">
        <f>[8]STA_SP2_NO!$D$26</f>
        <v>9419</v>
      </c>
      <c r="K23" s="76">
        <f>[9]STA_SP2_NO!$D$26</f>
        <v>7959</v>
      </c>
      <c r="L23" s="82">
        <f>'[10]СП-2 (н.о.)'!$D$27</f>
        <v>7713.23</v>
      </c>
      <c r="M23" s="75">
        <f>[11]STA_SP2_NO!$D$26</f>
        <v>6070</v>
      </c>
      <c r="N23" s="63">
        <f t="shared" si="2"/>
        <v>81894.25</v>
      </c>
    </row>
    <row r="24" spans="1:14" x14ac:dyDescent="0.25">
      <c r="A24" s="36">
        <v>3</v>
      </c>
      <c r="B24" s="37" t="s">
        <v>41</v>
      </c>
      <c r="C24" s="76">
        <f>[1]STA_SP2_NO!$D$27</f>
        <v>620.89</v>
      </c>
      <c r="D24" s="155">
        <f>[2]STA_SP2_NO!$D$27</f>
        <v>913.07</v>
      </c>
      <c r="E24" s="75">
        <f>[3]STA_SP2_NO!$D$27</f>
        <v>585</v>
      </c>
      <c r="F24" s="235">
        <f>[4]STA_SP2_NO!$D$27</f>
        <v>1244.48</v>
      </c>
      <c r="G24" s="75">
        <f>[5]STA_SP2_NO!$D$27</f>
        <v>1001</v>
      </c>
      <c r="H24" s="82">
        <f>[6]STA_SP2_NO!$D$27</f>
        <v>2798</v>
      </c>
      <c r="I24" s="75">
        <f>[7]STA_SP2_NO!$D$27</f>
        <v>809.73</v>
      </c>
      <c r="J24" s="82">
        <f>[8]STA_SP2_NO!$D$27</f>
        <v>1224</v>
      </c>
      <c r="K24" s="76">
        <f>[9]STA_SP2_NO!$D$27</f>
        <v>809.22</v>
      </c>
      <c r="L24" s="82">
        <f>'[10]СП-2 (н.о.)'!$D$28</f>
        <v>862</v>
      </c>
      <c r="M24" s="75">
        <f>[11]STA_SP2_NO!$D$27</f>
        <v>559</v>
      </c>
      <c r="N24" s="63">
        <f t="shared" si="2"/>
        <v>11426.39</v>
      </c>
    </row>
    <row r="25" spans="1:14" x14ac:dyDescent="0.25">
      <c r="A25" s="36">
        <v>4</v>
      </c>
      <c r="B25" s="37" t="s">
        <v>42</v>
      </c>
      <c r="C25" s="76">
        <f>[1]STA_SP2_NO!$D$28</f>
        <v>5.54</v>
      </c>
      <c r="D25" s="155">
        <f>[2]STA_SP2_NO!$D$28</f>
        <v>11.07</v>
      </c>
      <c r="E25" s="75">
        <f>[3]STA_SP2_NO!$D$28</f>
        <v>0</v>
      </c>
      <c r="F25" s="235">
        <f>[4]STA_SP2_NO!$D$28</f>
        <v>24.61</v>
      </c>
      <c r="G25" s="75">
        <f>[5]STA_SP2_NO!$D$28</f>
        <v>0</v>
      </c>
      <c r="H25" s="82">
        <f>[6]STA_SP2_NO!$D$28</f>
        <v>0</v>
      </c>
      <c r="I25" s="75">
        <f>[7]STA_SP2_NO!$D$28</f>
        <v>0</v>
      </c>
      <c r="J25" s="82">
        <f>[8]STA_SP2_NO!$D$28</f>
        <v>6</v>
      </c>
      <c r="K25" s="76">
        <f>[9]STA_SP2_NO!$D$28</f>
        <v>35</v>
      </c>
      <c r="L25" s="82">
        <f>'[10]СП-2 (н.о.)'!$D$29</f>
        <v>0</v>
      </c>
      <c r="M25" s="75">
        <f>[11]STA_SP2_NO!$D$28</f>
        <v>41</v>
      </c>
      <c r="N25" s="63">
        <f t="shared" si="2"/>
        <v>123.22</v>
      </c>
    </row>
    <row r="26" spans="1:14" x14ac:dyDescent="0.25">
      <c r="A26" s="36">
        <v>5</v>
      </c>
      <c r="B26" s="37" t="s">
        <v>43</v>
      </c>
      <c r="C26" s="76">
        <f>[1]STA_SP2_NO!$D$29</f>
        <v>16.61</v>
      </c>
      <c r="D26" s="155">
        <f>[2]STA_SP2_NO!$D$29</f>
        <v>22.14</v>
      </c>
      <c r="E26" s="75">
        <f>[3]STA_SP2_NO!$D$29</f>
        <v>44</v>
      </c>
      <c r="F26" s="235">
        <f>[4]STA_SP2_NO!$D$29</f>
        <v>33.22</v>
      </c>
      <c r="G26" s="75">
        <f>[5]STA_SP2_NO!$D$29</f>
        <v>56</v>
      </c>
      <c r="H26" s="82">
        <f>[6]STA_SP2_NO!$D$29</f>
        <v>17</v>
      </c>
      <c r="I26" s="75">
        <f>[7]STA_SP2_NO!$D$29</f>
        <v>11.07</v>
      </c>
      <c r="J26" s="82">
        <f>[8]STA_SP2_NO!$D$29</f>
        <v>50</v>
      </c>
      <c r="K26" s="76">
        <f>[9]STA_SP2_NO!$D$29</f>
        <v>53</v>
      </c>
      <c r="L26" s="82">
        <f>'[10]СП-2 (н.о.)'!$D$30</f>
        <v>0</v>
      </c>
      <c r="M26" s="75">
        <f>[11]STA_SP2_NO!$D$29</f>
        <v>33</v>
      </c>
      <c r="N26" s="37">
        <f t="shared" si="2"/>
        <v>336.03999999999996</v>
      </c>
    </row>
    <row r="27" spans="1:14" x14ac:dyDescent="0.25">
      <c r="A27" s="36">
        <v>6</v>
      </c>
      <c r="B27" s="37" t="s">
        <v>44</v>
      </c>
      <c r="C27" s="76">
        <f>[1]STA_SP2_NO!$D$30</f>
        <v>219.8</v>
      </c>
      <c r="D27" s="155">
        <f>[2]STA_SP2_NO!$D$30</f>
        <v>251.85</v>
      </c>
      <c r="E27" s="75">
        <f>[3]STA_SP2_NO!$D$30</f>
        <v>132</v>
      </c>
      <c r="F27" s="235">
        <f>[4]STA_SP2_NO!$D$30</f>
        <v>601.4</v>
      </c>
      <c r="G27" s="75">
        <f>[5]STA_SP2_NO!$D$30</f>
        <v>339</v>
      </c>
      <c r="H27" s="82">
        <f>[6]STA_SP2_NO!$D$30</f>
        <v>268</v>
      </c>
      <c r="I27" s="75">
        <f>[7]STA_SP2_NO!$D$30</f>
        <v>271</v>
      </c>
      <c r="J27" s="82">
        <f>[8]STA_SP2_NO!$D$30</f>
        <v>507</v>
      </c>
      <c r="K27" s="76">
        <f>[9]STA_SP2_NO!$D$30</f>
        <v>255</v>
      </c>
      <c r="L27" s="82">
        <f>'[10]СП-2 (н.о.)'!$D$31</f>
        <v>168</v>
      </c>
      <c r="M27" s="75">
        <f>[11]STA_SP2_NO!$D$30</f>
        <v>474</v>
      </c>
      <c r="N27" s="63">
        <f t="shared" si="2"/>
        <v>3487.05</v>
      </c>
    </row>
    <row r="28" spans="1:14" x14ac:dyDescent="0.25">
      <c r="A28" s="36">
        <v>7</v>
      </c>
      <c r="B28" s="37" t="s">
        <v>45</v>
      </c>
      <c r="C28" s="76">
        <f>[1]STA_SP2_NO!$D$31</f>
        <v>1369.36</v>
      </c>
      <c r="D28" s="155">
        <f>[2]STA_SP2_NO!$D$31</f>
        <v>3826.17</v>
      </c>
      <c r="E28" s="75">
        <f>[3]STA_SP2_NO!$D$31</f>
        <v>1428</v>
      </c>
      <c r="F28" s="235">
        <f>[4]STA_SP2_NO!$D$31</f>
        <v>3391.82</v>
      </c>
      <c r="G28" s="75">
        <f>[5]STA_SP2_NO!$D$31</f>
        <v>2243</v>
      </c>
      <c r="H28" s="82">
        <f>[6]STA_SP2_NO!$D$31</f>
        <v>1185</v>
      </c>
      <c r="I28" s="75">
        <f>[7]STA_SP2_NO!$D$31</f>
        <v>995.74</v>
      </c>
      <c r="J28" s="82">
        <f>[8]STA_SP2_NO!$D$31</f>
        <v>3072</v>
      </c>
      <c r="K28" s="76">
        <f>[9]STA_SP2_NO!$D$31</f>
        <v>2636</v>
      </c>
      <c r="L28" s="82">
        <f>'[10]СП-2 (н.о.)'!$D$32</f>
        <v>2087.86</v>
      </c>
      <c r="M28" s="75">
        <f>[11]STA_SP2_NO!$D$31</f>
        <v>1771</v>
      </c>
      <c r="N28" s="63">
        <f t="shared" si="2"/>
        <v>24005.95</v>
      </c>
    </row>
    <row r="29" spans="1:14" ht="15.75" thickBot="1" x14ac:dyDescent="0.3">
      <c r="A29" s="38">
        <v>8</v>
      </c>
      <c r="B29" s="39" t="s">
        <v>46</v>
      </c>
      <c r="C29" s="76">
        <f>[1]STA_SP2_NO!$D$32</f>
        <v>16.61</v>
      </c>
      <c r="D29" s="155">
        <f>[2]STA_SP2_NO!$D$32</f>
        <v>0</v>
      </c>
      <c r="E29" s="75">
        <f>[3]STA_SP2_NO!$D$32</f>
        <v>6</v>
      </c>
      <c r="F29" s="235">
        <f>[4]STA_SP2_NO!$D$32</f>
        <v>0</v>
      </c>
      <c r="G29" s="75">
        <f>[5]STA_SP2_NO!$D$32</f>
        <v>17</v>
      </c>
      <c r="H29" s="82">
        <f>[6]STA_SP2_NO!$D$32</f>
        <v>0</v>
      </c>
      <c r="I29" s="75">
        <f>[7]STA_SP2_NO!$D$32</f>
        <v>0</v>
      </c>
      <c r="J29" s="82">
        <f>[8]STA_SP2_NO!$D$32</f>
        <v>11</v>
      </c>
      <c r="K29" s="76">
        <f>[9]STA_SP2_NO!$D$32</f>
        <v>11</v>
      </c>
      <c r="L29" s="82">
        <f>'[10]СП-2 (н.о.)'!$D$33</f>
        <v>0</v>
      </c>
      <c r="M29" s="75">
        <f>[11]STA_SP2_NO!$D$32</f>
        <v>11</v>
      </c>
      <c r="N29" s="39">
        <f t="shared" si="2"/>
        <v>72.61</v>
      </c>
    </row>
    <row r="30" spans="1:14" ht="15.75" thickBot="1" x14ac:dyDescent="0.3">
      <c r="A30" s="67"/>
      <c r="B30" s="41" t="s">
        <v>3</v>
      </c>
      <c r="C30" s="45">
        <f t="shared" ref="C30:N30" si="3">SUM(C22:C29)</f>
        <v>29887.85</v>
      </c>
      <c r="D30" s="43">
        <f t="shared" si="3"/>
        <v>60045.229999999996</v>
      </c>
      <c r="E30" s="45">
        <f t="shared" si="3"/>
        <v>38473</v>
      </c>
      <c r="F30" s="131">
        <f>SUM(F22:F29)</f>
        <v>62168.65</v>
      </c>
      <c r="G30" s="45">
        <f t="shared" si="3"/>
        <v>77229</v>
      </c>
      <c r="H30" s="46">
        <f t="shared" si="3"/>
        <v>53587</v>
      </c>
      <c r="I30" s="45">
        <f>SUM(I22:I29)</f>
        <v>41461.590000000004</v>
      </c>
      <c r="J30" s="46">
        <f t="shared" si="3"/>
        <v>84675</v>
      </c>
      <c r="K30" s="45">
        <f>SUM(K22:K29)</f>
        <v>54109.22</v>
      </c>
      <c r="L30" s="46">
        <f>SUM(L22:L29)</f>
        <v>40687.71</v>
      </c>
      <c r="M30" s="45">
        <f t="shared" si="3"/>
        <v>53342</v>
      </c>
      <c r="N30" s="43">
        <f t="shared" si="3"/>
        <v>595666.25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14" t="s">
        <v>53</v>
      </c>
      <c r="B32" s="371"/>
      <c r="C32" s="52">
        <f>C30/N30</f>
        <v>5.0175496765176804E-2</v>
      </c>
      <c r="D32" s="65">
        <f>D30/N30</f>
        <v>0.1008034784579452</v>
      </c>
      <c r="E32" s="52">
        <f>E30/N30</f>
        <v>6.4588181720888163E-2</v>
      </c>
      <c r="F32" s="65">
        <f>F30/N30</f>
        <v>0.10436825991064627</v>
      </c>
      <c r="G32" s="52">
        <f>G30/N30</f>
        <v>0.12965146170359659</v>
      </c>
      <c r="H32" s="65">
        <f>H30/N30</f>
        <v>8.9961450728491002E-2</v>
      </c>
      <c r="I32" s="52">
        <f>I30/N30</f>
        <v>6.9605404032879153E-2</v>
      </c>
      <c r="J32" s="65">
        <f>J30/N30</f>
        <v>0.14215175024604801</v>
      </c>
      <c r="K32" s="52">
        <f>K30/N30</f>
        <v>9.0838149718907191E-2</v>
      </c>
      <c r="L32" s="65">
        <f>L30/N30</f>
        <v>6.8306220135856272E-2</v>
      </c>
      <c r="M32" s="52">
        <f>M30/N30</f>
        <v>8.9550146579565323E-2</v>
      </c>
      <c r="N32" s="211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M29" sqref="M29"/>
    </sheetView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29"/>
      <c r="B1" s="29"/>
      <c r="C1" s="326" t="s">
        <v>111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1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6">
        <f>[1]STA_SP2_NO!$C$34</f>
        <v>1023</v>
      </c>
      <c r="D5" s="155">
        <f>[2]STA_SP2_NO!$C$34</f>
        <v>91</v>
      </c>
      <c r="E5" s="76">
        <f>[3]STA_SP2_NO!$C$34</f>
        <v>13226</v>
      </c>
      <c r="F5" s="155">
        <f>[4]STA_SP2_NO!$C$34</f>
        <v>642</v>
      </c>
      <c r="G5" s="76">
        <f>[5]STA_SP2_NO!$C$34</f>
        <v>109</v>
      </c>
      <c r="H5" s="155">
        <f>[6]STA_SP2_NO!$C$34</f>
        <v>95</v>
      </c>
      <c r="I5" s="76">
        <f>[7]STA_SP2_NO!$C$34</f>
        <v>161</v>
      </c>
      <c r="J5" s="155">
        <f>[8]STA_SP2_NO!$C$34</f>
        <v>404</v>
      </c>
      <c r="K5" s="76">
        <f>[9]STA_SP2_NO!$C$34</f>
        <v>42</v>
      </c>
      <c r="L5" s="155">
        <f>'[10]СП-2 (н.о.)'!$C$35</f>
        <v>207</v>
      </c>
      <c r="M5" s="76">
        <f>[11]STA_SP2_NO!$C$34</f>
        <v>35</v>
      </c>
      <c r="N5" s="155">
        <f t="shared" ref="N5:N13" si="0">SUM(C5:M5)</f>
        <v>16035</v>
      </c>
    </row>
    <row r="6" spans="1:14" x14ac:dyDescent="0.25">
      <c r="A6" s="36">
        <v>2</v>
      </c>
      <c r="B6" s="37" t="s">
        <v>40</v>
      </c>
      <c r="C6" s="76">
        <f>[1]STA_SP2_NO!$C$35</f>
        <v>85</v>
      </c>
      <c r="D6" s="155">
        <f>[2]STA_SP2_NO!$C$35</f>
        <v>0</v>
      </c>
      <c r="E6" s="76">
        <f>[3]STA_SP2_NO!$C$35</f>
        <v>381</v>
      </c>
      <c r="F6" s="155">
        <f>[4]STA_SP2_NO!$C$35</f>
        <v>12</v>
      </c>
      <c r="G6" s="76">
        <f>[5]STA_SP2_NO!$C$35</f>
        <v>1</v>
      </c>
      <c r="H6" s="155">
        <f>[6]STA_SP2_NO!$C$35</f>
        <v>8</v>
      </c>
      <c r="I6" s="76">
        <f>[7]STA_SP2_NO!$C$35</f>
        <v>0</v>
      </c>
      <c r="J6" s="155">
        <f>[8]STA_SP2_NO!$C$35</f>
        <v>0</v>
      </c>
      <c r="K6" s="76">
        <f>[9]STA_SP2_NO!$C$35</f>
        <v>1</v>
      </c>
      <c r="L6" s="155">
        <f>'[10]СП-2 (н.о.)'!$C$36</f>
        <v>0</v>
      </c>
      <c r="M6" s="76">
        <f>[11]STA_SP2_NO!$C$35</f>
        <v>1</v>
      </c>
      <c r="N6" s="63">
        <f t="shared" si="0"/>
        <v>489</v>
      </c>
    </row>
    <row r="7" spans="1:14" x14ac:dyDescent="0.25">
      <c r="A7" s="36">
        <v>3</v>
      </c>
      <c r="B7" s="37" t="s">
        <v>41</v>
      </c>
      <c r="C7" s="76">
        <f>[1]STA_SP2_NO!$C$36</f>
        <v>3</v>
      </c>
      <c r="D7" s="155">
        <f>[2]STA_SP2_NO!$C$36</f>
        <v>0</v>
      </c>
      <c r="E7" s="76">
        <f>[3]STA_SP2_NO!$C$36</f>
        <v>19</v>
      </c>
      <c r="F7" s="155">
        <f>[4]STA_SP2_NO!$C$36</f>
        <v>5</v>
      </c>
      <c r="G7" s="76">
        <f>[5]STA_SP2_NO!$C$36</f>
        <v>0</v>
      </c>
      <c r="H7" s="155">
        <f>[6]STA_SP2_NO!$C$36</f>
        <v>1</v>
      </c>
      <c r="I7" s="76">
        <f>[7]STA_SP2_NO!$C$36</f>
        <v>0</v>
      </c>
      <c r="J7" s="155">
        <f>[8]STA_SP2_NO!$C$36</f>
        <v>0</v>
      </c>
      <c r="K7" s="76">
        <f>[9]STA_SP2_NO!$C$36</f>
        <v>0</v>
      </c>
      <c r="L7" s="155">
        <f>'[10]СП-2 (н.о.)'!$C$37</f>
        <v>0</v>
      </c>
      <c r="M7" s="76">
        <f>[11]STA_SP2_NO!$C$36</f>
        <v>0</v>
      </c>
      <c r="N7" s="37">
        <f t="shared" si="0"/>
        <v>28</v>
      </c>
    </row>
    <row r="8" spans="1:14" x14ac:dyDescent="0.25">
      <c r="A8" s="36">
        <v>4</v>
      </c>
      <c r="B8" s="37" t="s">
        <v>42</v>
      </c>
      <c r="C8" s="76">
        <f>[1]STA_SP2_NO!$C$37</f>
        <v>0</v>
      </c>
      <c r="D8" s="155">
        <f>[2]STA_SP2_NO!$C$37</f>
        <v>0</v>
      </c>
      <c r="E8" s="76">
        <f>[3]STA_SP2_NO!$C$37</f>
        <v>1</v>
      </c>
      <c r="F8" s="155">
        <f>[4]STA_SP2_NO!$C$37</f>
        <v>0</v>
      </c>
      <c r="G8" s="76">
        <f>[5]STA_SP2_NO!$C$37</f>
        <v>0</v>
      </c>
      <c r="H8" s="155">
        <f>[6]STA_SP2_NO!$C$37</f>
        <v>0</v>
      </c>
      <c r="I8" s="76">
        <f>[7]STA_SP2_NO!$C$37</f>
        <v>0</v>
      </c>
      <c r="J8" s="155">
        <f>[8]STA_SP2_NO!$C$37</f>
        <v>0</v>
      </c>
      <c r="K8" s="76">
        <f>[9]STA_SP2_NO!$C$37</f>
        <v>0</v>
      </c>
      <c r="L8" s="155">
        <f>'[10]СП-2 (н.о.)'!$C$38</f>
        <v>0</v>
      </c>
      <c r="M8" s="76">
        <f>[11]STA_SP2_NO!$C$37</f>
        <v>0</v>
      </c>
      <c r="N8" s="37">
        <f t="shared" si="0"/>
        <v>1</v>
      </c>
    </row>
    <row r="9" spans="1:14" x14ac:dyDescent="0.25">
      <c r="A9" s="36">
        <v>5</v>
      </c>
      <c r="B9" s="37" t="s">
        <v>43</v>
      </c>
      <c r="C9" s="76">
        <f>[1]STA_SP2_NO!$C$38</f>
        <v>11</v>
      </c>
      <c r="D9" s="155">
        <f>[2]STA_SP2_NO!$C$38</f>
        <v>1</v>
      </c>
      <c r="E9" s="76">
        <f>[3]STA_SP2_NO!$C$38</f>
        <v>8</v>
      </c>
      <c r="F9" s="155">
        <f>[4]STA_SP2_NO!$C$38</f>
        <v>0</v>
      </c>
      <c r="G9" s="76">
        <f>[5]STA_SP2_NO!$C$38</f>
        <v>0</v>
      </c>
      <c r="H9" s="155">
        <f>[6]STA_SP2_NO!$C$38</f>
        <v>0</v>
      </c>
      <c r="I9" s="76">
        <f>[7]STA_SP2_NO!$C$38</f>
        <v>0</v>
      </c>
      <c r="J9" s="155">
        <f>[8]STA_SP2_NO!$C$38</f>
        <v>0</v>
      </c>
      <c r="K9" s="76">
        <f>[9]STA_SP2_NO!$C$38</f>
        <v>0</v>
      </c>
      <c r="L9" s="155">
        <f>'[10]СП-2 (н.о.)'!$C$39</f>
        <v>0</v>
      </c>
      <c r="M9" s="76">
        <f>[11]STA_SP2_NO!$C$38</f>
        <v>0</v>
      </c>
      <c r="N9" s="37">
        <f t="shared" si="0"/>
        <v>20</v>
      </c>
    </row>
    <row r="10" spans="1:14" x14ac:dyDescent="0.25">
      <c r="A10" s="36">
        <v>6</v>
      </c>
      <c r="B10" s="37" t="s">
        <v>44</v>
      </c>
      <c r="C10" s="76">
        <f>[1]STA_SP2_NO!$C$39</f>
        <v>41</v>
      </c>
      <c r="D10" s="155">
        <f>[2]STA_SP2_NO!$C$39</f>
        <v>1</v>
      </c>
      <c r="E10" s="76">
        <f>[3]STA_SP2_NO!$C$39</f>
        <v>28</v>
      </c>
      <c r="F10" s="155">
        <f>[4]STA_SP2_NO!$C$39</f>
        <v>138</v>
      </c>
      <c r="G10" s="76">
        <f>[5]STA_SP2_NO!$C$39</f>
        <v>6</v>
      </c>
      <c r="H10" s="155">
        <f>[6]STA_SP2_NO!$C$39</f>
        <v>5</v>
      </c>
      <c r="I10" s="76">
        <f>[7]STA_SP2_NO!$C$39</f>
        <v>0</v>
      </c>
      <c r="J10" s="155">
        <f>[8]STA_SP2_NO!$C$39</f>
        <v>0</v>
      </c>
      <c r="K10" s="76">
        <f>[9]STA_SP2_NO!$C$39</f>
        <v>1</v>
      </c>
      <c r="L10" s="155">
        <f>'[10]СП-2 (н.о.)'!$C$40</f>
        <v>41</v>
      </c>
      <c r="M10" s="76">
        <f>[11]STA_SP2_NO!$C$39</f>
        <v>5</v>
      </c>
      <c r="N10" s="37">
        <f t="shared" si="0"/>
        <v>266</v>
      </c>
    </row>
    <row r="11" spans="1:14" x14ac:dyDescent="0.25">
      <c r="A11" s="36">
        <v>7</v>
      </c>
      <c r="B11" s="37" t="s">
        <v>45</v>
      </c>
      <c r="C11" s="76">
        <f>[1]STA_SP2_NO!$C$40</f>
        <v>65</v>
      </c>
      <c r="D11" s="155">
        <f>[2]STA_SP2_NO!$C$40</f>
        <v>2</v>
      </c>
      <c r="E11" s="76">
        <f>[3]STA_SP2_NO!$C$40</f>
        <v>55</v>
      </c>
      <c r="F11" s="155">
        <f>[4]STA_SP2_NO!$C$40</f>
        <v>102</v>
      </c>
      <c r="G11" s="76">
        <f>[5]STA_SP2_NO!$C$40</f>
        <v>1</v>
      </c>
      <c r="H11" s="155">
        <f>[6]STA_SP2_NO!$C$40</f>
        <v>1</v>
      </c>
      <c r="I11" s="76">
        <f>[7]STA_SP2_NO!$C$40</f>
        <v>0</v>
      </c>
      <c r="J11" s="155">
        <f>[8]STA_SP2_NO!$C$40</f>
        <v>0</v>
      </c>
      <c r="K11" s="76">
        <f>[9]STA_SP2_NO!$C$40</f>
        <v>1</v>
      </c>
      <c r="L11" s="155">
        <f>'[10]СП-2 (н.о.)'!$C$41</f>
        <v>5</v>
      </c>
      <c r="M11" s="76">
        <f>[11]STA_SP2_NO!$C$40</f>
        <v>1</v>
      </c>
      <c r="N11" s="63">
        <f t="shared" si="0"/>
        <v>233</v>
      </c>
    </row>
    <row r="12" spans="1:14" ht="15.75" thickBot="1" x14ac:dyDescent="0.3">
      <c r="A12" s="38">
        <v>8</v>
      </c>
      <c r="B12" s="39" t="s">
        <v>46</v>
      </c>
      <c r="C12" s="76">
        <f>[1]STA_SP2_NO!$C$41</f>
        <v>0</v>
      </c>
      <c r="D12" s="155">
        <f>[2]STA_SP2_NO!$C$41</f>
        <v>0</v>
      </c>
      <c r="E12" s="76">
        <f>[3]STA_SP2_NO!$C$41</f>
        <v>6</v>
      </c>
      <c r="F12" s="155">
        <f>[4]STA_SP2_NO!$C$41</f>
        <v>0</v>
      </c>
      <c r="G12" s="76">
        <f>[5]STA_SP2_NO!$C$41</f>
        <v>0</v>
      </c>
      <c r="H12" s="155">
        <f>[6]STA_SP2_NO!$C$41</f>
        <v>0</v>
      </c>
      <c r="I12" s="76">
        <f>[7]STA_SP2_NO!$C$41</f>
        <v>0</v>
      </c>
      <c r="J12" s="155">
        <f>[8]STA_SP2_NO!$C$41</f>
        <v>0</v>
      </c>
      <c r="K12" s="76">
        <f>[9]STA_SP2_NO!$C$41</f>
        <v>0</v>
      </c>
      <c r="L12" s="155">
        <f>'[10]СП-2 (н.о.)'!$C$42</f>
        <v>0</v>
      </c>
      <c r="M12" s="76">
        <f>[11]STA_SP2_NO!$C$41</f>
        <v>0</v>
      </c>
      <c r="N12" s="37">
        <f t="shared" si="0"/>
        <v>6</v>
      </c>
    </row>
    <row r="13" spans="1:14" ht="15.75" thickBot="1" x14ac:dyDescent="0.3">
      <c r="A13" s="40"/>
      <c r="B13" s="41" t="s">
        <v>37</v>
      </c>
      <c r="C13" s="45">
        <f t="shared" ref="C13:M13" si="1">SUM(C5:C12)</f>
        <v>1228</v>
      </c>
      <c r="D13" s="43">
        <f t="shared" si="1"/>
        <v>95</v>
      </c>
      <c r="E13" s="45">
        <f t="shared" si="1"/>
        <v>13724</v>
      </c>
      <c r="F13" s="43">
        <f t="shared" si="1"/>
        <v>899</v>
      </c>
      <c r="G13" s="45">
        <f t="shared" si="1"/>
        <v>117</v>
      </c>
      <c r="H13" s="43">
        <f t="shared" si="1"/>
        <v>110</v>
      </c>
      <c r="I13" s="45">
        <f t="shared" si="1"/>
        <v>161</v>
      </c>
      <c r="J13" s="43">
        <f t="shared" si="1"/>
        <v>404</v>
      </c>
      <c r="K13" s="45">
        <f t="shared" si="1"/>
        <v>45</v>
      </c>
      <c r="L13" s="43">
        <f>SUM(L5:L12)</f>
        <v>253</v>
      </c>
      <c r="M13" s="45">
        <f t="shared" si="1"/>
        <v>42</v>
      </c>
      <c r="N13" s="43">
        <f t="shared" si="0"/>
        <v>17078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4" t="s">
        <v>53</v>
      </c>
      <c r="B15" s="371"/>
      <c r="C15" s="64">
        <f>C13/N13</f>
        <v>7.1905375336690475E-2</v>
      </c>
      <c r="D15" s="65">
        <f>D13/N13</f>
        <v>5.5627122613889218E-3</v>
      </c>
      <c r="E15" s="52">
        <f>E13/N13</f>
        <v>0.80360697974001638</v>
      </c>
      <c r="F15" s="65">
        <f>F13/N13</f>
        <v>5.2640824452512003E-2</v>
      </c>
      <c r="G15" s="52">
        <f>G13/N13</f>
        <v>6.8509193113947767E-3</v>
      </c>
      <c r="H15" s="65">
        <f>H13/N13</f>
        <v>6.4410352500292771E-3</v>
      </c>
      <c r="I15" s="52">
        <f>I13/N13</f>
        <v>9.4273334114064883E-3</v>
      </c>
      <c r="J15" s="65">
        <f>J13/N13</f>
        <v>2.3656165827380254E-2</v>
      </c>
      <c r="K15" s="52">
        <f>K13/N13</f>
        <v>2.6349689659210681E-3</v>
      </c>
      <c r="L15" s="65">
        <f>L13/N13</f>
        <v>1.4814381075067337E-2</v>
      </c>
      <c r="M15" s="66">
        <f>M13/N13</f>
        <v>2.4593043681929968E-3</v>
      </c>
      <c r="N15" s="211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29"/>
      <c r="B17" s="29"/>
      <c r="C17" s="326" t="s">
        <v>112</v>
      </c>
      <c r="D17" s="327"/>
      <c r="E17" s="327"/>
      <c r="F17" s="327"/>
      <c r="G17" s="327"/>
      <c r="H17" s="327"/>
      <c r="I17" s="327"/>
      <c r="J17" s="328"/>
      <c r="K17" s="328"/>
      <c r="L17" s="29"/>
      <c r="M17" s="29"/>
      <c r="N17" s="208" t="s">
        <v>36</v>
      </c>
    </row>
    <row r="18" spans="1:14" ht="15.75" thickBot="1" x14ac:dyDescent="0.3">
      <c r="A18" s="329" t="s">
        <v>0</v>
      </c>
      <c r="B18" s="331" t="s">
        <v>1</v>
      </c>
      <c r="C18" s="350" t="s">
        <v>2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31" t="s">
        <v>3</v>
      </c>
    </row>
    <row r="19" spans="1:14" x14ac:dyDescent="0.25">
      <c r="A19" s="361"/>
      <c r="B19" s="362"/>
      <c r="C19" s="366" t="s">
        <v>69</v>
      </c>
      <c r="D19" s="331" t="s">
        <v>4</v>
      </c>
      <c r="E19" s="357" t="s">
        <v>5</v>
      </c>
      <c r="F19" s="375" t="s">
        <v>6</v>
      </c>
      <c r="G19" s="357" t="s">
        <v>7</v>
      </c>
      <c r="H19" s="355" t="s">
        <v>8</v>
      </c>
      <c r="I19" s="357" t="s">
        <v>94</v>
      </c>
      <c r="J19" s="355" t="s">
        <v>9</v>
      </c>
      <c r="K19" s="366" t="s">
        <v>10</v>
      </c>
      <c r="L19" s="331" t="s">
        <v>93</v>
      </c>
      <c r="M19" s="357" t="s">
        <v>11</v>
      </c>
      <c r="N19" s="351"/>
    </row>
    <row r="20" spans="1:14" ht="15.75" thickBot="1" x14ac:dyDescent="0.3">
      <c r="A20" s="358"/>
      <c r="B20" s="352"/>
      <c r="C20" s="368"/>
      <c r="D20" s="358"/>
      <c r="E20" s="358"/>
      <c r="F20" s="376"/>
      <c r="G20" s="358"/>
      <c r="H20" s="356"/>
      <c r="I20" s="358"/>
      <c r="J20" s="356"/>
      <c r="K20" s="368"/>
      <c r="L20" s="358"/>
      <c r="M20" s="358"/>
      <c r="N20" s="352"/>
    </row>
    <row r="21" spans="1:14" x14ac:dyDescent="0.25">
      <c r="A21" s="34">
        <v>1</v>
      </c>
      <c r="B21" s="35" t="s">
        <v>39</v>
      </c>
      <c r="C21" s="76">
        <f>[1]STA_SP2_NO!$D$34</f>
        <v>3440.79</v>
      </c>
      <c r="D21" s="155">
        <f>[2]STA_SP2_NO!$D$34</f>
        <v>733.7</v>
      </c>
      <c r="E21" s="76">
        <f>[3]STA_SP2_NO!$D$34</f>
        <v>42532</v>
      </c>
      <c r="F21" s="155">
        <f>[4]STA_SP2_NO!$D$34</f>
        <v>2353.7399999999998</v>
      </c>
      <c r="G21" s="76">
        <f>[5]STA_SP2_NO!$D$34</f>
        <v>833</v>
      </c>
      <c r="H21" s="155">
        <f>[6]STA_SP2_NO!$D$34</f>
        <v>582</v>
      </c>
      <c r="I21" s="76">
        <f>[7]STA_SP2_NO!$D$34</f>
        <v>859.15</v>
      </c>
      <c r="J21" s="155">
        <f>[8]STA_SP2_NO!$D$34</f>
        <v>1811</v>
      </c>
      <c r="K21" s="76">
        <f>[9]STA_SP2_NO!$D$34</f>
        <v>375</v>
      </c>
      <c r="L21" s="155">
        <f>'[10]СП-2 (н.о.)'!$D$35</f>
        <v>1027.05</v>
      </c>
      <c r="M21" s="76">
        <f>[11]STA_SP2_NO!$D$34</f>
        <v>267</v>
      </c>
      <c r="N21" s="155">
        <f t="shared" ref="N21:N28" si="2">SUM(C21:M21)</f>
        <v>54814.43</v>
      </c>
    </row>
    <row r="22" spans="1:14" x14ac:dyDescent="0.25">
      <c r="A22" s="36">
        <v>2</v>
      </c>
      <c r="B22" s="37" t="s">
        <v>40</v>
      </c>
      <c r="C22" s="76">
        <f>[1]STA_SP2_NO!$D$35</f>
        <v>790.26</v>
      </c>
      <c r="D22" s="155">
        <f>[2]STA_SP2_NO!$D$35</f>
        <v>0</v>
      </c>
      <c r="E22" s="76">
        <f>[3]STA_SP2_NO!$D$35</f>
        <v>2224</v>
      </c>
      <c r="F22" s="155">
        <f>[4]STA_SP2_NO!$D$35</f>
        <v>142.79</v>
      </c>
      <c r="G22" s="76">
        <f>[5]STA_SP2_NO!$D$35</f>
        <v>18</v>
      </c>
      <c r="H22" s="155">
        <f>[6]STA_SP2_NO!$D$35</f>
        <v>66</v>
      </c>
      <c r="I22" s="76">
        <f>[7]STA_SP2_NO!$D$35</f>
        <v>0</v>
      </c>
      <c r="J22" s="155">
        <f>[8]STA_SP2_NO!$D$35</f>
        <v>0</v>
      </c>
      <c r="K22" s="76">
        <f>[9]STA_SP2_NO!$D$35</f>
        <v>14</v>
      </c>
      <c r="L22" s="155">
        <f>'[10]СП-2 (н.о.)'!$D$36</f>
        <v>0</v>
      </c>
      <c r="M22" s="76">
        <f>[11]STA_SP2_NO!$D$35</f>
        <v>14</v>
      </c>
      <c r="N22" s="63">
        <f t="shared" si="2"/>
        <v>3269.05</v>
      </c>
    </row>
    <row r="23" spans="1:14" x14ac:dyDescent="0.25">
      <c r="A23" s="36">
        <v>3</v>
      </c>
      <c r="B23" s="37" t="s">
        <v>41</v>
      </c>
      <c r="C23" s="76">
        <f>[1]STA_SP2_NO!$D$36</f>
        <v>53.61</v>
      </c>
      <c r="D23" s="155">
        <f>[2]STA_SP2_NO!$D$36</f>
        <v>0</v>
      </c>
      <c r="E23" s="76">
        <f>[3]STA_SP2_NO!$D$36</f>
        <v>117</v>
      </c>
      <c r="F23" s="155">
        <f>[4]STA_SP2_NO!$D$36</f>
        <v>84.3</v>
      </c>
      <c r="G23" s="76">
        <f>[5]STA_SP2_NO!$D$36</f>
        <v>0</v>
      </c>
      <c r="H23" s="155">
        <f>[6]STA_SP2_NO!$D$36</f>
        <v>18</v>
      </c>
      <c r="I23" s="76">
        <f>[7]STA_SP2_NO!$D$36</f>
        <v>0</v>
      </c>
      <c r="J23" s="155">
        <f>[8]STA_SP2_NO!$D$36</f>
        <v>0</v>
      </c>
      <c r="K23" s="76">
        <f>[9]STA_SP2_NO!$D$36</f>
        <v>0</v>
      </c>
      <c r="L23" s="155">
        <f>'[10]СП-2 (н.о.)'!$D$37</f>
        <v>0</v>
      </c>
      <c r="M23" s="76">
        <f>[11]STA_SP2_NO!$D$36</f>
        <v>0</v>
      </c>
      <c r="N23" s="63">
        <f t="shared" si="2"/>
        <v>272.91000000000003</v>
      </c>
    </row>
    <row r="24" spans="1:14" x14ac:dyDescent="0.25">
      <c r="A24" s="36">
        <v>4</v>
      </c>
      <c r="B24" s="37" t="s">
        <v>42</v>
      </c>
      <c r="C24" s="76">
        <f>[1]STA_SP2_NO!$D$37</f>
        <v>0</v>
      </c>
      <c r="D24" s="155">
        <f>[2]STA_SP2_NO!$D$37</f>
        <v>0</v>
      </c>
      <c r="E24" s="76">
        <f>[3]STA_SP2_NO!$D$37</f>
        <v>14</v>
      </c>
      <c r="F24" s="155">
        <f>[4]STA_SP2_NO!$D$37</f>
        <v>0</v>
      </c>
      <c r="G24" s="76">
        <f>[5]STA_SP2_NO!$D$37</f>
        <v>0</v>
      </c>
      <c r="H24" s="155">
        <f>[6]STA_SP2_NO!$D$37</f>
        <v>0</v>
      </c>
      <c r="I24" s="76">
        <f>[7]STA_SP2_NO!$D$37</f>
        <v>0</v>
      </c>
      <c r="J24" s="155">
        <f>[8]STA_SP2_NO!$D$37</f>
        <v>0</v>
      </c>
      <c r="K24" s="76">
        <f>[9]STA_SP2_NO!$D$37</f>
        <v>0</v>
      </c>
      <c r="L24" s="155">
        <f>'[10]СП-2 (н.о.)'!$D$38</f>
        <v>0</v>
      </c>
      <c r="M24" s="76">
        <f>[11]STA_SP2_NO!$D$37</f>
        <v>0</v>
      </c>
      <c r="N24" s="37">
        <f t="shared" si="2"/>
        <v>14</v>
      </c>
    </row>
    <row r="25" spans="1:14" x14ac:dyDescent="0.25">
      <c r="A25" s="36">
        <v>5</v>
      </c>
      <c r="B25" s="37" t="s">
        <v>43</v>
      </c>
      <c r="C25" s="76">
        <f>[1]STA_SP2_NO!$D$38</f>
        <v>27.09</v>
      </c>
      <c r="D25" s="155">
        <f>[2]STA_SP2_NO!$D$38</f>
        <v>2.46</v>
      </c>
      <c r="E25" s="76">
        <f>[3]STA_SP2_NO!$D$38</f>
        <v>45</v>
      </c>
      <c r="F25" s="155">
        <f>[4]STA_SP2_NO!$D$38</f>
        <v>0</v>
      </c>
      <c r="G25" s="76">
        <f>[5]STA_SP2_NO!$D$38</f>
        <v>0</v>
      </c>
      <c r="H25" s="155">
        <f>[6]STA_SP2_NO!$D$38</f>
        <v>0</v>
      </c>
      <c r="I25" s="76">
        <f>[7]STA_SP2_NO!$D$38</f>
        <v>0</v>
      </c>
      <c r="J25" s="155">
        <f>[8]STA_SP2_NO!$D$38</f>
        <v>0</v>
      </c>
      <c r="K25" s="76">
        <f>[9]STA_SP2_NO!$D$38</f>
        <v>0</v>
      </c>
      <c r="L25" s="155">
        <f>'[10]СП-2 (н.о.)'!$D$39</f>
        <v>0</v>
      </c>
      <c r="M25" s="76">
        <f>[11]STA_SP2_NO!$D$38</f>
        <v>0</v>
      </c>
      <c r="N25" s="37">
        <f t="shared" si="2"/>
        <v>74.55</v>
      </c>
    </row>
    <row r="26" spans="1:14" x14ac:dyDescent="0.25">
      <c r="A26" s="36">
        <v>6</v>
      </c>
      <c r="B26" s="37" t="s">
        <v>44</v>
      </c>
      <c r="C26" s="76">
        <f>[1]STA_SP2_NO!$D$39</f>
        <v>134.16</v>
      </c>
      <c r="D26" s="155">
        <f>[2]STA_SP2_NO!$D$39</f>
        <v>3.08</v>
      </c>
      <c r="E26" s="76">
        <f>[3]STA_SP2_NO!$D$39</f>
        <v>86</v>
      </c>
      <c r="F26" s="155">
        <f>[4]STA_SP2_NO!$D$39</f>
        <v>432.52</v>
      </c>
      <c r="G26" s="76">
        <f>[5]STA_SP2_NO!$D$39</f>
        <v>29</v>
      </c>
      <c r="H26" s="155">
        <f>[6]STA_SP2_NO!$D$39</f>
        <v>33</v>
      </c>
      <c r="I26" s="76">
        <f>[7]STA_SP2_NO!$D$39</f>
        <v>0</v>
      </c>
      <c r="J26" s="155">
        <f>[8]STA_SP2_NO!$D$39</f>
        <v>0</v>
      </c>
      <c r="K26" s="76">
        <f>[9]STA_SP2_NO!$D$39</f>
        <v>3</v>
      </c>
      <c r="L26" s="155">
        <f>'[10]СП-2 (н.о.)'!$D$40</f>
        <v>134.07</v>
      </c>
      <c r="M26" s="76">
        <f>[11]STA_SP2_NO!$D$39</f>
        <v>25</v>
      </c>
      <c r="N26" s="63">
        <f t="shared" si="2"/>
        <v>879.82999999999993</v>
      </c>
    </row>
    <row r="27" spans="1:14" x14ac:dyDescent="0.25">
      <c r="A27" s="36">
        <v>7</v>
      </c>
      <c r="B27" s="37" t="s">
        <v>45</v>
      </c>
      <c r="C27" s="76">
        <f>[1]STA_SP2_NO!$D$40</f>
        <v>40.35</v>
      </c>
      <c r="D27" s="155">
        <f>[2]STA_SP2_NO!$D$40</f>
        <v>1.23</v>
      </c>
      <c r="E27" s="76">
        <f>[3]STA_SP2_NO!$D$40</f>
        <v>34</v>
      </c>
      <c r="F27" s="155">
        <f>[4]STA_SP2_NO!$D$40</f>
        <v>203.89</v>
      </c>
      <c r="G27" s="76">
        <f>[5]STA_SP2_NO!$D$40</f>
        <v>1</v>
      </c>
      <c r="H27" s="155">
        <f>[6]STA_SP2_NO!$D$40</f>
        <v>1</v>
      </c>
      <c r="I27" s="76">
        <f>[7]STA_SP2_NO!$D$40</f>
        <v>0</v>
      </c>
      <c r="J27" s="155">
        <f>[8]STA_SP2_NO!$D$40</f>
        <v>0</v>
      </c>
      <c r="K27" s="76">
        <f>[9]STA_SP2_NO!$D$40</f>
        <v>1</v>
      </c>
      <c r="L27" s="155">
        <f>'[10]СП-2 (н.о.)'!$D$41</f>
        <v>3.08</v>
      </c>
      <c r="M27" s="76">
        <f>[11]STA_SP2_NO!$D$40</f>
        <v>1</v>
      </c>
      <c r="N27" s="63">
        <f t="shared" si="2"/>
        <v>286.54999999999995</v>
      </c>
    </row>
    <row r="28" spans="1:14" ht="15.75" thickBot="1" x14ac:dyDescent="0.3">
      <c r="A28" s="38">
        <v>8</v>
      </c>
      <c r="B28" s="39" t="s">
        <v>46</v>
      </c>
      <c r="C28" s="76">
        <f>[1]STA_SP2_NO!$D$41</f>
        <v>0</v>
      </c>
      <c r="D28" s="155">
        <f>[2]STA_SP2_NO!$D$41</f>
        <v>0</v>
      </c>
      <c r="E28" s="76">
        <f>[3]STA_SP2_NO!$D$41</f>
        <v>85</v>
      </c>
      <c r="F28" s="155">
        <f>[4]STA_SP2_NO!$D$41</f>
        <v>0</v>
      </c>
      <c r="G28" s="76">
        <f>[5]STA_SP2_NO!$D$41</f>
        <v>0</v>
      </c>
      <c r="H28" s="155">
        <f>[6]STA_SP2_NO!$D$41</f>
        <v>0</v>
      </c>
      <c r="I28" s="76">
        <f>[7]STA_SP2_NO!$D$41</f>
        <v>0</v>
      </c>
      <c r="J28" s="155">
        <f>[8]STA_SP2_NO!$D$41</f>
        <v>0</v>
      </c>
      <c r="K28" s="76">
        <f>[9]STA_SP2_NO!$D$41</f>
        <v>0</v>
      </c>
      <c r="L28" s="155">
        <f>'[10]СП-2 (н.о.)'!$D$42</f>
        <v>0</v>
      </c>
      <c r="M28" s="76">
        <f>[11]STA_SP2_NO!$D$41</f>
        <v>0</v>
      </c>
      <c r="N28" s="37">
        <f t="shared" si="2"/>
        <v>85</v>
      </c>
    </row>
    <row r="29" spans="1:14" ht="15.75" thickBot="1" x14ac:dyDescent="0.3">
      <c r="A29" s="40"/>
      <c r="B29" s="41" t="s">
        <v>37</v>
      </c>
      <c r="C29" s="45">
        <f t="shared" ref="C29:M29" si="3">SUM(C21:C28)</f>
        <v>4486.26</v>
      </c>
      <c r="D29" s="56">
        <f>SUM(D21:D28)</f>
        <v>740.47000000000014</v>
      </c>
      <c r="E29" s="45">
        <f t="shared" si="3"/>
        <v>45137</v>
      </c>
      <c r="F29" s="43">
        <f t="shared" si="3"/>
        <v>3217.24</v>
      </c>
      <c r="G29" s="45">
        <f t="shared" si="3"/>
        <v>881</v>
      </c>
      <c r="H29" s="43">
        <f t="shared" si="3"/>
        <v>700</v>
      </c>
      <c r="I29" s="45">
        <f>SUM(I21:I28)</f>
        <v>859.15</v>
      </c>
      <c r="J29" s="43">
        <f t="shared" si="3"/>
        <v>1811</v>
      </c>
      <c r="K29" s="45">
        <f t="shared" si="3"/>
        <v>393</v>
      </c>
      <c r="L29" s="43">
        <f>SUM(L21:L28)</f>
        <v>1164.1999999999998</v>
      </c>
      <c r="M29" s="45">
        <f t="shared" si="3"/>
        <v>307</v>
      </c>
      <c r="N29" s="43">
        <f>SUM(C29:M29)</f>
        <v>59696.32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14" t="s">
        <v>53</v>
      </c>
      <c r="B31" s="371"/>
      <c r="C31" s="64">
        <f>C29/N29</f>
        <v>7.5151366114360157E-2</v>
      </c>
      <c r="D31" s="65">
        <f>D29/N29</f>
        <v>1.2403947177983503E-2</v>
      </c>
      <c r="E31" s="52">
        <f>E29/N29</f>
        <v>0.7561102593928738</v>
      </c>
      <c r="F31" s="65">
        <f>F29/N29</f>
        <v>5.3893439327583337E-2</v>
      </c>
      <c r="G31" s="52">
        <f>G29/N29</f>
        <v>1.4758028635600988E-2</v>
      </c>
      <c r="H31" s="65">
        <f>H29/N29</f>
        <v>1.1726015942021217E-2</v>
      </c>
      <c r="I31" s="52">
        <f>I29/N29</f>
        <v>1.4392009423696469E-2</v>
      </c>
      <c r="J31" s="65">
        <f>J29/N29</f>
        <v>3.0336878387143461E-2</v>
      </c>
      <c r="K31" s="52">
        <f>K29/N29</f>
        <v>6.5833203788776256E-3</v>
      </c>
      <c r="L31" s="65">
        <f>L29/N29</f>
        <v>1.9502039656715854E-2</v>
      </c>
      <c r="M31" s="66">
        <f>M29/N29</f>
        <v>5.1426955631435909E-3</v>
      </c>
      <c r="N31" s="211">
        <f>N29/N29</f>
        <v>1</v>
      </c>
    </row>
  </sheetData>
  <mergeCells count="34">
    <mergeCell ref="A31:B31"/>
    <mergeCell ref="G19:G20"/>
    <mergeCell ref="H19:H20"/>
    <mergeCell ref="I19:I20"/>
    <mergeCell ref="J19:J20"/>
    <mergeCell ref="A15:B15"/>
    <mergeCell ref="C17:K17"/>
    <mergeCell ref="A18:A20"/>
    <mergeCell ref="B18:B20"/>
    <mergeCell ref="C18:M18"/>
    <mergeCell ref="M19:M20"/>
    <mergeCell ref="K19:K20"/>
    <mergeCell ref="L19:L20"/>
    <mergeCell ref="N18:N20"/>
    <mergeCell ref="C19:C20"/>
    <mergeCell ref="D19:D20"/>
    <mergeCell ref="E19:E20"/>
    <mergeCell ref="F19:F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M18" sqref="M18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58"/>
      <c r="B1" s="158"/>
      <c r="C1" s="326" t="s">
        <v>113</v>
      </c>
      <c r="D1" s="327"/>
      <c r="E1" s="327"/>
      <c r="F1" s="327"/>
      <c r="G1" s="327"/>
      <c r="H1" s="327"/>
      <c r="I1" s="327"/>
      <c r="J1" s="379"/>
      <c r="K1" s="379"/>
      <c r="L1" s="158"/>
      <c r="M1" s="158"/>
      <c r="N1" s="159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53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31" t="s">
        <v>9</v>
      </c>
      <c r="K3" s="380" t="s">
        <v>38</v>
      </c>
      <c r="L3" s="331" t="s">
        <v>93</v>
      </c>
      <c r="M3" s="359" t="s">
        <v>11</v>
      </c>
      <c r="N3" s="351"/>
    </row>
    <row r="4" spans="1:14" ht="15.75" thickBot="1" x14ac:dyDescent="0.3">
      <c r="A4" s="358"/>
      <c r="B4" s="352"/>
      <c r="C4" s="354"/>
      <c r="D4" s="356"/>
      <c r="E4" s="358"/>
      <c r="F4" s="356"/>
      <c r="G4" s="358"/>
      <c r="H4" s="356"/>
      <c r="I4" s="358"/>
      <c r="J4" s="358"/>
      <c r="K4" s="381"/>
      <c r="L4" s="358"/>
      <c r="M4" s="360"/>
      <c r="N4" s="352"/>
    </row>
    <row r="5" spans="1:14" ht="15.75" thickBot="1" x14ac:dyDescent="0.3">
      <c r="A5" s="34">
        <v>1</v>
      </c>
      <c r="B5" s="35" t="s">
        <v>39</v>
      </c>
      <c r="C5" s="154">
        <f>[1]STA_SP2_NO!$J$11</f>
        <v>637</v>
      </c>
      <c r="D5" s="82">
        <f>[2]STA_SP2_NO!$J$11</f>
        <v>1126</v>
      </c>
      <c r="E5" s="154">
        <f>[3]STA_SP2_NO!$J$11</f>
        <v>935</v>
      </c>
      <c r="F5" s="82">
        <f>[4]STA_SP2_NO!$J$11</f>
        <v>1008</v>
      </c>
      <c r="G5" s="154">
        <f>[5]STA_SP2_NO!$J$11</f>
        <v>1790</v>
      </c>
      <c r="H5" s="160">
        <f>[6]STA_SP2_NO!$J$11</f>
        <v>935</v>
      </c>
      <c r="I5" s="154">
        <f>[7]STA_SP2_NO!$J$11</f>
        <v>1012</v>
      </c>
      <c r="J5" s="82">
        <f>[8]STA_SP2_NO!$J$11</f>
        <v>1779</v>
      </c>
      <c r="K5" s="154">
        <f>[9]STA_SP2_NO!$J$11</f>
        <v>987</v>
      </c>
      <c r="L5" s="82">
        <f>'[10]СП-2 (н.о.)'!$J$12</f>
        <v>851</v>
      </c>
      <c r="M5" s="154">
        <f>[11]STA_SP2_NO!$J$11</f>
        <v>1165</v>
      </c>
      <c r="N5" s="155">
        <f t="shared" ref="N5:N17" si="0">SUM(C5:M5)</f>
        <v>12225</v>
      </c>
    </row>
    <row r="6" spans="1:14" ht="15.75" thickBot="1" x14ac:dyDescent="0.3">
      <c r="A6" s="36">
        <v>2</v>
      </c>
      <c r="B6" s="37" t="s">
        <v>40</v>
      </c>
      <c r="C6" s="154">
        <f>[1]STA_SP2_NO!$J$12</f>
        <v>63</v>
      </c>
      <c r="D6" s="82">
        <f>[2]STA_SP2_NO!$J$12</f>
        <v>184</v>
      </c>
      <c r="E6" s="154">
        <f>[3]STA_SP2_NO!$J$12</f>
        <v>107</v>
      </c>
      <c r="F6" s="82">
        <f>[4]STA_SP2_NO!$J$12</f>
        <v>157</v>
      </c>
      <c r="G6" s="154">
        <f>[5]STA_SP2_NO!$J$12</f>
        <v>184</v>
      </c>
      <c r="H6" s="160">
        <f>[6]STA_SP2_NO!$J$12</f>
        <v>112</v>
      </c>
      <c r="I6" s="154">
        <f>[7]STA_SP2_NO!$J$12</f>
        <v>40</v>
      </c>
      <c r="J6" s="82">
        <f>[8]STA_SP2_NO!$J$12</f>
        <v>238</v>
      </c>
      <c r="K6" s="154">
        <f>[9]STA_SP2_NO!$J$12</f>
        <v>107</v>
      </c>
      <c r="L6" s="82">
        <f>'[10]СП-2 (н.о.)'!$J$13</f>
        <v>90</v>
      </c>
      <c r="M6" s="154">
        <f>[11]STA_SP2_NO!$J$12</f>
        <v>119</v>
      </c>
      <c r="N6" s="63">
        <f t="shared" si="0"/>
        <v>1401</v>
      </c>
    </row>
    <row r="7" spans="1:14" ht="15.75" thickBot="1" x14ac:dyDescent="0.3">
      <c r="A7" s="36">
        <v>3</v>
      </c>
      <c r="B7" s="37" t="s">
        <v>41</v>
      </c>
      <c r="C7" s="154">
        <f>[1]STA_SP2_NO!$J$13</f>
        <v>5</v>
      </c>
      <c r="D7" s="82">
        <f>[2]STA_SP2_NO!$J$13</f>
        <v>13</v>
      </c>
      <c r="E7" s="154">
        <f>[3]STA_SP2_NO!$J$13</f>
        <v>6</v>
      </c>
      <c r="F7" s="82">
        <f>[4]STA_SP2_NO!$J$13</f>
        <v>11</v>
      </c>
      <c r="G7" s="154">
        <f>[5]STA_SP2_NO!$J$13</f>
        <v>16</v>
      </c>
      <c r="H7" s="160">
        <f>[6]STA_SP2_NO!$J$13</f>
        <v>1</v>
      </c>
      <c r="I7" s="154">
        <f>[7]STA_SP2_NO!$J$13</f>
        <v>7</v>
      </c>
      <c r="J7" s="82">
        <f>[8]STA_SP2_NO!$J$13</f>
        <v>104</v>
      </c>
      <c r="K7" s="154">
        <f>[9]STA_SP2_NO!$J$13</f>
        <v>10</v>
      </c>
      <c r="L7" s="82">
        <f>'[10]СП-2 (н.о.)'!$J$14</f>
        <v>8</v>
      </c>
      <c r="M7" s="154">
        <f>[11]STA_SP2_NO!$J$13</f>
        <v>9</v>
      </c>
      <c r="N7" s="63">
        <f t="shared" si="0"/>
        <v>190</v>
      </c>
    </row>
    <row r="8" spans="1:14" ht="15.75" thickBot="1" x14ac:dyDescent="0.3">
      <c r="A8" s="36">
        <v>4</v>
      </c>
      <c r="B8" s="37" t="s">
        <v>42</v>
      </c>
      <c r="C8" s="154">
        <f>[1]STA_SP2_NO!$J$14</f>
        <v>1</v>
      </c>
      <c r="D8" s="82">
        <f>[2]STA_SP2_NO!$J$14</f>
        <v>5</v>
      </c>
      <c r="E8" s="154">
        <f>[3]STA_SP2_NO!$J$14</f>
        <v>5</v>
      </c>
      <c r="F8" s="82">
        <f>[4]STA_SP2_NO!$J$14</f>
        <v>1</v>
      </c>
      <c r="G8" s="154">
        <f>[5]STA_SP2_NO!$J$14</f>
        <v>7</v>
      </c>
      <c r="H8" s="160">
        <f>[6]STA_SP2_NO!$J$14</f>
        <v>0</v>
      </c>
      <c r="I8" s="154">
        <f>[7]STA_SP2_NO!$J$14</f>
        <v>0</v>
      </c>
      <c r="J8" s="82">
        <f>[8]STA_SP2_NO!$J$14</f>
        <v>1</v>
      </c>
      <c r="K8" s="154">
        <f>[9]STA_SP2_NO!$J$14</f>
        <v>3</v>
      </c>
      <c r="L8" s="82">
        <f>'[10]СП-2 (н.о.)'!$J$15</f>
        <v>1</v>
      </c>
      <c r="M8" s="154">
        <f>[11]STA_SP2_NO!$J$14</f>
        <v>3</v>
      </c>
      <c r="N8" s="63">
        <f t="shared" si="0"/>
        <v>27</v>
      </c>
    </row>
    <row r="9" spans="1:14" ht="15.75" thickBot="1" x14ac:dyDescent="0.3">
      <c r="A9" s="36">
        <v>5</v>
      </c>
      <c r="B9" s="37" t="s">
        <v>43</v>
      </c>
      <c r="C9" s="154">
        <f>[1]STA_SP2_NO!$J$15</f>
        <v>0</v>
      </c>
      <c r="D9" s="82">
        <f>[2]STA_SP2_NO!$J$15</f>
        <v>1</v>
      </c>
      <c r="E9" s="154">
        <f>[3]STA_SP2_NO!$J$15</f>
        <v>2</v>
      </c>
      <c r="F9" s="82">
        <f>[4]STA_SP2_NO!$J$15</f>
        <v>3</v>
      </c>
      <c r="G9" s="154">
        <f>[5]STA_SP2_NO!$J$15</f>
        <v>3</v>
      </c>
      <c r="H9" s="160">
        <f>[6]STA_SP2_NO!$J$15</f>
        <v>3</v>
      </c>
      <c r="I9" s="154">
        <f>[7]STA_SP2_NO!$J$15</f>
        <v>3</v>
      </c>
      <c r="J9" s="82">
        <f>[8]STA_SP2_NO!$J$15</f>
        <v>1</v>
      </c>
      <c r="K9" s="154">
        <f>[9]STA_SP2_NO!$J$15</f>
        <v>3</v>
      </c>
      <c r="L9" s="82">
        <f>'[10]СП-2 (н.о.)'!$J$16</f>
        <v>0</v>
      </c>
      <c r="M9" s="154">
        <f>[11]STA_SP2_NO!$J$15</f>
        <v>8</v>
      </c>
      <c r="N9" s="37">
        <f t="shared" si="0"/>
        <v>27</v>
      </c>
    </row>
    <row r="10" spans="1:14" ht="15.75" thickBot="1" x14ac:dyDescent="0.3">
      <c r="A10" s="36">
        <v>6</v>
      </c>
      <c r="B10" s="37" t="s">
        <v>44</v>
      </c>
      <c r="C10" s="154">
        <f>[1]STA_SP2_NO!$J$16</f>
        <v>7</v>
      </c>
      <c r="D10" s="82">
        <f>[2]STA_SP2_NO!$J$16</f>
        <v>7</v>
      </c>
      <c r="E10" s="154">
        <f>[3]STA_SP2_NO!$J$16</f>
        <v>3</v>
      </c>
      <c r="F10" s="82">
        <f>[4]STA_SP2_NO!$J$16</f>
        <v>7</v>
      </c>
      <c r="G10" s="154">
        <f>[5]STA_SP2_NO!$J$16</f>
        <v>9</v>
      </c>
      <c r="H10" s="160">
        <f>[6]STA_SP2_NO!$J$16</f>
        <v>7</v>
      </c>
      <c r="I10" s="154">
        <f>[7]STA_SP2_NO!$J$16</f>
        <v>3</v>
      </c>
      <c r="J10" s="82">
        <f>[8]STA_SP2_NO!$J$16</f>
        <v>22</v>
      </c>
      <c r="K10" s="154">
        <f>[9]STA_SP2_NO!$J$16</f>
        <v>8</v>
      </c>
      <c r="L10" s="82">
        <f>'[10]СП-2 (н.о.)'!$J$17</f>
        <v>7</v>
      </c>
      <c r="M10" s="154">
        <f>[11]STA_SP2_NO!$J$16</f>
        <v>21</v>
      </c>
      <c r="N10" s="63">
        <f t="shared" si="0"/>
        <v>101</v>
      </c>
    </row>
    <row r="11" spans="1:14" ht="15.75" thickBot="1" x14ac:dyDescent="0.3">
      <c r="A11" s="36">
        <v>7</v>
      </c>
      <c r="B11" s="37" t="s">
        <v>45</v>
      </c>
      <c r="C11" s="154">
        <f>[1]STA_SP2_NO!$J$17</f>
        <v>1</v>
      </c>
      <c r="D11" s="82">
        <f>[2]STA_SP2_NO!$J$17</f>
        <v>3</v>
      </c>
      <c r="E11" s="154">
        <f>[3]STA_SP2_NO!$J$17</f>
        <v>0</v>
      </c>
      <c r="F11" s="82">
        <f>[4]STA_SP2_NO!$J$17</f>
        <v>0</v>
      </c>
      <c r="G11" s="154">
        <f>[5]STA_SP2_NO!$J$17</f>
        <v>0</v>
      </c>
      <c r="H11" s="160">
        <f>[6]STA_SP2_NO!$J$17</f>
        <v>1</v>
      </c>
      <c r="I11" s="154">
        <f>[7]STA_SP2_NO!$J$17</f>
        <v>1</v>
      </c>
      <c r="J11" s="82">
        <f>[8]STA_SP2_NO!$J$17</f>
        <v>0</v>
      </c>
      <c r="K11" s="154">
        <f>[9]STA_SP2_NO!$J$17</f>
        <v>0</v>
      </c>
      <c r="L11" s="82">
        <f>'[10]СП-2 (н.о.)'!$J$18</f>
        <v>0</v>
      </c>
      <c r="M11" s="154">
        <f>[11]STA_SP2_NO!$J$17</f>
        <v>0</v>
      </c>
      <c r="N11" s="63">
        <f t="shared" si="0"/>
        <v>6</v>
      </c>
    </row>
    <row r="12" spans="1:14" ht="15.75" thickBot="1" x14ac:dyDescent="0.3">
      <c r="A12" s="36">
        <v>8</v>
      </c>
      <c r="B12" s="37" t="s">
        <v>46</v>
      </c>
      <c r="C12" s="154">
        <f>[1]STA_SP2_NO!$J$18</f>
        <v>4</v>
      </c>
      <c r="D12" s="82">
        <f>[2]STA_SP2_NO!$J$18</f>
        <v>3</v>
      </c>
      <c r="E12" s="154">
        <f>[3]STA_SP2_NO!$J$18</f>
        <v>6</v>
      </c>
      <c r="F12" s="82">
        <f>[4]STA_SP2_NO!$J$18</f>
        <v>6</v>
      </c>
      <c r="G12" s="154">
        <f>[5]STA_SP2_NO!$J$18</f>
        <v>5</v>
      </c>
      <c r="H12" s="160">
        <f>[6]STA_SP2_NO!$J$18</f>
        <v>3</v>
      </c>
      <c r="I12" s="154">
        <f>[7]STA_SP2_NO!$J$18</f>
        <v>0</v>
      </c>
      <c r="J12" s="82">
        <f>[8]STA_SP2_NO!$J$18</f>
        <v>5</v>
      </c>
      <c r="K12" s="154">
        <f>[9]STA_SP2_NO!$J$18</f>
        <v>12</v>
      </c>
      <c r="L12" s="82">
        <f>'[10]СП-2 (н.о.)'!$J$19</f>
        <v>1</v>
      </c>
      <c r="M12" s="154">
        <f>[11]STA_SP2_NO!$J$18</f>
        <v>13</v>
      </c>
      <c r="N12" s="63">
        <f t="shared" si="0"/>
        <v>58</v>
      </c>
    </row>
    <row r="13" spans="1:14" ht="23.25" thickBot="1" x14ac:dyDescent="0.3">
      <c r="A13" s="36">
        <v>9</v>
      </c>
      <c r="B13" s="62" t="s">
        <v>47</v>
      </c>
      <c r="C13" s="154">
        <f>[1]STA_SP2_NO!$J$19</f>
        <v>0</v>
      </c>
      <c r="D13" s="82">
        <f>[2]STA_SP2_NO!$J$19</f>
        <v>0</v>
      </c>
      <c r="E13" s="154">
        <f>[3]STA_SP2_NO!$J$19</f>
        <v>0</v>
      </c>
      <c r="F13" s="82">
        <f>[4]STA_SP2_NO!$J$19</f>
        <v>0</v>
      </c>
      <c r="G13" s="154">
        <f>[5]STA_SP2_NO!$J$19</f>
        <v>0</v>
      </c>
      <c r="H13" s="160">
        <f>[6]STA_SP2_NO!$J$19</f>
        <v>0</v>
      </c>
      <c r="I13" s="154">
        <f>[7]STA_SP2_NO!$J$19</f>
        <v>0</v>
      </c>
      <c r="J13" s="82">
        <f>[8]STA_SP2_NO!$J$19</f>
        <v>0</v>
      </c>
      <c r="K13" s="154">
        <f>[9]STA_SP2_NO!$J$19</f>
        <v>0</v>
      </c>
      <c r="L13" s="82">
        <f>'[10]СП-2 (н.о.)'!$J$20</f>
        <v>0</v>
      </c>
      <c r="M13" s="154">
        <f>[11]STA_SP2_NO!$J$19</f>
        <v>0</v>
      </c>
      <c r="N13" s="37">
        <f t="shared" si="0"/>
        <v>0</v>
      </c>
    </row>
    <row r="14" spans="1:14" ht="27" customHeight="1" thickBot="1" x14ac:dyDescent="0.3">
      <c r="A14" s="36">
        <v>10</v>
      </c>
      <c r="B14" s="62" t="s">
        <v>48</v>
      </c>
      <c r="C14" s="154">
        <f>[1]STA_SP2_NO!$J$20</f>
        <v>0</v>
      </c>
      <c r="D14" s="82">
        <f>[2]STA_SP2_NO!$J$20</f>
        <v>0</v>
      </c>
      <c r="E14" s="154">
        <f>[3]STA_SP2_NO!$J$20</f>
        <v>0</v>
      </c>
      <c r="F14" s="82">
        <f>[4]STA_SP2_NO!$J$20</f>
        <v>0</v>
      </c>
      <c r="G14" s="154">
        <f>[5]STA_SP2_NO!$J$20</f>
        <v>0</v>
      </c>
      <c r="H14" s="160">
        <f>[6]STA_SP2_NO!$J$20</f>
        <v>0</v>
      </c>
      <c r="I14" s="154">
        <f>[7]STA_SP2_NO!$J$20</f>
        <v>0</v>
      </c>
      <c r="J14" s="82">
        <f>[8]STA_SP2_NO!$J$20</f>
        <v>0</v>
      </c>
      <c r="K14" s="154">
        <f>[9]STA_SP2_NO!$J$20</f>
        <v>0</v>
      </c>
      <c r="L14" s="82">
        <f>'[10]СП-2 (н.о.)'!$J$21</f>
        <v>0</v>
      </c>
      <c r="M14" s="154">
        <f>[11]STA_SP2_NO!$J$20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4">
        <f>[1]STA_SP2_NO!$J$21</f>
        <v>0</v>
      </c>
      <c r="D15" s="82">
        <f>[2]STA_SP2_NO!$J$21</f>
        <v>0</v>
      </c>
      <c r="E15" s="154">
        <f>[3]STA_SP2_NO!$J$21</f>
        <v>0</v>
      </c>
      <c r="F15" s="82">
        <f>[4]STA_SP2_NO!$J$21</f>
        <v>0</v>
      </c>
      <c r="G15" s="154">
        <f>[5]STA_SP2_NO!$J$21</f>
        <v>0</v>
      </c>
      <c r="H15" s="160">
        <f>[6]STA_SP2_NO!$J$21</f>
        <v>1</v>
      </c>
      <c r="I15" s="154">
        <f>[7]STA_SP2_NO!$J$21</f>
        <v>0</v>
      </c>
      <c r="J15" s="82">
        <f>[8]STA_SP2_NO!$J$21</f>
        <v>0</v>
      </c>
      <c r="K15" s="154">
        <f>[9]STA_SP2_NO!$J$21</f>
        <v>0</v>
      </c>
      <c r="L15" s="82">
        <f>'[10]СП-2 (н.о.)'!$J$22</f>
        <v>0</v>
      </c>
      <c r="M15" s="154">
        <f>[11]STA_SP2_NO!$J$21</f>
        <v>0</v>
      </c>
      <c r="N15" s="37">
        <f t="shared" si="0"/>
        <v>1</v>
      </c>
    </row>
    <row r="16" spans="1:14" ht="57" thickBot="1" x14ac:dyDescent="0.3">
      <c r="A16" s="36">
        <v>12</v>
      </c>
      <c r="B16" s="62" t="s">
        <v>50</v>
      </c>
      <c r="C16" s="154">
        <f>[1]STA_SP2_NO!$J$22</f>
        <v>0</v>
      </c>
      <c r="D16" s="82">
        <f>[2]STA_SP2_NO!$J$22</f>
        <v>0</v>
      </c>
      <c r="E16" s="154">
        <f>[3]STA_SP2_NO!$J$22</f>
        <v>0</v>
      </c>
      <c r="F16" s="82">
        <f>[4]STA_SP2_NO!$J$22</f>
        <v>0</v>
      </c>
      <c r="G16" s="154">
        <f>[5]STA_SP2_NO!$J$22</f>
        <v>0</v>
      </c>
      <c r="H16" s="160">
        <f>[6]STA_SP2_NO!$J$22</f>
        <v>0</v>
      </c>
      <c r="I16" s="154">
        <f>[7]STA_SP2_NO!$J$22</f>
        <v>0</v>
      </c>
      <c r="J16" s="82">
        <f>[8]STA_SP2_NO!$J$22</f>
        <v>0</v>
      </c>
      <c r="K16" s="154">
        <f>[9]STA_SP2_NO!$J$22</f>
        <v>0</v>
      </c>
      <c r="L16" s="82">
        <f>'[10]СП-2 (н.о.)'!$J$23</f>
        <v>0</v>
      </c>
      <c r="M16" s="154">
        <f>[11]STA_SP2_NO!$J$22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2" t="s">
        <v>51</v>
      </c>
      <c r="C17" s="154">
        <f>[1]STA_SP2_NO!$J$23</f>
        <v>1</v>
      </c>
      <c r="D17" s="82">
        <f>[2]STA_SP2_NO!$J$23</f>
        <v>0</v>
      </c>
      <c r="E17" s="154">
        <f>[3]STA_SP2_NO!$J$23</f>
        <v>0</v>
      </c>
      <c r="F17" s="82">
        <f>[4]STA_SP2_NO!$J$23</f>
        <v>0</v>
      </c>
      <c r="G17" s="154">
        <f>[5]STA_SP2_NO!$J$23</f>
        <v>0</v>
      </c>
      <c r="H17" s="160">
        <f>[6]STA_SP2_NO!$J$23</f>
        <v>0</v>
      </c>
      <c r="I17" s="154">
        <f>[7]STA_SP2_NO!$J$23</f>
        <v>0</v>
      </c>
      <c r="J17" s="82">
        <f>[8]STA_SP2_NO!$J$23</f>
        <v>0</v>
      </c>
      <c r="K17" s="154">
        <f>[9]STA_SP2_NO!$J$23</f>
        <v>0</v>
      </c>
      <c r="L17" s="82">
        <f>'[10]СП-2 (н.о.)'!$J$24</f>
        <v>0</v>
      </c>
      <c r="M17" s="154">
        <f>[11]STA_SP2_NO!$J$23</f>
        <v>0</v>
      </c>
      <c r="N17" s="37">
        <f t="shared" si="0"/>
        <v>1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719</v>
      </c>
      <c r="D18" s="46">
        <f t="shared" si="1"/>
        <v>1342</v>
      </c>
      <c r="E18" s="45">
        <f t="shared" si="1"/>
        <v>1064</v>
      </c>
      <c r="F18" s="46">
        <f t="shared" si="1"/>
        <v>1193</v>
      </c>
      <c r="G18" s="45">
        <f t="shared" si="1"/>
        <v>2014</v>
      </c>
      <c r="H18" s="46">
        <f t="shared" si="1"/>
        <v>1063</v>
      </c>
      <c r="I18" s="45">
        <f t="shared" si="1"/>
        <v>1066</v>
      </c>
      <c r="J18" s="46">
        <f t="shared" si="1"/>
        <v>2150</v>
      </c>
      <c r="K18" s="45">
        <f t="shared" si="1"/>
        <v>1130</v>
      </c>
      <c r="L18" s="46">
        <f>SUM(L5:L17)</f>
        <v>958</v>
      </c>
      <c r="M18" s="45">
        <f t="shared" si="1"/>
        <v>1338</v>
      </c>
      <c r="N18" s="43">
        <f>SUM(C18:M18)</f>
        <v>14037</v>
      </c>
    </row>
    <row r="19" spans="1:14" ht="15.75" thickBot="1" x14ac:dyDescent="0.3">
      <c r="A19" s="129"/>
      <c r="B19" s="130"/>
      <c r="C19" s="50"/>
      <c r="D19" s="44"/>
      <c r="E19" s="50"/>
      <c r="F19" s="44"/>
      <c r="G19" s="50"/>
      <c r="H19" s="44"/>
      <c r="I19" s="50"/>
      <c r="J19" s="44"/>
      <c r="K19" s="50"/>
      <c r="L19" s="44"/>
      <c r="M19" s="50"/>
      <c r="N19" s="50"/>
    </row>
    <row r="20" spans="1:14" ht="15.75" thickBot="1" x14ac:dyDescent="0.3">
      <c r="A20" s="377" t="s">
        <v>53</v>
      </c>
      <c r="B20" s="378"/>
      <c r="C20" s="64">
        <f>C18/N18</f>
        <v>5.1221771033696656E-2</v>
      </c>
      <c r="D20" s="65">
        <f>D18/N18</f>
        <v>9.5604473890432431E-2</v>
      </c>
      <c r="E20" s="52">
        <f>E18/N18</f>
        <v>7.5799672294649859E-2</v>
      </c>
      <c r="F20" s="65">
        <f>F18/N18</f>
        <v>8.498967015744105E-2</v>
      </c>
      <c r="G20" s="52">
        <f>G18/N18</f>
        <v>0.14347795112915865</v>
      </c>
      <c r="H20" s="65">
        <f>H18/N18</f>
        <v>7.572843200113985E-2</v>
      </c>
      <c r="I20" s="52">
        <f>I18/N18</f>
        <v>7.5942152881669875E-2</v>
      </c>
      <c r="J20" s="65">
        <f>J18/N18</f>
        <v>0.15316663104651992</v>
      </c>
      <c r="K20" s="52">
        <f>K18/N18</f>
        <v>8.0501531666310466E-2</v>
      </c>
      <c r="L20" s="65">
        <f>L18/N18</f>
        <v>6.8248201182588869E-2</v>
      </c>
      <c r="M20" s="66">
        <f>M18/N18</f>
        <v>9.5319512716392385E-2</v>
      </c>
      <c r="N20" s="5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M18" sqref="M18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58" t="s">
        <v>67</v>
      </c>
      <c r="B1" s="29"/>
      <c r="C1" s="326" t="s">
        <v>105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8" t="s">
        <v>36</v>
      </c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53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31" t="s">
        <v>9</v>
      </c>
      <c r="K3" s="380" t="s">
        <v>38</v>
      </c>
      <c r="L3" s="331" t="s">
        <v>93</v>
      </c>
      <c r="M3" s="359" t="s">
        <v>11</v>
      </c>
      <c r="N3" s="351"/>
    </row>
    <row r="4" spans="1:14" ht="15.75" thickBot="1" x14ac:dyDescent="0.3">
      <c r="A4" s="358"/>
      <c r="B4" s="352"/>
      <c r="C4" s="354"/>
      <c r="D4" s="356"/>
      <c r="E4" s="358"/>
      <c r="F4" s="356"/>
      <c r="G4" s="358"/>
      <c r="H4" s="356"/>
      <c r="I4" s="358"/>
      <c r="J4" s="358"/>
      <c r="K4" s="381"/>
      <c r="L4" s="358"/>
      <c r="M4" s="360"/>
      <c r="N4" s="352"/>
    </row>
    <row r="5" spans="1:14" ht="15.75" thickBot="1" x14ac:dyDescent="0.3">
      <c r="A5" s="34">
        <v>1</v>
      </c>
      <c r="B5" s="35" t="s">
        <v>39</v>
      </c>
      <c r="C5" s="154">
        <f>[1]STA_SP2_NO!$K$11</f>
        <v>48929.42</v>
      </c>
      <c r="D5" s="82">
        <f>[2]STA_SP2_NO!$K$11</f>
        <v>69960.350000000006</v>
      </c>
      <c r="E5" s="154">
        <f>[3]STA_SP2_NO!$K$11</f>
        <v>53161</v>
      </c>
      <c r="F5" s="235">
        <f>[4]STA_SP2_NO!$K$11</f>
        <v>67270.759999999995</v>
      </c>
      <c r="G5" s="154">
        <f>[5]STA_SP2_NO!$K$11</f>
        <v>121116</v>
      </c>
      <c r="H5" s="160">
        <f>[6]STA_SP2_NO!$K$11</f>
        <v>59152</v>
      </c>
      <c r="I5" s="154">
        <f>[7]STA_SP2_NO!$K$11</f>
        <v>51258.01</v>
      </c>
      <c r="J5" s="82">
        <f>[8]STA_SP2_NO!$K$11</f>
        <v>112187</v>
      </c>
      <c r="K5" s="154">
        <f>[9]STA_SP2_NO!$K$11</f>
        <v>49885</v>
      </c>
      <c r="L5" s="82">
        <f>'[10]СП-2 (н.о.)'!$K$12</f>
        <v>73686.67</v>
      </c>
      <c r="M5" s="154">
        <f>[11]STA_SP2_NO!$K$11</f>
        <v>72084</v>
      </c>
      <c r="N5" s="155">
        <f t="shared" ref="N5:N17" si="0">SUM(C5:M5)</f>
        <v>778690.21000000008</v>
      </c>
    </row>
    <row r="6" spans="1:14" ht="15.75" thickBot="1" x14ac:dyDescent="0.3">
      <c r="A6" s="36">
        <v>2</v>
      </c>
      <c r="B6" s="37" t="s">
        <v>40</v>
      </c>
      <c r="C6" s="154">
        <f>[1]STA_SP2_NO!$K$12</f>
        <v>4057.96</v>
      </c>
      <c r="D6" s="82">
        <f>[2]STA_SP2_NO!$K$12</f>
        <v>12056.22</v>
      </c>
      <c r="E6" s="154">
        <f>[3]STA_SP2_NO!$K$12</f>
        <v>7319</v>
      </c>
      <c r="F6" s="235">
        <f>[4]STA_SP2_NO!$K$12</f>
        <v>10355.27</v>
      </c>
      <c r="G6" s="154">
        <f>[5]STA_SP2_NO!$K$12</f>
        <v>8698</v>
      </c>
      <c r="H6" s="160">
        <f>[6]STA_SP2_NO!$K$12</f>
        <v>6722</v>
      </c>
      <c r="I6" s="154">
        <f>[7]STA_SP2_NO!$K$12</f>
        <v>1271</v>
      </c>
      <c r="J6" s="82">
        <f>[8]STA_SP2_NO!$K$12</f>
        <v>20756</v>
      </c>
      <c r="K6" s="154">
        <f>[9]STA_SP2_NO!$K$12</f>
        <v>6446</v>
      </c>
      <c r="L6" s="82">
        <f>'[10]СП-2 (н.о.)'!$K$13</f>
        <v>7814.91</v>
      </c>
      <c r="M6" s="154">
        <f>[11]STA_SP2_NO!$K$12</f>
        <v>10506</v>
      </c>
      <c r="N6" s="63">
        <f t="shared" si="0"/>
        <v>96002.36</v>
      </c>
    </row>
    <row r="7" spans="1:14" ht="15.75" thickBot="1" x14ac:dyDescent="0.3">
      <c r="A7" s="36">
        <v>3</v>
      </c>
      <c r="B7" s="37" t="s">
        <v>41</v>
      </c>
      <c r="C7" s="154">
        <f>[1]STA_SP2_NO!$K$13</f>
        <v>159.21</v>
      </c>
      <c r="D7" s="82">
        <f>[2]STA_SP2_NO!$K$13</f>
        <v>642.48</v>
      </c>
      <c r="E7" s="154">
        <f>[3]STA_SP2_NO!$K$13</f>
        <v>331</v>
      </c>
      <c r="F7" s="235">
        <f>[4]STA_SP2_NO!$K$13</f>
        <v>378.34</v>
      </c>
      <c r="G7" s="154">
        <f>[5]STA_SP2_NO!$K$13</f>
        <v>1126</v>
      </c>
      <c r="H7" s="160">
        <f>[6]STA_SP2_NO!$K$13</f>
        <v>32</v>
      </c>
      <c r="I7" s="154">
        <f>[7]STA_SP2_NO!$K$13</f>
        <v>436</v>
      </c>
      <c r="J7" s="82">
        <f>[8]STA_SP2_NO!$K$13</f>
        <v>7323</v>
      </c>
      <c r="K7" s="154">
        <f>[9]STA_SP2_NO!$K$13</f>
        <v>144</v>
      </c>
      <c r="L7" s="82">
        <f>'[10]СП-2 (н.о.)'!$K$14</f>
        <v>315.11</v>
      </c>
      <c r="M7" s="154">
        <f>[11]STA_SP2_NO!$K$13</f>
        <v>1919</v>
      </c>
      <c r="N7" s="63">
        <f t="shared" si="0"/>
        <v>12806.14</v>
      </c>
    </row>
    <row r="8" spans="1:14" ht="15.75" thickBot="1" x14ac:dyDescent="0.3">
      <c r="A8" s="36">
        <v>4</v>
      </c>
      <c r="B8" s="37" t="s">
        <v>42</v>
      </c>
      <c r="C8" s="154">
        <f>[1]STA_SP2_NO!$K$14</f>
        <v>19.41</v>
      </c>
      <c r="D8" s="82">
        <f>[2]STA_SP2_NO!$K$14</f>
        <v>233.3</v>
      </c>
      <c r="E8" s="154">
        <f>[3]STA_SP2_NO!$K$14</f>
        <v>180</v>
      </c>
      <c r="F8" s="235">
        <f>[4]STA_SP2_NO!$K$14</f>
        <v>69.63</v>
      </c>
      <c r="G8" s="154">
        <f>[5]STA_SP2_NO!$K$14</f>
        <v>343</v>
      </c>
      <c r="H8" s="160">
        <f>[6]STA_SP2_NO!$K$14</f>
        <v>0</v>
      </c>
      <c r="I8" s="154">
        <f>[7]STA_SP2_NO!$K$14</f>
        <v>0</v>
      </c>
      <c r="J8" s="82">
        <f>[8]STA_SP2_NO!$K$14</f>
        <v>9</v>
      </c>
      <c r="K8" s="154">
        <f>[9]STA_SP2_NO!$K$14</f>
        <v>41</v>
      </c>
      <c r="L8" s="82">
        <f>'[10]СП-2 (н.о.)'!$K$15</f>
        <v>14.69</v>
      </c>
      <c r="M8" s="154">
        <f>[11]STA_SP2_NO!$K$14</f>
        <v>130</v>
      </c>
      <c r="N8" s="63">
        <f t="shared" si="0"/>
        <v>1040.0300000000002</v>
      </c>
    </row>
    <row r="9" spans="1:14" ht="15.75" thickBot="1" x14ac:dyDescent="0.3">
      <c r="A9" s="36">
        <v>5</v>
      </c>
      <c r="B9" s="37" t="s">
        <v>43</v>
      </c>
      <c r="C9" s="154">
        <f>[1]STA_SP2_NO!$K$15</f>
        <v>10.92</v>
      </c>
      <c r="D9" s="82">
        <f>[2]STA_SP2_NO!$K$15</f>
        <v>9.0500000000000007</v>
      </c>
      <c r="E9" s="154">
        <f>[3]STA_SP2_NO!$K$15</f>
        <v>70</v>
      </c>
      <c r="F9" s="235">
        <f>[4]STA_SP2_NO!$K$15</f>
        <v>151.87</v>
      </c>
      <c r="G9" s="154">
        <f>[5]STA_SP2_NO!$K$15</f>
        <v>109</v>
      </c>
      <c r="H9" s="160">
        <f>[6]STA_SP2_NO!$K$15</f>
        <v>124</v>
      </c>
      <c r="I9" s="154">
        <f>[7]STA_SP2_NO!$K$15</f>
        <v>119</v>
      </c>
      <c r="J9" s="82">
        <f>[8]STA_SP2_NO!$K$15</f>
        <v>8</v>
      </c>
      <c r="K9" s="154">
        <f>[9]STA_SP2_NO!$K$15</f>
        <v>245</v>
      </c>
      <c r="L9" s="82">
        <f>'[10]СП-2 (н.о.)'!$K$16</f>
        <v>0</v>
      </c>
      <c r="M9" s="154">
        <f>[11]STA_SP2_NO!$K$15</f>
        <v>332</v>
      </c>
      <c r="N9" s="63">
        <f t="shared" si="0"/>
        <v>1178.8400000000001</v>
      </c>
    </row>
    <row r="10" spans="1:14" ht="15.75" thickBot="1" x14ac:dyDescent="0.3">
      <c r="A10" s="36">
        <v>6</v>
      </c>
      <c r="B10" s="37" t="s">
        <v>44</v>
      </c>
      <c r="C10" s="154">
        <f>[1]STA_SP2_NO!$K$16</f>
        <v>195.94</v>
      </c>
      <c r="D10" s="82">
        <f>[2]STA_SP2_NO!$K$16</f>
        <v>483.34</v>
      </c>
      <c r="E10" s="154">
        <f>[3]STA_SP2_NO!$K$16</f>
        <v>222</v>
      </c>
      <c r="F10" s="235">
        <f>[4]STA_SP2_NO!$K$16</f>
        <v>694.07</v>
      </c>
      <c r="G10" s="154">
        <f>[5]STA_SP2_NO!$K$16</f>
        <v>474</v>
      </c>
      <c r="H10" s="160">
        <f>[6]STA_SP2_NO!$K$16</f>
        <v>562</v>
      </c>
      <c r="I10" s="154">
        <f>[7]STA_SP2_NO!$K$16</f>
        <v>33</v>
      </c>
      <c r="J10" s="82">
        <f>[8]STA_SP2_NO!$K$16</f>
        <v>900</v>
      </c>
      <c r="K10" s="154">
        <f>[9]STA_SP2_NO!$K$16</f>
        <v>1240</v>
      </c>
      <c r="L10" s="82">
        <f>'[10]СП-2 (н.о.)'!$K$17</f>
        <v>242.82</v>
      </c>
      <c r="M10" s="154">
        <f>[11]STA_SP2_NO!$K$16</f>
        <v>1504</v>
      </c>
      <c r="N10" s="63">
        <f t="shared" si="0"/>
        <v>6551.17</v>
      </c>
    </row>
    <row r="11" spans="1:14" ht="15.75" thickBot="1" x14ac:dyDescent="0.3">
      <c r="A11" s="36">
        <v>7</v>
      </c>
      <c r="B11" s="37" t="s">
        <v>45</v>
      </c>
      <c r="C11" s="154">
        <f>[1]STA_SP2_NO!$K$17</f>
        <v>36.47</v>
      </c>
      <c r="D11" s="82">
        <f>[2]STA_SP2_NO!$K$17</f>
        <v>137.47</v>
      </c>
      <c r="E11" s="154">
        <f>[3]STA_SP2_NO!$K$17</f>
        <v>0</v>
      </c>
      <c r="F11" s="235">
        <f>[4]STA_SP2_NO!$K$17</f>
        <v>0</v>
      </c>
      <c r="G11" s="154">
        <f>[5]STA_SP2_NO!$K$17</f>
        <v>1</v>
      </c>
      <c r="H11" s="160">
        <f>[6]STA_SP2_NO!$K$17</f>
        <v>35</v>
      </c>
      <c r="I11" s="154">
        <f>[7]STA_SP2_NO!$K$17</f>
        <v>15</v>
      </c>
      <c r="J11" s="82">
        <f>[8]STA_SP2_NO!$K$17</f>
        <v>0</v>
      </c>
      <c r="K11" s="154">
        <f>[9]STA_SP2_NO!$K$17</f>
        <v>0</v>
      </c>
      <c r="L11" s="82">
        <f>'[10]СП-2 (н.о.)'!$K$18</f>
        <v>0</v>
      </c>
      <c r="M11" s="154">
        <f>[11]STA_SP2_NO!$K$17</f>
        <v>0</v>
      </c>
      <c r="N11" s="63">
        <f t="shared" si="0"/>
        <v>224.94</v>
      </c>
    </row>
    <row r="12" spans="1:14" ht="15.75" thickBot="1" x14ac:dyDescent="0.3">
      <c r="A12" s="36">
        <v>8</v>
      </c>
      <c r="B12" s="37" t="s">
        <v>46</v>
      </c>
      <c r="C12" s="154">
        <f>[1]STA_SP2_NO!$K$18</f>
        <v>97.79</v>
      </c>
      <c r="D12" s="82">
        <f>[2]STA_SP2_NO!$K$18</f>
        <v>1693</v>
      </c>
      <c r="E12" s="154">
        <f>[3]STA_SP2_NO!$K$18</f>
        <v>279</v>
      </c>
      <c r="F12" s="235">
        <f>[4]STA_SP2_NO!$K$18</f>
        <v>1489.94</v>
      </c>
      <c r="G12" s="154">
        <f>[5]STA_SP2_NO!$K$18</f>
        <v>109</v>
      </c>
      <c r="H12" s="160">
        <f>[6]STA_SP2_NO!$K$18</f>
        <v>68</v>
      </c>
      <c r="I12" s="154">
        <f>[7]STA_SP2_NO!$K$18</f>
        <v>0</v>
      </c>
      <c r="J12" s="82">
        <f>[8]STA_SP2_NO!$K$18</f>
        <v>167</v>
      </c>
      <c r="K12" s="154">
        <f>[9]STA_SP2_NO!$K$18</f>
        <v>383</v>
      </c>
      <c r="L12" s="82">
        <f>'[10]СП-2 (н.о.)'!$K$19</f>
        <v>70.86</v>
      </c>
      <c r="M12" s="154">
        <f>[11]STA_SP2_NO!$K$18</f>
        <v>478</v>
      </c>
      <c r="N12" s="63">
        <f t="shared" si="0"/>
        <v>4835.5899999999992</v>
      </c>
    </row>
    <row r="13" spans="1:14" ht="23.25" thickBot="1" x14ac:dyDescent="0.3">
      <c r="A13" s="36">
        <v>9</v>
      </c>
      <c r="B13" s="62" t="s">
        <v>47</v>
      </c>
      <c r="C13" s="154">
        <f>[1]STA_SP2_NO!$K$19</f>
        <v>0</v>
      </c>
      <c r="D13" s="82">
        <f>[2]STA_SP2_NO!$K$19</f>
        <v>0</v>
      </c>
      <c r="E13" s="154">
        <f>[3]STA_SP2_NO!$K$19</f>
        <v>0</v>
      </c>
      <c r="F13" s="235">
        <f>[4]STA_SP2_NO!$K$19</f>
        <v>0</v>
      </c>
      <c r="G13" s="154">
        <f>[5]STA_SP2_NO!$K$19</f>
        <v>0</v>
      </c>
      <c r="H13" s="160">
        <f>[6]STA_SP2_NO!$K$19</f>
        <v>0</v>
      </c>
      <c r="I13" s="154">
        <f>[7]STA_SP2_NO!$K$19</f>
        <v>0</v>
      </c>
      <c r="J13" s="82">
        <f>[8]STA_SP2_NO!$K$19</f>
        <v>0</v>
      </c>
      <c r="K13" s="154">
        <f>[9]STA_SP2_NO!$K$19</f>
        <v>0</v>
      </c>
      <c r="L13" s="82">
        <f>'[10]СП-2 (н.о.)'!$K$20</f>
        <v>0</v>
      </c>
      <c r="M13" s="154">
        <f>[11]STA_SP2_NO!$K$19</f>
        <v>0</v>
      </c>
      <c r="N13" s="37">
        <f t="shared" si="0"/>
        <v>0</v>
      </c>
    </row>
    <row r="14" spans="1:14" ht="34.5" thickBot="1" x14ac:dyDescent="0.3">
      <c r="A14" s="36">
        <v>10</v>
      </c>
      <c r="B14" s="212" t="s">
        <v>48</v>
      </c>
      <c r="C14" s="154">
        <f>[1]STA_SP2_NO!$K$20</f>
        <v>0</v>
      </c>
      <c r="D14" s="82">
        <f>[2]STA_SP2_NO!$K$20</f>
        <v>0</v>
      </c>
      <c r="E14" s="154">
        <f>[3]STA_SP2_NO!$K$20</f>
        <v>0</v>
      </c>
      <c r="F14" s="235">
        <f>[4]STA_SP2_NO!$K$20</f>
        <v>0</v>
      </c>
      <c r="G14" s="154">
        <f>[5]STA_SP2_NO!$K$20</f>
        <v>0</v>
      </c>
      <c r="H14" s="160">
        <f>[6]STA_SP2_NO!$K$20</f>
        <v>0</v>
      </c>
      <c r="I14" s="154">
        <f>[7]STA_SP2_NO!$K$20</f>
        <v>0</v>
      </c>
      <c r="J14" s="82">
        <f>[8]STA_SP2_NO!$K$20</f>
        <v>0</v>
      </c>
      <c r="K14" s="154">
        <f>[9]STA_SP2_NO!$K$20</f>
        <v>0</v>
      </c>
      <c r="L14" s="82">
        <f>'[10]СП-2 (н.о.)'!$K$21</f>
        <v>0</v>
      </c>
      <c r="M14" s="154">
        <f>[11]STA_SP2_NO!$K$20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4">
        <f>[1]STA_SP2_NO!$K$21</f>
        <v>0</v>
      </c>
      <c r="D15" s="82">
        <f>[2]STA_SP2_NO!$K$21</f>
        <v>0</v>
      </c>
      <c r="E15" s="154">
        <f>[3]STA_SP2_NO!$K$21</f>
        <v>0</v>
      </c>
      <c r="F15" s="235">
        <f>[4]STA_SP2_NO!$K$21</f>
        <v>0</v>
      </c>
      <c r="G15" s="154">
        <f>[5]STA_SP2_NO!$K$21</f>
        <v>0</v>
      </c>
      <c r="H15" s="160">
        <f>[6]STA_SP2_NO!$K$21</f>
        <v>90</v>
      </c>
      <c r="I15" s="154">
        <f>[7]STA_SP2_NO!$K$21</f>
        <v>0</v>
      </c>
      <c r="J15" s="82">
        <f>[8]STA_SP2_NO!$K$21</f>
        <v>0</v>
      </c>
      <c r="K15" s="154">
        <f>[9]STA_SP2_NO!$K$21</f>
        <v>0</v>
      </c>
      <c r="L15" s="82">
        <f>'[10]СП-2 (н.о.)'!$K$22</f>
        <v>0</v>
      </c>
      <c r="M15" s="154">
        <f>[11]STA_SP2_NO!$K$21</f>
        <v>0</v>
      </c>
      <c r="N15" s="37">
        <f t="shared" si="0"/>
        <v>90</v>
      </c>
    </row>
    <row r="16" spans="1:14" ht="57" thickBot="1" x14ac:dyDescent="0.3">
      <c r="A16" s="36">
        <v>12</v>
      </c>
      <c r="B16" s="62" t="s">
        <v>50</v>
      </c>
      <c r="C16" s="154">
        <f>[1]STA_SP2_NO!$K$22</f>
        <v>0</v>
      </c>
      <c r="D16" s="82">
        <f>[2]STA_SP2_NO!$K$22</f>
        <v>0</v>
      </c>
      <c r="E16" s="154">
        <f>[3]STA_SP2_NO!$K$22</f>
        <v>0</v>
      </c>
      <c r="F16" s="235">
        <f>[4]STA_SP2_NO!$K$22</f>
        <v>0</v>
      </c>
      <c r="G16" s="154">
        <f>[5]STA_SP2_NO!$K$22</f>
        <v>0</v>
      </c>
      <c r="H16" s="160">
        <f>[6]STA_SP2_NO!$K$22</f>
        <v>0</v>
      </c>
      <c r="I16" s="154">
        <f>[7]STA_SP2_NO!$K$22</f>
        <v>0</v>
      </c>
      <c r="J16" s="82">
        <f>[8]STA_SP2_NO!$K$22</f>
        <v>0</v>
      </c>
      <c r="K16" s="154">
        <f>[9]STA_SP2_NO!$K$22</f>
        <v>0</v>
      </c>
      <c r="L16" s="82">
        <f>'[10]СП-2 (н.о.)'!$K$23</f>
        <v>0</v>
      </c>
      <c r="M16" s="154">
        <f>[11]STA_SP2_NO!$K$22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2" t="s">
        <v>51</v>
      </c>
      <c r="C17" s="154">
        <f>[1]STA_SP2_NO!$K$23</f>
        <v>312.14999999999998</v>
      </c>
      <c r="D17" s="82">
        <f>[2]STA_SP2_NO!$K$23</f>
        <v>0</v>
      </c>
      <c r="E17" s="154">
        <f>[3]STA_SP2_NO!$K$23</f>
        <v>0</v>
      </c>
      <c r="F17" s="235">
        <f>[4]STA_SP2_NO!$K$23</f>
        <v>0</v>
      </c>
      <c r="G17" s="154">
        <f>[5]STA_SP2_NO!$K$23</f>
        <v>0</v>
      </c>
      <c r="H17" s="160">
        <f>[6]STA_SP2_NO!$K$23</f>
        <v>0</v>
      </c>
      <c r="I17" s="154">
        <f>[7]STA_SP2_NO!$K$23</f>
        <v>0</v>
      </c>
      <c r="J17" s="82">
        <f>[8]STA_SP2_NO!$K$23</f>
        <v>0</v>
      </c>
      <c r="K17" s="154">
        <f>[9]STA_SP2_NO!$K$23</f>
        <v>0</v>
      </c>
      <c r="L17" s="82">
        <f>'[10]СП-2 (н.о.)'!$K$24</f>
        <v>0</v>
      </c>
      <c r="M17" s="154">
        <f>[11]STA_SP2_NO!$K$23</f>
        <v>0</v>
      </c>
      <c r="N17" s="37">
        <f t="shared" si="0"/>
        <v>312.14999999999998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53819.270000000004</v>
      </c>
      <c r="D18" s="46">
        <f>SUM(D5:D17)</f>
        <v>85215.21</v>
      </c>
      <c r="E18" s="45">
        <f t="shared" si="1"/>
        <v>61562</v>
      </c>
      <c r="F18" s="46">
        <f>SUM(F5:F17)</f>
        <v>80409.88</v>
      </c>
      <c r="G18" s="45">
        <f t="shared" si="1"/>
        <v>131976</v>
      </c>
      <c r="H18" s="46">
        <f t="shared" si="1"/>
        <v>66785</v>
      </c>
      <c r="I18" s="45">
        <f>SUM(I5:I17)</f>
        <v>53132.01</v>
      </c>
      <c r="J18" s="46">
        <f t="shared" si="1"/>
        <v>141350</v>
      </c>
      <c r="K18" s="89">
        <f t="shared" si="1"/>
        <v>58384</v>
      </c>
      <c r="L18" s="46">
        <f>SUM(L5:L17)</f>
        <v>82145.060000000012</v>
      </c>
      <c r="M18" s="45">
        <f t="shared" si="1"/>
        <v>86953</v>
      </c>
      <c r="N18" s="43">
        <f>SUM(N5:N17)</f>
        <v>901731.43</v>
      </c>
    </row>
    <row r="19" spans="1:14" ht="15.75" thickBot="1" x14ac:dyDescent="0.3"/>
    <row r="20" spans="1:14" ht="15.75" thickBot="1" x14ac:dyDescent="0.3">
      <c r="A20" s="377" t="s">
        <v>53</v>
      </c>
      <c r="B20" s="378"/>
      <c r="C20" s="64">
        <f>C18/N18</f>
        <v>5.9684367439648854E-2</v>
      </c>
      <c r="D20" s="65">
        <f>D18/N18</f>
        <v>9.4501763124747687E-2</v>
      </c>
      <c r="E20" s="52">
        <f>E18/N18</f>
        <v>6.8270881940978814E-2</v>
      </c>
      <c r="F20" s="65">
        <f>F18/N18</f>
        <v>8.9172759565450663E-2</v>
      </c>
      <c r="G20" s="52">
        <f>G18/N18</f>
        <v>0.14635843401843052</v>
      </c>
      <c r="H20" s="65">
        <f>H18/N18</f>
        <v>7.4063072194345048E-2</v>
      </c>
      <c r="I20" s="52">
        <f>I18/N18</f>
        <v>5.892221146156567E-2</v>
      </c>
      <c r="J20" s="65">
        <f>J18/N18</f>
        <v>0.15675399048694574</v>
      </c>
      <c r="K20" s="52">
        <f>K18/N18</f>
        <v>6.474655097693556E-2</v>
      </c>
      <c r="L20" s="65">
        <f>L18/N18</f>
        <v>9.1097035399997098E-2</v>
      </c>
      <c r="M20" s="66">
        <f>M18/N18</f>
        <v>9.6428933390954333E-2</v>
      </c>
      <c r="N20" s="21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M30" sqref="M30"/>
    </sheetView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58"/>
      <c r="B1" s="29"/>
      <c r="C1" s="326" t="s">
        <v>114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1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6">
        <f>[1]STA_SP2_NO!$J$25</f>
        <v>12</v>
      </c>
      <c r="D5" s="155">
        <f>[2]STA_SP2_NO!$J$25</f>
        <v>43</v>
      </c>
      <c r="E5" s="75">
        <f>[3]STA_SP2_NO!$J$25</f>
        <v>17</v>
      </c>
      <c r="F5" s="82">
        <f>[4]STA_SP2_NO!$J$25</f>
        <v>39</v>
      </c>
      <c r="G5" s="75">
        <f>[5]STA_SP2_NO!$J$25</f>
        <v>26</v>
      </c>
      <c r="H5" s="82">
        <f>[6]STA_SP2_NO!$J$25</f>
        <v>21</v>
      </c>
      <c r="I5" s="75">
        <f>[7]STA_SP2_NO!$J$25</f>
        <v>47</v>
      </c>
      <c r="J5" s="82">
        <f>[8]STA_SP2_NO!$J$25</f>
        <v>31</v>
      </c>
      <c r="K5" s="75">
        <f>[9]STA_SP2_NO!$J$25</f>
        <v>15</v>
      </c>
      <c r="L5" s="82">
        <f>'[10]СП-2 (н.о.)'!$J$26</f>
        <v>77</v>
      </c>
      <c r="M5" s="75">
        <f>[11]STA_SP2_NO!$J$25</f>
        <v>27</v>
      </c>
      <c r="N5" s="227">
        <f t="shared" ref="N5:N12" si="0">SUM(C5:M5)</f>
        <v>355</v>
      </c>
    </row>
    <row r="6" spans="1:14" x14ac:dyDescent="0.25">
      <c r="A6" s="36">
        <v>2</v>
      </c>
      <c r="B6" s="37" t="s">
        <v>40</v>
      </c>
      <c r="C6" s="76">
        <f>[1]STA_SP2_NO!$J$26</f>
        <v>21</v>
      </c>
      <c r="D6" s="155">
        <f>[2]STA_SP2_NO!$J$26</f>
        <v>86</v>
      </c>
      <c r="E6" s="75">
        <f>[3]STA_SP2_NO!$J$26</f>
        <v>21</v>
      </c>
      <c r="F6" s="82">
        <f>[4]STA_SP2_NO!$J$26</f>
        <v>36</v>
      </c>
      <c r="G6" s="75">
        <f>[5]STA_SP2_NO!$J$26</f>
        <v>19</v>
      </c>
      <c r="H6" s="82">
        <f>[6]STA_SP2_NO!$J$26</f>
        <v>11</v>
      </c>
      <c r="I6" s="75">
        <f>[7]STA_SP2_NO!$J$26</f>
        <v>0</v>
      </c>
      <c r="J6" s="82">
        <f>[8]STA_SP2_NO!$J$26</f>
        <v>42</v>
      </c>
      <c r="K6" s="75">
        <f>[9]STA_SP2_NO!$J$26</f>
        <v>27</v>
      </c>
      <c r="L6" s="82">
        <f>'[10]СП-2 (н.о.)'!$J$27</f>
        <v>7</v>
      </c>
      <c r="M6" s="75">
        <f>[11]STA_SP2_NO!$J$26</f>
        <v>29</v>
      </c>
      <c r="N6" s="63">
        <f t="shared" si="0"/>
        <v>299</v>
      </c>
    </row>
    <row r="7" spans="1:14" x14ac:dyDescent="0.25">
      <c r="A7" s="36">
        <v>3</v>
      </c>
      <c r="B7" s="37" t="s">
        <v>41</v>
      </c>
      <c r="C7" s="76">
        <f>[1]STA_SP2_NO!$J$27</f>
        <v>0</v>
      </c>
      <c r="D7" s="155">
        <f>[2]STA_SP2_NO!$J$27</f>
        <v>5</v>
      </c>
      <c r="E7" s="75">
        <f>[3]STA_SP2_NO!$J$27</f>
        <v>3</v>
      </c>
      <c r="F7" s="82">
        <f>[4]STA_SP2_NO!$J$27</f>
        <v>4</v>
      </c>
      <c r="G7" s="75">
        <f>[5]STA_SP2_NO!$J$27</f>
        <v>1</v>
      </c>
      <c r="H7" s="82">
        <f>[6]STA_SP2_NO!$J$27</f>
        <v>3</v>
      </c>
      <c r="I7" s="75">
        <f>[7]STA_SP2_NO!$J$27</f>
        <v>5</v>
      </c>
      <c r="J7" s="82">
        <f>[8]STA_SP2_NO!$J$27</f>
        <v>2</v>
      </c>
      <c r="K7" s="75">
        <f>[9]STA_SP2_NO!$J$27</f>
        <v>0</v>
      </c>
      <c r="L7" s="82">
        <f>'[10]СП-2 (н.о.)'!$J$28</f>
        <v>2</v>
      </c>
      <c r="M7" s="75">
        <f>[11]STA_SP2_NO!$J$27</f>
        <v>2</v>
      </c>
      <c r="N7" s="37">
        <f t="shared" si="0"/>
        <v>27</v>
      </c>
    </row>
    <row r="8" spans="1:14" x14ac:dyDescent="0.25">
      <c r="A8" s="36">
        <v>4</v>
      </c>
      <c r="B8" s="37" t="s">
        <v>42</v>
      </c>
      <c r="C8" s="76">
        <f>[1]STA_SP2_NO!$J$28</f>
        <v>0</v>
      </c>
      <c r="D8" s="155">
        <f>[2]STA_SP2_NO!$J$28</f>
        <v>0</v>
      </c>
      <c r="E8" s="75">
        <f>[3]STA_SP2_NO!$J$28</f>
        <v>0</v>
      </c>
      <c r="F8" s="82">
        <f>[4]STA_SP2_NO!$J$28</f>
        <v>0</v>
      </c>
      <c r="G8" s="75">
        <f>[5]STA_SP2_NO!$J$28</f>
        <v>0</v>
      </c>
      <c r="H8" s="82">
        <f>[6]STA_SP2_NO!$J$28</f>
        <v>0</v>
      </c>
      <c r="I8" s="75">
        <f>[7]STA_SP2_NO!$J$28</f>
        <v>0</v>
      </c>
      <c r="J8" s="82">
        <f>[8]STA_SP2_NO!$J$28</f>
        <v>0</v>
      </c>
      <c r="K8" s="75">
        <f>[9]STA_SP2_NO!$J$28</f>
        <v>1</v>
      </c>
      <c r="L8" s="82">
        <f>'[10]СП-2 (н.о.)'!$J$29</f>
        <v>0</v>
      </c>
      <c r="M8" s="75">
        <f>[11]STA_SP2_NO!$J$28</f>
        <v>0</v>
      </c>
      <c r="N8" s="37">
        <f t="shared" si="0"/>
        <v>1</v>
      </c>
    </row>
    <row r="9" spans="1:14" x14ac:dyDescent="0.25">
      <c r="A9" s="36">
        <v>5</v>
      </c>
      <c r="B9" s="37" t="s">
        <v>43</v>
      </c>
      <c r="C9" s="76">
        <f>[1]STA_SP2_NO!$J$29</f>
        <v>0</v>
      </c>
      <c r="D9" s="155">
        <f>[2]STA_SP2_NO!$J$29</f>
        <v>0</v>
      </c>
      <c r="E9" s="75">
        <f>[3]STA_SP2_NO!$J$29</f>
        <v>0</v>
      </c>
      <c r="F9" s="82">
        <f>[4]STA_SP2_NO!$J$29</f>
        <v>0</v>
      </c>
      <c r="G9" s="75">
        <f>[5]STA_SP2_NO!$J$29</f>
        <v>0</v>
      </c>
      <c r="H9" s="82">
        <f>[6]STA_SP2_NO!$J$29</f>
        <v>0</v>
      </c>
      <c r="I9" s="75">
        <f>[7]STA_SP2_NO!$J$29</f>
        <v>0</v>
      </c>
      <c r="J9" s="82">
        <f>[8]STA_SP2_NO!$J$29</f>
        <v>0</v>
      </c>
      <c r="K9" s="75">
        <f>[9]STA_SP2_NO!$J$29</f>
        <v>0</v>
      </c>
      <c r="L9" s="82">
        <f>'[10]СП-2 (н.о.)'!$J$30</f>
        <v>0</v>
      </c>
      <c r="M9" s="75">
        <f>[11]STA_SP2_NO!$J$29</f>
        <v>1</v>
      </c>
      <c r="N9" s="37">
        <f t="shared" si="0"/>
        <v>1</v>
      </c>
    </row>
    <row r="10" spans="1:14" x14ac:dyDescent="0.25">
      <c r="A10" s="36">
        <v>6</v>
      </c>
      <c r="B10" s="37" t="s">
        <v>44</v>
      </c>
      <c r="C10" s="76">
        <f>[1]STA_SP2_NO!$J$30</f>
        <v>0</v>
      </c>
      <c r="D10" s="155">
        <f>[2]STA_SP2_NO!$J$30</f>
        <v>0</v>
      </c>
      <c r="E10" s="75">
        <f>[3]STA_SP2_NO!$J$30</f>
        <v>0</v>
      </c>
      <c r="F10" s="82">
        <f>[4]STA_SP2_NO!$J$30</f>
        <v>0</v>
      </c>
      <c r="G10" s="75">
        <f>[5]STA_SP2_NO!$J$30</f>
        <v>0</v>
      </c>
      <c r="H10" s="82">
        <f>[6]STA_SP2_NO!$J$30</f>
        <v>0</v>
      </c>
      <c r="I10" s="75">
        <f>[7]STA_SP2_NO!$J$30</f>
        <v>0</v>
      </c>
      <c r="J10" s="82">
        <f>[8]STA_SP2_NO!$J$30</f>
        <v>0</v>
      </c>
      <c r="K10" s="75">
        <f>[9]STA_SP2_NO!$J$30</f>
        <v>0</v>
      </c>
      <c r="L10" s="82">
        <f>'[10]СП-2 (н.о.)'!$J$31</f>
        <v>0</v>
      </c>
      <c r="M10" s="75">
        <f>[11]STA_SP2_NO!$J$30</f>
        <v>0</v>
      </c>
      <c r="N10" s="37">
        <f t="shared" si="0"/>
        <v>0</v>
      </c>
    </row>
    <row r="11" spans="1:14" x14ac:dyDescent="0.25">
      <c r="A11" s="36">
        <v>7</v>
      </c>
      <c r="B11" s="37" t="s">
        <v>45</v>
      </c>
      <c r="C11" s="76">
        <f>[1]STA_SP2_NO!$J$31</f>
        <v>0</v>
      </c>
      <c r="D11" s="155">
        <f>[2]STA_SP2_NO!$J$31</f>
        <v>4</v>
      </c>
      <c r="E11" s="75">
        <f>[3]STA_SP2_NO!$J$31</f>
        <v>1</v>
      </c>
      <c r="F11" s="82">
        <f>[4]STA_SP2_NO!$J$31</f>
        <v>2</v>
      </c>
      <c r="G11" s="75">
        <f>[5]STA_SP2_NO!$J$31</f>
        <v>0</v>
      </c>
      <c r="H11" s="82">
        <f>[6]STA_SP2_NO!$J$31</f>
        <v>0</v>
      </c>
      <c r="I11" s="75">
        <f>[7]STA_SP2_NO!$J$31</f>
        <v>68</v>
      </c>
      <c r="J11" s="82">
        <f>[8]STA_SP2_NO!$J$31</f>
        <v>1</v>
      </c>
      <c r="K11" s="75">
        <f>[9]STA_SP2_NO!$J$31</f>
        <v>1</v>
      </c>
      <c r="L11" s="82">
        <f>'[10]СП-2 (н.о.)'!$J$32</f>
        <v>1</v>
      </c>
      <c r="M11" s="75">
        <f>[11]STA_SP2_NO!$J$31</f>
        <v>0</v>
      </c>
      <c r="N11" s="226">
        <f t="shared" si="0"/>
        <v>78</v>
      </c>
    </row>
    <row r="12" spans="1:14" ht="15.75" thickBot="1" x14ac:dyDescent="0.3">
      <c r="A12" s="38">
        <v>8</v>
      </c>
      <c r="B12" s="39" t="s">
        <v>46</v>
      </c>
      <c r="C12" s="76">
        <f>[1]STA_SP2_NO!$J$32</f>
        <v>0</v>
      </c>
      <c r="D12" s="155">
        <f>[2]STA_SP2_NO!$J$32</f>
        <v>0</v>
      </c>
      <c r="E12" s="75">
        <f>[3]STA_SP2_NO!$J$32</f>
        <v>0</v>
      </c>
      <c r="F12" s="82">
        <f>[4]STA_SP2_NO!$J$32</f>
        <v>0</v>
      </c>
      <c r="G12" s="75">
        <f>[5]STA_SP2_NO!$J$32</f>
        <v>0</v>
      </c>
      <c r="H12" s="82">
        <f>[6]STA_SP2_NO!$J$32</f>
        <v>0</v>
      </c>
      <c r="I12" s="75">
        <f>[7]STA_SP2_NO!$J$32</f>
        <v>0</v>
      </c>
      <c r="J12" s="82">
        <f>[8]STA_SP2_NO!$J$32</f>
        <v>0</v>
      </c>
      <c r="K12" s="75">
        <f>[9]STA_SP2_NO!$J$32</f>
        <v>0</v>
      </c>
      <c r="L12" s="82">
        <f>'[10]СП-2 (н.о.)'!$J$33</f>
        <v>0</v>
      </c>
      <c r="M12" s="75">
        <f>[11]STA_SP2_NO!$J$32</f>
        <v>0</v>
      </c>
      <c r="N12" s="225">
        <f t="shared" si="0"/>
        <v>0</v>
      </c>
    </row>
    <row r="13" spans="1:14" ht="15.75" thickBot="1" x14ac:dyDescent="0.3">
      <c r="A13" s="40"/>
      <c r="B13" s="41" t="s">
        <v>54</v>
      </c>
      <c r="C13" s="45">
        <f t="shared" ref="C13:N13" si="1">SUM(C5:C12)</f>
        <v>33</v>
      </c>
      <c r="D13" s="43">
        <f t="shared" si="1"/>
        <v>138</v>
      </c>
      <c r="E13" s="45">
        <f t="shared" si="1"/>
        <v>42</v>
      </c>
      <c r="F13" s="46">
        <f t="shared" si="1"/>
        <v>81</v>
      </c>
      <c r="G13" s="45">
        <f t="shared" si="1"/>
        <v>46</v>
      </c>
      <c r="H13" s="46">
        <f t="shared" si="1"/>
        <v>35</v>
      </c>
      <c r="I13" s="45">
        <f t="shared" si="1"/>
        <v>120</v>
      </c>
      <c r="J13" s="46">
        <f t="shared" si="1"/>
        <v>76</v>
      </c>
      <c r="K13" s="45">
        <f t="shared" si="1"/>
        <v>44</v>
      </c>
      <c r="L13" s="46">
        <f>SUM(L5:L12)</f>
        <v>87</v>
      </c>
      <c r="M13" s="45">
        <f t="shared" si="1"/>
        <v>59</v>
      </c>
      <c r="N13" s="43">
        <f t="shared" si="1"/>
        <v>761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82" t="s">
        <v>53</v>
      </c>
      <c r="B16" s="383"/>
      <c r="C16" s="64">
        <f>C13/N13</f>
        <v>4.3363994743758211E-2</v>
      </c>
      <c r="D16" s="65">
        <f>D13/N13</f>
        <v>0.18134034165571616</v>
      </c>
      <c r="E16" s="52">
        <f>E13/N13</f>
        <v>5.5190538764783179E-2</v>
      </c>
      <c r="F16" s="65">
        <f>F13/N13</f>
        <v>0.10643889618922471</v>
      </c>
      <c r="G16" s="52">
        <f>G13/N13</f>
        <v>6.0446780551905388E-2</v>
      </c>
      <c r="H16" s="65">
        <f>H13/N13</f>
        <v>4.5992115637319315E-2</v>
      </c>
      <c r="I16" s="52">
        <f>I13/N13</f>
        <v>0.15768725361366623</v>
      </c>
      <c r="J16" s="65">
        <f>J13/N13</f>
        <v>9.9868593955321938E-2</v>
      </c>
      <c r="K16" s="52">
        <f>K13/N13</f>
        <v>5.7818659658344283E-2</v>
      </c>
      <c r="L16" s="65">
        <f>L13/N13</f>
        <v>0.11432325886990802</v>
      </c>
      <c r="M16" s="66">
        <f>M13/N13</f>
        <v>7.7529566360052565E-2</v>
      </c>
      <c r="N16" s="211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29"/>
      <c r="C18" s="326" t="s">
        <v>115</v>
      </c>
      <c r="D18" s="327"/>
      <c r="E18" s="327"/>
      <c r="F18" s="327"/>
      <c r="G18" s="327"/>
      <c r="H18" s="327"/>
      <c r="I18" s="327"/>
      <c r="J18" s="328"/>
      <c r="K18" s="328"/>
      <c r="L18" s="29"/>
      <c r="M18" s="29"/>
      <c r="N18" s="208" t="s">
        <v>36</v>
      </c>
    </row>
    <row r="19" spans="1:14" ht="15.75" thickBot="1" x14ac:dyDescent="0.3">
      <c r="A19" s="329" t="s">
        <v>0</v>
      </c>
      <c r="B19" s="331" t="s">
        <v>1</v>
      </c>
      <c r="C19" s="350" t="s">
        <v>2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31" t="s">
        <v>3</v>
      </c>
    </row>
    <row r="20" spans="1:14" x14ac:dyDescent="0.25">
      <c r="A20" s="361"/>
      <c r="B20" s="362"/>
      <c r="C20" s="366" t="s">
        <v>69</v>
      </c>
      <c r="D20" s="331" t="s">
        <v>4</v>
      </c>
      <c r="E20" s="357" t="s">
        <v>5</v>
      </c>
      <c r="F20" s="375" t="s">
        <v>6</v>
      </c>
      <c r="G20" s="357" t="s">
        <v>7</v>
      </c>
      <c r="H20" s="355" t="s">
        <v>8</v>
      </c>
      <c r="I20" s="357" t="s">
        <v>94</v>
      </c>
      <c r="J20" s="355" t="s">
        <v>9</v>
      </c>
      <c r="K20" s="366" t="s">
        <v>10</v>
      </c>
      <c r="L20" s="331" t="s">
        <v>93</v>
      </c>
      <c r="M20" s="357" t="s">
        <v>11</v>
      </c>
      <c r="N20" s="351"/>
    </row>
    <row r="21" spans="1:14" ht="15.75" thickBot="1" x14ac:dyDescent="0.3">
      <c r="A21" s="358"/>
      <c r="B21" s="352"/>
      <c r="C21" s="368"/>
      <c r="D21" s="358"/>
      <c r="E21" s="358"/>
      <c r="F21" s="376"/>
      <c r="G21" s="358"/>
      <c r="H21" s="356"/>
      <c r="I21" s="358"/>
      <c r="J21" s="356"/>
      <c r="K21" s="368"/>
      <c r="L21" s="358"/>
      <c r="M21" s="358"/>
      <c r="N21" s="352"/>
    </row>
    <row r="22" spans="1:14" x14ac:dyDescent="0.25">
      <c r="A22" s="34">
        <v>1</v>
      </c>
      <c r="B22" s="35" t="s">
        <v>39</v>
      </c>
      <c r="C22" s="76">
        <f>[1]STA_SP2_NO!$K$25</f>
        <v>2634.66</v>
      </c>
      <c r="D22" s="155">
        <f>[2]STA_SP2_NO!$K$25</f>
        <v>6834.32</v>
      </c>
      <c r="E22" s="75">
        <f>[3]STA_SP2_NO!$K$25</f>
        <v>1598</v>
      </c>
      <c r="F22" s="82">
        <f>[4]STA_SP2_NO!$K$25</f>
        <v>3635.58</v>
      </c>
      <c r="G22" s="75">
        <f>[5]STA_SP2_NO!$K$25</f>
        <v>4033</v>
      </c>
      <c r="H22" s="82">
        <f>[6]STA_SP2_NO!$K$25</f>
        <v>2926</v>
      </c>
      <c r="I22" s="75">
        <f>[7]STA_SP2_NO!$K$25</f>
        <v>5088</v>
      </c>
      <c r="J22" s="82">
        <f>[8]STA_SP2_NO!$K$25</f>
        <v>3600</v>
      </c>
      <c r="K22" s="75">
        <f>[9]STA_SP2_NO!$K$25</f>
        <v>2428</v>
      </c>
      <c r="L22" s="82">
        <f>'[10]СП-2 (н.о.)'!$K$26</f>
        <v>16436.98</v>
      </c>
      <c r="M22" s="75">
        <f>[11]STA_SP2_NO!$K$25</f>
        <v>6817</v>
      </c>
      <c r="N22" s="155">
        <f t="shared" ref="N22:N29" si="2">SUM(C22:M22)</f>
        <v>56031.539999999994</v>
      </c>
    </row>
    <row r="23" spans="1:14" x14ac:dyDescent="0.25">
      <c r="A23" s="36">
        <v>2</v>
      </c>
      <c r="B23" s="37" t="s">
        <v>40</v>
      </c>
      <c r="C23" s="76">
        <f>[1]STA_SP2_NO!$K$26</f>
        <v>4201.63</v>
      </c>
      <c r="D23" s="155">
        <f>[2]STA_SP2_NO!$K$26</f>
        <v>16647.18</v>
      </c>
      <c r="E23" s="75">
        <f>[3]STA_SP2_NO!$K$26</f>
        <v>5024</v>
      </c>
      <c r="F23" s="82">
        <f>[4]STA_SP2_NO!$K$26</f>
        <v>9795.99</v>
      </c>
      <c r="G23" s="75">
        <f>[5]STA_SP2_NO!$K$26</f>
        <v>1852</v>
      </c>
      <c r="H23" s="82">
        <f>[6]STA_SP2_NO!$K$26</f>
        <v>4064</v>
      </c>
      <c r="I23" s="75">
        <f>[7]STA_SP2_NO!$K$26</f>
        <v>0</v>
      </c>
      <c r="J23" s="82">
        <f>[8]STA_SP2_NO!$K$26</f>
        <v>8949</v>
      </c>
      <c r="K23" s="75">
        <f>[9]STA_SP2_NO!$K$26</f>
        <v>8894</v>
      </c>
      <c r="L23" s="82">
        <f>'[10]СП-2 (н.о.)'!$K$27</f>
        <v>2777.49</v>
      </c>
      <c r="M23" s="75">
        <f>[11]STA_SP2_NO!$K$26</f>
        <v>5945</v>
      </c>
      <c r="N23" s="63">
        <f t="shared" si="2"/>
        <v>68150.290000000008</v>
      </c>
    </row>
    <row r="24" spans="1:14" x14ac:dyDescent="0.25">
      <c r="A24" s="36">
        <v>3</v>
      </c>
      <c r="B24" s="37" t="s">
        <v>41</v>
      </c>
      <c r="C24" s="76">
        <f>[1]STA_SP2_NO!$K$27</f>
        <v>39.15</v>
      </c>
      <c r="D24" s="155">
        <f>[2]STA_SP2_NO!$K$27</f>
        <v>780.86</v>
      </c>
      <c r="E24" s="75">
        <f>[3]STA_SP2_NO!$K$27</f>
        <v>542</v>
      </c>
      <c r="F24" s="82">
        <f>[4]STA_SP2_NO!$K$27</f>
        <v>663.65</v>
      </c>
      <c r="G24" s="75">
        <f>[5]STA_SP2_NO!$K$27</f>
        <v>399</v>
      </c>
      <c r="H24" s="82">
        <f>[6]STA_SP2_NO!$K$27</f>
        <v>168</v>
      </c>
      <c r="I24" s="75">
        <f>[7]STA_SP2_NO!$K$27</f>
        <v>204</v>
      </c>
      <c r="J24" s="82">
        <f>[8]STA_SP2_NO!$K$27</f>
        <v>723</v>
      </c>
      <c r="K24" s="75">
        <f>[9]STA_SP2_NO!$K$27</f>
        <v>0</v>
      </c>
      <c r="L24" s="82">
        <f>'[10]СП-2 (н.о.)'!$K$28</f>
        <v>2222.39</v>
      </c>
      <c r="M24" s="75">
        <f>[11]STA_SP2_NO!$K$27</f>
        <v>178</v>
      </c>
      <c r="N24" s="226">
        <f t="shared" si="2"/>
        <v>5920.0499999999993</v>
      </c>
    </row>
    <row r="25" spans="1:14" x14ac:dyDescent="0.25">
      <c r="A25" s="36">
        <v>4</v>
      </c>
      <c r="B25" s="37" t="s">
        <v>42</v>
      </c>
      <c r="C25" s="76">
        <f>[1]STA_SP2_NO!$K$28</f>
        <v>0</v>
      </c>
      <c r="D25" s="155">
        <f>[2]STA_SP2_NO!$K$28</f>
        <v>0</v>
      </c>
      <c r="E25" s="75">
        <f>[3]STA_SP2_NO!$K$28</f>
        <v>0</v>
      </c>
      <c r="F25" s="82">
        <f>[4]STA_SP2_NO!$K$28</f>
        <v>0</v>
      </c>
      <c r="G25" s="75">
        <f>[5]STA_SP2_NO!$K$28</f>
        <v>0</v>
      </c>
      <c r="H25" s="82">
        <f>[6]STA_SP2_NO!$K$28</f>
        <v>0</v>
      </c>
      <c r="I25" s="75">
        <f>[7]STA_SP2_NO!$K$28</f>
        <v>0</v>
      </c>
      <c r="J25" s="82">
        <f>[8]STA_SP2_NO!$K$28</f>
        <v>0</v>
      </c>
      <c r="K25" s="75">
        <f>[9]STA_SP2_NO!$K$28</f>
        <v>5</v>
      </c>
      <c r="L25" s="82">
        <f>'[10]СП-2 (н.о.)'!$K$29</f>
        <v>0</v>
      </c>
      <c r="M25" s="75">
        <f>[11]STA_SP2_NO!$K$28</f>
        <v>0</v>
      </c>
      <c r="N25" s="226">
        <f t="shared" si="2"/>
        <v>5</v>
      </c>
    </row>
    <row r="26" spans="1:14" x14ac:dyDescent="0.25">
      <c r="A26" s="36">
        <v>5</v>
      </c>
      <c r="B26" s="37" t="s">
        <v>43</v>
      </c>
      <c r="C26" s="76">
        <f>[1]STA_SP2_NO!$K$29</f>
        <v>0</v>
      </c>
      <c r="D26" s="155">
        <f>[2]STA_SP2_NO!$K$29</f>
        <v>0</v>
      </c>
      <c r="E26" s="75">
        <f>[3]STA_SP2_NO!$K$29</f>
        <v>0</v>
      </c>
      <c r="F26" s="82">
        <f>[4]STA_SP2_NO!$K$29</f>
        <v>0</v>
      </c>
      <c r="G26" s="75">
        <f>[5]STA_SP2_NO!$K$29</f>
        <v>0</v>
      </c>
      <c r="H26" s="82">
        <f>[6]STA_SP2_NO!$K$29</f>
        <v>0</v>
      </c>
      <c r="I26" s="75">
        <f>[7]STA_SP2_NO!$K$29</f>
        <v>0</v>
      </c>
      <c r="J26" s="82">
        <f>[8]STA_SP2_NO!$K$29</f>
        <v>54</v>
      </c>
      <c r="K26" s="75">
        <f>[9]STA_SP2_NO!$K$29</f>
        <v>0</v>
      </c>
      <c r="L26" s="82">
        <f>'[10]СП-2 (н.о.)'!$K$30</f>
        <v>0</v>
      </c>
      <c r="M26" s="75">
        <f>[11]STA_SP2_NO!$K$29</f>
        <v>92</v>
      </c>
      <c r="N26" s="37">
        <f t="shared" si="2"/>
        <v>146</v>
      </c>
    </row>
    <row r="27" spans="1:14" x14ac:dyDescent="0.25">
      <c r="A27" s="36">
        <v>6</v>
      </c>
      <c r="B27" s="37" t="s">
        <v>44</v>
      </c>
      <c r="C27" s="76">
        <f>[1]STA_SP2_NO!$K$30</f>
        <v>0</v>
      </c>
      <c r="D27" s="155">
        <f>[2]STA_SP2_NO!$K$30</f>
        <v>0</v>
      </c>
      <c r="E27" s="75">
        <f>[3]STA_SP2_NO!$K$30</f>
        <v>0</v>
      </c>
      <c r="F27" s="82">
        <f>[4]STA_SP2_NO!$K$30</f>
        <v>0</v>
      </c>
      <c r="G27" s="75">
        <f>[5]STA_SP2_NO!$K$30</f>
        <v>0</v>
      </c>
      <c r="H27" s="82">
        <f>[6]STA_SP2_NO!$K$30</f>
        <v>0</v>
      </c>
      <c r="I27" s="75">
        <f>[7]STA_SP2_NO!$K$30</f>
        <v>0</v>
      </c>
      <c r="J27" s="82">
        <f>[8]STA_SP2_NO!$K$30</f>
        <v>0</v>
      </c>
      <c r="K27" s="75">
        <f>[9]STA_SP2_NO!$K$30</f>
        <v>0</v>
      </c>
      <c r="L27" s="82">
        <f>'[10]СП-2 (н.о.)'!$K$31</f>
        <v>0</v>
      </c>
      <c r="M27" s="75">
        <f>[11]STA_SP2_NO!$K$30</f>
        <v>0</v>
      </c>
      <c r="N27" s="37">
        <f t="shared" si="2"/>
        <v>0</v>
      </c>
    </row>
    <row r="28" spans="1:14" x14ac:dyDescent="0.25">
      <c r="A28" s="36">
        <v>7</v>
      </c>
      <c r="B28" s="37" t="s">
        <v>45</v>
      </c>
      <c r="C28" s="76">
        <f>[1]STA_SP2_NO!$K$31</f>
        <v>0</v>
      </c>
      <c r="D28" s="155">
        <f>[2]STA_SP2_NO!$K$31</f>
        <v>229.74</v>
      </c>
      <c r="E28" s="75">
        <f>[3]STA_SP2_NO!$K$31</f>
        <v>12</v>
      </c>
      <c r="F28" s="82">
        <f>[4]STA_SP2_NO!$K$31</f>
        <v>2.29</v>
      </c>
      <c r="G28" s="75">
        <f>[5]STA_SP2_NO!$K$31</f>
        <v>0</v>
      </c>
      <c r="H28" s="82">
        <f>[6]STA_SP2_NO!$K$31</f>
        <v>0</v>
      </c>
      <c r="I28" s="75">
        <f>[7]STA_SP2_NO!$K$31</f>
        <v>132141</v>
      </c>
      <c r="J28" s="82">
        <f>[8]STA_SP2_NO!$K$31</f>
        <v>43</v>
      </c>
      <c r="K28" s="75">
        <f>[9]STA_SP2_NO!$K$31</f>
        <v>12</v>
      </c>
      <c r="L28" s="82">
        <f>'[10]СП-2 (н.о.)'!$K$32</f>
        <v>12.3</v>
      </c>
      <c r="M28" s="75">
        <f>[11]STA_SP2_NO!$K$31</f>
        <v>0</v>
      </c>
      <c r="N28" s="63">
        <f t="shared" si="2"/>
        <v>132452.32999999999</v>
      </c>
    </row>
    <row r="29" spans="1:14" ht="15.75" thickBot="1" x14ac:dyDescent="0.3">
      <c r="A29" s="38">
        <v>8</v>
      </c>
      <c r="B29" s="39" t="s">
        <v>46</v>
      </c>
      <c r="C29" s="76">
        <f>[1]STA_SP2_NO!$K$32</f>
        <v>0</v>
      </c>
      <c r="D29" s="155">
        <f>[2]STA_SP2_NO!$K$32</f>
        <v>0</v>
      </c>
      <c r="E29" s="75">
        <f>[3]STA_SP2_NO!$K$32</f>
        <v>0</v>
      </c>
      <c r="F29" s="82">
        <f>[4]STA_SP2_NO!$K$32</f>
        <v>0</v>
      </c>
      <c r="G29" s="75">
        <f>[5]STA_SP2_NO!$K$32</f>
        <v>0</v>
      </c>
      <c r="H29" s="82">
        <f>[6]STA_SP2_NO!$K$32</f>
        <v>0</v>
      </c>
      <c r="I29" s="75">
        <f>[7]STA_SP2_NO!$K$32</f>
        <v>0</v>
      </c>
      <c r="J29" s="82">
        <f>[8]STA_SP2_NO!$K$32</f>
        <v>0</v>
      </c>
      <c r="K29" s="75">
        <f>[9]STA_SP2_NO!$K$32</f>
        <v>0</v>
      </c>
      <c r="L29" s="82">
        <f>'[10]СП-2 (н.о.)'!$K$33</f>
        <v>0</v>
      </c>
      <c r="M29" s="75">
        <f>[11]STA_SP2_NO!$K$32</f>
        <v>0</v>
      </c>
      <c r="N29" s="248">
        <f t="shared" si="2"/>
        <v>0</v>
      </c>
    </row>
    <row r="30" spans="1:14" ht="15.75" thickBot="1" x14ac:dyDescent="0.3">
      <c r="A30" s="67"/>
      <c r="B30" s="41" t="s">
        <v>3</v>
      </c>
      <c r="C30" s="161">
        <f>SUM(C22:C28)</f>
        <v>6875.44</v>
      </c>
      <c r="D30" s="56">
        <f t="shared" ref="D30:K30" si="3">SUM(D22:D29)</f>
        <v>24492.100000000002</v>
      </c>
      <c r="E30" s="45">
        <f t="shared" si="3"/>
        <v>7176</v>
      </c>
      <c r="F30" s="131">
        <f>SUM(F22:F28)</f>
        <v>14097.51</v>
      </c>
      <c r="G30" s="45">
        <f>SUM(G22:G28)</f>
        <v>6284</v>
      </c>
      <c r="H30" s="46">
        <f t="shared" si="3"/>
        <v>7158</v>
      </c>
      <c r="I30" s="45">
        <f>SUM(I22:I29)</f>
        <v>137433</v>
      </c>
      <c r="J30" s="46">
        <f t="shared" si="3"/>
        <v>13369</v>
      </c>
      <c r="K30" s="45">
        <f t="shared" si="3"/>
        <v>11339</v>
      </c>
      <c r="L30" s="46">
        <f>SUM(L22:L28)</f>
        <v>21449.16</v>
      </c>
      <c r="M30" s="89">
        <f>SUM(M22:M29)</f>
        <v>13032</v>
      </c>
      <c r="N30" s="43">
        <f>SUM(C30:M30)</f>
        <v>262705.20999999996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84" t="s">
        <v>53</v>
      </c>
      <c r="B32" s="385"/>
      <c r="C32" s="88">
        <f>C30/N30</f>
        <v>2.617169259795038E-2</v>
      </c>
      <c r="D32" s="87">
        <f>D30/N30</f>
        <v>9.3230355043206051E-2</v>
      </c>
      <c r="E32" s="88">
        <f>E30/N30</f>
        <v>2.7315788674309126E-2</v>
      </c>
      <c r="F32" s="51">
        <f>F30/N30</f>
        <v>5.3662848940072422E-2</v>
      </c>
      <c r="G32" s="88">
        <f>G30/N30</f>
        <v>2.3920347830178171E-2</v>
      </c>
      <c r="H32" s="51">
        <f>H30/N30</f>
        <v>2.7247270809741462E-2</v>
      </c>
      <c r="I32" s="88">
        <f>I30/N30</f>
        <v>0.5231453156182172</v>
      </c>
      <c r="J32" s="51">
        <f>J30/N30</f>
        <v>5.0889740633617439E-2</v>
      </c>
      <c r="K32" s="88">
        <f>K30/N30</f>
        <v>4.3162448129597436E-2</v>
      </c>
      <c r="L32" s="51">
        <f>L30/N30</f>
        <v>8.1647257776121016E-2</v>
      </c>
      <c r="M32" s="88">
        <f>M30/N30</f>
        <v>4.9606933946989486E-2</v>
      </c>
      <c r="N32" s="51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M29" sqref="M29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29"/>
      <c r="C1" s="326" t="s">
        <v>116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1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6">
        <f>[1]STA_SP2_NO!$J$34</f>
        <v>3</v>
      </c>
      <c r="D5" s="155">
        <f>[2]STA_SP2_NO!$J$34</f>
        <v>0</v>
      </c>
      <c r="E5" s="75">
        <f>[3]STA_SP2_NO!$J$34</f>
        <v>5</v>
      </c>
      <c r="F5" s="82">
        <f>[4]STA_SP2_NO!$J$34</f>
        <v>1</v>
      </c>
      <c r="G5" s="75">
        <f>[5]STA_SP2_NO!$J$34</f>
        <v>0</v>
      </c>
      <c r="H5" s="82">
        <f>[6]STA_SP2_NO!$J$34</f>
        <v>5</v>
      </c>
      <c r="I5" s="75">
        <f>[7]STA_SP2_NO!$J$34</f>
        <v>0</v>
      </c>
      <c r="J5" s="82">
        <f>[8]STA_SP2_NO!$J$34</f>
        <v>1</v>
      </c>
      <c r="K5" s="75">
        <f>[9]STA_SP2_NO!$J$34</f>
        <v>0</v>
      </c>
      <c r="L5" s="82">
        <f>'[10]СП-2 (н.о.)'!$J$35</f>
        <v>0</v>
      </c>
      <c r="M5" s="75">
        <f>[11]STA_SP2_NO!$J$34</f>
        <v>0</v>
      </c>
      <c r="N5" s="155">
        <f t="shared" ref="N5:N12" si="0">SUM(C5:M5)</f>
        <v>15</v>
      </c>
    </row>
    <row r="6" spans="1:14" x14ac:dyDescent="0.25">
      <c r="A6" s="36">
        <v>2</v>
      </c>
      <c r="B6" s="37" t="s">
        <v>40</v>
      </c>
      <c r="C6" s="76">
        <f>[1]STA_SP2_NO!$J$35</f>
        <v>0</v>
      </c>
      <c r="D6" s="155">
        <f>[2]STA_SP2_NO!$J$35</f>
        <v>0</v>
      </c>
      <c r="E6" s="75">
        <f>[3]STA_SP2_NO!$J$35</f>
        <v>0</v>
      </c>
      <c r="F6" s="82">
        <f>[4]STA_SP2_NO!$J$35</f>
        <v>0</v>
      </c>
      <c r="G6" s="75">
        <f>[5]STA_SP2_NO!$J$35</f>
        <v>0</v>
      </c>
      <c r="H6" s="82">
        <f>[6]STA_SP2_NO!$J$35</f>
        <v>0</v>
      </c>
      <c r="I6" s="75">
        <f>[7]STA_SP2_NO!$J$35</f>
        <v>0</v>
      </c>
      <c r="J6" s="82">
        <f>[8]STA_SP2_NO!$J$35</f>
        <v>0</v>
      </c>
      <c r="K6" s="75">
        <f>[9]STA_SP2_NO!$J$35</f>
        <v>0</v>
      </c>
      <c r="L6" s="82">
        <f>'[10]СП-2 (н.о.)'!$J$36</f>
        <v>0</v>
      </c>
      <c r="M6" s="75">
        <f>[11]STA_SP2_NO!$J$35</f>
        <v>0</v>
      </c>
      <c r="N6" s="63">
        <f t="shared" si="0"/>
        <v>0</v>
      </c>
    </row>
    <row r="7" spans="1:14" x14ac:dyDescent="0.25">
      <c r="A7" s="36">
        <v>3</v>
      </c>
      <c r="B7" s="37" t="s">
        <v>41</v>
      </c>
      <c r="C7" s="76">
        <f>[1]STA_SP2_NO!$J$36</f>
        <v>0</v>
      </c>
      <c r="D7" s="155">
        <f>[2]STA_SP2_NO!$J$36</f>
        <v>0</v>
      </c>
      <c r="E7" s="75">
        <f>[3]STA_SP2_NO!$J$36</f>
        <v>0</v>
      </c>
      <c r="F7" s="82">
        <f>[4]STA_SP2_NO!$J$36</f>
        <v>0</v>
      </c>
      <c r="G7" s="75">
        <f>[5]STA_SP2_NO!$J$36</f>
        <v>0</v>
      </c>
      <c r="H7" s="82">
        <f>[6]STA_SP2_NO!$J$36</f>
        <v>0</v>
      </c>
      <c r="I7" s="75">
        <f>[7]STA_SP2_NO!$J$36</f>
        <v>0</v>
      </c>
      <c r="J7" s="82">
        <f>[8]STA_SP2_NO!$J$36</f>
        <v>0</v>
      </c>
      <c r="K7" s="75">
        <f>[9]STA_SP2_NO!$J$36</f>
        <v>0</v>
      </c>
      <c r="L7" s="82">
        <f>'[10]СП-2 (н.о.)'!$J$37</f>
        <v>0</v>
      </c>
      <c r="M7" s="75">
        <f>[11]STA_SP2_NO!$J$36</f>
        <v>0</v>
      </c>
      <c r="N7" s="63">
        <f t="shared" si="0"/>
        <v>0</v>
      </c>
    </row>
    <row r="8" spans="1:14" x14ac:dyDescent="0.25">
      <c r="A8" s="36">
        <v>4</v>
      </c>
      <c r="B8" s="37" t="s">
        <v>42</v>
      </c>
      <c r="C8" s="76">
        <f>[1]STA_SP2_NO!$J$37</f>
        <v>0</v>
      </c>
      <c r="D8" s="155">
        <f>[2]STA_SP2_NO!$J$37</f>
        <v>0</v>
      </c>
      <c r="E8" s="75">
        <f>[3]STA_SP2_NO!$J$37</f>
        <v>0</v>
      </c>
      <c r="F8" s="82">
        <f>[4]STA_SP2_NO!$J$37</f>
        <v>0</v>
      </c>
      <c r="G8" s="75">
        <f>[5]STA_SP2_NO!$J$37</f>
        <v>0</v>
      </c>
      <c r="H8" s="82">
        <f>[6]STA_SP2_NO!$J$37</f>
        <v>0</v>
      </c>
      <c r="I8" s="75">
        <f>[7]STA_SP2_NO!$J$37</f>
        <v>0</v>
      </c>
      <c r="J8" s="82">
        <f>[8]STA_SP2_NO!$J$37</f>
        <v>0</v>
      </c>
      <c r="K8" s="75">
        <f>[9]STA_SP2_NO!$J$37</f>
        <v>0</v>
      </c>
      <c r="L8" s="82">
        <f>'[10]СП-2 (н.о.)'!$J$38</f>
        <v>0</v>
      </c>
      <c r="M8" s="75">
        <f>[11]STA_SP2_NO!$J$37</f>
        <v>0</v>
      </c>
      <c r="N8" s="63">
        <f t="shared" si="0"/>
        <v>0</v>
      </c>
    </row>
    <row r="9" spans="1:14" x14ac:dyDescent="0.25">
      <c r="A9" s="36">
        <v>5</v>
      </c>
      <c r="B9" s="37" t="s">
        <v>43</v>
      </c>
      <c r="C9" s="76">
        <f>[1]STA_SP2_NO!$J$38</f>
        <v>0</v>
      </c>
      <c r="D9" s="155">
        <f>[2]STA_SP2_NO!$J$38</f>
        <v>0</v>
      </c>
      <c r="E9" s="75">
        <f>[3]STA_SP2_NO!$J$38</f>
        <v>0</v>
      </c>
      <c r="F9" s="82">
        <f>[4]STA_SP2_NO!$J$38</f>
        <v>0</v>
      </c>
      <c r="G9" s="75">
        <f>[5]STA_SP2_NO!$J$38</f>
        <v>0</v>
      </c>
      <c r="H9" s="82">
        <f>[6]STA_SP2_NO!$J$38</f>
        <v>0</v>
      </c>
      <c r="I9" s="75">
        <f>[7]STA_SP2_NO!$J$38</f>
        <v>0</v>
      </c>
      <c r="J9" s="82">
        <f>[8]STA_SP2_NO!$J$38</f>
        <v>0</v>
      </c>
      <c r="K9" s="75">
        <f>[9]STA_SP2_NO!$J$38</f>
        <v>0</v>
      </c>
      <c r="L9" s="82">
        <f>'[10]СП-2 (н.о.)'!$J$39</f>
        <v>0</v>
      </c>
      <c r="M9" s="75">
        <f>[11]STA_SP2_NO!$J$38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76">
        <f>[1]STA_SP2_NO!$J$39</f>
        <v>0</v>
      </c>
      <c r="D10" s="155">
        <f>[2]STA_SP2_NO!$J$39</f>
        <v>0</v>
      </c>
      <c r="E10" s="75">
        <f>[3]STA_SP2_NO!$J$39</f>
        <v>0</v>
      </c>
      <c r="F10" s="82">
        <f>[4]STA_SP2_NO!$J$39</f>
        <v>0</v>
      </c>
      <c r="G10" s="75">
        <f>[5]STA_SP2_NO!$J$39</f>
        <v>0</v>
      </c>
      <c r="H10" s="82">
        <f>[6]STA_SP2_NO!$J$39</f>
        <v>0</v>
      </c>
      <c r="I10" s="75">
        <f>[7]STA_SP2_NO!$J$39</f>
        <v>0</v>
      </c>
      <c r="J10" s="82">
        <f>[8]STA_SP2_NO!$J$39</f>
        <v>0</v>
      </c>
      <c r="K10" s="75">
        <f>[9]STA_SP2_NO!$J$39</f>
        <v>0</v>
      </c>
      <c r="L10" s="82">
        <f>'[10]СП-2 (н.о.)'!$J$40</f>
        <v>0</v>
      </c>
      <c r="M10" s="75">
        <f>[11]STA_SP2_NO!$J$39</f>
        <v>0</v>
      </c>
      <c r="N10" s="37">
        <f t="shared" si="0"/>
        <v>0</v>
      </c>
    </row>
    <row r="11" spans="1:14" x14ac:dyDescent="0.25">
      <c r="A11" s="36">
        <v>7</v>
      </c>
      <c r="B11" s="37" t="s">
        <v>45</v>
      </c>
      <c r="C11" s="76">
        <f>[1]STA_SP2_NO!$J$40</f>
        <v>0</v>
      </c>
      <c r="D11" s="155">
        <f>[2]STA_SP2_NO!$J$40</f>
        <v>0</v>
      </c>
      <c r="E11" s="75">
        <f>[3]STA_SP2_NO!$J$40</f>
        <v>0</v>
      </c>
      <c r="F11" s="82">
        <f>[4]STA_SP2_NO!$J$40</f>
        <v>0</v>
      </c>
      <c r="G11" s="75">
        <f>[5]STA_SP2_NO!$J$40</f>
        <v>0</v>
      </c>
      <c r="H11" s="82">
        <f>[6]STA_SP2_NO!$J$40</f>
        <v>0</v>
      </c>
      <c r="I11" s="75">
        <f>[7]STA_SP2_NO!$J$40</f>
        <v>0</v>
      </c>
      <c r="J11" s="82">
        <f>[8]STA_SP2_NO!$J$40</f>
        <v>0</v>
      </c>
      <c r="K11" s="75">
        <f>[9]STA_SP2_NO!$J$40</f>
        <v>0</v>
      </c>
      <c r="L11" s="82">
        <f>'[10]СП-2 (н.о.)'!$J$41</f>
        <v>0</v>
      </c>
      <c r="M11" s="75">
        <f>[11]STA_SP2_NO!$J$40</f>
        <v>0</v>
      </c>
      <c r="N11" s="63">
        <f t="shared" si="0"/>
        <v>0</v>
      </c>
    </row>
    <row r="12" spans="1:14" ht="15.75" thickBot="1" x14ac:dyDescent="0.3">
      <c r="A12" s="38">
        <v>8</v>
      </c>
      <c r="B12" s="39" t="s">
        <v>46</v>
      </c>
      <c r="C12" s="76">
        <f>[1]STA_SP2_NO!$J$41</f>
        <v>0</v>
      </c>
      <c r="D12" s="155">
        <f>[2]STA_SP2_NO!$J$41</f>
        <v>0</v>
      </c>
      <c r="E12" s="75">
        <f>[3]STA_SP2_NO!$J$41</f>
        <v>0</v>
      </c>
      <c r="F12" s="82">
        <f>[4]STA_SP2_NO!$J$41</f>
        <v>0</v>
      </c>
      <c r="G12" s="75">
        <f>[5]STA_SP2_NO!$J$41</f>
        <v>0</v>
      </c>
      <c r="H12" s="82">
        <f>[6]STA_SP2_NO!$J$41</f>
        <v>0</v>
      </c>
      <c r="I12" s="75">
        <f>[7]STA_SP2_NO!$J$41</f>
        <v>0</v>
      </c>
      <c r="J12" s="82">
        <f>[8]STA_SP2_NO!$J$41</f>
        <v>0</v>
      </c>
      <c r="K12" s="75">
        <f>[9]STA_SP2_NO!$J$41</f>
        <v>0</v>
      </c>
      <c r="L12" s="82">
        <f>'[10]СП-2 (н.о.)'!$J$42</f>
        <v>0</v>
      </c>
      <c r="M12" s="75">
        <f>[11]STA_SP2_NO!$J$41</f>
        <v>0</v>
      </c>
      <c r="N12" s="39">
        <f t="shared" si="0"/>
        <v>0</v>
      </c>
    </row>
    <row r="13" spans="1:14" ht="15.75" thickBot="1" x14ac:dyDescent="0.3">
      <c r="A13" s="67"/>
      <c r="B13" s="41" t="s">
        <v>30</v>
      </c>
      <c r="C13" s="161">
        <f t="shared" ref="C13:N13" si="1">SUM(C5:C12)</f>
        <v>3</v>
      </c>
      <c r="D13" s="43">
        <f t="shared" si="1"/>
        <v>0</v>
      </c>
      <c r="E13" s="45">
        <f t="shared" si="1"/>
        <v>5</v>
      </c>
      <c r="F13" s="46">
        <f t="shared" si="1"/>
        <v>1</v>
      </c>
      <c r="G13" s="45">
        <f t="shared" si="1"/>
        <v>0</v>
      </c>
      <c r="H13" s="46">
        <f t="shared" si="1"/>
        <v>5</v>
      </c>
      <c r="I13" s="45">
        <f t="shared" si="1"/>
        <v>0</v>
      </c>
      <c r="J13" s="46">
        <f t="shared" si="1"/>
        <v>1</v>
      </c>
      <c r="K13" s="45">
        <f t="shared" si="1"/>
        <v>0</v>
      </c>
      <c r="L13" s="46">
        <f>SUM(L5:L12)</f>
        <v>0</v>
      </c>
      <c r="M13" s="45">
        <f t="shared" si="1"/>
        <v>0</v>
      </c>
      <c r="N13" s="43">
        <f t="shared" si="1"/>
        <v>15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86" t="s">
        <v>53</v>
      </c>
      <c r="B15" s="387"/>
      <c r="C15" s="88">
        <f>C13/N13</f>
        <v>0.2</v>
      </c>
      <c r="D15" s="87">
        <f>D13/N13</f>
        <v>0</v>
      </c>
      <c r="E15" s="86">
        <f>E13/N13</f>
        <v>0.33333333333333331</v>
      </c>
      <c r="F15" s="51">
        <f>F13/N13</f>
        <v>6.6666666666666666E-2</v>
      </c>
      <c r="G15" s="86">
        <f>G13/N13</f>
        <v>0</v>
      </c>
      <c r="H15" s="51">
        <f>H13/N13</f>
        <v>0.33333333333333331</v>
      </c>
      <c r="I15" s="86">
        <f>I13/N13</f>
        <v>0</v>
      </c>
      <c r="J15" s="51">
        <f>J13/N13</f>
        <v>6.6666666666666666E-2</v>
      </c>
      <c r="K15" s="86">
        <f>K13/N13</f>
        <v>0</v>
      </c>
      <c r="L15" s="51">
        <f>L13/N13</f>
        <v>0</v>
      </c>
      <c r="M15" s="86">
        <f>M13/N13</f>
        <v>0</v>
      </c>
      <c r="N15" s="51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29"/>
      <c r="C17" s="326" t="s">
        <v>117</v>
      </c>
      <c r="D17" s="327"/>
      <c r="E17" s="327"/>
      <c r="F17" s="327"/>
      <c r="G17" s="327"/>
      <c r="H17" s="327"/>
      <c r="I17" s="327"/>
      <c r="J17" s="328"/>
      <c r="K17" s="328"/>
      <c r="L17" s="29"/>
      <c r="M17" s="29"/>
      <c r="N17" s="208" t="s">
        <v>36</v>
      </c>
    </row>
    <row r="18" spans="1:14" ht="15.75" thickBot="1" x14ac:dyDescent="0.3">
      <c r="A18" s="329" t="s">
        <v>0</v>
      </c>
      <c r="B18" s="331" t="s">
        <v>1</v>
      </c>
      <c r="C18" s="350" t="s">
        <v>2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31" t="s">
        <v>3</v>
      </c>
    </row>
    <row r="19" spans="1:14" x14ac:dyDescent="0.25">
      <c r="A19" s="361"/>
      <c r="B19" s="362"/>
      <c r="C19" s="366" t="s">
        <v>69</v>
      </c>
      <c r="D19" s="331" t="s">
        <v>4</v>
      </c>
      <c r="E19" s="357" t="s">
        <v>5</v>
      </c>
      <c r="F19" s="375" t="s">
        <v>6</v>
      </c>
      <c r="G19" s="357" t="s">
        <v>7</v>
      </c>
      <c r="H19" s="355" t="s">
        <v>8</v>
      </c>
      <c r="I19" s="357" t="s">
        <v>94</v>
      </c>
      <c r="J19" s="355" t="s">
        <v>9</v>
      </c>
      <c r="K19" s="366" t="s">
        <v>10</v>
      </c>
      <c r="L19" s="331" t="s">
        <v>93</v>
      </c>
      <c r="M19" s="357" t="s">
        <v>11</v>
      </c>
      <c r="N19" s="351"/>
    </row>
    <row r="20" spans="1:14" ht="15.75" thickBot="1" x14ac:dyDescent="0.3">
      <c r="A20" s="358"/>
      <c r="B20" s="352"/>
      <c r="C20" s="368"/>
      <c r="D20" s="358"/>
      <c r="E20" s="358"/>
      <c r="F20" s="376"/>
      <c r="G20" s="358"/>
      <c r="H20" s="356"/>
      <c r="I20" s="358"/>
      <c r="J20" s="356"/>
      <c r="K20" s="368"/>
      <c r="L20" s="358"/>
      <c r="M20" s="358"/>
      <c r="N20" s="352"/>
    </row>
    <row r="21" spans="1:14" x14ac:dyDescent="0.25">
      <c r="A21" s="34">
        <v>1</v>
      </c>
      <c r="B21" s="35" t="s">
        <v>39</v>
      </c>
      <c r="C21" s="76">
        <f>[1]STA_SP2_NO!$K$34</f>
        <v>333.66</v>
      </c>
      <c r="D21" s="155">
        <f>[2]STA_SP2_NO!$K$34</f>
        <v>346.37</v>
      </c>
      <c r="E21" s="75">
        <f>[3]STA_SP2_NO!$K$34</f>
        <v>450</v>
      </c>
      <c r="F21" s="82">
        <f>[4]STA_SP2_NO!$K$34</f>
        <v>16.05</v>
      </c>
      <c r="G21" s="75">
        <f>[5]STA_SP2_NO!$K$34</f>
        <v>0</v>
      </c>
      <c r="H21" s="82">
        <f>[6]STA_SP2_NO!$K$34</f>
        <v>480</v>
      </c>
      <c r="I21" s="75">
        <f>[7]STA_SP2_NO!$K$34</f>
        <v>0</v>
      </c>
      <c r="J21" s="82">
        <f>[8]STA_SP2_NO!$K$34</f>
        <v>120</v>
      </c>
      <c r="K21" s="75">
        <f>[9]STA_SP2_NO!$K$34</f>
        <v>0</v>
      </c>
      <c r="L21" s="82">
        <f>'[10]СП-2 (н.о.)'!$K$35</f>
        <v>0</v>
      </c>
      <c r="M21" s="75">
        <f>[11]STA_SP2_NO!$K$34</f>
        <v>0</v>
      </c>
      <c r="N21" s="155">
        <f t="shared" ref="N21:N28" si="2">SUM(C21:M21)</f>
        <v>1746.08</v>
      </c>
    </row>
    <row r="22" spans="1:14" x14ac:dyDescent="0.25">
      <c r="A22" s="36">
        <v>2</v>
      </c>
      <c r="B22" s="37" t="s">
        <v>40</v>
      </c>
      <c r="C22" s="76">
        <f>[1]STA_SP2_NO!$K$35</f>
        <v>0</v>
      </c>
      <c r="D22" s="155">
        <f>[2]STA_SP2_NO!$K$35</f>
        <v>0</v>
      </c>
      <c r="E22" s="75">
        <f>[3]STA_SP2_NO!$K$35</f>
        <v>0</v>
      </c>
      <c r="F22" s="82">
        <f>[4]STA_SP2_NO!$K$35</f>
        <v>0</v>
      </c>
      <c r="G22" s="75">
        <f>[5]STA_SP2_NO!$K$35</f>
        <v>0</v>
      </c>
      <c r="H22" s="82">
        <f>[6]STA_SP2_NO!$K$35</f>
        <v>0</v>
      </c>
      <c r="I22" s="75">
        <f>[7]STA_SP2_NO!$K$35</f>
        <v>0</v>
      </c>
      <c r="J22" s="82">
        <f>[8]STA_SP2_NO!$K$35</f>
        <v>0</v>
      </c>
      <c r="K22" s="75">
        <f>[9]STA_SP2_NO!$K$35</f>
        <v>0</v>
      </c>
      <c r="L22" s="82">
        <f>'[10]СП-2 (н.о.)'!$K$36</f>
        <v>0</v>
      </c>
      <c r="M22" s="75">
        <f>[11]STA_SP2_NO!$K$35</f>
        <v>0</v>
      </c>
      <c r="N22" s="63">
        <f t="shared" si="2"/>
        <v>0</v>
      </c>
    </row>
    <row r="23" spans="1:14" x14ac:dyDescent="0.25">
      <c r="A23" s="36">
        <v>3</v>
      </c>
      <c r="B23" s="37" t="s">
        <v>41</v>
      </c>
      <c r="C23" s="76">
        <f>[1]STA_SP2_NO!$K$36</f>
        <v>0</v>
      </c>
      <c r="D23" s="155">
        <f>[2]STA_SP2_NO!$K$36</f>
        <v>0</v>
      </c>
      <c r="E23" s="75">
        <f>[3]STA_SP2_NO!$K$36</f>
        <v>0</v>
      </c>
      <c r="F23" s="82">
        <f>[4]STA_SP2_NO!$K$36</f>
        <v>0</v>
      </c>
      <c r="G23" s="75">
        <f>[5]STA_SP2_NO!$K$36</f>
        <v>0</v>
      </c>
      <c r="H23" s="82">
        <f>[6]STA_SP2_NO!$K$36</f>
        <v>0</v>
      </c>
      <c r="I23" s="75">
        <f>[7]STA_SP2_NO!$K$36</f>
        <v>0</v>
      </c>
      <c r="J23" s="82">
        <f>[8]STA_SP2_NO!$K$36</f>
        <v>0</v>
      </c>
      <c r="K23" s="75">
        <f>[9]STA_SP2_NO!$K$36</f>
        <v>0</v>
      </c>
      <c r="L23" s="82">
        <f>'[10]СП-2 (н.о.)'!$K$37</f>
        <v>0</v>
      </c>
      <c r="M23" s="75">
        <f>[11]STA_SP2_NO!$K$36</f>
        <v>0</v>
      </c>
      <c r="N23" s="63">
        <f t="shared" si="2"/>
        <v>0</v>
      </c>
    </row>
    <row r="24" spans="1:14" x14ac:dyDescent="0.25">
      <c r="A24" s="36">
        <v>4</v>
      </c>
      <c r="B24" s="37" t="s">
        <v>42</v>
      </c>
      <c r="C24" s="76">
        <f>[1]STA_SP2_NO!$K$37</f>
        <v>0</v>
      </c>
      <c r="D24" s="155">
        <f>[2]STA_SP2_NO!$K$37</f>
        <v>0</v>
      </c>
      <c r="E24" s="75">
        <f>[3]STA_SP2_NO!$K$37</f>
        <v>0</v>
      </c>
      <c r="F24" s="82">
        <f>[4]STA_SP2_NO!$K$37</f>
        <v>0</v>
      </c>
      <c r="G24" s="75">
        <f>[5]STA_SP2_NO!$K$37</f>
        <v>0</v>
      </c>
      <c r="H24" s="82">
        <f>[6]STA_SP2_NO!$K$37</f>
        <v>0</v>
      </c>
      <c r="I24" s="75">
        <f>[7]STA_SP2_NO!$K$37</f>
        <v>0</v>
      </c>
      <c r="J24" s="82">
        <f>[8]STA_SP2_NO!$K$37</f>
        <v>0</v>
      </c>
      <c r="K24" s="75">
        <f>[9]STA_SP2_NO!$K$37</f>
        <v>0</v>
      </c>
      <c r="L24" s="82">
        <f>'[10]СП-2 (н.о.)'!$K$38</f>
        <v>0</v>
      </c>
      <c r="M24" s="75">
        <f>[11]STA_SP2_NO!$K$37</f>
        <v>0</v>
      </c>
      <c r="N24" s="63">
        <f t="shared" si="2"/>
        <v>0</v>
      </c>
    </row>
    <row r="25" spans="1:14" x14ac:dyDescent="0.25">
      <c r="A25" s="36">
        <v>5</v>
      </c>
      <c r="B25" s="37" t="s">
        <v>43</v>
      </c>
      <c r="C25" s="76">
        <f>[1]STA_SP2_NO!$K$38</f>
        <v>0</v>
      </c>
      <c r="D25" s="155">
        <f>[2]STA_SP2_NO!$K$38</f>
        <v>0</v>
      </c>
      <c r="E25" s="75">
        <f>[3]STA_SP2_NO!$K$38</f>
        <v>0</v>
      </c>
      <c r="F25" s="82">
        <f>[4]STA_SP2_NO!$K$38</f>
        <v>0</v>
      </c>
      <c r="G25" s="75">
        <f>[5]STA_SP2_NO!$K$38</f>
        <v>0</v>
      </c>
      <c r="H25" s="82">
        <f>[6]STA_SP2_NO!$K$38</f>
        <v>0</v>
      </c>
      <c r="I25" s="75">
        <f>[7]STA_SP2_NO!$K$38</f>
        <v>0</v>
      </c>
      <c r="J25" s="82">
        <f>[8]STA_SP2_NO!$K$38</f>
        <v>0</v>
      </c>
      <c r="K25" s="75">
        <f>[9]STA_SP2_NO!$K$38</f>
        <v>0</v>
      </c>
      <c r="L25" s="82">
        <f>'[10]СП-2 (н.о.)'!$K$39</f>
        <v>0</v>
      </c>
      <c r="M25" s="75">
        <f>[11]STA_SP2_NO!$K$38</f>
        <v>0</v>
      </c>
      <c r="N25" s="37">
        <f t="shared" si="2"/>
        <v>0</v>
      </c>
    </row>
    <row r="26" spans="1:14" x14ac:dyDescent="0.25">
      <c r="A26" s="36">
        <v>6</v>
      </c>
      <c r="B26" s="37" t="s">
        <v>44</v>
      </c>
      <c r="C26" s="76">
        <f>[1]STA_SP2_NO!$K$39</f>
        <v>0</v>
      </c>
      <c r="D26" s="155">
        <f>[2]STA_SP2_NO!$K$39</f>
        <v>0</v>
      </c>
      <c r="E26" s="75">
        <f>[3]STA_SP2_NO!$K$39</f>
        <v>0</v>
      </c>
      <c r="F26" s="82">
        <f>[4]STA_SP2_NO!$K$39</f>
        <v>0</v>
      </c>
      <c r="G26" s="75">
        <f>[5]STA_SP2_NO!$K$39</f>
        <v>0</v>
      </c>
      <c r="H26" s="82">
        <f>[6]STA_SP2_NO!$K$39</f>
        <v>0</v>
      </c>
      <c r="I26" s="75">
        <f>[7]STA_SP2_NO!$K$39</f>
        <v>0</v>
      </c>
      <c r="J26" s="82">
        <f>[8]STA_SP2_NO!$K$39</f>
        <v>0</v>
      </c>
      <c r="K26" s="75">
        <f>[9]STA_SP2_NO!$K$39</f>
        <v>0</v>
      </c>
      <c r="L26" s="82">
        <f>'[10]СП-2 (н.о.)'!$K$40</f>
        <v>0</v>
      </c>
      <c r="M26" s="75">
        <f>[11]STA_SP2_NO!$K$39</f>
        <v>0</v>
      </c>
      <c r="N26" s="37">
        <f t="shared" si="2"/>
        <v>0</v>
      </c>
    </row>
    <row r="27" spans="1:14" x14ac:dyDescent="0.25">
      <c r="A27" s="36">
        <v>7</v>
      </c>
      <c r="B27" s="37" t="s">
        <v>45</v>
      </c>
      <c r="C27" s="76">
        <f>[1]STA_SP2_NO!$K$40</f>
        <v>0</v>
      </c>
      <c r="D27" s="155">
        <f>[2]STA_SP2_NO!$K$40</f>
        <v>0</v>
      </c>
      <c r="E27" s="75">
        <f>[3]STA_SP2_NO!$K$40</f>
        <v>0</v>
      </c>
      <c r="F27" s="82">
        <f>[4]STA_SP2_NO!$K$40</f>
        <v>0</v>
      </c>
      <c r="G27" s="75">
        <f>[5]STA_SP2_NO!$K$40</f>
        <v>0</v>
      </c>
      <c r="H27" s="82">
        <f>[6]STA_SP2_NO!$K$40</f>
        <v>0</v>
      </c>
      <c r="I27" s="75">
        <f>[7]STA_SP2_NO!$K$40</f>
        <v>0</v>
      </c>
      <c r="J27" s="82">
        <f>[8]STA_SP2_NO!$K$40</f>
        <v>0</v>
      </c>
      <c r="K27" s="75">
        <f>[9]STA_SP2_NO!$K$40</f>
        <v>0</v>
      </c>
      <c r="L27" s="82">
        <f>'[10]СП-2 (н.о.)'!$K$41</f>
        <v>0</v>
      </c>
      <c r="M27" s="75">
        <f>[11]STA_SP2_NO!$K$40</f>
        <v>0</v>
      </c>
      <c r="N27" s="63">
        <f t="shared" si="2"/>
        <v>0</v>
      </c>
    </row>
    <row r="28" spans="1:14" ht="15.75" thickBot="1" x14ac:dyDescent="0.3">
      <c r="A28" s="38">
        <v>8</v>
      </c>
      <c r="B28" s="39" t="s">
        <v>46</v>
      </c>
      <c r="C28" s="76">
        <f>[1]STA_SP2_NO!$K$41</f>
        <v>0</v>
      </c>
      <c r="D28" s="155">
        <f>[2]STA_SP2_NO!$K$41</f>
        <v>0</v>
      </c>
      <c r="E28" s="75">
        <f>[3]STA_SP2_NO!$K$41</f>
        <v>0</v>
      </c>
      <c r="F28" s="82">
        <f>[4]STA_SP2_NO!$K$41</f>
        <v>0</v>
      </c>
      <c r="G28" s="75">
        <f>[5]STA_SP2_NO!$K$41</f>
        <v>0</v>
      </c>
      <c r="H28" s="82">
        <f>[6]STA_SP2_NO!$K$41</f>
        <v>0</v>
      </c>
      <c r="I28" s="75">
        <f>[7]STA_SP2_NO!$K$41</f>
        <v>0</v>
      </c>
      <c r="J28" s="82">
        <f>[8]STA_SP2_NO!$K$41</f>
        <v>0</v>
      </c>
      <c r="K28" s="75">
        <f>[9]STA_SP2_NO!$K$41</f>
        <v>0</v>
      </c>
      <c r="L28" s="82">
        <f>'[10]СП-2 (н.о.)'!$K$42</f>
        <v>0</v>
      </c>
      <c r="M28" s="75">
        <f>[11]STA_SP2_NO!$K$41</f>
        <v>0</v>
      </c>
      <c r="N28" s="39">
        <f t="shared" si="2"/>
        <v>0</v>
      </c>
    </row>
    <row r="29" spans="1:14" ht="15.75" thickBot="1" x14ac:dyDescent="0.3">
      <c r="A29" s="40"/>
      <c r="B29" s="41" t="s">
        <v>37</v>
      </c>
      <c r="C29" s="89">
        <f t="shared" ref="C29:N29" si="3">SUM(C21:C28)</f>
        <v>333.66</v>
      </c>
      <c r="D29" s="43">
        <f t="shared" si="3"/>
        <v>346.37</v>
      </c>
      <c r="E29" s="89">
        <f t="shared" si="3"/>
        <v>450</v>
      </c>
      <c r="F29" s="43">
        <f t="shared" si="3"/>
        <v>16.05</v>
      </c>
      <c r="G29" s="89">
        <f t="shared" si="3"/>
        <v>0</v>
      </c>
      <c r="H29" s="43">
        <f t="shared" si="3"/>
        <v>480</v>
      </c>
      <c r="I29" s="89">
        <f t="shared" si="3"/>
        <v>0</v>
      </c>
      <c r="J29" s="43">
        <f t="shared" si="3"/>
        <v>120</v>
      </c>
      <c r="K29" s="89">
        <f t="shared" si="3"/>
        <v>0</v>
      </c>
      <c r="L29" s="43">
        <f>SUM(L21:L28)</f>
        <v>0</v>
      </c>
      <c r="M29" s="89">
        <f t="shared" si="3"/>
        <v>0</v>
      </c>
      <c r="N29" s="43">
        <f t="shared" si="3"/>
        <v>1746.08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86" t="s">
        <v>53</v>
      </c>
      <c r="B31" s="387"/>
      <c r="C31" s="86">
        <f>C29/N29</f>
        <v>0.19109090076056082</v>
      </c>
      <c r="D31" s="87">
        <f>D29/N29</f>
        <v>0.19837006322734355</v>
      </c>
      <c r="E31" s="86">
        <f>E29/N29</f>
        <v>0.2577201502794832</v>
      </c>
      <c r="F31" s="87">
        <f>F29/N29</f>
        <v>9.1920186933015669E-3</v>
      </c>
      <c r="G31" s="86">
        <f>G29/N29</f>
        <v>0</v>
      </c>
      <c r="H31" s="87">
        <f>H29/N29</f>
        <v>0.27490149363144872</v>
      </c>
      <c r="I31" s="86">
        <f>I29/N29</f>
        <v>0</v>
      </c>
      <c r="J31" s="87">
        <f>J29/N29</f>
        <v>6.8725373407862181E-2</v>
      </c>
      <c r="K31" s="86">
        <f>K29/N29</f>
        <v>0</v>
      </c>
      <c r="L31" s="87">
        <f>L29/N29</f>
        <v>0</v>
      </c>
      <c r="M31" s="86">
        <f>M29/N29</f>
        <v>0</v>
      </c>
      <c r="N31" s="87">
        <f>N29/N29</f>
        <v>1</v>
      </c>
    </row>
  </sheetData>
  <mergeCells count="34">
    <mergeCell ref="A31:B31"/>
    <mergeCell ref="C17:K17"/>
    <mergeCell ref="A18:A20"/>
    <mergeCell ref="B18:B20"/>
    <mergeCell ref="C18:M18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:A4"/>
    <mergeCell ref="A15:B15"/>
    <mergeCell ref="C1:K1"/>
    <mergeCell ref="B2:B4"/>
    <mergeCell ref="C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M22" sqref="M22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</cols>
  <sheetData>
    <row r="1" spans="1:14" ht="33.75" customHeight="1" thickBot="1" x14ac:dyDescent="0.3">
      <c r="A1" s="29"/>
      <c r="B1" s="29"/>
      <c r="C1" s="345" t="s">
        <v>95</v>
      </c>
      <c r="D1" s="346"/>
      <c r="E1" s="346"/>
      <c r="F1" s="346"/>
      <c r="G1" s="346"/>
      <c r="H1" s="346"/>
      <c r="I1" s="346"/>
      <c r="J1" s="29"/>
      <c r="K1" s="29"/>
      <c r="L1" s="29"/>
      <c r="M1" s="29"/>
      <c r="N1" s="213" t="s">
        <v>36</v>
      </c>
    </row>
    <row r="2" spans="1:14" ht="15.75" thickBot="1" x14ac:dyDescent="0.3">
      <c r="A2" s="329" t="s">
        <v>0</v>
      </c>
      <c r="B2" s="331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35" t="s">
        <v>3</v>
      </c>
    </row>
    <row r="3" spans="1:14" ht="15.75" thickBot="1" x14ac:dyDescent="0.3">
      <c r="A3" s="330"/>
      <c r="B3" s="332"/>
      <c r="C3" s="80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7" t="s">
        <v>10</v>
      </c>
      <c r="L3" s="30" t="s">
        <v>93</v>
      </c>
      <c r="M3" s="220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85">
        <f>[1]STA_SP4_NO!$P$10</f>
        <v>23809.7</v>
      </c>
      <c r="D4" s="235">
        <f>[2]STA_SP4_NO!$P$10</f>
        <v>65827.45</v>
      </c>
      <c r="E4" s="185">
        <f>[3]STA_SP4_NO!$P$10</f>
        <v>10235</v>
      </c>
      <c r="F4" s="82">
        <f>[4]STA_SP4_NO!$P$10</f>
        <v>34235.31</v>
      </c>
      <c r="G4" s="185">
        <f>[5]STA_SP4_NO!$P$10</f>
        <v>17659.5</v>
      </c>
      <c r="H4" s="82">
        <f>[6]STA_SP4_NO!$P$10</f>
        <v>40723</v>
      </c>
      <c r="I4" s="185">
        <f>[7]STA_SP4_NO!$P$10</f>
        <v>7566</v>
      </c>
      <c r="J4" s="82">
        <f>[8]STA_SP4_NO!$P$10</f>
        <v>24579</v>
      </c>
      <c r="K4" s="185">
        <f>[9]STA_SP4_NO!$P$10</f>
        <v>16498</v>
      </c>
      <c r="L4" s="82">
        <f>'[10]СП-4 (н.о.)'!$P$11</f>
        <v>19527.599999999999</v>
      </c>
      <c r="M4" s="185">
        <f>[11]STA_SP4_NO!$P$10</f>
        <v>41803</v>
      </c>
      <c r="N4" s="155">
        <f t="shared" ref="N4:N20" si="0">SUM(C4:M4)</f>
        <v>302463.56</v>
      </c>
    </row>
    <row r="5" spans="1:14" ht="15.75" thickBot="1" x14ac:dyDescent="0.3">
      <c r="A5" s="36">
        <v>2</v>
      </c>
      <c r="B5" s="37" t="s">
        <v>13</v>
      </c>
      <c r="C5" s="185">
        <f>[1]STA_SP4_NO!$P$11</f>
        <v>51368.67</v>
      </c>
      <c r="D5" s="235">
        <f>[2]STA_SP4_NO!$P$11</f>
        <v>72675.94</v>
      </c>
      <c r="E5" s="185">
        <f>[3]STA_SP4_NO!$P$11</f>
        <v>17783</v>
      </c>
      <c r="F5" s="82">
        <f>[4]STA_SP4_NO!$P$11</f>
        <v>42809.02</v>
      </c>
      <c r="G5" s="185">
        <f>[5]STA_SP4_NO!$P$11</f>
        <v>5209.5</v>
      </c>
      <c r="H5" s="82">
        <f>[6]STA_SP4_NO!$P$11</f>
        <v>103284</v>
      </c>
      <c r="I5" s="185">
        <f>[7]STA_SP4_NO!$P$11</f>
        <v>0</v>
      </c>
      <c r="J5" s="82">
        <f>[8]STA_SP4_NO!$P$11</f>
        <v>24210</v>
      </c>
      <c r="K5" s="185">
        <f>[9]STA_SP4_NO!$P$11</f>
        <v>0</v>
      </c>
      <c r="L5" s="82">
        <f>'[10]СП-4 (н.о.)'!$P$12</f>
        <v>43872.160000000003</v>
      </c>
      <c r="M5" s="185">
        <f>[11]STA_SP4_NO!$P$11</f>
        <v>97966</v>
      </c>
      <c r="N5" s="63">
        <f t="shared" si="0"/>
        <v>459178.29000000004</v>
      </c>
    </row>
    <row r="6" spans="1:14" ht="15.75" thickBot="1" x14ac:dyDescent="0.3">
      <c r="A6" s="36">
        <v>3</v>
      </c>
      <c r="B6" s="37" t="s">
        <v>14</v>
      </c>
      <c r="C6" s="185">
        <f>[1]STA_SP4_NO!$P$12</f>
        <v>19911.13</v>
      </c>
      <c r="D6" s="235">
        <f>[2]STA_SP4_NO!$P$12</f>
        <v>56753.72</v>
      </c>
      <c r="E6" s="185">
        <f>[3]STA_SP4_NO!$P$12</f>
        <v>28114</v>
      </c>
      <c r="F6" s="82">
        <f>[4]STA_SP4_NO!$P$12</f>
        <v>85978.87</v>
      </c>
      <c r="G6" s="185">
        <f>[5]STA_SP4_NO!$P$12</f>
        <v>34428.75</v>
      </c>
      <c r="H6" s="82">
        <f>[6]STA_SP4_NO!$P$12</f>
        <v>47596</v>
      </c>
      <c r="I6" s="185">
        <f>[7]STA_SP4_NO!$P$12</f>
        <v>5705</v>
      </c>
      <c r="J6" s="82">
        <f>[8]STA_SP4_NO!$P$12</f>
        <v>29908</v>
      </c>
      <c r="K6" s="185">
        <f>[9]STA_SP4_NO!$P$12</f>
        <v>34120</v>
      </c>
      <c r="L6" s="82">
        <f>'[10]СП-4 (н.о.)'!$P$13</f>
        <v>39939.86</v>
      </c>
      <c r="M6" s="185">
        <f>[11]STA_SP4_NO!$P$12</f>
        <v>30143</v>
      </c>
      <c r="N6" s="63">
        <f>SUM(C6:M6)</f>
        <v>412598.32999999996</v>
      </c>
    </row>
    <row r="7" spans="1:14" ht="15.75" thickBot="1" x14ac:dyDescent="0.3">
      <c r="A7" s="36">
        <v>4</v>
      </c>
      <c r="B7" s="37" t="s">
        <v>15</v>
      </c>
      <c r="C7" s="185">
        <f>[1]STA_SP4_NO!$P$13</f>
        <v>0</v>
      </c>
      <c r="D7" s="235">
        <f>[2]STA_SP4_NO!$P$13</f>
        <v>0</v>
      </c>
      <c r="E7" s="185">
        <f>[3]STA_SP4_NO!$P$13</f>
        <v>0</v>
      </c>
      <c r="F7" s="82">
        <f>[4]STA_SP4_NO!$P$13</f>
        <v>0</v>
      </c>
      <c r="G7" s="185">
        <f>[5]STA_SP4_NO!$P$13</f>
        <v>0</v>
      </c>
      <c r="H7" s="82">
        <f>[6]STA_SP4_NO!$P$13</f>
        <v>0</v>
      </c>
      <c r="I7" s="185">
        <f>[7]STA_SP4_NO!$P$13</f>
        <v>0</v>
      </c>
      <c r="J7" s="82">
        <f>[8]STA_SP4_NO!$P$13</f>
        <v>0</v>
      </c>
      <c r="K7" s="185">
        <f>[9]STA_SP4_NO!$P$13</f>
        <v>0</v>
      </c>
      <c r="L7" s="82">
        <f>'[10]СП-4 (н.о.)'!$P$14</f>
        <v>0</v>
      </c>
      <c r="M7" s="185">
        <f>[11]STA_SP4_NO!$P$13</f>
        <v>0</v>
      </c>
      <c r="N7" s="3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5">
        <f>[1]STA_SP4_NO!$P$14</f>
        <v>0</v>
      </c>
      <c r="D8" s="235">
        <f>[2]STA_SP4_NO!$P$14</f>
        <v>839.76</v>
      </c>
      <c r="E8" s="185">
        <f>[3]STA_SP4_NO!$P$14</f>
        <v>0</v>
      </c>
      <c r="F8" s="82">
        <f>[4]STA_SP4_NO!$P$14</f>
        <v>0</v>
      </c>
      <c r="G8" s="185">
        <f>[5]STA_SP4_NO!$P$14</f>
        <v>0</v>
      </c>
      <c r="H8" s="82">
        <f>[6]STA_SP4_NO!$P$14</f>
        <v>58575</v>
      </c>
      <c r="I8" s="185">
        <f>[7]STA_SP4_NO!$P$14</f>
        <v>0</v>
      </c>
      <c r="J8" s="82">
        <f>[8]STA_SP4_NO!$P$14</f>
        <v>0</v>
      </c>
      <c r="K8" s="185">
        <f>[9]STA_SP4_NO!$P$14</f>
        <v>1188</v>
      </c>
      <c r="L8" s="82">
        <f>'[10]СП-4 (н.о.)'!$P$15</f>
        <v>128.04</v>
      </c>
      <c r="M8" s="185">
        <f>[11]STA_SP4_NO!$P$14</f>
        <v>0</v>
      </c>
      <c r="N8" s="63">
        <f t="shared" si="0"/>
        <v>60730.8</v>
      </c>
    </row>
    <row r="9" spans="1:14" ht="15.75" thickBot="1" x14ac:dyDescent="0.3">
      <c r="A9" s="36">
        <v>6</v>
      </c>
      <c r="B9" s="37" t="s">
        <v>17</v>
      </c>
      <c r="C9" s="185">
        <f>[1]STA_SP4_NO!$P$15</f>
        <v>0</v>
      </c>
      <c r="D9" s="235">
        <f>[2]STA_SP4_NO!$P$15</f>
        <v>34.24</v>
      </c>
      <c r="E9" s="185">
        <f>[3]STA_SP4_NO!$P$15</f>
        <v>0.65</v>
      </c>
      <c r="F9" s="82">
        <f>[4]STA_SP4_NO!$P$15</f>
        <v>288.39999999999998</v>
      </c>
      <c r="G9" s="185">
        <f>[5]STA_SP4_NO!$P$15</f>
        <v>64.5</v>
      </c>
      <c r="H9" s="82">
        <f>[6]STA_SP4_NO!$P$15</f>
        <v>39</v>
      </c>
      <c r="I9" s="185">
        <f>[7]STA_SP4_NO!$P$15</f>
        <v>0</v>
      </c>
      <c r="J9" s="82">
        <f>[8]STA_SP4_NO!$P$15</f>
        <v>0</v>
      </c>
      <c r="K9" s="185">
        <f>[9]STA_SP4_NO!$P$15</f>
        <v>94</v>
      </c>
      <c r="L9" s="82">
        <f>'[10]СП-4 (н.о.)'!$P$16</f>
        <v>0</v>
      </c>
      <c r="M9" s="185">
        <f>[11]STA_SP4_NO!$P$15</f>
        <v>0</v>
      </c>
      <c r="N9" s="63">
        <f t="shared" si="0"/>
        <v>520.79</v>
      </c>
    </row>
    <row r="10" spans="1:14" ht="15.75" thickBot="1" x14ac:dyDescent="0.3">
      <c r="A10" s="36">
        <v>7</v>
      </c>
      <c r="B10" s="37" t="s">
        <v>18</v>
      </c>
      <c r="C10" s="185">
        <f>[1]STA_SP4_NO!$P$16</f>
        <v>6191.39</v>
      </c>
      <c r="D10" s="235">
        <f>[2]STA_SP4_NO!$P$16</f>
        <v>9004.5300000000007</v>
      </c>
      <c r="E10" s="185">
        <f>[3]STA_SP4_NO!$P$16</f>
        <v>8405</v>
      </c>
      <c r="F10" s="82">
        <f>[4]STA_SP4_NO!$P$16</f>
        <v>1730.68</v>
      </c>
      <c r="G10" s="185">
        <f>[5]STA_SP4_NO!$P$16</f>
        <v>1223.25</v>
      </c>
      <c r="H10" s="82">
        <f>[6]STA_SP4_NO!$P$16</f>
        <v>3474</v>
      </c>
      <c r="I10" s="185">
        <f>[7]STA_SP4_NO!$P$16</f>
        <v>0</v>
      </c>
      <c r="J10" s="82">
        <f>[8]STA_SP4_NO!$P$16</f>
        <v>7079</v>
      </c>
      <c r="K10" s="185">
        <f>[9]STA_SP4_NO!$P$16</f>
        <v>1741</v>
      </c>
      <c r="L10" s="82">
        <f>'[10]СП-4 (н.о.)'!$P$17</f>
        <v>3711.04</v>
      </c>
      <c r="M10" s="185">
        <f>[11]STA_SP4_NO!$P$16</f>
        <v>1782</v>
      </c>
      <c r="N10" s="63">
        <f t="shared" si="0"/>
        <v>44341.890000000007</v>
      </c>
    </row>
    <row r="11" spans="1:14" ht="15.75" thickBot="1" x14ac:dyDescent="0.3">
      <c r="A11" s="36">
        <v>8</v>
      </c>
      <c r="B11" s="37" t="s">
        <v>19</v>
      </c>
      <c r="C11" s="185">
        <f>[1]STA_SP4_NO!$P$17</f>
        <v>67548.39</v>
      </c>
      <c r="D11" s="235">
        <f>[2]STA_SP4_NO!$P$17</f>
        <v>26797.439999999999</v>
      </c>
      <c r="E11" s="185">
        <f>[3]STA_SP4_NO!$P$17</f>
        <v>30543</v>
      </c>
      <c r="F11" s="82">
        <f>[4]STA_SP4_NO!$P$17</f>
        <v>38634</v>
      </c>
      <c r="G11" s="185">
        <f>[5]STA_SP4_NO!$P$17</f>
        <v>5913.75</v>
      </c>
      <c r="H11" s="82">
        <f>[6]STA_SP4_NO!$P$17</f>
        <v>121002</v>
      </c>
      <c r="I11" s="185">
        <f>[7]STA_SP4_NO!$P$17</f>
        <v>1327</v>
      </c>
      <c r="J11" s="82">
        <f>[8]STA_SP4_NO!$P$17</f>
        <v>15663</v>
      </c>
      <c r="K11" s="185">
        <f>[9]STA_SP4_NO!$P$17</f>
        <v>14949</v>
      </c>
      <c r="L11" s="82">
        <f>'[10]СП-4 (н.о.)'!$P$18</f>
        <v>19834.29</v>
      </c>
      <c r="M11" s="185">
        <f>[11]STA_SP4_NO!$P$17</f>
        <v>27725</v>
      </c>
      <c r="N11" s="63">
        <f t="shared" si="0"/>
        <v>369936.87</v>
      </c>
    </row>
    <row r="12" spans="1:14" ht="15.75" thickBot="1" x14ac:dyDescent="0.3">
      <c r="A12" s="36">
        <v>9</v>
      </c>
      <c r="B12" s="37" t="s">
        <v>20</v>
      </c>
      <c r="C12" s="185">
        <f>[1]STA_SP4_NO!$P$20</f>
        <v>141211.62</v>
      </c>
      <c r="D12" s="235">
        <f>[2]STA_SP4_NO!$P$20</f>
        <v>92353.93</v>
      </c>
      <c r="E12" s="185">
        <f>[3]STA_SP4_NO!$P$20</f>
        <v>120079</v>
      </c>
      <c r="F12" s="82">
        <f>[4]STA_SP4_NO!$P$20</f>
        <v>73279.28</v>
      </c>
      <c r="G12" s="185">
        <f>[5]STA_SP4_NO!$P$20</f>
        <v>56580.75</v>
      </c>
      <c r="H12" s="82">
        <f>[6]STA_SP4_NO!$P$20</f>
        <v>49829</v>
      </c>
      <c r="I12" s="185">
        <f>[7]STA_SP4_NO!$P$20</f>
        <v>374</v>
      </c>
      <c r="J12" s="82">
        <f>[8]STA_SP4_NO!$P$20</f>
        <v>80918</v>
      </c>
      <c r="K12" s="185">
        <f>[9]STA_SP4_NO!$P$20</f>
        <v>8555</v>
      </c>
      <c r="L12" s="82">
        <f>'[10]СП-4 (н.о.)'!$P$21</f>
        <v>24609.37</v>
      </c>
      <c r="M12" s="185">
        <f>[11]STA_SP4_NO!$P$20</f>
        <v>15016</v>
      </c>
      <c r="N12" s="63">
        <f t="shared" si="0"/>
        <v>662805.94999999995</v>
      </c>
    </row>
    <row r="13" spans="1:14" ht="15.75" thickBot="1" x14ac:dyDescent="0.3">
      <c r="A13" s="36">
        <v>10</v>
      </c>
      <c r="B13" s="37" t="s">
        <v>21</v>
      </c>
      <c r="C13" s="185">
        <f>[1]STA_SP4_NO!$P$26</f>
        <v>108709.12</v>
      </c>
      <c r="D13" s="235">
        <f>[2]STA_SP4_NO!$P$26</f>
        <v>176686.03</v>
      </c>
      <c r="E13" s="185">
        <f>[3]STA_SP4_NO!$P$26</f>
        <v>169012</v>
      </c>
      <c r="F13" s="82">
        <f>[4]STA_SP4_NO!$P$26</f>
        <v>189168.65</v>
      </c>
      <c r="G13" s="185">
        <f>[5]STA_SP4_NO!$P$26</f>
        <v>248916.5</v>
      </c>
      <c r="H13" s="82">
        <f>[6]STA_SP4_NO!$P$26</f>
        <v>164491</v>
      </c>
      <c r="I13" s="185">
        <f>[7]STA_SP4_NO!$P$26</f>
        <v>137165</v>
      </c>
      <c r="J13" s="82">
        <f>[8]STA_SP4_NO!$P$26</f>
        <v>283808</v>
      </c>
      <c r="K13" s="185">
        <f>[9]STA_SP4_NO!$P$26</f>
        <v>171993</v>
      </c>
      <c r="L13" s="82">
        <f>'[10]СП-4 (н.о.)'!$P$27</f>
        <v>134490.57999999999</v>
      </c>
      <c r="M13" s="185">
        <f>[11]STA_SP4_NO!$P$26</f>
        <v>177055</v>
      </c>
      <c r="N13" s="63">
        <f t="shared" si="0"/>
        <v>1961494.8800000001</v>
      </c>
    </row>
    <row r="14" spans="1:14" ht="15.75" thickBot="1" x14ac:dyDescent="0.3">
      <c r="A14" s="36">
        <v>11</v>
      </c>
      <c r="B14" s="37" t="s">
        <v>22</v>
      </c>
      <c r="C14" s="185">
        <f>[1]STA_SP4_NO!$P$33</f>
        <v>0</v>
      </c>
      <c r="D14" s="235">
        <f>[2]STA_SP4_NO!$P$33</f>
        <v>952.93</v>
      </c>
      <c r="E14" s="185">
        <f>[3]STA_SP4_NO!$P$33</f>
        <v>0</v>
      </c>
      <c r="F14" s="82">
        <f>[4]STA_SP4_NO!$P$33</f>
        <v>0</v>
      </c>
      <c r="G14" s="185">
        <f>[5]STA_SP4_NO!$P$33</f>
        <v>139.5</v>
      </c>
      <c r="H14" s="82">
        <f>[6]STA_SP4_NO!$P$33</f>
        <v>4824</v>
      </c>
      <c r="I14" s="185">
        <f>[7]STA_SP4_NO!$P$33</f>
        <v>0</v>
      </c>
      <c r="J14" s="82">
        <f>[8]STA_SP4_NO!$P$33</f>
        <v>0</v>
      </c>
      <c r="K14" s="185">
        <f>[9]STA_SP4_NO!$P$33</f>
        <v>939</v>
      </c>
      <c r="L14" s="82">
        <f>'[10]СП-4 (н.о.)'!$P$34</f>
        <v>63.58</v>
      </c>
      <c r="M14" s="185">
        <f>[11]STA_SP4_NO!$P$33</f>
        <v>0</v>
      </c>
      <c r="N14" s="63">
        <f t="shared" si="0"/>
        <v>6919.01</v>
      </c>
    </row>
    <row r="15" spans="1:14" ht="15.75" thickBot="1" x14ac:dyDescent="0.3">
      <c r="A15" s="36">
        <v>12</v>
      </c>
      <c r="B15" s="37" t="s">
        <v>23</v>
      </c>
      <c r="C15" s="185">
        <f>[1]STA_SP4_NO!$P$34</f>
        <v>67.2</v>
      </c>
      <c r="D15" s="235">
        <f>[2]STA_SP4_NO!$P$34</f>
        <v>54.4</v>
      </c>
      <c r="E15" s="185">
        <f>[3]STA_SP4_NO!$P$34</f>
        <v>26</v>
      </c>
      <c r="F15" s="82">
        <f>[4]STA_SP4_NO!$P$34</f>
        <v>375.93</v>
      </c>
      <c r="G15" s="185">
        <f>[5]STA_SP4_NO!$P$34</f>
        <v>118.5</v>
      </c>
      <c r="H15" s="82">
        <f>[6]STA_SP4_NO!$P$34</f>
        <v>119</v>
      </c>
      <c r="I15" s="185">
        <f>[7]STA_SP4_NO!$P$34</f>
        <v>0</v>
      </c>
      <c r="J15" s="82">
        <f>[8]STA_SP4_NO!$P$34</f>
        <v>90</v>
      </c>
      <c r="K15" s="185">
        <f>[9]STA_SP4_NO!$P$34</f>
        <v>110</v>
      </c>
      <c r="L15" s="82">
        <f>'[10]СП-4 (н.о.)'!$P$35</f>
        <v>103.49</v>
      </c>
      <c r="M15" s="185">
        <f>[11]STA_SP4_NO!$P$34</f>
        <v>22</v>
      </c>
      <c r="N15" s="63">
        <f t="shared" si="0"/>
        <v>1086.52</v>
      </c>
    </row>
    <row r="16" spans="1:14" ht="15.75" thickBot="1" x14ac:dyDescent="0.3">
      <c r="A16" s="36">
        <v>13</v>
      </c>
      <c r="B16" s="37" t="s">
        <v>68</v>
      </c>
      <c r="C16" s="185">
        <f>[1]STA_SP4_NO!$P$35</f>
        <v>11328.03</v>
      </c>
      <c r="D16" s="235">
        <f>[2]STA_SP4_NO!$P$35</f>
        <v>18869.95</v>
      </c>
      <c r="E16" s="185">
        <f>[3]STA_SP4_NO!$P$35</f>
        <v>1491</v>
      </c>
      <c r="F16" s="82">
        <f>[4]STA_SP4_NO!$P$35</f>
        <v>7215.33</v>
      </c>
      <c r="G16" s="185">
        <f>[5]STA_SP4_NO!$P$35</f>
        <v>8866.5</v>
      </c>
      <c r="H16" s="82">
        <f>[6]STA_SP4_NO!$P$35</f>
        <v>45622</v>
      </c>
      <c r="I16" s="185">
        <f>[7]STA_SP4_NO!$P$35</f>
        <v>269</v>
      </c>
      <c r="J16" s="82">
        <f>[8]STA_SP4_NO!$P$35</f>
        <v>19267</v>
      </c>
      <c r="K16" s="185">
        <f>[9]STA_SP4_NO!$P$35</f>
        <v>8140</v>
      </c>
      <c r="L16" s="82">
        <f>'[10]СП-4 (н.о.)'!$P$36</f>
        <v>15282.66</v>
      </c>
      <c r="M16" s="185">
        <f>[11]STA_SP4_NO!$P$35</f>
        <v>5437</v>
      </c>
      <c r="N16" s="63">
        <f t="shared" si="0"/>
        <v>141788.47</v>
      </c>
    </row>
    <row r="17" spans="1:14" ht="15.75" thickBot="1" x14ac:dyDescent="0.3">
      <c r="A17" s="36">
        <v>14</v>
      </c>
      <c r="B17" s="37" t="s">
        <v>25</v>
      </c>
      <c r="C17" s="185">
        <f>[1]STA_SP4_NO!$P$36</f>
        <v>721.89</v>
      </c>
      <c r="D17" s="235">
        <f>[2]STA_SP4_NO!$P$36</f>
        <v>6509.55</v>
      </c>
      <c r="E17" s="185">
        <f>[3]STA_SP4_NO!$P$36</f>
        <v>237</v>
      </c>
      <c r="F17" s="82">
        <f>[4]STA_SP4_NO!$P$36</f>
        <v>6139.78</v>
      </c>
      <c r="G17" s="185">
        <f>[5]STA_SP4_NO!$P$36</f>
        <v>5819.25</v>
      </c>
      <c r="H17" s="82">
        <f>[6]STA_SP4_NO!$P$36</f>
        <v>0</v>
      </c>
      <c r="I17" s="185">
        <f>[7]STA_SP4_NO!$P$36</f>
        <v>0</v>
      </c>
      <c r="J17" s="82">
        <f>[8]STA_SP4_NO!$P$36</f>
        <v>0</v>
      </c>
      <c r="K17" s="185">
        <f>[9]STA_SP4_NO!$P$36</f>
        <v>0</v>
      </c>
      <c r="L17" s="82">
        <f>'[10]СП-4 (н.о.)'!$P$37</f>
        <v>95.91</v>
      </c>
      <c r="M17" s="185">
        <f>[11]STA_SP4_NO!$P$36</f>
        <v>1166</v>
      </c>
      <c r="N17" s="63">
        <f t="shared" si="0"/>
        <v>20689.38</v>
      </c>
    </row>
    <row r="18" spans="1:14" ht="15.75" thickBot="1" x14ac:dyDescent="0.3">
      <c r="A18" s="36">
        <v>15</v>
      </c>
      <c r="B18" s="37" t="s">
        <v>26</v>
      </c>
      <c r="C18" s="185">
        <f>[1]STA_SP4_NO!$P$37</f>
        <v>0</v>
      </c>
      <c r="D18" s="235">
        <f>[2]STA_SP4_NO!$P$37</f>
        <v>11.23</v>
      </c>
      <c r="E18" s="185">
        <f>[3]STA_SP4_NO!$P$37</f>
        <v>0</v>
      </c>
      <c r="F18" s="82">
        <f>[4]STA_SP4_NO!$P$37</f>
        <v>0</v>
      </c>
      <c r="G18" s="185">
        <f>[5]STA_SP4_NO!$P$37</f>
        <v>0</v>
      </c>
      <c r="H18" s="82">
        <f>[6]STA_SP4_NO!$P$37</f>
        <v>4</v>
      </c>
      <c r="I18" s="185">
        <f>[7]STA_SP4_NO!$P$37</f>
        <v>0</v>
      </c>
      <c r="J18" s="82">
        <f>[8]STA_SP4_NO!$P$37</f>
        <v>0</v>
      </c>
      <c r="K18" s="185">
        <f>[9]STA_SP4_NO!$P$37</f>
        <v>2</v>
      </c>
      <c r="L18" s="82">
        <f>'[10]СП-4 (н.о.)'!$P$38</f>
        <v>89.79</v>
      </c>
      <c r="M18" s="185">
        <f>[11]STA_SP4_NO!$P$37</f>
        <v>0</v>
      </c>
      <c r="N18" s="63">
        <f t="shared" si="0"/>
        <v>107.02000000000001</v>
      </c>
    </row>
    <row r="19" spans="1:14" ht="15.75" thickBot="1" x14ac:dyDescent="0.3">
      <c r="A19" s="36">
        <v>16</v>
      </c>
      <c r="B19" s="37" t="s">
        <v>27</v>
      </c>
      <c r="C19" s="185">
        <f>[1]STA_SP4_NO!$P$38</f>
        <v>894.16</v>
      </c>
      <c r="D19" s="235">
        <f>[2]STA_SP4_NO!$P$38</f>
        <v>13463.91</v>
      </c>
      <c r="E19" s="185">
        <f>[3]STA_SP4_NO!$P$38</f>
        <v>0</v>
      </c>
      <c r="F19" s="82">
        <f>[4]STA_SP4_NO!$P$38</f>
        <v>3301.68</v>
      </c>
      <c r="G19" s="185">
        <f>[5]STA_SP4_NO!$P$38</f>
        <v>0</v>
      </c>
      <c r="H19" s="82">
        <f>[6]STA_SP4_NO!$P$38</f>
        <v>155</v>
      </c>
      <c r="I19" s="185">
        <f>[7]STA_SP4_NO!$P$38</f>
        <v>0</v>
      </c>
      <c r="J19" s="82">
        <f>[8]STA_SP4_NO!$P$38</f>
        <v>3497</v>
      </c>
      <c r="K19" s="185">
        <f>[9]STA_SP4_NO!$P$38</f>
        <v>0</v>
      </c>
      <c r="L19" s="82">
        <f>'[10]СП-4 (н.о.)'!$P$39</f>
        <v>1189.54</v>
      </c>
      <c r="M19" s="185">
        <f>[11]STA_SP4_NO!$P$38</f>
        <v>281</v>
      </c>
      <c r="N19" s="63">
        <f t="shared" si="0"/>
        <v>22782.29</v>
      </c>
    </row>
    <row r="20" spans="1:14" ht="15.75" thickBot="1" x14ac:dyDescent="0.3">
      <c r="A20" s="36">
        <v>17</v>
      </c>
      <c r="B20" s="37" t="s">
        <v>28</v>
      </c>
      <c r="C20" s="185">
        <f>[1]STA_SP4_NO!$P$39</f>
        <v>0</v>
      </c>
      <c r="D20" s="235">
        <f>[2]STA_SP4_NO!$P$39</f>
        <v>0</v>
      </c>
      <c r="E20" s="185">
        <f>[3]STA_SP4_NO!$P$39</f>
        <v>0</v>
      </c>
      <c r="F20" s="82">
        <f>[4]STA_SP4_NO!$P$39</f>
        <v>0</v>
      </c>
      <c r="G20" s="185">
        <f>[5]STA_SP4_NO!$P$39</f>
        <v>0</v>
      </c>
      <c r="H20" s="82">
        <f>[6]STA_SP4_NO!$P$39</f>
        <v>0</v>
      </c>
      <c r="I20" s="185">
        <f>[7]STA_SP4_NO!$P$39</f>
        <v>0</v>
      </c>
      <c r="J20" s="82">
        <f>[8]STA_SP4_NO!$P$39</f>
        <v>0</v>
      </c>
      <c r="K20" s="185">
        <f>[9]STA_SP4_NO!$P$39</f>
        <v>0</v>
      </c>
      <c r="L20" s="82">
        <f>'[10]СП-4 (н.о.)'!$P$40</f>
        <v>0</v>
      </c>
      <c r="M20" s="185">
        <f>[11]STA_SP4_NO!$P$39</f>
        <v>0</v>
      </c>
      <c r="N20" s="3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[1]STA_SP4_NO!$P$40</f>
        <v>2812.06</v>
      </c>
      <c r="D21" s="235">
        <f>[2]STA_SP4_NO!$P$40</f>
        <v>15142.53</v>
      </c>
      <c r="E21" s="185">
        <f>[3]STA_SP4_NO!$P$40</f>
        <v>2324</v>
      </c>
      <c r="F21" s="82">
        <f>[4]STA_SP4_NO!$P$40</f>
        <v>14320.27</v>
      </c>
      <c r="G21" s="185">
        <f>[5]STA_SP4_NO!$P$40</f>
        <v>4481.25</v>
      </c>
      <c r="H21" s="82">
        <f>[6]STA_SP4_NO!$P$40</f>
        <v>11575</v>
      </c>
      <c r="I21" s="185">
        <f>[7]STA_SP4_NO!$P$40</f>
        <v>1475</v>
      </c>
      <c r="J21" s="82">
        <f>[8]STA_SP4_NO!$P$40</f>
        <v>6391</v>
      </c>
      <c r="K21" s="185">
        <f>[9]STA_SP4_NO!$P$40</f>
        <v>5571</v>
      </c>
      <c r="L21" s="82">
        <f>'[10]СП-4 (н.о.)'!$P$41</f>
        <v>3785.57</v>
      </c>
      <c r="M21" s="185">
        <f>[11]STA_SP4_NO!$P$40</f>
        <v>5385</v>
      </c>
      <c r="N21" s="156">
        <f>SUM(C21:M21)</f>
        <v>73262.680000000008</v>
      </c>
    </row>
    <row r="22" spans="1:14" ht="15.75" thickBot="1" x14ac:dyDescent="0.3">
      <c r="A22" s="40"/>
      <c r="B22" s="41" t="s">
        <v>37</v>
      </c>
      <c r="C22" s="85">
        <f t="shared" ref="C22:J22" si="1">SUM(C4:C21)</f>
        <v>434573.36000000004</v>
      </c>
      <c r="D22" s="131">
        <f t="shared" si="1"/>
        <v>555977.54000000015</v>
      </c>
      <c r="E22" s="59">
        <f>SUM(E4:E21)</f>
        <v>388249.65</v>
      </c>
      <c r="F22" s="46">
        <f>SUM(F4:F21)</f>
        <v>497477.2</v>
      </c>
      <c r="G22" s="59">
        <f>SUM(G4:G21)</f>
        <v>389421.5</v>
      </c>
      <c r="H22" s="46">
        <f t="shared" si="1"/>
        <v>651312</v>
      </c>
      <c r="I22" s="59">
        <f t="shared" si="1"/>
        <v>153881</v>
      </c>
      <c r="J22" s="46">
        <f t="shared" si="1"/>
        <v>495410</v>
      </c>
      <c r="K22" s="59">
        <f>SUM(K4:K21)</f>
        <v>263900</v>
      </c>
      <c r="L22" s="46">
        <f>SUM(L4:L21)</f>
        <v>306723.47999999986</v>
      </c>
      <c r="M22" s="85">
        <f>SUM(M4:M21)</f>
        <v>403781</v>
      </c>
      <c r="N22" s="43">
        <f>SUM(C22:M22)</f>
        <v>4540706.7300000004</v>
      </c>
    </row>
    <row r="23" spans="1:14" ht="15.75" thickBot="1" x14ac:dyDescent="0.3">
      <c r="A23" s="47"/>
      <c r="B23" s="48"/>
      <c r="C23" s="70"/>
      <c r="D23" s="50"/>
      <c r="E23" s="70"/>
      <c r="F23" s="50"/>
      <c r="G23" s="70"/>
      <c r="H23" s="50"/>
      <c r="I23" s="70"/>
      <c r="J23" s="50"/>
      <c r="K23" s="70"/>
      <c r="L23" s="50"/>
      <c r="M23" s="70"/>
      <c r="N23" s="50"/>
    </row>
    <row r="24" spans="1:14" ht="15.75" thickBot="1" x14ac:dyDescent="0.3">
      <c r="A24" s="314" t="s">
        <v>53</v>
      </c>
      <c r="B24" s="315"/>
      <c r="C24" s="64">
        <f>C22/N22</f>
        <v>9.5706106084503723E-2</v>
      </c>
      <c r="D24" s="71">
        <f>D22/N22</f>
        <v>0.1224429528396343</v>
      </c>
      <c r="E24" s="52">
        <f>E22/N22</f>
        <v>8.5504233831018628E-2</v>
      </c>
      <c r="F24" s="65">
        <f>F22/N22</f>
        <v>0.10955942094062524</v>
      </c>
      <c r="G24" s="52">
        <f>G22/N22</f>
        <v>8.5762310396998484E-2</v>
      </c>
      <c r="H24" s="71">
        <f>H22/N22</f>
        <v>0.14343846425862433</v>
      </c>
      <c r="I24" s="72">
        <f>I22/N22</f>
        <v>3.3889217945594997E-2</v>
      </c>
      <c r="J24" s="71">
        <f>J22/N22</f>
        <v>0.10910416141321683</v>
      </c>
      <c r="K24" s="52">
        <f>K22/N22</f>
        <v>5.8118706116041099E-2</v>
      </c>
      <c r="L24" s="71">
        <f>L22/N22</f>
        <v>6.7549722595715803E-2</v>
      </c>
      <c r="M24" s="73">
        <f>M22/N22</f>
        <v>8.8924703578026495E-2</v>
      </c>
      <c r="N24" s="21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60" t="s">
        <v>11</v>
      </c>
      <c r="D27" s="263" t="s">
        <v>32</v>
      </c>
      <c r="E27" s="262" t="s">
        <v>7</v>
      </c>
      <c r="F27" s="166" t="s">
        <v>9</v>
      </c>
      <c r="G27" s="230" t="s">
        <v>4</v>
      </c>
      <c r="H27" s="340"/>
      <c r="I27" s="1"/>
      <c r="J27" s="98"/>
      <c r="K27" s="284" t="s">
        <v>33</v>
      </c>
      <c r="L27" s="285"/>
      <c r="M27" s="149">
        <f>N22</f>
        <v>4540706.7300000004</v>
      </c>
      <c r="N27" s="150">
        <f>M27/M29</f>
        <v>0.8452025613715185</v>
      </c>
    </row>
    <row r="28" spans="1:14" ht="15.75" thickBot="1" x14ac:dyDescent="0.3">
      <c r="A28" s="24">
        <v>19</v>
      </c>
      <c r="B28" s="167" t="s">
        <v>34</v>
      </c>
      <c r="C28" s="265">
        <f>[12]STA_SP1_ZO!$Q$51</f>
        <v>237820</v>
      </c>
      <c r="D28" s="274">
        <f>[13]STA_SP1_ZO!$Q$51</f>
        <v>184657.75</v>
      </c>
      <c r="E28" s="266">
        <f>'[14]СП-1 (ж.о.)'!$Q$53</f>
        <v>188582</v>
      </c>
      <c r="F28" s="55">
        <f>[15]STA_SP1_ZO!$Q$51</f>
        <v>69681.3</v>
      </c>
      <c r="G28" s="148">
        <f>[16]STA_SP1_ZO!$Q$51</f>
        <v>150881.81</v>
      </c>
      <c r="H28" s="55">
        <f>SUM(C28:G28)</f>
        <v>831622.8600000001</v>
      </c>
      <c r="I28" s="1"/>
      <c r="J28" s="98"/>
      <c r="K28" s="284" t="s">
        <v>34</v>
      </c>
      <c r="L28" s="285"/>
      <c r="M28" s="209">
        <f>H28</f>
        <v>831622.8600000001</v>
      </c>
      <c r="N28" s="151">
        <f>M28/M29</f>
        <v>0.15479743862848147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284" t="s">
        <v>3</v>
      </c>
      <c r="L29" s="285"/>
      <c r="M29" s="152">
        <f>M27+M28</f>
        <v>5372329.5900000008</v>
      </c>
      <c r="N29" s="153">
        <f>M29/M29</f>
        <v>1</v>
      </c>
    </row>
    <row r="30" spans="1:14" ht="15.75" thickBot="1" x14ac:dyDescent="0.3">
      <c r="A30" s="288" t="s">
        <v>53</v>
      </c>
      <c r="B30" s="289"/>
      <c r="C30" s="25">
        <f>C28/H28</f>
        <v>0.28597097487195094</v>
      </c>
      <c r="D30" s="99">
        <f>D28/H28</f>
        <v>0.22204506259003026</v>
      </c>
      <c r="E30" s="25">
        <f>E28/H28</f>
        <v>0.22676384821840995</v>
      </c>
      <c r="F30" s="99">
        <f>F28/H28</f>
        <v>8.3789543736207533E-2</v>
      </c>
      <c r="G30" s="25">
        <f>G28/H28</f>
        <v>0.1814305705834012</v>
      </c>
      <c r="H30" s="99">
        <f>H28/H28</f>
        <v>1</v>
      </c>
      <c r="I30" s="1"/>
      <c r="J30" s="1"/>
      <c r="K30" s="1"/>
      <c r="L30" s="1"/>
      <c r="M30" s="1"/>
      <c r="N30" s="1"/>
    </row>
  </sheetData>
  <mergeCells count="14">
    <mergeCell ref="C26:G26"/>
    <mergeCell ref="N2:N3"/>
    <mergeCell ref="A30:B30"/>
    <mergeCell ref="K28:L28"/>
    <mergeCell ref="C1:I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M8" sqref="M8"/>
    </sheetView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5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98" t="s">
        <v>103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400"/>
      <c r="M2" s="1"/>
      <c r="N2" s="1"/>
    </row>
    <row r="3" spans="1:14" ht="15.75" thickBot="1" x14ac:dyDescent="0.3">
      <c r="A3" s="29"/>
      <c r="B3" s="326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29"/>
      <c r="N3" s="208" t="s">
        <v>91</v>
      </c>
    </row>
    <row r="4" spans="1:14" ht="15.75" thickBot="1" x14ac:dyDescent="0.3">
      <c r="A4" s="329" t="s">
        <v>0</v>
      </c>
      <c r="B4" s="405" t="s">
        <v>89</v>
      </c>
      <c r="C4" s="350" t="s">
        <v>2</v>
      </c>
      <c r="D4" s="350"/>
      <c r="E4" s="350"/>
      <c r="F4" s="350"/>
      <c r="G4" s="350"/>
      <c r="H4" s="350"/>
      <c r="I4" s="350"/>
      <c r="J4" s="350"/>
      <c r="K4" s="350"/>
      <c r="L4" s="350"/>
      <c r="M4" s="407"/>
      <c r="N4" s="396" t="s">
        <v>3</v>
      </c>
    </row>
    <row r="5" spans="1:14" ht="15.75" thickBot="1" x14ac:dyDescent="0.3">
      <c r="A5" s="330"/>
      <c r="B5" s="406"/>
      <c r="C5" s="146" t="s">
        <v>69</v>
      </c>
      <c r="D5" s="145" t="s">
        <v>4</v>
      </c>
      <c r="E5" s="144" t="s">
        <v>5</v>
      </c>
      <c r="F5" s="145" t="s">
        <v>6</v>
      </c>
      <c r="G5" s="144" t="s">
        <v>7</v>
      </c>
      <c r="H5" s="145" t="s">
        <v>8</v>
      </c>
      <c r="I5" s="21" t="s">
        <v>94</v>
      </c>
      <c r="J5" s="145" t="s">
        <v>9</v>
      </c>
      <c r="K5" s="147" t="s">
        <v>10</v>
      </c>
      <c r="L5" s="145" t="s">
        <v>93</v>
      </c>
      <c r="M5" s="143" t="s">
        <v>11</v>
      </c>
      <c r="N5" s="397"/>
    </row>
    <row r="6" spans="1:14" ht="37.5" customHeight="1" x14ac:dyDescent="0.25">
      <c r="A6" s="34">
        <v>1</v>
      </c>
      <c r="B6" s="74" t="s">
        <v>59</v>
      </c>
      <c r="C6" s="81">
        <f>[1]STA_SP5_NO!$E$41</f>
        <v>170466.39</v>
      </c>
      <c r="D6" s="82">
        <f>[2]STA_SP5_NO!$E$41</f>
        <v>908192.91</v>
      </c>
      <c r="E6" s="75">
        <f>[3]STA_SP5_NO!$E$41</f>
        <v>137073</v>
      </c>
      <c r="F6" s="82">
        <f>[4]STA_SP5_NO!$E$41</f>
        <v>330490.05</v>
      </c>
      <c r="G6" s="75">
        <f>[5]STA_SP5_NO!$E$41</f>
        <v>324186</v>
      </c>
      <c r="H6" s="82">
        <f>[6]STA_SP5_NO!$E$41</f>
        <v>333669</v>
      </c>
      <c r="I6" s="75">
        <f>[7]STA_SP5_NO!$E$41</f>
        <v>247253.15</v>
      </c>
      <c r="J6" s="82">
        <f>[8]STA_SP5_NO!$E$41</f>
        <v>150039</v>
      </c>
      <c r="K6" s="90">
        <f>[9]STA_SP5_NO!$E$41</f>
        <v>220109</v>
      </c>
      <c r="L6" s="82">
        <f>'[10]СП-5 (н.о.)'!$E$42</f>
        <v>307515.34999999998</v>
      </c>
      <c r="M6" s="83">
        <f>[11]STA_SP5_NO!$E$41</f>
        <v>273516</v>
      </c>
      <c r="N6" s="115">
        <f>SUM(C6:M6)</f>
        <v>3402509.85</v>
      </c>
    </row>
    <row r="7" spans="1:14" ht="37.5" customHeight="1" thickBot="1" x14ac:dyDescent="0.3">
      <c r="A7" s="100">
        <v>2</v>
      </c>
      <c r="B7" s="101" t="s">
        <v>60</v>
      </c>
      <c r="C7" s="102">
        <f>[1]STA_SP5_NO!$G$41</f>
        <v>164694.63</v>
      </c>
      <c r="D7" s="103">
        <f>[2]STA_SP5_NO!$G$41</f>
        <v>276182.71000000002</v>
      </c>
      <c r="E7" s="104">
        <f>[3]STA_SP5_NO!$G$41</f>
        <v>299805</v>
      </c>
      <c r="F7" s="103">
        <f>[4]STA_SP5_NO!$G$41</f>
        <v>220856.69</v>
      </c>
      <c r="G7" s="104">
        <f>[5]STA_SP5_NO!$G$41</f>
        <v>181515</v>
      </c>
      <c r="H7" s="103">
        <f>[6]STA_SP5_NO!$G$41</f>
        <v>220827.99</v>
      </c>
      <c r="I7" s="75">
        <f>[7]STA_SP5_NO!$G$41</f>
        <v>120596</v>
      </c>
      <c r="J7" s="103">
        <f>[8]STA_SP5_NO!$G$41</f>
        <v>250314</v>
      </c>
      <c r="K7" s="104">
        <f>[9]STA_SP5_NO!$G$41</f>
        <v>260535.11</v>
      </c>
      <c r="L7" s="103">
        <f>'[10]СП-5 (н.о.)'!$G$42</f>
        <v>235889.44</v>
      </c>
      <c r="M7" s="105">
        <f>[11]STA_SP5_NO!$G$41</f>
        <v>244602</v>
      </c>
      <c r="N7" s="116">
        <f>SUM(C7:M7)</f>
        <v>2475818.5699999998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29" t="s">
        <v>0</v>
      </c>
      <c r="B10" s="405" t="s">
        <v>89</v>
      </c>
      <c r="C10" s="410" t="s">
        <v>90</v>
      </c>
      <c r="D10" s="411"/>
      <c r="E10" s="411"/>
      <c r="F10" s="411"/>
      <c r="G10" s="412"/>
      <c r="H10" s="408" t="s">
        <v>3</v>
      </c>
      <c r="I10" s="1"/>
      <c r="J10" s="390" t="s">
        <v>81</v>
      </c>
      <c r="K10" s="391"/>
      <c r="L10" s="388" t="s">
        <v>2</v>
      </c>
      <c r="M10" s="394" t="s">
        <v>90</v>
      </c>
      <c r="N10" s="388" t="s">
        <v>3</v>
      </c>
    </row>
    <row r="11" spans="1:14" ht="15.75" thickBot="1" x14ac:dyDescent="0.3">
      <c r="A11" s="330"/>
      <c r="B11" s="406"/>
      <c r="C11" s="231" t="s">
        <v>11</v>
      </c>
      <c r="D11" s="267" t="s">
        <v>32</v>
      </c>
      <c r="E11" s="232" t="s">
        <v>7</v>
      </c>
      <c r="F11" s="233" t="s">
        <v>9</v>
      </c>
      <c r="G11" s="144" t="s">
        <v>4</v>
      </c>
      <c r="H11" s="409"/>
      <c r="I11" s="1"/>
      <c r="J11" s="392"/>
      <c r="K11" s="393"/>
      <c r="L11" s="389"/>
      <c r="M11" s="395"/>
      <c r="N11" s="389"/>
    </row>
    <row r="12" spans="1:14" ht="37.5" customHeight="1" thickBot="1" x14ac:dyDescent="0.3">
      <c r="A12" s="117">
        <v>1</v>
      </c>
      <c r="B12" s="74" t="s">
        <v>59</v>
      </c>
      <c r="C12" s="118">
        <f>[12]STA_SP4_ZO!$G$51</f>
        <v>17682</v>
      </c>
      <c r="D12" s="275">
        <f>[13]STA_SP4_ZO!$G$51</f>
        <v>47577</v>
      </c>
      <c r="E12" s="120">
        <f>'[14]СП-4 (ж.о.)'!$G$53</f>
        <v>8491</v>
      </c>
      <c r="F12" s="119">
        <f>[15]STA_SP4_ZO!$G$51</f>
        <v>4877</v>
      </c>
      <c r="G12" s="121">
        <f>[16]STA_SP4_ZO!$G$51</f>
        <v>2288.39</v>
      </c>
      <c r="H12" s="236">
        <f>SUM(C12:G12)</f>
        <v>80915.39</v>
      </c>
      <c r="I12" s="1"/>
      <c r="J12" s="401" t="s">
        <v>59</v>
      </c>
      <c r="K12" s="402"/>
      <c r="L12" s="126">
        <f>N6</f>
        <v>3402509.85</v>
      </c>
      <c r="M12" s="140">
        <f>H12</f>
        <v>80915.39</v>
      </c>
      <c r="N12" s="141">
        <f>SUM(L12:M12)</f>
        <v>3483425.24</v>
      </c>
    </row>
    <row r="13" spans="1:14" ht="37.5" customHeight="1" thickBot="1" x14ac:dyDescent="0.3">
      <c r="A13" s="100">
        <v>2</v>
      </c>
      <c r="B13" s="101" t="s">
        <v>60</v>
      </c>
      <c r="C13" s="122">
        <f>[12]STA_SP4_ZO!$H$51</f>
        <v>2858</v>
      </c>
      <c r="D13" s="276">
        <f>[13]STA_SP4_ZO!$H$51</f>
        <v>18486</v>
      </c>
      <c r="E13" s="124">
        <f>'[14]СП-4 (ж.о.)'!$H$53</f>
        <v>8541</v>
      </c>
      <c r="F13" s="123">
        <f>[15]STA_SP4_ZO!$H$51</f>
        <v>572</v>
      </c>
      <c r="G13" s="125">
        <f>[16]STA_SP4_ZO!$H$51</f>
        <v>232</v>
      </c>
      <c r="H13" s="116">
        <f>SUM(C13:G13)</f>
        <v>30689</v>
      </c>
      <c r="I13" s="1"/>
      <c r="J13" s="403" t="s">
        <v>60</v>
      </c>
      <c r="K13" s="404"/>
      <c r="L13" s="127">
        <f>N7</f>
        <v>2475818.5699999998</v>
      </c>
      <c r="M13" s="140">
        <f>H13</f>
        <v>30689</v>
      </c>
      <c r="N13" s="142">
        <f>SUM(L13:M13)</f>
        <v>2506507.5699999998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6">
    <mergeCell ref="A2:L2"/>
    <mergeCell ref="J12:K12"/>
    <mergeCell ref="J13:K13"/>
    <mergeCell ref="B10:B11"/>
    <mergeCell ref="A10:A11"/>
    <mergeCell ref="B3:L3"/>
    <mergeCell ref="A4:A5"/>
    <mergeCell ref="B4:B5"/>
    <mergeCell ref="C4:M4"/>
    <mergeCell ref="H10:H11"/>
    <mergeCell ref="C10:G10"/>
    <mergeCell ref="N10:N11"/>
    <mergeCell ref="J10:K11"/>
    <mergeCell ref="L10:L11"/>
    <mergeCell ref="M10:M11"/>
    <mergeCell ref="N4:N5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B37" sqref="B37:M46"/>
    </sheetView>
  </sheetViews>
  <sheetFormatPr defaultRowHeight="15" x14ac:dyDescent="0.25"/>
  <cols>
    <col min="1" max="1" width="25.7109375" customWidth="1"/>
    <col min="12" max="12" width="10.5703125" customWidth="1"/>
    <col min="13" max="13" width="12.7109375" customWidth="1"/>
  </cols>
  <sheetData>
    <row r="1" spans="1:13" ht="11.25" customHeight="1" thickBot="1" x14ac:dyDescent="0.3">
      <c r="A1" s="157"/>
      <c r="B1" s="157"/>
      <c r="C1" s="214" t="s">
        <v>102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15.75" thickBot="1" x14ac:dyDescent="0.3">
      <c r="A2" s="93"/>
      <c r="B2" s="94" t="s">
        <v>69</v>
      </c>
      <c r="C2" s="78" t="s">
        <v>4</v>
      </c>
      <c r="D2" s="79" t="s">
        <v>5</v>
      </c>
      <c r="E2" s="78" t="s">
        <v>6</v>
      </c>
      <c r="F2" s="79" t="s">
        <v>7</v>
      </c>
      <c r="G2" s="78" t="s">
        <v>8</v>
      </c>
      <c r="H2" s="21" t="s">
        <v>94</v>
      </c>
      <c r="I2" s="78" t="s">
        <v>9</v>
      </c>
      <c r="J2" s="79" t="s">
        <v>10</v>
      </c>
      <c r="K2" s="78" t="s">
        <v>93</v>
      </c>
      <c r="L2" s="77" t="s">
        <v>11</v>
      </c>
      <c r="M2" s="78" t="s">
        <v>3</v>
      </c>
    </row>
    <row r="3" spans="1:13" x14ac:dyDescent="0.25">
      <c r="A3" s="162" t="s">
        <v>70</v>
      </c>
      <c r="B3" s="91"/>
      <c r="C3" s="91"/>
      <c r="D3" s="92"/>
      <c r="E3" s="91"/>
      <c r="F3" s="92"/>
      <c r="G3" s="91"/>
      <c r="H3" s="91"/>
      <c r="I3" s="91"/>
      <c r="J3" s="92"/>
      <c r="K3" s="91"/>
      <c r="L3" s="92"/>
      <c r="M3" s="91"/>
    </row>
    <row r="4" spans="1:13" x14ac:dyDescent="0.25">
      <c r="A4" s="163" t="s">
        <v>76</v>
      </c>
      <c r="B4" s="195">
        <f>[1]STA_SP7_NO!$C$9</f>
        <v>1880</v>
      </c>
      <c r="C4" s="195">
        <f>[2]STA_SP7_NO!$C$9</f>
        <v>68565</v>
      </c>
      <c r="D4" s="196">
        <f>[3]STA_SP7_NO!$C$9</f>
        <v>31612</v>
      </c>
      <c r="E4" s="195">
        <f>[4]STA_SP7_NO!$C$9</f>
        <v>48414</v>
      </c>
      <c r="F4" s="196">
        <f>[5]STA_SP7_NO!$C$9</f>
        <v>25563</v>
      </c>
      <c r="G4" s="195">
        <f>[6]STA_SP7_NO!$C$9</f>
        <v>67956</v>
      </c>
      <c r="H4" s="195">
        <f>[7]STA_SP7_NO!$C$9</f>
        <v>129</v>
      </c>
      <c r="I4" s="195">
        <f>[8]STA_SP7_NO!$C$9</f>
        <v>9383</v>
      </c>
      <c r="J4" s="195">
        <f>[9]STA_SP7_NO!$C$9</f>
        <v>43936</v>
      </c>
      <c r="K4" s="195">
        <f>'[10]СП-7 (н.о.)'!$D$10</f>
        <v>1959</v>
      </c>
      <c r="L4" s="196">
        <f>[11]STA_SP7_NO!$C$9</f>
        <v>35840</v>
      </c>
      <c r="M4" s="195">
        <f>SUM(B4:L4)</f>
        <v>335237</v>
      </c>
    </row>
    <row r="5" spans="1:13" x14ac:dyDescent="0.25">
      <c r="A5" s="163" t="s">
        <v>77</v>
      </c>
      <c r="B5" s="195">
        <f>[1]STA_SP7_NO!$D$9</f>
        <v>50788.08</v>
      </c>
      <c r="C5" s="195">
        <f>[2]STA_SP7_NO!$D$9</f>
        <v>603037.65</v>
      </c>
      <c r="D5" s="196">
        <f>[3]STA_SP7_NO!$D$9</f>
        <v>169954</v>
      </c>
      <c r="E5" s="195">
        <f>[4]STA_SP7_NO!$D$9</f>
        <v>391599.31</v>
      </c>
      <c r="F5" s="196">
        <f>[5]STA_SP7_NO!$D$9</f>
        <v>156959</v>
      </c>
      <c r="G5" s="195">
        <f>[6]STA_SP7_NO!$D$9</f>
        <v>648380.55000000005</v>
      </c>
      <c r="H5" s="195">
        <f>[7]STA_SP7_NO!$D$9</f>
        <v>579</v>
      </c>
      <c r="I5" s="195">
        <f>[8]STA_SP7_NO!$D$9</f>
        <v>81380</v>
      </c>
      <c r="J5" s="195">
        <f>[9]STA_SP7_NO!$D$9</f>
        <v>252229.79</v>
      </c>
      <c r="K5" s="195">
        <f>'[10]СП-7 (н.о.)'!$E$10</f>
        <v>35306.049999999996</v>
      </c>
      <c r="L5" s="196">
        <f>[11]STA_SP7_NO!$D$9</f>
        <v>284637</v>
      </c>
      <c r="M5" s="217">
        <f>SUM(B5:L5)</f>
        <v>2674850.4299999997</v>
      </c>
    </row>
    <row r="6" spans="1:13" x14ac:dyDescent="0.25">
      <c r="A6" s="163" t="s">
        <v>58</v>
      </c>
      <c r="B6" s="195">
        <f>[1]STA_SP7_NO!$E$9</f>
        <v>0</v>
      </c>
      <c r="C6" s="195">
        <f>[2]STA_SP7_NO!$E$9</f>
        <v>0</v>
      </c>
      <c r="D6" s="196">
        <f>[3]STA_SP7_NO!$E$9</f>
        <v>0</v>
      </c>
      <c r="E6" s="195">
        <f>[4]STA_SP7_NO!$E$9</f>
        <v>0</v>
      </c>
      <c r="F6" s="197">
        <f>[5]STA_SP7_NO!$E$9</f>
        <v>0</v>
      </c>
      <c r="G6" s="195">
        <f>[6]STA_SP7_NO!$E$9</f>
        <v>0</v>
      </c>
      <c r="H6" s="195">
        <f>[7]STA_SP7_NO!$F$9</f>
        <v>0</v>
      </c>
      <c r="I6" s="195">
        <f>[8]STA_SP7_NO!$E$9</f>
        <v>0</v>
      </c>
      <c r="J6" s="195">
        <f>[9]STA_SP7_NO!$E$9</f>
        <v>0</v>
      </c>
      <c r="K6" s="195">
        <f>'[10]СП-7 (н.о.)'!$F$10</f>
        <v>0</v>
      </c>
      <c r="L6" s="196">
        <f>[11]STA_SP7_NO!$E$9</f>
        <v>0</v>
      </c>
      <c r="M6" s="195">
        <f>SUM(B6:L6)</f>
        <v>0</v>
      </c>
    </row>
    <row r="7" spans="1:13" x14ac:dyDescent="0.25">
      <c r="A7" s="162" t="s">
        <v>71</v>
      </c>
      <c r="B7" s="91"/>
      <c r="C7" s="91"/>
      <c r="D7" s="92"/>
      <c r="E7" s="91"/>
      <c r="F7" s="92"/>
      <c r="G7" s="91"/>
      <c r="H7" s="91"/>
      <c r="I7" s="91"/>
      <c r="J7" s="92"/>
      <c r="K7" s="91"/>
      <c r="L7" s="92"/>
      <c r="M7" s="91"/>
    </row>
    <row r="8" spans="1:13" x14ac:dyDescent="0.25">
      <c r="A8" s="163" t="s">
        <v>76</v>
      </c>
      <c r="B8" s="195">
        <f>[1]STA_SP7_NO!$C$18</f>
        <v>10624</v>
      </c>
      <c r="C8" s="195">
        <f>[2]STA_SP7_NO!$C$18</f>
        <v>24924</v>
      </c>
      <c r="D8" s="196">
        <f>[3]STA_SP7_NO!$C$18</f>
        <v>17271</v>
      </c>
      <c r="E8" s="195">
        <f>[4]STA_SP7_NO!$C$18</f>
        <v>13261</v>
      </c>
      <c r="F8" s="196">
        <f>[5]STA_SP7_NO!$C$18</f>
        <v>26226</v>
      </c>
      <c r="G8" s="195">
        <f>[6]STA_SP7_NO!$C$18</f>
        <v>17500</v>
      </c>
      <c r="H8" s="195">
        <f>[7]STA_SP7_NO!$C$18</f>
        <v>33097</v>
      </c>
      <c r="I8" s="195">
        <f>[8]STA_SP7_NO!$C$18</f>
        <v>29206</v>
      </c>
      <c r="J8" s="195">
        <f>[9]STA_SP7_NO!$C$18</f>
        <v>11943</v>
      </c>
      <c r="K8" s="195">
        <f>'[10]СП-7 (н.о.)'!$D$19</f>
        <v>9610</v>
      </c>
      <c r="L8" s="196">
        <f>[11]STA_SP7_NO!$C$18</f>
        <v>30399</v>
      </c>
      <c r="M8" s="195">
        <f>SUM(B8:L8)</f>
        <v>224061</v>
      </c>
    </row>
    <row r="9" spans="1:13" x14ac:dyDescent="0.25">
      <c r="A9" s="163" t="s">
        <v>77</v>
      </c>
      <c r="B9" s="195">
        <f>[1]STA_SP7_NO!$D$18</f>
        <v>161146.98000000001</v>
      </c>
      <c r="C9" s="195">
        <f>[2]STA_SP7_NO!$D18</f>
        <v>142780.07999999999</v>
      </c>
      <c r="D9" s="196">
        <f>[3]STA_SP7_NO!$D$18</f>
        <v>333217</v>
      </c>
      <c r="E9" s="195">
        <f>[4]STA_SP7_NO!$D$18</f>
        <v>106416.62</v>
      </c>
      <c r="F9" s="196">
        <f>[5]STA_SP7_NO!$D$18</f>
        <v>208116</v>
      </c>
      <c r="G9" s="195">
        <f>[6]STA_SP7_NO!$D$18</f>
        <v>126594.34</v>
      </c>
      <c r="H9" s="195">
        <f>[7]STA_SP7_NO!$D$18</f>
        <v>115464</v>
      </c>
      <c r="I9" s="195">
        <f>[8]STA_SP7_NO!$D$18</f>
        <v>322467</v>
      </c>
      <c r="J9" s="195">
        <f>[9]STA_SP7_NO!$D$18</f>
        <v>73703</v>
      </c>
      <c r="K9" s="195">
        <f>'[10]СП-7 (н.о.)'!$E$19</f>
        <v>104096.79</v>
      </c>
      <c r="L9" s="196">
        <f>[11]STA_SP7_NO!$D$18</f>
        <v>227393</v>
      </c>
      <c r="M9" s="217">
        <f>SUM(B9:L9)</f>
        <v>1921394.81</v>
      </c>
    </row>
    <row r="10" spans="1:13" x14ac:dyDescent="0.25">
      <c r="A10" s="163" t="s">
        <v>58</v>
      </c>
      <c r="B10" s="195">
        <f>[1]STA_SP7_NO!$E$18</f>
        <v>36028.730000000003</v>
      </c>
      <c r="C10" s="195">
        <f>[2]STA_SP7_NO!$E$18</f>
        <v>35255.64</v>
      </c>
      <c r="D10" s="196">
        <f>[3]STA_SP7_NO!$E$18</f>
        <v>122346</v>
      </c>
      <c r="E10" s="195">
        <f>[4]STA_SP7_NO!$E$18</f>
        <v>20856.38</v>
      </c>
      <c r="F10" s="196">
        <f>[5]STA_SP7_NO!$E$18</f>
        <v>57243</v>
      </c>
      <c r="G10" s="195">
        <f>[6]STA_SP7_NO!$E$18</f>
        <v>31818.880000000001</v>
      </c>
      <c r="H10" s="195">
        <f>[7]STA_SP7_NO!$E$18</f>
        <v>35721</v>
      </c>
      <c r="I10" s="195">
        <f>[8]STA_SP7_NO!$E$18</f>
        <v>80219</v>
      </c>
      <c r="J10" s="195">
        <f>[9]STA_SP7_NO!$E$18</f>
        <v>19494</v>
      </c>
      <c r="K10" s="195">
        <f>'[10]СП-7 (н.о.)'!$F$19</f>
        <v>34255</v>
      </c>
      <c r="L10" s="196">
        <f>[11]STA_SP7_NO!$E$18</f>
        <v>63352</v>
      </c>
      <c r="M10" s="195">
        <f>SUM(B10:L10)</f>
        <v>536589.63</v>
      </c>
    </row>
    <row r="11" spans="1:13" x14ac:dyDescent="0.25">
      <c r="A11" s="162" t="s">
        <v>72</v>
      </c>
      <c r="B11" s="91"/>
      <c r="C11" s="91"/>
      <c r="D11" s="92"/>
      <c r="E11" s="91"/>
      <c r="F11" s="92"/>
      <c r="G11" s="91"/>
      <c r="H11" s="91"/>
      <c r="I11" s="91"/>
      <c r="J11" s="92"/>
      <c r="K11" s="91"/>
      <c r="L11" s="92"/>
      <c r="M11" s="91"/>
    </row>
    <row r="12" spans="1:13" x14ac:dyDescent="0.25">
      <c r="A12" s="163" t="s">
        <v>76</v>
      </c>
      <c r="B12" s="195">
        <f>[1]STA_SP7_NO!$C$19</f>
        <v>26221</v>
      </c>
      <c r="C12" s="195">
        <f>[2]STA_SP7_NO!$C$19</f>
        <v>0</v>
      </c>
      <c r="D12" s="196">
        <f>[3]STA_SP7_NO!$C$19</f>
        <v>6871</v>
      </c>
      <c r="E12" s="195">
        <f>[4]STA_SP7_NO!$C$19</f>
        <v>1669</v>
      </c>
      <c r="F12" s="196">
        <f>[5]STA_SP7_NO!$C$19</f>
        <v>0</v>
      </c>
      <c r="G12" s="195">
        <f>[6]STA_SP7_NO!$C$19</f>
        <v>0</v>
      </c>
      <c r="H12" s="195">
        <f>[7]STA_SP7_NO!$C$19</f>
        <v>74</v>
      </c>
      <c r="I12" s="195">
        <f>[8]STA_SP7_NO!$C$19</f>
        <v>13654</v>
      </c>
      <c r="J12" s="195">
        <f>[9]STA_SP7_NO!$C$19</f>
        <v>1744</v>
      </c>
      <c r="K12" s="195">
        <f>'[10]СП-7 (н.о.)'!$D$58</f>
        <v>0</v>
      </c>
      <c r="L12" s="196">
        <f>[11]STA_SP7_NO!$C$19</f>
        <v>0</v>
      </c>
      <c r="M12" s="195">
        <f>SUM(B12:L12)</f>
        <v>50233</v>
      </c>
    </row>
    <row r="13" spans="1:13" x14ac:dyDescent="0.25">
      <c r="A13" s="163" t="s">
        <v>77</v>
      </c>
      <c r="B13" s="195">
        <f>[1]STA_SP7_NO!$D$19</f>
        <v>382807.51</v>
      </c>
      <c r="C13" s="195">
        <f>[2]STA_SP7_NO!$D$19</f>
        <v>0</v>
      </c>
      <c r="D13" s="196">
        <f>[3]STA_SP7_NO!$D$19</f>
        <v>41262</v>
      </c>
      <c r="E13" s="195">
        <f>[4]STA_SP7_NO!$D$19</f>
        <v>7206.78</v>
      </c>
      <c r="F13" s="196">
        <f>[5]STA_SP7_NO!$D$19</f>
        <v>0</v>
      </c>
      <c r="G13" s="195">
        <f>[6]STA_SP7_NO!$D$19</f>
        <v>0</v>
      </c>
      <c r="H13" s="195">
        <f>[7]STA_SP7_NO!$D$19</f>
        <v>411</v>
      </c>
      <c r="I13" s="195">
        <f>[8]STA_SP7_NO!$D$19</f>
        <v>67111</v>
      </c>
      <c r="J13" s="195">
        <f>[9]STA_SP7_NO!$D$19</f>
        <v>10739</v>
      </c>
      <c r="K13" s="195">
        <f>'[10]СП-7 (н.о.)'!$E$58</f>
        <v>0</v>
      </c>
      <c r="L13" s="196">
        <f>[11]STA_SP7_NO!$D$19</f>
        <v>0</v>
      </c>
      <c r="M13" s="217">
        <f>SUM(B13:L13)</f>
        <v>509537.29000000004</v>
      </c>
    </row>
    <row r="14" spans="1:13" x14ac:dyDescent="0.25">
      <c r="A14" s="163" t="s">
        <v>58</v>
      </c>
      <c r="B14" s="195">
        <f>[1]STA_SP7_NO!$E$19</f>
        <v>55104.66</v>
      </c>
      <c r="C14" s="195">
        <f>[2]STA_SP7_NO!$E$19</f>
        <v>0</v>
      </c>
      <c r="D14" s="196">
        <f>[3]STA_SP7_NO!$E$19</f>
        <v>12139</v>
      </c>
      <c r="E14" s="195">
        <f>[4]STA_SP7_NO!$E$19</f>
        <v>1694.05</v>
      </c>
      <c r="F14" s="196">
        <f>[5]STA_SP7_NO!$E$19</f>
        <v>0</v>
      </c>
      <c r="G14" s="195">
        <f>[6]STA_SP7_NO!$E$19</f>
        <v>0</v>
      </c>
      <c r="H14" s="195">
        <f>[7]STA_SP7_NO!$E$19</f>
        <v>140</v>
      </c>
      <c r="I14" s="195">
        <f>[8]STA_SP7_NO!$E$19</f>
        <v>23692</v>
      </c>
      <c r="J14" s="195">
        <f>[9]STA_SP7_NO!$E$19</f>
        <v>3405.89</v>
      </c>
      <c r="K14" s="195">
        <f>'[10]СП-7 (н.о.)'!$F$58</f>
        <v>0</v>
      </c>
      <c r="L14" s="196">
        <f>[11]STA_SP7_NO!$E$19</f>
        <v>0</v>
      </c>
      <c r="M14" s="195">
        <f>SUM(B14:L14)</f>
        <v>96175.6</v>
      </c>
    </row>
    <row r="15" spans="1:13" x14ac:dyDescent="0.25">
      <c r="A15" s="162" t="s">
        <v>73</v>
      </c>
      <c r="B15" s="91"/>
      <c r="C15" s="91"/>
      <c r="D15" s="92"/>
      <c r="E15" s="91"/>
      <c r="F15" s="92"/>
      <c r="G15" s="91"/>
      <c r="H15" s="91"/>
      <c r="I15" s="91"/>
      <c r="J15" s="92"/>
      <c r="K15" s="91"/>
      <c r="L15" s="92"/>
      <c r="M15" s="91"/>
    </row>
    <row r="16" spans="1:13" x14ac:dyDescent="0.25">
      <c r="A16" s="163" t="s">
        <v>76</v>
      </c>
      <c r="B16" s="195">
        <f>[1]STA_SP7_NO!$C$20</f>
        <v>506</v>
      </c>
      <c r="C16" s="195">
        <f>[2]STA_SP7_NO!$C$20</f>
        <v>1576</v>
      </c>
      <c r="D16" s="196">
        <f>[3]STA_SP7_NO!$C$20</f>
        <v>35</v>
      </c>
      <c r="E16" s="195">
        <f>[4]STA_SP7_NO!$C$20</f>
        <v>2348</v>
      </c>
      <c r="F16" s="196">
        <f>[5]STA_SP7_NO!$C$20</f>
        <v>60</v>
      </c>
      <c r="G16" s="195">
        <f>[6]STA_SP7_NO!$C$20</f>
        <v>10784</v>
      </c>
      <c r="H16" s="195">
        <f>[7]STA_SP7_NO!$C$20</f>
        <v>464</v>
      </c>
      <c r="I16" s="195">
        <f>[8]STA_SP7_NO!$C$20</f>
        <v>1175</v>
      </c>
      <c r="J16" s="195">
        <f>[9]STA_SP7_NO!$C$20</f>
        <v>740</v>
      </c>
      <c r="K16" s="195">
        <f>'[10]СП-7 (н.о.)'!$D$60</f>
        <v>464</v>
      </c>
      <c r="L16" s="196">
        <f>[11]STA_SP7_NO!$C$20</f>
        <v>619</v>
      </c>
      <c r="M16" s="195">
        <f>SUM(B16:L16)</f>
        <v>18771</v>
      </c>
    </row>
    <row r="17" spans="1:13" x14ac:dyDescent="0.25">
      <c r="A17" s="163" t="s">
        <v>77</v>
      </c>
      <c r="B17" s="195">
        <f>[1]STA_SP7_NO!$D$20</f>
        <v>147.94999999999999</v>
      </c>
      <c r="C17" s="195">
        <f>[2]STA_SP7_NO!$D$20</f>
        <v>1303.0999999999999</v>
      </c>
      <c r="D17" s="196">
        <f>[3]STA_SP7_NO!$D$20</f>
        <v>22</v>
      </c>
      <c r="E17" s="195">
        <f>[4]STA_SP7_NO!$D$20</f>
        <v>1439.36</v>
      </c>
      <c r="F17" s="196">
        <f>[5]STA_SP7_NO!$D$20</f>
        <v>30</v>
      </c>
      <c r="G17" s="195">
        <f>[6]STA_SP7_NO!$D$20</f>
        <v>5797</v>
      </c>
      <c r="H17" s="195">
        <f>[7]STA_SP7_NO!$D$20</f>
        <v>177</v>
      </c>
      <c r="I17" s="195">
        <f>[8]STA_SP7_NO!$D$20</f>
        <v>672</v>
      </c>
      <c r="J17" s="195">
        <f>[9]STA_SP7_NO!$D$20</f>
        <v>678</v>
      </c>
      <c r="K17" s="195">
        <f>'[10]СП-7 (н.о.)'!$E$60</f>
        <v>190.13</v>
      </c>
      <c r="L17" s="196">
        <f>[11]STA_SP7_NO!$D$20</f>
        <v>806</v>
      </c>
      <c r="M17" s="217">
        <f>SUM(B17:L17)</f>
        <v>11262.539999999999</v>
      </c>
    </row>
    <row r="18" spans="1:13" x14ac:dyDescent="0.25">
      <c r="A18" s="163" t="s">
        <v>58</v>
      </c>
      <c r="B18" s="195">
        <f>[1]STA_SP7_NO!$E$20</f>
        <v>44.44</v>
      </c>
      <c r="C18" s="195">
        <f>[2]STA_SP7_NO!$E$20</f>
        <v>345.56</v>
      </c>
      <c r="D18" s="196">
        <f>[3]STA_SP7_NO!$E$20</f>
        <v>7</v>
      </c>
      <c r="E18" s="195">
        <f>[4]STA_SP7_NO!$E$20</f>
        <v>426.16</v>
      </c>
      <c r="F18" s="196">
        <f>[5]STA_SP7_NO!$E$20</f>
        <v>9</v>
      </c>
      <c r="G18" s="195">
        <f>[6]STA_SP7_NO!$E$20</f>
        <v>1739</v>
      </c>
      <c r="H18" s="195">
        <f>[7]STA_SP7_NO!$E$20</f>
        <v>1</v>
      </c>
      <c r="I18" s="195">
        <f>[8]STA_SP7_NO!$E$20</f>
        <v>0</v>
      </c>
      <c r="J18" s="195">
        <f>[9]STA_SP7_NO!$E$20</f>
        <v>178.02</v>
      </c>
      <c r="K18" s="195">
        <f>'[10]СП-7 (н.о.)'!$F$60</f>
        <v>161</v>
      </c>
      <c r="L18" s="196">
        <f>[11]STA_SP7_NO!$E$20</f>
        <v>260</v>
      </c>
      <c r="M18" s="195">
        <f>SUM(B18:L18)</f>
        <v>3171.18</v>
      </c>
    </row>
    <row r="19" spans="1:13" x14ac:dyDescent="0.25">
      <c r="A19" s="162" t="s">
        <v>74</v>
      </c>
      <c r="B19" s="91"/>
      <c r="C19" s="91"/>
      <c r="D19" s="92"/>
      <c r="E19" s="91"/>
      <c r="F19" s="92"/>
      <c r="G19" s="91"/>
      <c r="H19" s="91"/>
      <c r="I19" s="91"/>
      <c r="J19" s="92"/>
      <c r="K19" s="91"/>
      <c r="L19" s="92"/>
      <c r="M19" s="91"/>
    </row>
    <row r="20" spans="1:13" x14ac:dyDescent="0.25">
      <c r="A20" s="163" t="s">
        <v>76</v>
      </c>
      <c r="B20" s="195">
        <f>[1]STA_SP7_NO!$C$21</f>
        <v>0</v>
      </c>
      <c r="C20" s="195">
        <f>[2]STA_SP7_NO!$C$21</f>
        <v>0</v>
      </c>
      <c r="D20" s="196">
        <f>[3]STA_SP7_NO!$C$21</f>
        <v>526</v>
      </c>
      <c r="E20" s="195">
        <f>[4]STA_SP7_NO!$C$21</f>
        <v>0</v>
      </c>
      <c r="F20" s="196">
        <f>[5]STA_SP7_NO!$C$21</f>
        <v>0</v>
      </c>
      <c r="G20" s="195">
        <f>[6]STA_SP7_NO!$C$21</f>
        <v>0</v>
      </c>
      <c r="H20" s="195">
        <f>[7]STA_SP7_NO!$C$21</f>
        <v>0</v>
      </c>
      <c r="I20" s="195">
        <f>[8]STA_SP7_NO!$C$21</f>
        <v>0</v>
      </c>
      <c r="J20" s="195">
        <f>[9]STA_SP7_NO!$C$21</f>
        <v>0</v>
      </c>
      <c r="K20" s="195">
        <f>'[10]СП-7 (н.о.)'!$D$68</f>
        <v>0</v>
      </c>
      <c r="L20" s="196">
        <f>[11]STA_SP7_NO!$C$21</f>
        <v>0</v>
      </c>
      <c r="M20" s="163">
        <f>SUM(B20:L20)</f>
        <v>526</v>
      </c>
    </row>
    <row r="21" spans="1:13" x14ac:dyDescent="0.25">
      <c r="A21" s="163" t="s">
        <v>77</v>
      </c>
      <c r="B21" s="195">
        <f>[1]STA_SP7_NO!$D$21</f>
        <v>0</v>
      </c>
      <c r="C21" s="195">
        <f>[2]STA_SP7_NO!$D$21</f>
        <v>0</v>
      </c>
      <c r="D21" s="196">
        <f>[3]STA_SP7_NO!$D$21</f>
        <v>6537</v>
      </c>
      <c r="E21" s="195">
        <f>[4]STA_SP7_NO!$D$21</f>
        <v>0</v>
      </c>
      <c r="F21" s="196">
        <f>[5]STA_SP7_NO!$D$21</f>
        <v>0</v>
      </c>
      <c r="G21" s="195">
        <f>[6]STA_SP7_NO!$D$21</f>
        <v>0</v>
      </c>
      <c r="H21" s="195">
        <f>[7]STA_SP7_NO!$D$21</f>
        <v>0</v>
      </c>
      <c r="I21" s="195">
        <f>[8]STA_SP7_NO!$D$21</f>
        <v>0</v>
      </c>
      <c r="J21" s="195">
        <f>[9]STA_SP7_NO!$D$21</f>
        <v>0</v>
      </c>
      <c r="K21" s="195">
        <f>'[10]СП-7 (н.о.)'!$E$68</f>
        <v>0</v>
      </c>
      <c r="L21" s="196">
        <f>[11]STA_SP7_NO!$D$21</f>
        <v>0</v>
      </c>
      <c r="M21" s="217">
        <f>SUM(B21:L21)</f>
        <v>6537</v>
      </c>
    </row>
    <row r="22" spans="1:13" ht="12.75" customHeight="1" x14ac:dyDescent="0.25">
      <c r="A22" s="163" t="s">
        <v>58</v>
      </c>
      <c r="B22" s="195">
        <f>[1]STA_SP7_NO!$E$21</f>
        <v>0</v>
      </c>
      <c r="C22" s="195">
        <f>[2]STA_SP7_NO!$E$21</f>
        <v>0</v>
      </c>
      <c r="D22" s="196">
        <f>[3]STA_SP7_NO!$E$21</f>
        <v>974</v>
      </c>
      <c r="E22" s="195">
        <f>[4]STA_SP7_NO!$E$21</f>
        <v>0</v>
      </c>
      <c r="F22" s="196">
        <f>[5]STA_SP7_NO!$E$21</f>
        <v>0</v>
      </c>
      <c r="G22" s="195">
        <f>[6]STA_SP7_NO!$E$21</f>
        <v>0</v>
      </c>
      <c r="H22" s="195">
        <f>[7]STA_SP7_NO!$E$21</f>
        <v>0</v>
      </c>
      <c r="I22" s="195">
        <f>[8]STA_SP7_NO!$E$21</f>
        <v>0</v>
      </c>
      <c r="J22" s="195">
        <f>[9]STA_SP7_NO!$E$21</f>
        <v>0</v>
      </c>
      <c r="K22" s="195">
        <f>'[10]СП-7 (н.о.)'!$F$68</f>
        <v>0</v>
      </c>
      <c r="L22" s="196">
        <f>[11]STA_SP7_NO!$E$21</f>
        <v>0</v>
      </c>
      <c r="M22" s="195">
        <f>SUM(B22:L22)</f>
        <v>974</v>
      </c>
    </row>
    <row r="23" spans="1:13" x14ac:dyDescent="0.25">
      <c r="A23" s="162" t="s">
        <v>75</v>
      </c>
      <c r="B23" s="91"/>
      <c r="C23" s="91"/>
      <c r="D23" s="92"/>
      <c r="E23" s="91"/>
      <c r="F23" s="92"/>
      <c r="G23" s="91"/>
      <c r="H23" s="91"/>
      <c r="I23" s="91"/>
      <c r="J23" s="92"/>
      <c r="K23" s="91"/>
      <c r="L23" s="92"/>
      <c r="M23" s="91"/>
    </row>
    <row r="24" spans="1:13" x14ac:dyDescent="0.25">
      <c r="A24" s="163" t="s">
        <v>76</v>
      </c>
      <c r="B24" s="195">
        <f>[1]STA_SP7_NO!$C$22</f>
        <v>860</v>
      </c>
      <c r="C24" s="195">
        <f>[2]STA_SP7_NO!$C$22</f>
        <v>5005</v>
      </c>
      <c r="D24" s="196">
        <f>[3]STA_SP7_NO!$C$22</f>
        <v>1211</v>
      </c>
      <c r="E24" s="195">
        <f>[4]STA_SP7_NO!$C$22</f>
        <v>25340</v>
      </c>
      <c r="F24" s="196">
        <f>[5]STA_SP7_NO!$C$22</f>
        <v>890</v>
      </c>
      <c r="G24" s="195">
        <f>[6]STA_SP7_NO!$C$22</f>
        <v>0</v>
      </c>
      <c r="H24" s="195">
        <f>[7]STA_SP7_NO!$C$22</f>
        <v>0</v>
      </c>
      <c r="I24" s="195">
        <f>[8]STA_SP7_NO!$C$22</f>
        <v>10</v>
      </c>
      <c r="J24" s="195">
        <f>[9]STA_SP7_NO!$C$22</f>
        <v>604</v>
      </c>
      <c r="K24" s="195">
        <f>'[10]СП-7 (н.о.)'!$D$82</f>
        <v>18240</v>
      </c>
      <c r="L24" s="196">
        <f>[11]STA_SP7_NO!$C$22</f>
        <v>37189</v>
      </c>
      <c r="M24" s="195">
        <f>SUM(B24:L24)</f>
        <v>89349</v>
      </c>
    </row>
    <row r="25" spans="1:13" x14ac:dyDescent="0.25">
      <c r="A25" s="163" t="s">
        <v>77</v>
      </c>
      <c r="B25" s="195">
        <f>[1]STA_SP7_NO!$D$22</f>
        <v>40697.699999999997</v>
      </c>
      <c r="C25" s="195">
        <f>[2]STA_SP7_NO!$D$22</f>
        <v>7836.94</v>
      </c>
      <c r="D25" s="196">
        <f>[3]STA_SP7_NO!$D$22</f>
        <v>4593</v>
      </c>
      <c r="E25" s="195">
        <f>[4]STA_SP7_NO!$D$22</f>
        <v>28311.13</v>
      </c>
      <c r="F25" s="196">
        <f>[5]STA_SP7_NO!$D$22</f>
        <v>7760</v>
      </c>
      <c r="G25" s="195">
        <f>[6]STA_SP7_NO!$D$22</f>
        <v>0</v>
      </c>
      <c r="H25" s="195">
        <f>[7]STA_SP7_NO!$D$22</f>
        <v>0</v>
      </c>
      <c r="I25" s="195">
        <f>[8]STA_SP7_NO!$D$22</f>
        <v>100</v>
      </c>
      <c r="J25" s="195">
        <f>[9]STA_SP7_NO!$D$22</f>
        <v>1678</v>
      </c>
      <c r="K25" s="195">
        <f>'[10]СП-7 (н.о.)'!$E$82</f>
        <v>123419.92</v>
      </c>
      <c r="L25" s="196">
        <f>[11]STA_SP7_NO!$D$22</f>
        <v>35213</v>
      </c>
      <c r="M25" s="217">
        <f>SUM(B25:L25)</f>
        <v>249609.69</v>
      </c>
    </row>
    <row r="26" spans="1:13" x14ac:dyDescent="0.25">
      <c r="A26" s="163" t="s">
        <v>58</v>
      </c>
      <c r="B26" s="195">
        <f>[1]STA_SP7_NO!$E$22</f>
        <v>7954.26</v>
      </c>
      <c r="C26" s="195">
        <f>[2]STA_SP7_NO!$E$22</f>
        <v>1621.73</v>
      </c>
      <c r="D26" s="196">
        <f>[3]STA_SP7_NO!$E$22</f>
        <v>791</v>
      </c>
      <c r="E26" s="195">
        <f>[4]STA_SP7_NO!$E$22</f>
        <v>8334.43</v>
      </c>
      <c r="F26" s="196">
        <f>[5]STA_SP7_NO!$E$22</f>
        <v>2328</v>
      </c>
      <c r="G26" s="195">
        <f>[6]STA_SP7_NO!$E$22</f>
        <v>0</v>
      </c>
      <c r="H26" s="195">
        <f>[7]STA_SP7_NO!$E$22</f>
        <v>0</v>
      </c>
      <c r="I26" s="195">
        <f>[8]STA_SP7_NO!$E$22</f>
        <v>0</v>
      </c>
      <c r="J26" s="195">
        <f>[9]STA_SP7_NO!$E$22</f>
        <v>0</v>
      </c>
      <c r="K26" s="195">
        <f>'[10]СП-7 (н.о.)'!$F$82</f>
        <v>11518</v>
      </c>
      <c r="L26" s="196">
        <f>[11]STA_SP7_NO!$E$22</f>
        <v>13909</v>
      </c>
      <c r="M26" s="195">
        <f>SUM(B26:L26)</f>
        <v>46456.42</v>
      </c>
    </row>
    <row r="27" spans="1:13" x14ac:dyDescent="0.25">
      <c r="A27" s="162" t="s">
        <v>78</v>
      </c>
      <c r="B27" s="91"/>
      <c r="C27" s="91"/>
      <c r="D27" s="92"/>
      <c r="E27" s="91"/>
      <c r="F27" s="92"/>
      <c r="G27" s="91"/>
      <c r="H27" s="91"/>
      <c r="I27" s="91"/>
      <c r="J27" s="92"/>
      <c r="K27" s="91"/>
      <c r="L27" s="92"/>
      <c r="M27" s="91"/>
    </row>
    <row r="28" spans="1:13" x14ac:dyDescent="0.25">
      <c r="A28" s="163" t="s">
        <v>76</v>
      </c>
      <c r="B28" s="195">
        <f>[1]STA_SP7_NO!$C$29</f>
        <v>0</v>
      </c>
      <c r="C28" s="195">
        <f>[2]STA_SP7_NO!$C$29</f>
        <v>4100</v>
      </c>
      <c r="D28" s="196">
        <f>[3]STA_SP7_NO!$C$29</f>
        <v>2605</v>
      </c>
      <c r="E28" s="195">
        <f>[4]STA_SP7_NO!$C$29</f>
        <v>14266</v>
      </c>
      <c r="F28" s="196">
        <f>[5]STA_SP7_NO!$C$29</f>
        <v>27526</v>
      </c>
      <c r="G28" s="195">
        <f>[6]STA_SP7_NO!$C$29</f>
        <v>3601</v>
      </c>
      <c r="H28" s="195">
        <f>[7]STA_SP7_NO!$C$29</f>
        <v>17805</v>
      </c>
      <c r="I28" s="195">
        <f>[8]STA_SP7_NO!$C$29</f>
        <v>35112</v>
      </c>
      <c r="J28" s="195">
        <f>[9]STA_SP7_NO!$C$29</f>
        <v>4827</v>
      </c>
      <c r="K28" s="195">
        <f>'[10]СП-7 (н.о.)'!$D$83</f>
        <v>26928</v>
      </c>
      <c r="L28" s="196">
        <f>[11]STA_SP7_NO!$C$29</f>
        <v>565</v>
      </c>
      <c r="M28" s="195">
        <f>SUM(B28:L28)</f>
        <v>137335</v>
      </c>
    </row>
    <row r="29" spans="1:13" x14ac:dyDescent="0.25">
      <c r="A29" s="163" t="s">
        <v>77</v>
      </c>
      <c r="B29" s="195">
        <f>[1]STA_SP7_NO!$D$29</f>
        <v>0</v>
      </c>
      <c r="C29" s="195">
        <f>[2]STA_SP7_NO!$D$29</f>
        <v>25228.9</v>
      </c>
      <c r="D29" s="196">
        <f>[3]STA_SP7_NO!$D$29</f>
        <v>16421</v>
      </c>
      <c r="E29" s="195">
        <f>[4]STA_SP7_NO!$D$29</f>
        <v>96555.62</v>
      </c>
      <c r="F29" s="196">
        <f>[5]STA_SP7_NO!$D$29</f>
        <v>170070</v>
      </c>
      <c r="G29" s="195">
        <f>[6]STA_SP7_NO!$D$29</f>
        <v>29984.97</v>
      </c>
      <c r="H29" s="195">
        <f>[7]STA_SP7_NO!$D$29</f>
        <v>100215</v>
      </c>
      <c r="I29" s="195">
        <f>[8]STA_SP7_NO!$D$29</f>
        <v>199145</v>
      </c>
      <c r="J29" s="195">
        <f>[9]STA_SP7_NO!$D$29</f>
        <v>29182</v>
      </c>
      <c r="K29" s="195">
        <f>'[10]СП-7 (н.о.)'!$E$83</f>
        <v>162508.37000000002</v>
      </c>
      <c r="L29" s="196">
        <f>[11]STA_SP7_NO!$D$29</f>
        <v>3285</v>
      </c>
      <c r="M29" s="217">
        <f>SUM(B29:L29)</f>
        <v>832595.86</v>
      </c>
    </row>
    <row r="30" spans="1:13" x14ac:dyDescent="0.25">
      <c r="A30" s="163" t="s">
        <v>58</v>
      </c>
      <c r="B30" s="195">
        <f>[1]STA_SP7_NO!$E$29</f>
        <v>0</v>
      </c>
      <c r="C30" s="195">
        <f>[2]STA_SP7_NO!$E$29</f>
        <v>4761.3999999999996</v>
      </c>
      <c r="D30" s="196">
        <f>[3]STA_SP7_NO!$E$29</f>
        <v>2275</v>
      </c>
      <c r="E30" s="195">
        <f>[4]STA_SP7_NO!$E$29</f>
        <v>19113.57</v>
      </c>
      <c r="F30" s="196">
        <f>[5]STA_SP7_NO!$E$29</f>
        <v>47060</v>
      </c>
      <c r="G30" s="195">
        <f>[6]STA_SP7_NO!$E$29</f>
        <v>5742</v>
      </c>
      <c r="H30" s="195">
        <f>[7]STA_SP7_NO!$E$29</f>
        <v>25567</v>
      </c>
      <c r="I30" s="195">
        <f>[8]STA_SP7_NO!$E$29</f>
        <v>47223</v>
      </c>
      <c r="J30" s="195">
        <f>[9]STA_SP7_NO!$E$29</f>
        <v>3760.88</v>
      </c>
      <c r="K30" s="195">
        <f>'[10]СП-7 (н.о.)'!$F$83</f>
        <v>0</v>
      </c>
      <c r="L30" s="196">
        <f>[11]STA_SP7_NO!$E$29</f>
        <v>1094</v>
      </c>
      <c r="M30" s="195">
        <f>SUM(B30:L30)</f>
        <v>156596.85</v>
      </c>
    </row>
    <row r="31" spans="1:13" ht="12" customHeight="1" x14ac:dyDescent="0.25">
      <c r="A31" s="162" t="s">
        <v>79</v>
      </c>
      <c r="B31" s="162"/>
      <c r="C31" s="91"/>
      <c r="D31" s="92"/>
      <c r="E31" s="91"/>
      <c r="F31" s="92"/>
      <c r="G31" s="91"/>
      <c r="H31" s="91"/>
      <c r="I31" s="91"/>
      <c r="J31" s="92"/>
      <c r="K31" s="91"/>
      <c r="L31" s="92"/>
      <c r="M31" s="91"/>
    </row>
    <row r="32" spans="1:13" x14ac:dyDescent="0.25">
      <c r="A32" s="163" t="s">
        <v>76</v>
      </c>
      <c r="B32" s="195">
        <f>[1]STA_SP7_NO!$C$38</f>
        <v>0</v>
      </c>
      <c r="C32" s="195">
        <f>[2]STA_SP7_NO!$C$38</f>
        <v>0</v>
      </c>
      <c r="D32" s="196">
        <f>[3]STA_SP7_NO!$C$38</f>
        <v>0</v>
      </c>
      <c r="E32" s="195">
        <f>[4]STA_SP7_NO!$C$38</f>
        <v>7833</v>
      </c>
      <c r="F32" s="270">
        <f>[5]STA_SP7_NO!$C$38</f>
        <v>0</v>
      </c>
      <c r="G32" s="195">
        <f>[6]STA_SP7_NO!$C$38</f>
        <v>355</v>
      </c>
      <c r="H32" s="195">
        <f>[7]STA_SP7_NO!$C$38</f>
        <v>0</v>
      </c>
      <c r="I32" s="195">
        <f>[8]STA_SP7_NO!$C$38</f>
        <v>0</v>
      </c>
      <c r="J32" s="195">
        <f>[9]STA_SP7_NO!$C$38</f>
        <v>0</v>
      </c>
      <c r="K32" s="195">
        <f>'[10]СП-7 (н.о.)'!$D$92</f>
        <v>0</v>
      </c>
      <c r="L32" s="196">
        <f>[11]STA_SP7_NO!$C$38</f>
        <v>356</v>
      </c>
      <c r="M32" s="195">
        <f>SUM(B32:L32)</f>
        <v>8544</v>
      </c>
    </row>
    <row r="33" spans="1:13" ht="12.75" customHeight="1" x14ac:dyDescent="0.25">
      <c r="A33" s="163" t="s">
        <v>77</v>
      </c>
      <c r="B33" s="195">
        <f>[1]STA_SP7_NO!$D$38</f>
        <v>0</v>
      </c>
      <c r="C33" s="195">
        <f>[2]STA_SP7_NO!$D$38</f>
        <v>0</v>
      </c>
      <c r="D33" s="196">
        <f>[3]STA_SP7_NO!$D$38</f>
        <v>0</v>
      </c>
      <c r="E33" s="195">
        <f>[4]STA_SP7_NO!$D$38</f>
        <v>5647.13</v>
      </c>
      <c r="F33" s="270">
        <f>[5]STA_SP7_NO!$D$38</f>
        <v>0</v>
      </c>
      <c r="G33" s="195">
        <f>[6]STA_SP7_NO!$D$38</f>
        <v>1427</v>
      </c>
      <c r="H33" s="195">
        <f>[7]STA_SP7_NO!$D$38</f>
        <v>0</v>
      </c>
      <c r="I33" s="195">
        <f>[8]STA_SP7_NO!$D$38</f>
        <v>0</v>
      </c>
      <c r="J33" s="195">
        <f>[9]STA_SP7_NO!$D$38</f>
        <v>0</v>
      </c>
      <c r="K33" s="195">
        <f>'[10]СП-7 (н.о.)'!$E$92</f>
        <v>0</v>
      </c>
      <c r="L33" s="196">
        <f>[11]STA_SP7_NO!$D$38</f>
        <v>5253</v>
      </c>
      <c r="M33" s="217">
        <f>SUM(B33:L33)</f>
        <v>12327.130000000001</v>
      </c>
    </row>
    <row r="34" spans="1:13" ht="15.75" thickBot="1" x14ac:dyDescent="0.3">
      <c r="A34" s="164" t="s">
        <v>58</v>
      </c>
      <c r="B34" s="282">
        <f>[1]STA_SP7_NO!$E$38</f>
        <v>0</v>
      </c>
      <c r="C34" s="282">
        <f>[2]STA_SP7_NO!$E$38</f>
        <v>0</v>
      </c>
      <c r="D34" s="283">
        <f>[3]STA_SP7_NO!$E$38</f>
        <v>0</v>
      </c>
      <c r="E34" s="152">
        <f>[4]STA_SP7_NO!$E$38</f>
        <v>378.4</v>
      </c>
      <c r="F34" s="271">
        <f>[5]STA_SP7_NO!$E$38</f>
        <v>0</v>
      </c>
      <c r="G34" s="152">
        <f>[6]STA_SP7_NO!$E$38</f>
        <v>253</v>
      </c>
      <c r="H34" s="152">
        <f>[7]STA_SP7_NO!$E$38</f>
        <v>0</v>
      </c>
      <c r="I34" s="282">
        <f>[8]STA_SP7_NO!$E$38</f>
        <v>0</v>
      </c>
      <c r="J34" s="195">
        <f>[9]STA_SP7_NO!$E$38</f>
        <v>0</v>
      </c>
      <c r="K34" s="152">
        <f>'[10]СП-7 (н.о.)'!$F$92</f>
        <v>0</v>
      </c>
      <c r="L34" s="196">
        <f>[11]STA_SP7_NO!$E$38</f>
        <v>1343</v>
      </c>
      <c r="M34" s="152">
        <f>SUM(B34:L34)</f>
        <v>1974.4</v>
      </c>
    </row>
    <row r="38" spans="1:13" x14ac:dyDescent="0.25"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40" spans="1:13" x14ac:dyDescent="0.25">
      <c r="M40" s="272"/>
    </row>
    <row r="42" spans="1:13" x14ac:dyDescent="0.25"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</row>
    <row r="45" spans="1:13" x14ac:dyDescent="0.25"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31" sqref="E31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x14ac:dyDescent="0.25">
      <c r="A2" s="223"/>
      <c r="B2" s="416" t="s">
        <v>104</v>
      </c>
      <c r="C2" s="416"/>
      <c r="D2" s="416"/>
      <c r="E2" s="416"/>
      <c r="F2" s="416"/>
      <c r="G2" s="417"/>
      <c r="H2" s="417"/>
      <c r="I2" s="113"/>
      <c r="J2" s="113"/>
      <c r="K2" s="113"/>
    </row>
    <row r="3" spans="1:11" ht="15.75" thickBot="1" x14ac:dyDescent="0.3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08" t="s">
        <v>92</v>
      </c>
    </row>
    <row r="4" spans="1:11" ht="15.75" thickBot="1" x14ac:dyDescent="0.3">
      <c r="A4" s="339" t="s">
        <v>82</v>
      </c>
      <c r="B4" s="339" t="s">
        <v>57</v>
      </c>
      <c r="C4" s="339" t="s">
        <v>83</v>
      </c>
      <c r="D4" s="339" t="s">
        <v>84</v>
      </c>
      <c r="E4" s="418" t="s">
        <v>85</v>
      </c>
      <c r="F4" s="419"/>
      <c r="G4" s="420"/>
      <c r="H4" s="339" t="s">
        <v>86</v>
      </c>
      <c r="I4" s="339" t="s">
        <v>80</v>
      </c>
      <c r="J4" s="339" t="s">
        <v>87</v>
      </c>
      <c r="K4" s="339" t="s">
        <v>3</v>
      </c>
    </row>
    <row r="5" spans="1:11" ht="47.25" customHeight="1" thickBot="1" x14ac:dyDescent="0.3">
      <c r="A5" s="415"/>
      <c r="B5" s="415"/>
      <c r="C5" s="415"/>
      <c r="D5" s="415"/>
      <c r="E5" s="107" t="s">
        <v>59</v>
      </c>
      <c r="F5" s="107" t="s">
        <v>60</v>
      </c>
      <c r="G5" s="107" t="s">
        <v>88</v>
      </c>
      <c r="H5" s="415"/>
      <c r="I5" s="415"/>
      <c r="J5" s="415"/>
      <c r="K5" s="415"/>
    </row>
    <row r="6" spans="1:11" ht="15.75" thickBot="1" x14ac:dyDescent="0.3">
      <c r="A6" s="114"/>
      <c r="B6" s="138" t="s">
        <v>55</v>
      </c>
      <c r="C6" s="108">
        <f t="shared" ref="C6:K6" si="0">SUM(C7:C17)</f>
        <v>5630924.5499999998</v>
      </c>
      <c r="D6" s="68">
        <f t="shared" si="0"/>
        <v>88208.569999999992</v>
      </c>
      <c r="E6" s="177">
        <f>SUM(E7:E17)</f>
        <v>3402509.85</v>
      </c>
      <c r="F6" s="177">
        <f t="shared" si="0"/>
        <v>2475818.5699999998</v>
      </c>
      <c r="G6" s="247">
        <f>SUM(G7:G17)</f>
        <v>6036285.1100000003</v>
      </c>
      <c r="H6" s="68">
        <f t="shared" si="0"/>
        <v>0</v>
      </c>
      <c r="I6" s="68">
        <f t="shared" si="0"/>
        <v>0</v>
      </c>
      <c r="J6" s="68">
        <f t="shared" si="0"/>
        <v>18632.599999999999</v>
      </c>
      <c r="K6" s="239">
        <f t="shared" si="0"/>
        <v>11774050.83</v>
      </c>
    </row>
    <row r="7" spans="1:11" x14ac:dyDescent="0.25">
      <c r="A7" s="109">
        <v>1</v>
      </c>
      <c r="B7" s="168" t="s">
        <v>69</v>
      </c>
      <c r="C7" s="176">
        <f>[1]STA_SP5_NO!$C$41+[1]STA_SP5_NO!$K$41</f>
        <v>503333.77</v>
      </c>
      <c r="D7" s="178">
        <f>[1]STA_SP5_NO!$D$41</f>
        <v>7968.11</v>
      </c>
      <c r="E7" s="176">
        <f>[1]STA_SP5_NO!$E$41</f>
        <v>170466.39</v>
      </c>
      <c r="F7" s="176">
        <f>[1]STA_SP5_NO!$G$41</f>
        <v>164694.63</v>
      </c>
      <c r="G7" s="178">
        <f>E7+F7+[1]STA_SP5_NO!$I$41</f>
        <v>340188.43</v>
      </c>
      <c r="H7" s="176">
        <v>0</v>
      </c>
      <c r="I7" s="176">
        <v>0</v>
      </c>
      <c r="J7" s="176">
        <f>[1]STA_SP5_NO!$M$41</f>
        <v>0</v>
      </c>
      <c r="K7" s="178">
        <f>C7+D7+G7+J7</f>
        <v>851490.31</v>
      </c>
    </row>
    <row r="8" spans="1:11" x14ac:dyDescent="0.25">
      <c r="A8" s="106">
        <v>2</v>
      </c>
      <c r="B8" s="112" t="s">
        <v>4</v>
      </c>
      <c r="C8" s="179">
        <f>[2]STA_SP5_NO!$C$41+[2]STA_SP5_NO!$K$41</f>
        <v>645025.87</v>
      </c>
      <c r="D8" s="173">
        <f>[2]STA_SP5_NO!$D$41</f>
        <v>47002.64</v>
      </c>
      <c r="E8" s="173">
        <f>[2]STA_SP5_NO!$E$41</f>
        <v>908192.91</v>
      </c>
      <c r="F8" s="173">
        <f>[2]STA_SP5_NO!$G$41</f>
        <v>276182.71000000002</v>
      </c>
      <c r="G8" s="179">
        <f>E8+F8+[2]STA_SP5_NO!$I$41</f>
        <v>1247746.3900000001</v>
      </c>
      <c r="H8" s="179">
        <v>0</v>
      </c>
      <c r="I8" s="179">
        <v>0</v>
      </c>
      <c r="J8" s="179">
        <f>[2]STA_SP5_NO!$M$41</f>
        <v>0</v>
      </c>
      <c r="K8" s="238">
        <f>C8+D8+G8+J8</f>
        <v>1939774.9000000001</v>
      </c>
    </row>
    <row r="9" spans="1:11" x14ac:dyDescent="0.25">
      <c r="A9" s="110">
        <v>3</v>
      </c>
      <c r="B9" s="169" t="s">
        <v>5</v>
      </c>
      <c r="C9" s="172">
        <f>[3]STA_SP5_NO!$C$41+[3]STA_SP5_NO!$K$41</f>
        <v>452380</v>
      </c>
      <c r="D9" s="172">
        <f>[3]STA_SP5_NO!$D$41</f>
        <v>3553</v>
      </c>
      <c r="E9" s="172">
        <f>[3]STA_SP5_NO!$E$41</f>
        <v>137073</v>
      </c>
      <c r="F9" s="172">
        <f>[3]STA_SP5_NO!$G$41</f>
        <v>299805</v>
      </c>
      <c r="G9" s="182">
        <f>E9+F9+[3]STA_SP5_NO!$I$41</f>
        <v>455655</v>
      </c>
      <c r="H9" s="172">
        <v>0</v>
      </c>
      <c r="I9" s="172">
        <v>0</v>
      </c>
      <c r="J9" s="182">
        <f>[3]STA_SP5_NO!$M$41</f>
        <v>0</v>
      </c>
      <c r="K9" s="178">
        <f>C9+D9+G9+J9</f>
        <v>911588</v>
      </c>
    </row>
    <row r="10" spans="1:11" x14ac:dyDescent="0.25">
      <c r="A10" s="106">
        <v>4</v>
      </c>
      <c r="B10" s="112" t="s">
        <v>6</v>
      </c>
      <c r="C10" s="173">
        <f>[4]STA_SP5_NO!$C$41+[4]STA_SP5_NO!$K$41</f>
        <v>605505.78</v>
      </c>
      <c r="D10" s="173">
        <f>[4]STA_SP5_NO!$D$41</f>
        <v>4262.16</v>
      </c>
      <c r="E10" s="173">
        <f>[4]STA_SP5_NO!$E$41</f>
        <v>330490.05</v>
      </c>
      <c r="F10" s="173">
        <f>[4]STA_SP5_NO!$G$41</f>
        <v>220856.69</v>
      </c>
      <c r="G10" s="179">
        <f>E10+F10+[4]STA_SP5_NO!$I$41</f>
        <v>572294.78</v>
      </c>
      <c r="H10" s="173">
        <v>0</v>
      </c>
      <c r="I10" s="173">
        <v>0</v>
      </c>
      <c r="J10" s="179">
        <f>[4]STA_SP5_NO!$M$41</f>
        <v>0</v>
      </c>
      <c r="K10" s="238">
        <f t="shared" ref="K10:K15" si="1">C10+D10+G10+J10</f>
        <v>1182062.7200000002</v>
      </c>
    </row>
    <row r="11" spans="1:11" x14ac:dyDescent="0.25">
      <c r="A11" s="110">
        <v>5</v>
      </c>
      <c r="B11" s="169" t="s">
        <v>7</v>
      </c>
      <c r="C11" s="172">
        <f>[5]STA_SP5_NO!$C$41+[5]STA_SP5_NO!$K$41</f>
        <v>557219</v>
      </c>
      <c r="D11" s="172">
        <f>[5]STA_SP5_NO!$D$41</f>
        <v>0</v>
      </c>
      <c r="E11" s="172">
        <f>[5]STA_SP5_NO!$E$41</f>
        <v>324186</v>
      </c>
      <c r="F11" s="172">
        <f>[5]STA_SP5_NO!$G$41</f>
        <v>181515</v>
      </c>
      <c r="G11" s="182">
        <f>E11+F11+[5]STA_SP5_NO!$I$41</f>
        <v>510758</v>
      </c>
      <c r="H11" s="172">
        <v>0</v>
      </c>
      <c r="I11" s="172">
        <v>0</v>
      </c>
      <c r="J11" s="182">
        <f>[5]STA_SP5_NO!$M$41</f>
        <v>0</v>
      </c>
      <c r="K11" s="178">
        <f>C11+D11+G11+J11</f>
        <v>1067977</v>
      </c>
    </row>
    <row r="12" spans="1:11" x14ac:dyDescent="0.25">
      <c r="A12" s="106">
        <v>6</v>
      </c>
      <c r="B12" s="112" t="s">
        <v>8</v>
      </c>
      <c r="C12" s="173">
        <f>[6]STA_SP5_NO!$C$41+[6]STA_SP5_NO!$K$41</f>
        <v>712216</v>
      </c>
      <c r="D12" s="173">
        <f>[6]STA_SP5_NO!$D$41</f>
        <v>11088</v>
      </c>
      <c r="E12" s="173">
        <f>[6]STA_SP5_NO!$E$41</f>
        <v>333669</v>
      </c>
      <c r="F12" s="173">
        <f>[6]STA_SP5_NO!$G$41</f>
        <v>220827.99</v>
      </c>
      <c r="G12" s="179">
        <f>E12+F12+[6]STA_SP5_NO!$I$41</f>
        <v>559566.99</v>
      </c>
      <c r="H12" s="173">
        <v>0</v>
      </c>
      <c r="I12" s="173">
        <v>0</v>
      </c>
      <c r="J12" s="179">
        <f>[6]STA_SP5_NO!$M$41</f>
        <v>0</v>
      </c>
      <c r="K12" s="238">
        <f t="shared" si="1"/>
        <v>1282870.99</v>
      </c>
    </row>
    <row r="13" spans="1:11" x14ac:dyDescent="0.25">
      <c r="A13" s="110">
        <v>7</v>
      </c>
      <c r="B13" s="169" t="s">
        <v>94</v>
      </c>
      <c r="C13" s="172">
        <f>[7]STA_SP5_NO!$C$41+[7]STA_SP5_NO!$K$41</f>
        <v>216811.09</v>
      </c>
      <c r="D13" s="172">
        <f>[7]STA_SP5_NO!$D$41</f>
        <v>0</v>
      </c>
      <c r="E13" s="172">
        <f>[7]STA_SP5_NO!$E$41</f>
        <v>247253.15</v>
      </c>
      <c r="F13" s="172">
        <f>[7]STA_SP5_NO!$G$41</f>
        <v>120596</v>
      </c>
      <c r="G13" s="182">
        <f>E13+F13+[7]STA_SP5_NO!$I$41</f>
        <v>370343.15</v>
      </c>
      <c r="H13" s="172">
        <v>0</v>
      </c>
      <c r="I13" s="172">
        <v>0</v>
      </c>
      <c r="J13" s="182">
        <f>[7]STA_SP5_NO!$M$41</f>
        <v>0</v>
      </c>
      <c r="K13" s="178">
        <f t="shared" si="1"/>
        <v>587154.24</v>
      </c>
    </row>
    <row r="14" spans="1:11" x14ac:dyDescent="0.25">
      <c r="A14" s="106">
        <v>8</v>
      </c>
      <c r="B14" s="112" t="s">
        <v>9</v>
      </c>
      <c r="C14" s="173">
        <f>[8]STA_SP5_NO!$C$41+[8]STA_SP5_NO!$K$41</f>
        <v>641507</v>
      </c>
      <c r="D14" s="173">
        <f>[8]STA_SP5_NO!$D$41</f>
        <v>46</v>
      </c>
      <c r="E14" s="173">
        <f>[8]STA_SP5_NO!$E$41</f>
        <v>150039</v>
      </c>
      <c r="F14" s="173">
        <f>[8]STA_SP5_NO!$G$41</f>
        <v>250314</v>
      </c>
      <c r="G14" s="179">
        <f>E14+F14+[8]STA_SP5_NO!$I$41</f>
        <v>407959</v>
      </c>
      <c r="H14" s="173">
        <v>0</v>
      </c>
      <c r="I14" s="173">
        <v>0</v>
      </c>
      <c r="J14" s="179">
        <f>[8]STA_SP5_NO!$M$41</f>
        <v>0</v>
      </c>
      <c r="K14" s="238">
        <f>C14+D14+G14+J14</f>
        <v>1049512</v>
      </c>
    </row>
    <row r="15" spans="1:11" x14ac:dyDescent="0.25">
      <c r="A15" s="110">
        <v>9</v>
      </c>
      <c r="B15" s="169" t="s">
        <v>38</v>
      </c>
      <c r="C15" s="172">
        <f>[9]STA_SP5_NO!$C$41+[9]STA_SP5_NO!$K$41</f>
        <v>362210.5</v>
      </c>
      <c r="D15" s="172">
        <f>[9]STA_SP5_NO!$D$41</f>
        <v>4281.04</v>
      </c>
      <c r="E15" s="172">
        <f>[9]STA_SP5_NO!$E$41</f>
        <v>220109</v>
      </c>
      <c r="F15" s="172">
        <f>[9]STA_SP5_NO!$G$41</f>
        <v>260535.11</v>
      </c>
      <c r="G15" s="182">
        <f>E15+F15+[9]STA_SP5_NO!$I$41</f>
        <v>487893.29</v>
      </c>
      <c r="H15" s="172">
        <v>0</v>
      </c>
      <c r="I15" s="172">
        <v>0</v>
      </c>
      <c r="J15" s="182">
        <f>[9]STA_SP5_NO!$M$41</f>
        <v>18632.599999999999</v>
      </c>
      <c r="K15" s="178">
        <f t="shared" si="1"/>
        <v>873017.42999999993</v>
      </c>
    </row>
    <row r="16" spans="1:11" x14ac:dyDescent="0.25">
      <c r="A16" s="106">
        <v>10</v>
      </c>
      <c r="B16" s="112" t="s">
        <v>93</v>
      </c>
      <c r="C16" s="179">
        <f>'[10]СП-5 (н.о.)'!$C$42+'[10]СП-5 (н.о.)'!$K$42</f>
        <v>411415.54000000004</v>
      </c>
      <c r="D16" s="179">
        <f>'[10]СП-5 (н.о.)'!$D$42</f>
        <v>2543.62</v>
      </c>
      <c r="E16" s="179">
        <f>'[10]СП-5 (н.о.)'!$E$42</f>
        <v>307515.34999999998</v>
      </c>
      <c r="F16" s="179">
        <f>'[10]СП-5 (н.о.)'!$G$42</f>
        <v>235889.44</v>
      </c>
      <c r="G16" s="179">
        <f>E16+F16+'[10]СП-5 (н.о.)'!$I$42</f>
        <v>555580.08000000007</v>
      </c>
      <c r="H16" s="173">
        <v>0</v>
      </c>
      <c r="I16" s="173">
        <v>0</v>
      </c>
      <c r="J16" s="179">
        <v>0</v>
      </c>
      <c r="K16" s="238">
        <f>C16+D16+G16+J16</f>
        <v>969539.24000000011</v>
      </c>
    </row>
    <row r="17" spans="1:11" ht="15.75" thickBot="1" x14ac:dyDescent="0.3">
      <c r="A17" s="111">
        <v>11</v>
      </c>
      <c r="B17" s="170" t="s">
        <v>11</v>
      </c>
      <c r="C17" s="181">
        <f>[11]STA_SP5_NO!$C$41+[11]STA_SP5_NO!$K$41</f>
        <v>523300</v>
      </c>
      <c r="D17" s="180">
        <f>[11]STA_SP5_NO!$D$41</f>
        <v>7464</v>
      </c>
      <c r="E17" s="181">
        <f>[11]STA_SP5_NO!$E$41</f>
        <v>273516</v>
      </c>
      <c r="F17" s="181">
        <f>[11]STA_SP5_NO!$G$41</f>
        <v>244602</v>
      </c>
      <c r="G17" s="182">
        <f>E17+F17+[11]STA_SP5_NO!$I$41</f>
        <v>528300</v>
      </c>
      <c r="H17" s="181">
        <v>0</v>
      </c>
      <c r="I17" s="181">
        <v>0</v>
      </c>
      <c r="J17" s="180">
        <f>[11]STA_SP5_NO!$M$41</f>
        <v>0</v>
      </c>
      <c r="K17" s="178">
        <f>C17+D17+G17+J17</f>
        <v>1059064</v>
      </c>
    </row>
    <row r="18" spans="1:11" ht="15.75" thickBot="1" x14ac:dyDescent="0.3">
      <c r="A18" s="114"/>
      <c r="B18" s="138" t="s">
        <v>56</v>
      </c>
      <c r="C18" s="139">
        <f>SUM(C19:C23)</f>
        <v>42364.52</v>
      </c>
      <c r="D18" s="175">
        <f>SUM(D19:D23)</f>
        <v>114744</v>
      </c>
      <c r="E18" s="175">
        <f>SUM(E19:E23)</f>
        <v>80915.39</v>
      </c>
      <c r="F18" s="175">
        <f>SUM(F19:F23)</f>
        <v>30689</v>
      </c>
      <c r="G18" s="241">
        <f>G19+G20+G21+G22+G23</f>
        <v>49627.89</v>
      </c>
      <c r="H18" s="175">
        <f t="shared" ref="H18:J18" si="2">SUM(H19:H23)</f>
        <v>0</v>
      </c>
      <c r="I18" s="175">
        <f>SUM(I19:I23)</f>
        <v>9170852.3100000005</v>
      </c>
      <c r="J18" s="175">
        <f t="shared" si="2"/>
        <v>0</v>
      </c>
      <c r="K18" s="241">
        <f>SUM(K19:K23)</f>
        <v>9377588.7200000007</v>
      </c>
    </row>
    <row r="19" spans="1:11" x14ac:dyDescent="0.25">
      <c r="A19" s="110">
        <v>1</v>
      </c>
      <c r="B19" s="169" t="s">
        <v>11</v>
      </c>
      <c r="C19" s="119">
        <f>[12]STA_SP4_ZO!$C$51</f>
        <v>15583</v>
      </c>
      <c r="D19" s="119">
        <f>[12]STA_SP4_ZO!$F$51</f>
        <v>0</v>
      </c>
      <c r="E19" s="119">
        <f>[12]STA_SP4_ZO!$G$51</f>
        <v>17682</v>
      </c>
      <c r="F19" s="278">
        <f>[12]STA_SP4_ZO!$H$51</f>
        <v>2858</v>
      </c>
      <c r="G19" s="182">
        <f>E19+F19+[12]STA_SP4_ZO!$J$51</f>
        <v>20841</v>
      </c>
      <c r="H19" s="172">
        <v>0</v>
      </c>
      <c r="I19" s="182">
        <f>[12]STA_SP4_ZO!$D$51+[12]STA_SP4_ZO!$E$51</f>
        <v>3627697</v>
      </c>
      <c r="J19" s="172">
        <v>0</v>
      </c>
      <c r="K19" s="178">
        <f>C19+D19+G19+I19+J19</f>
        <v>3664121</v>
      </c>
    </row>
    <row r="20" spans="1:11" x14ac:dyDescent="0.25">
      <c r="A20" s="106">
        <v>2</v>
      </c>
      <c r="B20" s="112" t="s">
        <v>32</v>
      </c>
      <c r="C20" s="280">
        <f>[13]STA_SP4_ZO!$C$51</f>
        <v>15041</v>
      </c>
      <c r="D20" s="280">
        <f>[13]STA_SP4_ZO!$F$51</f>
        <v>114744</v>
      </c>
      <c r="E20" s="280">
        <f>[13]STA_SP4_ZO!$G$51</f>
        <v>47577</v>
      </c>
      <c r="F20" s="277">
        <f>[13]STA_SP4_ZO!$H$51</f>
        <v>18486</v>
      </c>
      <c r="G20" s="179">
        <f>[13]STA_SP4_ZO!$J$51</f>
        <v>824</v>
      </c>
      <c r="H20" s="173">
        <v>0</v>
      </c>
      <c r="I20" s="173">
        <f>[13]STA_SP4_ZO!$D$51+[13]STA_SP4_ZO!$E$51</f>
        <v>3049192</v>
      </c>
      <c r="J20" s="173">
        <v>0</v>
      </c>
      <c r="K20" s="238">
        <f>C20+D20+G20+I20+J20</f>
        <v>3179801</v>
      </c>
    </row>
    <row r="21" spans="1:11" x14ac:dyDescent="0.25">
      <c r="A21" s="110">
        <v>3</v>
      </c>
      <c r="B21" s="169" t="s">
        <v>7</v>
      </c>
      <c r="C21" s="172">
        <f>'[14]СП-4 (ж.о.)'!$C$53</f>
        <v>5889</v>
      </c>
      <c r="D21" s="172">
        <f>'[14]СП-4 (ж.о.)'!$F$53</f>
        <v>0</v>
      </c>
      <c r="E21" s="172">
        <f>'[14]СП-4 (ж.о.)'!$G$53</f>
        <v>8491</v>
      </c>
      <c r="F21" s="278">
        <f>'[14]СП-4 (ж.о.)'!$H$53</f>
        <v>8541</v>
      </c>
      <c r="G21" s="182">
        <f>E21+F21+'[14]СП-4 (ж.о.)'!$J$53</f>
        <v>19383</v>
      </c>
      <c r="H21" s="172">
        <v>0</v>
      </c>
      <c r="I21" s="182">
        <f>'[14]СП-4 (ж.о.)'!$D$53+'[14]СП-4 (ж.о.)'!$E$53</f>
        <v>1380102</v>
      </c>
      <c r="J21" s="172">
        <v>0</v>
      </c>
      <c r="K21" s="178">
        <f>C21+D21+G21+I21+J21</f>
        <v>1405374</v>
      </c>
    </row>
    <row r="22" spans="1:11" x14ac:dyDescent="0.25">
      <c r="A22" s="128">
        <v>4</v>
      </c>
      <c r="B22" s="171" t="s">
        <v>9</v>
      </c>
      <c r="C22" s="174">
        <f>[15]STA_SP4_ZO!$C$51</f>
        <v>4958</v>
      </c>
      <c r="D22" s="174">
        <f>[15]STA_SP4_ZO!$F$51</f>
        <v>0</v>
      </c>
      <c r="E22" s="174">
        <f>[15]STA_SP4_ZO!$G$51</f>
        <v>4877</v>
      </c>
      <c r="F22" s="279">
        <f>[15]STA_SP4_ZO!$H$51</f>
        <v>572</v>
      </c>
      <c r="G22" s="273">
        <f>E22+F22+[15]STA_SP4_ZO!$J$51</f>
        <v>5933</v>
      </c>
      <c r="H22" s="174">
        <v>0</v>
      </c>
      <c r="I22" s="174">
        <f>[15]STA_SP4_ZO!$D$51+[15]STA_SP4_ZO!$E$51</f>
        <v>686460</v>
      </c>
      <c r="J22" s="174">
        <v>0</v>
      </c>
      <c r="K22" s="238">
        <f>C22+D22+G22+I22+J22</f>
        <v>697351</v>
      </c>
    </row>
    <row r="23" spans="1:11" s="1" customFormat="1" ht="15.75" thickBot="1" x14ac:dyDescent="0.3">
      <c r="A23" s="110">
        <v>5</v>
      </c>
      <c r="B23" s="169" t="s">
        <v>4</v>
      </c>
      <c r="C23" s="123">
        <f>[16]STA_SP4_ZO!$C$51</f>
        <v>893.52</v>
      </c>
      <c r="D23" s="281">
        <f>[16]STA_SP4_ZO!$F$51</f>
        <v>0</v>
      </c>
      <c r="E23" s="123">
        <f>[16]STA_SP4_ZO!$G$51</f>
        <v>2288.39</v>
      </c>
      <c r="F23" s="278">
        <f>[16]STA_SP4_ZO!$H$51</f>
        <v>232</v>
      </c>
      <c r="G23" s="182">
        <f>E23+F23+[16]STA_SP4_ZO!$J$51</f>
        <v>2646.89</v>
      </c>
      <c r="H23" s="172">
        <v>0</v>
      </c>
      <c r="I23" s="172">
        <f>[16]STA_SP4_ZO!$D$51+[16]STA_SP4_ZO!$E$51</f>
        <v>427401.31</v>
      </c>
      <c r="J23" s="172">
        <v>0</v>
      </c>
      <c r="K23" s="178">
        <f>C23+D23+G23+I23+J23</f>
        <v>430941.72</v>
      </c>
    </row>
    <row r="24" spans="1:11" ht="15.75" thickBot="1" x14ac:dyDescent="0.3">
      <c r="A24" s="413" t="s">
        <v>30</v>
      </c>
      <c r="B24" s="414"/>
      <c r="C24" s="234">
        <f>C6+C18</f>
        <v>5673289.0699999994</v>
      </c>
      <c r="D24" s="234">
        <f>D6+D18</f>
        <v>202952.57</v>
      </c>
      <c r="E24" s="234">
        <f>E6+E18</f>
        <v>3483425.24</v>
      </c>
      <c r="F24" s="234">
        <f>F6+F18</f>
        <v>2506507.5699999998</v>
      </c>
      <c r="G24" s="240">
        <f>G6+G18</f>
        <v>6085913</v>
      </c>
      <c r="H24" s="234">
        <f t="shared" ref="H24:J24" si="3">H6+H18</f>
        <v>0</v>
      </c>
      <c r="I24" s="234">
        <f>I6+I18</f>
        <v>9170852.3100000005</v>
      </c>
      <c r="J24" s="234">
        <f t="shared" si="3"/>
        <v>18632.599999999999</v>
      </c>
      <c r="K24" s="240">
        <f>K6+K18</f>
        <v>21151639.550000001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M14" sqref="M14"/>
    </sheetView>
  </sheetViews>
  <sheetFormatPr defaultRowHeight="15" x14ac:dyDescent="0.25"/>
  <cols>
    <col min="1" max="1" width="4.28515625" customWidth="1"/>
    <col min="2" max="2" width="27.85546875" customWidth="1"/>
  </cols>
  <sheetData>
    <row r="1" spans="1:14" ht="23.25" customHeight="1" thickBot="1" x14ac:dyDescent="0.3">
      <c r="A1" s="200"/>
      <c r="B1" s="200"/>
      <c r="C1" s="290" t="s">
        <v>97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8"/>
    </row>
    <row r="2" spans="1:14" ht="15.75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80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80" t="s">
        <v>10</v>
      </c>
      <c r="L3" s="22" t="s">
        <v>93</v>
      </c>
      <c r="M3" s="23" t="s">
        <v>11</v>
      </c>
      <c r="N3" s="293"/>
    </row>
    <row r="4" spans="1:14" ht="15.75" thickBot="1" x14ac:dyDescent="0.3">
      <c r="A4" s="5">
        <v>1</v>
      </c>
      <c r="B4" s="9" t="s">
        <v>12</v>
      </c>
      <c r="C4" s="183">
        <f>[1]STA_SP1_NO!$C$10</f>
        <v>18100</v>
      </c>
      <c r="D4" s="191">
        <f>[2]STA_SP1_NO!$C$10</f>
        <v>24040</v>
      </c>
      <c r="E4" s="183">
        <f>[3]STA_SP1_NO!$C$10</f>
        <v>17357</v>
      </c>
      <c r="F4" s="191">
        <f>[4]STA_SP1_NO!$C$10</f>
        <v>64310</v>
      </c>
      <c r="G4" s="194">
        <f>[5]STA_SP1_NO!$C$10</f>
        <v>39649</v>
      </c>
      <c r="H4" s="191">
        <f>[6]STA_SP1_NO!$C$10</f>
        <v>26126</v>
      </c>
      <c r="I4" s="194">
        <f>[7]STA_SP1_NO!$C$10</f>
        <v>21763</v>
      </c>
      <c r="J4" s="191">
        <f>[8]STA_SP1_NO!$C$10</f>
        <v>35474</v>
      </c>
      <c r="K4" s="194">
        <f>[9]STA_SP1_NO!$C$10</f>
        <v>28209</v>
      </c>
      <c r="L4" s="191">
        <f>'[10]СП-1 (н.о.)'!$C$11</f>
        <v>30880</v>
      </c>
      <c r="M4" s="190">
        <f>[11]STA_SP1_NO!$C$10</f>
        <v>57151</v>
      </c>
      <c r="N4" s="187">
        <f>SUM(C4:M4)</f>
        <v>363059</v>
      </c>
    </row>
    <row r="5" spans="1:14" ht="15.75" thickBot="1" x14ac:dyDescent="0.3">
      <c r="A5" s="4">
        <v>2</v>
      </c>
      <c r="B5" s="10" t="s">
        <v>13</v>
      </c>
      <c r="C5" s="183">
        <f>[1]STA_SP1_NO!$C$20</f>
        <v>327</v>
      </c>
      <c r="D5" s="191">
        <f>[2]STA_SP1_NO!$C$20</f>
        <v>8944</v>
      </c>
      <c r="E5" s="183">
        <f>[3]STA_SP1_NO!$C$20</f>
        <v>1041</v>
      </c>
      <c r="F5" s="191">
        <f>[4]STA_SP1_NO!$C$20</f>
        <v>7136</v>
      </c>
      <c r="G5" s="194">
        <f>[5]STA_SP1_NO!$C$20</f>
        <v>134</v>
      </c>
      <c r="H5" s="191">
        <f>[6]STA_SP1_NO!$C$20</f>
        <v>827</v>
      </c>
      <c r="I5" s="194">
        <f>[7]STA_SP1_NO!$C$20</f>
        <v>0</v>
      </c>
      <c r="J5" s="191">
        <f>[8]STA_SP1_NO!$C$20</f>
        <v>192</v>
      </c>
      <c r="K5" s="194">
        <f>[9]STA_SP1_NO!$C$20</f>
        <v>0</v>
      </c>
      <c r="L5" s="191">
        <f>'[10]СП-1 (н.о.)'!$C$21</f>
        <v>393</v>
      </c>
      <c r="M5" s="190">
        <f>[11]STA_SP1_NO!$C$20</f>
        <v>1838</v>
      </c>
      <c r="N5" s="188">
        <f>SUM(C5:M5)</f>
        <v>20832</v>
      </c>
    </row>
    <row r="6" spans="1:14" ht="15.75" thickBot="1" x14ac:dyDescent="0.3">
      <c r="A6" s="4">
        <v>3</v>
      </c>
      <c r="B6" s="10" t="s">
        <v>14</v>
      </c>
      <c r="C6" s="183">
        <f>[1]STA_SP1_NO!$C$24</f>
        <v>1340</v>
      </c>
      <c r="D6" s="191">
        <f>[2]STA_SP1_NO!$C$24</f>
        <v>3477</v>
      </c>
      <c r="E6" s="183">
        <f>[3]STA_SP1_NO!$C$24</f>
        <v>5252</v>
      </c>
      <c r="F6" s="191">
        <f>[4]STA_SP1_NO!$C$24</f>
        <v>4237</v>
      </c>
      <c r="G6" s="194">
        <f>[5]STA_SP1_NO!$C$24</f>
        <v>2051</v>
      </c>
      <c r="H6" s="191">
        <f>[6]STA_SP1_NO!$C$24</f>
        <v>2555</v>
      </c>
      <c r="I6" s="194">
        <f>[7]STA_SP1_NO!$C$24</f>
        <v>445</v>
      </c>
      <c r="J6" s="191">
        <f>[8]STA_SP1_NO!$C$24</f>
        <v>1724</v>
      </c>
      <c r="K6" s="194">
        <f>[9]STA_SP1_NO!$C$24</f>
        <v>2791</v>
      </c>
      <c r="L6" s="191">
        <f>'[10]СП-1 (н.о.)'!$C$25</f>
        <v>2374</v>
      </c>
      <c r="M6" s="190">
        <f>[11]STA_SP1_NO!$C$24</f>
        <v>2294</v>
      </c>
      <c r="N6" s="207">
        <f>SUM(C6:M6)</f>
        <v>28540</v>
      </c>
    </row>
    <row r="7" spans="1:14" ht="15.75" thickBot="1" x14ac:dyDescent="0.3">
      <c r="A7" s="4">
        <v>4</v>
      </c>
      <c r="B7" s="10" t="s">
        <v>15</v>
      </c>
      <c r="C7" s="183">
        <f>[1]STA_SP1_NO!$C$27</f>
        <v>0</v>
      </c>
      <c r="D7" s="191">
        <f>[2]STA_SP1_NO!$C$27</f>
        <v>0</v>
      </c>
      <c r="E7" s="183">
        <f>[3]STA_SP1_NO!$C$27</f>
        <v>0</v>
      </c>
      <c r="F7" s="191">
        <f>[4]STA_SP1_NO!$C$27</f>
        <v>0</v>
      </c>
      <c r="G7" s="194">
        <f>[5]STA_SP1_NO!$C$27</f>
        <v>0</v>
      </c>
      <c r="H7" s="191">
        <f>[6]STA_SP1_NO!$C$27</f>
        <v>0</v>
      </c>
      <c r="I7" s="194">
        <f>[7]STA_SP1_NO!$C$27</f>
        <v>0</v>
      </c>
      <c r="J7" s="191">
        <f>[8]STA_SP1_NO!$C$27</f>
        <v>0</v>
      </c>
      <c r="K7" s="194">
        <f>[9]STA_SP1_NO!$C$27</f>
        <v>0</v>
      </c>
      <c r="L7" s="191">
        <f>'[10]СП-1 (н.о.)'!$C$28</f>
        <v>0</v>
      </c>
      <c r="M7" s="190">
        <f>[11]STA_SP1_NO!$C$27</f>
        <v>0</v>
      </c>
      <c r="N7" s="188">
        <f>SUM(C7:M7)</f>
        <v>0</v>
      </c>
    </row>
    <row r="8" spans="1:14" ht="15.75" thickBot="1" x14ac:dyDescent="0.3">
      <c r="A8" s="4">
        <v>5</v>
      </c>
      <c r="B8" s="10" t="s">
        <v>16</v>
      </c>
      <c r="C8" s="183">
        <f>[1]STA_SP1_NO!$C$30</f>
        <v>0</v>
      </c>
      <c r="D8" s="191">
        <f>[2]STA_SP1_NO!$C$30</f>
        <v>1</v>
      </c>
      <c r="E8" s="183">
        <f>[3]STA_SP1_NO!$C$30</f>
        <v>0</v>
      </c>
      <c r="F8" s="191">
        <f>[4]STA_SP1_NO!$C$30</f>
        <v>0</v>
      </c>
      <c r="G8" s="194">
        <f>[5]STA_SP1_NO!$C$30</f>
        <v>0</v>
      </c>
      <c r="H8" s="191">
        <f>[6]STA_SP1_NO!$C$30</f>
        <v>2</v>
      </c>
      <c r="I8" s="194">
        <f>[7]STA_SP1_NO!$C$30</f>
        <v>0</v>
      </c>
      <c r="J8" s="191">
        <f>[8]STA_SP1_NO!$C$30</f>
        <v>0</v>
      </c>
      <c r="K8" s="194">
        <f>[9]STA_SP1_NO!$C$30</f>
        <v>16</v>
      </c>
      <c r="L8" s="191">
        <f>'[10]СП-1 (н.о.)'!$C$31</f>
        <v>1</v>
      </c>
      <c r="M8" s="190">
        <f>[11]STA_SP1_NO!$C$30</f>
        <v>0</v>
      </c>
      <c r="N8" s="188">
        <f t="shared" ref="N8:N22" si="0">SUM(C8:M8)</f>
        <v>20</v>
      </c>
    </row>
    <row r="9" spans="1:14" ht="15.75" thickBot="1" x14ac:dyDescent="0.3">
      <c r="A9" s="4">
        <v>6</v>
      </c>
      <c r="B9" s="10" t="s">
        <v>17</v>
      </c>
      <c r="C9" s="183">
        <f>[1]STA_SP1_NO!$C$33</f>
        <v>0</v>
      </c>
      <c r="D9" s="191">
        <f>[2]STA_SP1_NO!$C$33</f>
        <v>2</v>
      </c>
      <c r="E9" s="183">
        <f>[3]STA_SP1_NO!$C$33</f>
        <v>2</v>
      </c>
      <c r="F9" s="191">
        <f>[4]STA_SP1_NO!$C$33</f>
        <v>14</v>
      </c>
      <c r="G9" s="194">
        <f>[5]STA_SP1_NO!$C$33</f>
        <v>1</v>
      </c>
      <c r="H9" s="191">
        <f>[6]STA_SP1_NO!$C$33</f>
        <v>2</v>
      </c>
      <c r="I9" s="194">
        <f>[7]STA_SP1_NO!$C$33</f>
        <v>0</v>
      </c>
      <c r="J9" s="191">
        <f>[8]STA_SP1_NO!$C$33</f>
        <v>0</v>
      </c>
      <c r="K9" s="194">
        <f>[9]STA_SP1_NO!$C$33</f>
        <v>5</v>
      </c>
      <c r="L9" s="191">
        <f>'[10]СП-1 (н.о.)'!$C$34</f>
        <v>0</v>
      </c>
      <c r="M9" s="190">
        <f>[11]STA_SP1_NO!$C$33</f>
        <v>0</v>
      </c>
      <c r="N9" s="188">
        <f t="shared" si="0"/>
        <v>26</v>
      </c>
    </row>
    <row r="10" spans="1:14" ht="15.75" thickBot="1" x14ac:dyDescent="0.3">
      <c r="A10" s="4">
        <v>7</v>
      </c>
      <c r="B10" s="10" t="s">
        <v>18</v>
      </c>
      <c r="C10" s="183">
        <f>[1]STA_SP1_NO!$C$36</f>
        <v>130</v>
      </c>
      <c r="D10" s="191">
        <f>[2]STA_SP1_NO!$C$36</f>
        <v>467</v>
      </c>
      <c r="E10" s="183">
        <f>[3]STA_SP1_NO!$C$36</f>
        <v>143</v>
      </c>
      <c r="F10" s="191">
        <f>[4]STA_SP1_NO!$C$36</f>
        <v>70</v>
      </c>
      <c r="G10" s="194">
        <f>[5]STA_SP1_NO!$C$36</f>
        <v>137</v>
      </c>
      <c r="H10" s="191">
        <f>[6]STA_SP1_NO!$C$36</f>
        <v>309</v>
      </c>
      <c r="I10" s="194">
        <f>[7]STA_SP1_NO!$C$36</f>
        <v>0</v>
      </c>
      <c r="J10" s="191">
        <f>[8]STA_SP1_NO!$C$36</f>
        <v>106</v>
      </c>
      <c r="K10" s="194">
        <f>[9]STA_SP1_NO!$C$36</f>
        <v>200</v>
      </c>
      <c r="L10" s="191">
        <f>'[10]СП-1 (н.о.)'!$C$37</f>
        <v>76</v>
      </c>
      <c r="M10" s="190">
        <f>[11]STA_SP1_NO!$C$36</f>
        <v>31</v>
      </c>
      <c r="N10" s="188">
        <f t="shared" si="0"/>
        <v>1669</v>
      </c>
    </row>
    <row r="11" spans="1:14" ht="15.75" thickBot="1" x14ac:dyDescent="0.3">
      <c r="A11" s="4">
        <v>8</v>
      </c>
      <c r="B11" s="10" t="s">
        <v>19</v>
      </c>
      <c r="C11" s="183">
        <f>[1]STA_SP1_NO!$C$40</f>
        <v>5561</v>
      </c>
      <c r="D11" s="191">
        <f>[2]STA_SP1_NO!$C$40</f>
        <v>9153</v>
      </c>
      <c r="E11" s="183">
        <f>[3]STA_SP1_NO!$C$40</f>
        <v>3901</v>
      </c>
      <c r="F11" s="191">
        <f>[4]STA_SP1_NO!$C$40</f>
        <v>11793</v>
      </c>
      <c r="G11" s="194">
        <f>[5]STA_SP1_NO!$C$40</f>
        <v>2413</v>
      </c>
      <c r="H11" s="191">
        <f>[6]STA_SP1_NO!$C$40</f>
        <v>7844</v>
      </c>
      <c r="I11" s="194">
        <f>[7]STA_SP1_NO!$C$40</f>
        <v>518</v>
      </c>
      <c r="J11" s="191">
        <f>[8]STA_SP1_NO!$C$40</f>
        <v>2088</v>
      </c>
      <c r="K11" s="194">
        <f>[9]STA_SP1_NO!$C$40</f>
        <v>3481</v>
      </c>
      <c r="L11" s="191">
        <f>'[10]СП-1 (н.о.)'!$C$41</f>
        <v>4046</v>
      </c>
      <c r="M11" s="190">
        <f>[11]STA_SP1_NO!$C$40</f>
        <v>9711</v>
      </c>
      <c r="N11" s="207">
        <f>SUM(C11:M11)</f>
        <v>60509</v>
      </c>
    </row>
    <row r="12" spans="1:14" ht="15.75" thickBot="1" x14ac:dyDescent="0.3">
      <c r="A12" s="4">
        <v>9</v>
      </c>
      <c r="B12" s="10" t="s">
        <v>20</v>
      </c>
      <c r="C12" s="183">
        <f>[1]STA_SP1_NO!$C$56</f>
        <v>6105</v>
      </c>
      <c r="D12" s="191">
        <f>[2]STA_SP1_NO!$C$56</f>
        <v>10540</v>
      </c>
      <c r="E12" s="183">
        <f>[3]STA_SP1_NO!$C$56</f>
        <v>2274</v>
      </c>
      <c r="F12" s="191">
        <f>[4]STA_SP1_NO!$C$56</f>
        <v>19501</v>
      </c>
      <c r="G12" s="194">
        <f>[5]STA_SP1_NO!$C$56</f>
        <v>2659</v>
      </c>
      <c r="H12" s="191">
        <f>[6]STA_SP1_NO!$C$56</f>
        <v>6750</v>
      </c>
      <c r="I12" s="194">
        <f>[7]STA_SP1_NO!$C$56</f>
        <v>114</v>
      </c>
      <c r="J12" s="191">
        <f>[8]STA_SP1_NO!$C$56</f>
        <v>1469</v>
      </c>
      <c r="K12" s="194">
        <f>[9]STA_SP1_NO!$C$56</f>
        <v>1653</v>
      </c>
      <c r="L12" s="191">
        <f>'[10]СП-1 (н.о.)'!$C$57</f>
        <v>1243</v>
      </c>
      <c r="M12" s="190">
        <f>[11]STA_SP1_NO!$C$56</f>
        <v>5431</v>
      </c>
      <c r="N12" s="207">
        <f t="shared" si="0"/>
        <v>57739</v>
      </c>
    </row>
    <row r="13" spans="1:14" ht="15.75" thickBot="1" x14ac:dyDescent="0.3">
      <c r="A13" s="4">
        <v>10</v>
      </c>
      <c r="B13" s="10" t="s">
        <v>21</v>
      </c>
      <c r="C13" s="183">
        <f>[1]STA_SP1_NO!$C$88</f>
        <v>25741</v>
      </c>
      <c r="D13" s="191">
        <f>[2]STA_SP1_NO!$C$88</f>
        <v>39336</v>
      </c>
      <c r="E13" s="183">
        <f>[3]STA_SP1_NO!$C$88</f>
        <v>43073</v>
      </c>
      <c r="F13" s="191">
        <f>[4]STA_SP1_NO!$C$88</f>
        <v>41165</v>
      </c>
      <c r="G13" s="194">
        <f>[5]STA_SP1_NO!$C$88</f>
        <v>61950</v>
      </c>
      <c r="H13" s="191">
        <f>[6]STA_SP1_NO!$C$88</f>
        <v>38711</v>
      </c>
      <c r="I13" s="194">
        <f>[7]STA_SP1_NO!$C$88</f>
        <v>35553</v>
      </c>
      <c r="J13" s="191">
        <f>[8]STA_SP1_NO!$C$88</f>
        <v>65289</v>
      </c>
      <c r="K13" s="194">
        <f>[9]STA_SP1_NO!$C$88</f>
        <v>42176</v>
      </c>
      <c r="L13" s="191">
        <f>'[10]СП-1 (н.о.)'!$C$89</f>
        <v>28825</v>
      </c>
      <c r="M13" s="190">
        <f>[11]STA_SP1_NO!$C$88</f>
        <v>44083</v>
      </c>
      <c r="N13" s="207">
        <f t="shared" si="0"/>
        <v>465902</v>
      </c>
    </row>
    <row r="14" spans="1:14" ht="15.75" thickBot="1" x14ac:dyDescent="0.3">
      <c r="A14" s="4">
        <v>11</v>
      </c>
      <c r="B14" s="10" t="s">
        <v>22</v>
      </c>
      <c r="C14" s="183">
        <f>[1]STA_SP1_NO!$C$124</f>
        <v>0</v>
      </c>
      <c r="D14" s="191">
        <f>[2]STA_SP1_NO!$C$124</f>
        <v>9</v>
      </c>
      <c r="E14" s="183">
        <f>[3]STA_SP1_NO!$C$124</f>
        <v>0</v>
      </c>
      <c r="F14" s="191">
        <f>[4]STA_SP1_NO!$C$124</f>
        <v>0</v>
      </c>
      <c r="G14" s="194">
        <f>[5]STA_SP1_NO!$C$124</f>
        <v>11</v>
      </c>
      <c r="H14" s="191">
        <f>[6]STA_SP1_NO!$C$124</f>
        <v>2</v>
      </c>
      <c r="I14" s="194">
        <f>[7]STA_SP1_NO!$C$124</f>
        <v>0</v>
      </c>
      <c r="J14" s="191">
        <f>[8]STA_SP1_NO!$C$124</f>
        <v>0</v>
      </c>
      <c r="K14" s="194">
        <f>[9]STA_SP1_NO!$C$124</f>
        <v>26</v>
      </c>
      <c r="L14" s="191">
        <f>'[10]СП-1 (н.о.)'!$C$125</f>
        <v>1</v>
      </c>
      <c r="M14" s="190">
        <f>[11]STA_SP1_NO!$C$124</f>
        <v>0</v>
      </c>
      <c r="N14" s="188">
        <f t="shared" si="0"/>
        <v>49</v>
      </c>
    </row>
    <row r="15" spans="1:14" ht="15.75" thickBot="1" x14ac:dyDescent="0.3">
      <c r="A15" s="4">
        <v>12</v>
      </c>
      <c r="B15" s="10" t="s">
        <v>23</v>
      </c>
      <c r="C15" s="183">
        <f>[1]STA_SP1_NO!$C$128</f>
        <v>29</v>
      </c>
      <c r="D15" s="191">
        <f>[2]STA_SP1_NO!$C$128</f>
        <v>15</v>
      </c>
      <c r="E15" s="183">
        <f>[3]STA_SP1_NO!$C$128</f>
        <v>7</v>
      </c>
      <c r="F15" s="191">
        <f>[4]STA_SP1_NO!$C$128</f>
        <v>111</v>
      </c>
      <c r="G15" s="194">
        <f>[5]STA_SP1_NO!$C$128</f>
        <v>46</v>
      </c>
      <c r="H15" s="191">
        <f>[6]STA_SP1_NO!$C$128</f>
        <v>50</v>
      </c>
      <c r="I15" s="194">
        <f>[7]STA_SP1_NO!$C$128</f>
        <v>0</v>
      </c>
      <c r="J15" s="191">
        <f>[8]STA_SP1_NO!$C$128</f>
        <v>31</v>
      </c>
      <c r="K15" s="194">
        <f>[9]STA_SP1_NO!$C$128</f>
        <v>51</v>
      </c>
      <c r="L15" s="191">
        <f>'[10]СП-1 (н.о.)'!$C$129</f>
        <v>25</v>
      </c>
      <c r="M15" s="190">
        <f>[11]STA_SP1_NO!$C$128</f>
        <v>7</v>
      </c>
      <c r="N15" s="188">
        <f t="shared" si="0"/>
        <v>372</v>
      </c>
    </row>
    <row r="16" spans="1:14" ht="15.75" thickBot="1" x14ac:dyDescent="0.3">
      <c r="A16" s="4">
        <v>13</v>
      </c>
      <c r="B16" s="10" t="s">
        <v>24</v>
      </c>
      <c r="C16" s="183">
        <f>[1]STA_SP1_NO!$C$132</f>
        <v>1850</v>
      </c>
      <c r="D16" s="191">
        <f>[2]STA_SP1_NO!$C$132</f>
        <v>3357</v>
      </c>
      <c r="E16" s="183">
        <f>[3]STA_SP1_NO!$C$132</f>
        <v>683</v>
      </c>
      <c r="F16" s="191">
        <f>[4]STA_SP1_NO!$C$132</f>
        <v>7338</v>
      </c>
      <c r="G16" s="194">
        <f>[5]STA_SP1_NO!$C$132</f>
        <v>2786</v>
      </c>
      <c r="H16" s="191">
        <f>[6]STA_SP1_NO!$C$132</f>
        <v>7274</v>
      </c>
      <c r="I16" s="194">
        <f>[7]STA_SP1_NO!$C$132</f>
        <v>117</v>
      </c>
      <c r="J16" s="191">
        <f>[8]STA_SP1_NO!$C$132</f>
        <v>1130</v>
      </c>
      <c r="K16" s="194">
        <f>[9]STA_SP1_NO!$C$132</f>
        <v>2018</v>
      </c>
      <c r="L16" s="191">
        <f>'[10]СП-1 (н.о.)'!$C$133</f>
        <v>221</v>
      </c>
      <c r="M16" s="190">
        <f>[11]STA_SP1_NO!$C$132</f>
        <v>5081</v>
      </c>
      <c r="N16" s="188">
        <f t="shared" si="0"/>
        <v>31855</v>
      </c>
    </row>
    <row r="17" spans="1:14" ht="15.75" thickBot="1" x14ac:dyDescent="0.3">
      <c r="A17" s="4">
        <v>14</v>
      </c>
      <c r="B17" s="10" t="s">
        <v>25</v>
      </c>
      <c r="C17" s="183">
        <f>[1]STA_SP1_NO!$C$153</f>
        <v>1</v>
      </c>
      <c r="D17" s="191">
        <f>[2]STA_SP1_NO!$C$153</f>
        <v>4019</v>
      </c>
      <c r="E17" s="183">
        <f>[3]STA_SP1_NO!$C$153</f>
        <v>12</v>
      </c>
      <c r="F17" s="191">
        <f>[4]STA_SP1_NO!$C$153</f>
        <v>19</v>
      </c>
      <c r="G17" s="194">
        <f>[5]STA_SP1_NO!$C$153</f>
        <v>890</v>
      </c>
      <c r="H17" s="191">
        <f>[6]STA_SP1_NO!$C$153</f>
        <v>0</v>
      </c>
      <c r="I17" s="194">
        <f>[7]STA_SP1_NO!$C$153</f>
        <v>0</v>
      </c>
      <c r="J17" s="191">
        <f>[8]STA_SP1_NO!$C$153</f>
        <v>0</v>
      </c>
      <c r="K17" s="194">
        <f>[9]STA_SP1_NO!$C$153</f>
        <v>0</v>
      </c>
      <c r="L17" s="191">
        <f>'[10]СП-1 (н.о.)'!$C$154</f>
        <v>36</v>
      </c>
      <c r="M17" s="190">
        <f>[11]STA_SP1_NO!$C$153</f>
        <v>245</v>
      </c>
      <c r="N17" s="188">
        <f t="shared" si="0"/>
        <v>5222</v>
      </c>
    </row>
    <row r="18" spans="1:14" ht="15.75" thickBot="1" x14ac:dyDescent="0.3">
      <c r="A18" s="4">
        <v>15</v>
      </c>
      <c r="B18" s="10" t="s">
        <v>26</v>
      </c>
      <c r="C18" s="183">
        <f>[1]STA_SP1_NO!$C$158</f>
        <v>0</v>
      </c>
      <c r="D18" s="191">
        <f>[2]STA_SP1_NO!$C$158</f>
        <v>1</v>
      </c>
      <c r="E18" s="183">
        <f>[3]STA_SP1_NO!$C$158</f>
        <v>0</v>
      </c>
      <c r="F18" s="191">
        <f>[4]STA_SP1_NO!$C$158</f>
        <v>0</v>
      </c>
      <c r="G18" s="194">
        <f>[5]STA_SP1_NO!$C$158</f>
        <v>0</v>
      </c>
      <c r="H18" s="191">
        <f>[6]STA_SP1_NO!$C$158</f>
        <v>3</v>
      </c>
      <c r="I18" s="194">
        <f>[7]STA_SP1_NO!$C$158</f>
        <v>0</v>
      </c>
      <c r="J18" s="191">
        <f>[8]STA_SP1_NO!$C$158</f>
        <v>0</v>
      </c>
      <c r="K18" s="194">
        <f>[9]STA_SP1_NO!$C$158</f>
        <v>2</v>
      </c>
      <c r="L18" s="191">
        <f>'[10]СП-1 (н.о.)'!$C$159</f>
        <v>14</v>
      </c>
      <c r="M18" s="190">
        <f>[11]STA_SP1_NO!$C$158</f>
        <v>0</v>
      </c>
      <c r="N18" s="188">
        <f t="shared" si="0"/>
        <v>20</v>
      </c>
    </row>
    <row r="19" spans="1:14" ht="15.75" thickBot="1" x14ac:dyDescent="0.3">
      <c r="A19" s="4">
        <v>16</v>
      </c>
      <c r="B19" s="10" t="s">
        <v>27</v>
      </c>
      <c r="C19" s="183">
        <f>[1]STA_SP1_NO!$C$161</f>
        <v>31</v>
      </c>
      <c r="D19" s="191">
        <f>[2]STA_SP1_NO!$C$161</f>
        <v>29</v>
      </c>
      <c r="E19" s="183">
        <f>[3]STA_SP1_NO!$C$161</f>
        <v>0</v>
      </c>
      <c r="F19" s="191">
        <f>[4]STA_SP1_NO!$C$161</f>
        <v>100</v>
      </c>
      <c r="G19" s="194">
        <f>[5]STA_SP1_NO!$C$161</f>
        <v>0</v>
      </c>
      <c r="H19" s="191">
        <f>[6]STA_SP1_NO!$C$161</f>
        <v>644</v>
      </c>
      <c r="I19" s="194">
        <f>[7]STA_SP1_NO!$C$161</f>
        <v>0</v>
      </c>
      <c r="J19" s="191">
        <f>[8]STA_SP1_NO!$C$161</f>
        <v>19</v>
      </c>
      <c r="K19" s="194">
        <f>[9]STA_SP1_NO!$C$161</f>
        <v>0</v>
      </c>
      <c r="L19" s="191">
        <f>'[10]СП-1 (н.о.)'!$C$162</f>
        <v>5</v>
      </c>
      <c r="M19" s="190">
        <f>[11]STA_SP1_NO!$C$161</f>
        <v>7</v>
      </c>
      <c r="N19" s="188">
        <f t="shared" si="0"/>
        <v>835</v>
      </c>
    </row>
    <row r="20" spans="1:14" ht="15.75" thickBot="1" x14ac:dyDescent="0.3">
      <c r="A20" s="4">
        <v>17</v>
      </c>
      <c r="B20" s="10" t="s">
        <v>28</v>
      </c>
      <c r="C20" s="183">
        <f>[1]STA_SP1_NO!$C$167</f>
        <v>0</v>
      </c>
      <c r="D20" s="191">
        <f>[2]STA_SP1_NO!$C$167</f>
        <v>0</v>
      </c>
      <c r="E20" s="183">
        <f>[3]STA_SP1_NO!$C$167</f>
        <v>0</v>
      </c>
      <c r="F20" s="191">
        <f>[4]STA_SP1_NO!$C$167</f>
        <v>0</v>
      </c>
      <c r="G20" s="194">
        <f>[5]STA_SP1_NO!$C$167</f>
        <v>0</v>
      </c>
      <c r="H20" s="191">
        <f>[6]STA_SP1_NO!$C$167</f>
        <v>0</v>
      </c>
      <c r="I20" s="194">
        <f>[7]STA_SP1_NO!$C$167</f>
        <v>0</v>
      </c>
      <c r="J20" s="191">
        <f>[8]STA_SP1_NO!$C$167</f>
        <v>0</v>
      </c>
      <c r="K20" s="194">
        <f>[9]STA_SP1_NO!$C$167</f>
        <v>0</v>
      </c>
      <c r="L20" s="191">
        <f>'[10]СП-1 (н.о.)'!$C$168</f>
        <v>0</v>
      </c>
      <c r="M20" s="190">
        <f>[11]STA_SP1_NO!$C$167</f>
        <v>0</v>
      </c>
      <c r="N20" s="188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83">
        <f>[1]STA_SP1_NO!$C$170</f>
        <v>5419</v>
      </c>
      <c r="D21" s="191">
        <f>[2]STA_SP1_NO!$C$170</f>
        <v>36051</v>
      </c>
      <c r="E21" s="183">
        <f>[3]STA_SP1_NO!$C$170</f>
        <v>6127</v>
      </c>
      <c r="F21" s="191">
        <f>[4]STA_SP1_NO!$C$170</f>
        <v>32225</v>
      </c>
      <c r="G21" s="194">
        <f>[5]STA_SP1_NO!$C$170</f>
        <v>10203</v>
      </c>
      <c r="H21" s="191">
        <f>[6]STA_SP1_NO!$C$170</f>
        <v>42366</v>
      </c>
      <c r="I21" s="194">
        <f>[7]STA_SP1_NO!$C$170</f>
        <v>3196</v>
      </c>
      <c r="J21" s="191">
        <f>[8]STA_SP1_NO!$C$170</f>
        <v>17593</v>
      </c>
      <c r="K21" s="194">
        <f>[9]STA_SP1_NO!$C$170</f>
        <v>13561</v>
      </c>
      <c r="L21" s="191">
        <f>'[10]СП-1 (н.о.)'!$C$171</f>
        <v>8041</v>
      </c>
      <c r="M21" s="190">
        <f>[11]STA_SP1_NO!$C$170</f>
        <v>16464</v>
      </c>
      <c r="N21" s="189">
        <f t="shared" si="0"/>
        <v>191246</v>
      </c>
    </row>
    <row r="22" spans="1:14" ht="15.75" thickBot="1" x14ac:dyDescent="0.3">
      <c r="A22" s="7"/>
      <c r="B22" s="19" t="s">
        <v>30</v>
      </c>
      <c r="C22" s="133">
        <f>[1]STA_SP1_NO!$C$175</f>
        <v>40091</v>
      </c>
      <c r="D22" s="134">
        <f>[2]STA_SP1_NO!$C$175</f>
        <v>104170</v>
      </c>
      <c r="E22" s="135">
        <f>[3]STA_SP1_NO!$C$175</f>
        <v>60131</v>
      </c>
      <c r="F22" s="134">
        <f>[4]STA_SP1_NO!$C$175</f>
        <v>113131</v>
      </c>
      <c r="G22" s="135">
        <f>[5]STA_SP1_NO!$C$175</f>
        <v>80265</v>
      </c>
      <c r="H22" s="134">
        <f>[6]STA_SP1_NO!$C$175</f>
        <v>100196</v>
      </c>
      <c r="I22" s="135">
        <f>[7]STA_SP1_NO!$C$175</f>
        <v>51495</v>
      </c>
      <c r="J22" s="134">
        <f>[8]STA_SP1_NO!$C$175</f>
        <v>88540</v>
      </c>
      <c r="K22" s="135">
        <f>[9]STA_SP1_NO!$C$175</f>
        <v>63794</v>
      </c>
      <c r="L22" s="134">
        <f>'[10]СП-1 (н.о.)'!$C$176</f>
        <v>57201</v>
      </c>
      <c r="M22" s="136">
        <f>[11]STA_SP1_NO!$C$175</f>
        <v>104968</v>
      </c>
      <c r="N22" s="137">
        <f t="shared" si="0"/>
        <v>863982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88" t="s">
        <v>31</v>
      </c>
      <c r="B24" s="289"/>
      <c r="C24" s="25">
        <f>C22/N22</f>
        <v>4.6402587090934762E-2</v>
      </c>
      <c r="D24" s="26">
        <f>D22/N22</f>
        <v>0.12056964149716082</v>
      </c>
      <c r="E24" s="27">
        <f>E22/N22</f>
        <v>6.9597514763039048E-2</v>
      </c>
      <c r="F24" s="26">
        <f>F22/N22</f>
        <v>0.13094138535293559</v>
      </c>
      <c r="G24" s="27">
        <f>G22/N22</f>
        <v>9.2901240998076354E-2</v>
      </c>
      <c r="H24" s="26">
        <f>H22/N22</f>
        <v>0.11597000863443914</v>
      </c>
      <c r="I24" s="27">
        <f>I22/N22</f>
        <v>5.9601936151447599E-2</v>
      </c>
      <c r="J24" s="26">
        <f>J22/N22</f>
        <v>0.10247898683074416</v>
      </c>
      <c r="K24" s="27">
        <f>K22/N22</f>
        <v>7.3837186422865297E-2</v>
      </c>
      <c r="L24" s="26">
        <f>L22/N22</f>
        <v>6.6206240407786277E-2</v>
      </c>
      <c r="M24" s="28">
        <f>M22/N22</f>
        <v>0.12149327185057096</v>
      </c>
      <c r="N24" s="95">
        <f>N22/N22</f>
        <v>1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294" t="s">
        <v>0</v>
      </c>
      <c r="B26" s="300" t="s">
        <v>1</v>
      </c>
      <c r="C26" s="312" t="s">
        <v>90</v>
      </c>
      <c r="D26" s="312"/>
      <c r="E26" s="312"/>
      <c r="F26" s="312"/>
      <c r="G26" s="313"/>
      <c r="H26" s="310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49" t="s">
        <v>11</v>
      </c>
      <c r="D27" s="250" t="s">
        <v>32</v>
      </c>
      <c r="E27" s="249" t="s">
        <v>7</v>
      </c>
      <c r="F27" s="250" t="s">
        <v>9</v>
      </c>
      <c r="G27" s="251" t="s">
        <v>4</v>
      </c>
      <c r="H27" s="311"/>
      <c r="I27" s="1"/>
      <c r="J27" s="98"/>
      <c r="K27" s="284" t="s">
        <v>33</v>
      </c>
      <c r="L27" s="285"/>
      <c r="M27" s="149">
        <f>N22</f>
        <v>863982</v>
      </c>
      <c r="N27" s="150">
        <f>M27/M29</f>
        <v>0.95638611351565561</v>
      </c>
    </row>
    <row r="28" spans="1:14" ht="15.75" thickBot="1" x14ac:dyDescent="0.3">
      <c r="A28" s="24">
        <v>19</v>
      </c>
      <c r="B28" s="97" t="s">
        <v>34</v>
      </c>
      <c r="C28" s="258">
        <f>[12]STA_SP1_ZO!$I$51</f>
        <v>2745</v>
      </c>
      <c r="D28" s="254">
        <f>[13]STA_SP1_ZO!$I$51</f>
        <v>710</v>
      </c>
      <c r="E28" s="258">
        <f>'[14]СП-1 (ж.о.)'!$I$53</f>
        <v>1784</v>
      </c>
      <c r="F28" s="257">
        <f>[15]STA_SP1_ZO!$I$51</f>
        <v>5904</v>
      </c>
      <c r="G28" s="258">
        <f>[16]STA_SP1_ZO!$I$51</f>
        <v>28257</v>
      </c>
      <c r="H28" s="252">
        <f>SUM(C28:G28)</f>
        <v>39400</v>
      </c>
      <c r="I28" s="1"/>
      <c r="J28" s="98"/>
      <c r="K28" s="284" t="s">
        <v>34</v>
      </c>
      <c r="L28" s="285"/>
      <c r="M28" s="148">
        <f>H28</f>
        <v>39400</v>
      </c>
      <c r="N28" s="151">
        <f>M28/M29</f>
        <v>4.3613886484344389E-2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308" t="s">
        <v>3</v>
      </c>
      <c r="L29" s="309"/>
      <c r="M29" s="152">
        <f>M27+M28</f>
        <v>903382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6.9670050761421326E-2</v>
      </c>
      <c r="D30" s="99">
        <f>D28/H28</f>
        <v>1.802030456852792E-2</v>
      </c>
      <c r="E30" s="25">
        <f>E28/H28</f>
        <v>4.5279187817258884E-2</v>
      </c>
      <c r="F30" s="99">
        <f>F28/H28</f>
        <v>0.14984771573604061</v>
      </c>
      <c r="G30" s="25">
        <f>G28/H28</f>
        <v>0.71718274111675129</v>
      </c>
      <c r="H30" s="99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H26:H27"/>
    <mergeCell ref="C26:G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9" sqref="D9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237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427" t="s">
        <v>118</v>
      </c>
      <c r="C4" s="427"/>
      <c r="D4" s="427"/>
      <c r="E4" s="427"/>
      <c r="F4" s="427"/>
      <c r="G4" s="427"/>
      <c r="H4" s="427"/>
    </row>
    <row r="5" spans="1:8" x14ac:dyDescent="0.25">
      <c r="A5" s="1"/>
      <c r="B5" s="215"/>
      <c r="C5" s="216"/>
      <c r="D5" s="216"/>
      <c r="E5" s="216"/>
      <c r="F5" s="216"/>
      <c r="G5" s="216"/>
      <c r="H5" s="216"/>
    </row>
    <row r="6" spans="1:8" ht="15.75" thickBot="1" x14ac:dyDescent="0.3">
      <c r="A6" s="1"/>
      <c r="B6" s="1"/>
      <c r="C6" s="1"/>
      <c r="D6" s="1"/>
      <c r="E6" s="1"/>
      <c r="F6" s="1"/>
      <c r="G6" s="96"/>
      <c r="H6" s="1"/>
    </row>
    <row r="7" spans="1:8" ht="15" customHeight="1" x14ac:dyDescent="0.25">
      <c r="A7" s="1"/>
      <c r="B7" s="428" t="s">
        <v>3</v>
      </c>
      <c r="C7" s="429"/>
      <c r="D7" s="432" t="s">
        <v>61</v>
      </c>
      <c r="E7" s="434" t="s">
        <v>62</v>
      </c>
      <c r="F7" s="434" t="s">
        <v>63</v>
      </c>
      <c r="G7" s="436" t="s">
        <v>59</v>
      </c>
      <c r="H7" s="1"/>
    </row>
    <row r="8" spans="1:8" ht="23.25" customHeight="1" x14ac:dyDescent="0.25">
      <c r="A8" s="1"/>
      <c r="B8" s="430"/>
      <c r="C8" s="431"/>
      <c r="D8" s="433"/>
      <c r="E8" s="435"/>
      <c r="F8" s="435"/>
      <c r="G8" s="437"/>
      <c r="H8" s="1"/>
    </row>
    <row r="9" spans="1:8" ht="45" customHeight="1" x14ac:dyDescent="0.25">
      <c r="A9" s="1"/>
      <c r="B9" s="421" t="s">
        <v>64</v>
      </c>
      <c r="C9" s="422"/>
      <c r="D9" s="242">
        <f>[17]Vkupno!$C$12</f>
        <v>210</v>
      </c>
      <c r="E9" s="242">
        <f>[17]Vkupno!$D$12</f>
        <v>35146.19000000001</v>
      </c>
      <c r="F9" s="242">
        <f>[17]Vkupno!$F$12</f>
        <v>590</v>
      </c>
      <c r="G9" s="243">
        <f>[17]Vkupno!$G$12</f>
        <v>118113.90000000001</v>
      </c>
      <c r="H9" s="1"/>
    </row>
    <row r="10" spans="1:8" ht="45" customHeight="1" x14ac:dyDescent="0.25">
      <c r="A10" s="1"/>
      <c r="B10" s="421" t="s">
        <v>65</v>
      </c>
      <c r="C10" s="422"/>
      <c r="D10" s="242">
        <f>[17]Vkupno!$C$21</f>
        <v>45</v>
      </c>
      <c r="E10" s="242">
        <f>[17]Vkupno!$D$21</f>
        <v>11452.69</v>
      </c>
      <c r="F10" s="242">
        <f>[17]Vkupno!$F$21</f>
        <v>183</v>
      </c>
      <c r="G10" s="243">
        <f>[17]Vkupno!$G$21</f>
        <v>44703.469999999994</v>
      </c>
      <c r="H10" s="1"/>
    </row>
    <row r="11" spans="1:8" ht="38.25" customHeight="1" x14ac:dyDescent="0.25">
      <c r="A11" s="1"/>
      <c r="B11" s="423" t="s">
        <v>3</v>
      </c>
      <c r="C11" s="424"/>
      <c r="D11" s="244">
        <f>D9+D10</f>
        <v>255</v>
      </c>
      <c r="E11" s="245">
        <f>E9+E10</f>
        <v>46598.880000000012</v>
      </c>
      <c r="F11" s="244">
        <f>F9+F10</f>
        <v>773</v>
      </c>
      <c r="G11" s="246">
        <f>G9+G10</f>
        <v>162817.37</v>
      </c>
      <c r="H11" s="1"/>
    </row>
    <row r="12" spans="1:8" ht="53.25" customHeight="1" thickBot="1" x14ac:dyDescent="0.3">
      <c r="A12" s="1"/>
      <c r="B12" s="425" t="s">
        <v>66</v>
      </c>
      <c r="C12" s="426"/>
      <c r="D12" s="242">
        <f>[17]Vkupno!$C$22</f>
        <v>288</v>
      </c>
      <c r="E12" s="242">
        <f>[17]Vkupno!$D$22</f>
        <v>49252.36</v>
      </c>
      <c r="F12" s="242">
        <f>[17]Vkupno!$F$22</f>
        <v>432</v>
      </c>
      <c r="G12" s="243">
        <f>[17]Vkupno!$G$22</f>
        <v>144979.46999999997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M22" sqref="M22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4" max="4" width="9.85546875" bestFit="1" customWidth="1"/>
    <col min="6" max="6" width="9.140625" customWidth="1"/>
  </cols>
  <sheetData>
    <row r="1" spans="1:14" ht="31.5" customHeight="1" thickBot="1" x14ac:dyDescent="0.3">
      <c r="A1" s="158"/>
      <c r="B1" s="158"/>
      <c r="C1" s="326" t="s">
        <v>98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8" t="s">
        <v>36</v>
      </c>
    </row>
    <row r="2" spans="1:14" ht="15.75" thickBot="1" x14ac:dyDescent="0.3">
      <c r="A2" s="329" t="s">
        <v>0</v>
      </c>
      <c r="B2" s="331" t="s">
        <v>1</v>
      </c>
      <c r="C2" s="333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5" t="s">
        <v>3</v>
      </c>
    </row>
    <row r="3" spans="1:14" ht="15.75" thickBot="1" x14ac:dyDescent="0.3">
      <c r="A3" s="330"/>
      <c r="B3" s="332"/>
      <c r="C3" s="80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8" t="s">
        <v>10</v>
      </c>
      <c r="L3" s="22" t="s">
        <v>93</v>
      </c>
      <c r="M3" s="32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86">
        <f>[1]STA_SP1_NO!$G$10</f>
        <v>15058.77</v>
      </c>
      <c r="D4" s="155">
        <f>[2]STA_SP1_NO!$G$10</f>
        <v>24363</v>
      </c>
      <c r="E4" s="186">
        <f>[3]STA_SP1_NO!$G$10</f>
        <v>3112</v>
      </c>
      <c r="F4" s="155">
        <f>[4]STA_SP1_NO!$G$10</f>
        <v>10588.77</v>
      </c>
      <c r="G4" s="186">
        <f>[5]STA_SP1_NO!$G$10</f>
        <v>9346</v>
      </c>
      <c r="H4" s="155">
        <f>[6]STA_SP1_NO!$G$10</f>
        <v>26768</v>
      </c>
      <c r="I4" s="194">
        <f>[7]STA_SP1_NO!$G$10</f>
        <v>1867.47</v>
      </c>
      <c r="J4" s="155">
        <f>[8]STA_SP1_NO!$G$10</f>
        <v>8413</v>
      </c>
      <c r="K4" s="186">
        <f>[9]STA_SP1_NO!$G$10</f>
        <v>8483</v>
      </c>
      <c r="L4" s="165">
        <f>'[10]СП-1 (н.о.)'!$G$11</f>
        <v>22011.489999999998</v>
      </c>
      <c r="M4" s="75">
        <f>[11]STA_SP1_NO!$G$10</f>
        <v>25377</v>
      </c>
      <c r="N4" s="155">
        <f t="shared" ref="N4:N21" si="0">SUM(C4:M4)</f>
        <v>155388.5</v>
      </c>
    </row>
    <row r="5" spans="1:14" ht="15.75" thickBot="1" x14ac:dyDescent="0.3">
      <c r="A5" s="36">
        <v>2</v>
      </c>
      <c r="B5" s="37" t="s">
        <v>13</v>
      </c>
      <c r="C5" s="186">
        <f>[1]STA_SP1_NO!$G$20</f>
        <v>40235.129999999997</v>
      </c>
      <c r="D5" s="155">
        <f>[2]STA_SP1_NO!$G$20</f>
        <v>51380.39</v>
      </c>
      <c r="E5" s="186">
        <f>[3]STA_SP1_NO!$G$20</f>
        <v>8465</v>
      </c>
      <c r="F5" s="155">
        <f>[4]STA_SP1_NO!$G$20</f>
        <v>26689.33</v>
      </c>
      <c r="G5" s="186">
        <f>[5]STA_SP1_NO!$G$20</f>
        <v>2680</v>
      </c>
      <c r="H5" s="155">
        <f>[6]STA_SP1_NO!$G$20</f>
        <v>62198</v>
      </c>
      <c r="I5" s="194">
        <f>[7]STA_SP1_NO!$G$20</f>
        <v>0</v>
      </c>
      <c r="J5" s="155">
        <f>[8]STA_SP1_NO!$G$20</f>
        <v>13373</v>
      </c>
      <c r="K5" s="186">
        <f>[9]STA_SP1_NO!$G$20</f>
        <v>0</v>
      </c>
      <c r="L5" s="165">
        <f>'[10]СП-1 (н.о.)'!$G$21</f>
        <v>27103.34</v>
      </c>
      <c r="M5" s="75">
        <f>[11]STA_SP1_NO!$G$20</f>
        <v>77201</v>
      </c>
      <c r="N5" s="63">
        <f t="shared" si="0"/>
        <v>309325.18999999994</v>
      </c>
    </row>
    <row r="6" spans="1:14" ht="15.75" thickBot="1" x14ac:dyDescent="0.3">
      <c r="A6" s="36">
        <v>3</v>
      </c>
      <c r="B6" s="37" t="s">
        <v>14</v>
      </c>
      <c r="C6" s="186">
        <f>[1]STA_SP1_NO!$G$24</f>
        <v>15900.22</v>
      </c>
      <c r="D6" s="155">
        <f>[2]STA_SP1_NO!$G$24</f>
        <v>52288.22</v>
      </c>
      <c r="E6" s="186">
        <f>[3]STA_SP1_NO!$G$24</f>
        <v>13843</v>
      </c>
      <c r="F6" s="155">
        <f>[4]STA_SP1_NO!$G$24</f>
        <v>54415.56</v>
      </c>
      <c r="G6" s="186">
        <f>[5]STA_SP1_NO!$G$24</f>
        <v>29939</v>
      </c>
      <c r="H6" s="155">
        <f>[6]STA_SP1_NO!$G$24</f>
        <v>25946</v>
      </c>
      <c r="I6" s="194">
        <f>[7]STA_SP1_NO!$G$24</f>
        <v>5253.73</v>
      </c>
      <c r="J6" s="155">
        <f>[8]STA_SP1_NO!$G$24</f>
        <v>21835</v>
      </c>
      <c r="K6" s="186">
        <f>[9]STA_SP1_NO!$G$24</f>
        <v>40203</v>
      </c>
      <c r="L6" s="165">
        <f>'[10]СП-1 (н.о.)'!$G$25</f>
        <v>35766.340000000004</v>
      </c>
      <c r="M6" s="75">
        <f>[11]STA_SP1_NO!$G$24</f>
        <v>23293</v>
      </c>
      <c r="N6" s="63">
        <f t="shared" si="0"/>
        <v>318683.07</v>
      </c>
    </row>
    <row r="7" spans="1:14" ht="15.75" thickBot="1" x14ac:dyDescent="0.3">
      <c r="A7" s="36">
        <v>4</v>
      </c>
      <c r="B7" s="37" t="s">
        <v>15</v>
      </c>
      <c r="C7" s="186">
        <f>[1]STA_SP1_NO!$G$27</f>
        <v>0</v>
      </c>
      <c r="D7" s="155">
        <f>[2]STA_SP1_NO!$G$27</f>
        <v>0</v>
      </c>
      <c r="E7" s="186">
        <f>[3]STA_SP1_NO!$G$27</f>
        <v>0</v>
      </c>
      <c r="F7" s="155">
        <f>[4]STA_SP1_NO!$G$27</f>
        <v>0</v>
      </c>
      <c r="G7" s="186">
        <f>[5]STA_SP1_NO!$G$27</f>
        <v>0</v>
      </c>
      <c r="H7" s="155">
        <f>[6]STA_SP1_NO!$G$27</f>
        <v>0</v>
      </c>
      <c r="I7" s="194">
        <f>[7]STA_SP1_NO!$G$27</f>
        <v>0</v>
      </c>
      <c r="J7" s="155">
        <f>[8]STA_SP1_NO!$G$27</f>
        <v>0</v>
      </c>
      <c r="K7" s="186">
        <f>[9]STA_SP1_NO!$G$27</f>
        <v>0</v>
      </c>
      <c r="L7" s="165">
        <f>'[10]СП-1 (н.о.)'!$G$28</f>
        <v>0</v>
      </c>
      <c r="M7" s="75">
        <f>[11]STA_SP1_NO!$G$27</f>
        <v>0</v>
      </c>
      <c r="N7" s="63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6">
        <f>[1]STA_SP1_NO!$G$30</f>
        <v>0</v>
      </c>
      <c r="D8" s="155">
        <f>[2]STA_SP1_NO!$G$30</f>
        <v>0</v>
      </c>
      <c r="E8" s="186">
        <f>[3]STA_SP1_NO!$G$30</f>
        <v>0</v>
      </c>
      <c r="F8" s="155">
        <f>[4]STA_SP1_NO!$G$30</f>
        <v>0</v>
      </c>
      <c r="G8" s="186">
        <f>[5]STA_SP1_NO!$G$30</f>
        <v>0</v>
      </c>
      <c r="H8" s="155">
        <f>[6]STA_SP1_NO!$G$30</f>
        <v>0</v>
      </c>
      <c r="I8" s="194">
        <f>[7]STA_SP1_NO!$G$30</f>
        <v>0</v>
      </c>
      <c r="J8" s="155">
        <f>[8]STA_SP1_NO!$G$30</f>
        <v>0</v>
      </c>
      <c r="K8" s="186">
        <f>[9]STA_SP1_NO!$G$30</f>
        <v>0</v>
      </c>
      <c r="L8" s="165">
        <f>'[10]СП-1 (н.о.)'!$G$31</f>
        <v>0</v>
      </c>
      <c r="M8" s="75">
        <f>[11]STA_SP1_NO!$G$30</f>
        <v>0</v>
      </c>
      <c r="N8" s="63">
        <f t="shared" si="0"/>
        <v>0</v>
      </c>
    </row>
    <row r="9" spans="1:14" ht="15.75" thickBot="1" x14ac:dyDescent="0.3">
      <c r="A9" s="36">
        <v>6</v>
      </c>
      <c r="B9" s="37" t="s">
        <v>17</v>
      </c>
      <c r="C9" s="186">
        <f>[1]STA_SP1_NO!$G$33</f>
        <v>0</v>
      </c>
      <c r="D9" s="155">
        <f>[2]STA_SP1_NO!$G$33</f>
        <v>0</v>
      </c>
      <c r="E9" s="186">
        <f>[3]STA_SP1_NO!$G$33</f>
        <v>0</v>
      </c>
      <c r="F9" s="155">
        <f>[4]STA_SP1_NO!$G$33</f>
        <v>0</v>
      </c>
      <c r="G9" s="186">
        <f>[5]STA_SP1_NO!$G$33</f>
        <v>0</v>
      </c>
      <c r="H9" s="155">
        <f>[6]STA_SP1_NO!$G$33</f>
        <v>0</v>
      </c>
      <c r="I9" s="194">
        <f>[7]STA_SP1_NO!$G$33</f>
        <v>0</v>
      </c>
      <c r="J9" s="155">
        <f>[8]STA_SP1_NO!$G$33</f>
        <v>0</v>
      </c>
      <c r="K9" s="186">
        <f>[9]STA_SP1_NO!$G$33</f>
        <v>0</v>
      </c>
      <c r="L9" s="165">
        <f>'[10]СП-1 (н.о.)'!$G$34</f>
        <v>0</v>
      </c>
      <c r="M9" s="75">
        <f>[11]STA_SP1_NO!$G$33</f>
        <v>0</v>
      </c>
      <c r="N9" s="63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86">
        <f>[1]STA_SP1_NO!$G$36</f>
        <v>274.2</v>
      </c>
      <c r="D10" s="155">
        <f>[2]STA_SP1_NO!$G$36</f>
        <v>0</v>
      </c>
      <c r="E10" s="186">
        <f>[3]STA_SP1_NO!$G$36</f>
        <v>54</v>
      </c>
      <c r="F10" s="155">
        <f>[4]STA_SP1_NO!$G$36</f>
        <v>0</v>
      </c>
      <c r="G10" s="186">
        <f>[5]STA_SP1_NO!$G$36</f>
        <v>1071</v>
      </c>
      <c r="H10" s="155">
        <f>[6]STA_SP1_NO!$G$36</f>
        <v>206</v>
      </c>
      <c r="I10" s="194">
        <f>[7]STA_SP1_NO!$G$36</f>
        <v>0</v>
      </c>
      <c r="J10" s="155">
        <f>[8]STA_SP1_NO!$G$36</f>
        <v>13</v>
      </c>
      <c r="K10" s="186">
        <f>[9]STA_SP1_NO!$G$36</f>
        <v>38</v>
      </c>
      <c r="L10" s="165">
        <f>'[10]СП-1 (н.о.)'!$G$37</f>
        <v>0</v>
      </c>
      <c r="M10" s="75">
        <f>[11]STA_SP1_NO!$G$36</f>
        <v>183</v>
      </c>
      <c r="N10" s="63">
        <f t="shared" si="0"/>
        <v>1839.2</v>
      </c>
    </row>
    <row r="11" spans="1:14" ht="15.75" thickBot="1" x14ac:dyDescent="0.3">
      <c r="A11" s="36">
        <v>8</v>
      </c>
      <c r="B11" s="37" t="s">
        <v>19</v>
      </c>
      <c r="C11" s="186">
        <f>[1]STA_SP1_NO!$G$40</f>
        <v>23729.96</v>
      </c>
      <c r="D11" s="155">
        <f>[2]STA_SP1_NO!$G$40</f>
        <v>3169.15</v>
      </c>
      <c r="E11" s="186">
        <f>[3]STA_SP1_NO!$G$40</f>
        <v>625</v>
      </c>
      <c r="F11" s="155">
        <f>[4]STA_SP1_NO!$G$40</f>
        <v>13315.19</v>
      </c>
      <c r="G11" s="186">
        <f>[5]STA_SP1_NO!$G$40</f>
        <v>1846</v>
      </c>
      <c r="H11" s="155">
        <f>[6]STA_SP1_NO!$G$40</f>
        <v>5604</v>
      </c>
      <c r="I11" s="194">
        <f>[7]STA_SP1_NO!$G$40</f>
        <v>31</v>
      </c>
      <c r="J11" s="155">
        <f>[8]STA_SP1_NO!$G$40</f>
        <v>2057</v>
      </c>
      <c r="K11" s="186">
        <f>[9]STA_SP1_NO!$G$40</f>
        <v>1780</v>
      </c>
      <c r="L11" s="165">
        <f>'[10]СП-1 (н.о.)'!$G$41</f>
        <v>641.88</v>
      </c>
      <c r="M11" s="75">
        <f>[11]STA_SP1_NO!$G$40</f>
        <v>77333</v>
      </c>
      <c r="N11" s="63">
        <f t="shared" si="0"/>
        <v>130132.18</v>
      </c>
    </row>
    <row r="12" spans="1:14" ht="15.75" thickBot="1" x14ac:dyDescent="0.3">
      <c r="A12" s="36">
        <v>9</v>
      </c>
      <c r="B12" s="37" t="s">
        <v>20</v>
      </c>
      <c r="C12" s="186">
        <f>[1]STA_SP1_NO!$G$56</f>
        <v>48635.28</v>
      </c>
      <c r="D12" s="155">
        <f>[2]STA_SP1_NO!$G$56</f>
        <v>13804.92</v>
      </c>
      <c r="E12" s="186">
        <f>[3]STA_SP1_NO!$G$56</f>
        <v>74655</v>
      </c>
      <c r="F12" s="155">
        <f>[4]STA_SP1_NO!$G$56</f>
        <v>34923.620000000003</v>
      </c>
      <c r="G12" s="186">
        <f>[5]STA_SP1_NO!$G$56</f>
        <v>7241</v>
      </c>
      <c r="H12" s="155">
        <f>[6]STA_SP1_NO!$G$56</f>
        <v>5757</v>
      </c>
      <c r="I12" s="194">
        <f>[7]STA_SP1_NO!$G$56</f>
        <v>16</v>
      </c>
      <c r="J12" s="155">
        <f>[8]STA_SP1_NO!$G$56</f>
        <v>32543</v>
      </c>
      <c r="K12" s="186">
        <f>[9]STA_SP1_NO!$G$56</f>
        <v>2436</v>
      </c>
      <c r="L12" s="165">
        <f>'[10]СП-1 (н.о.)'!$G$57</f>
        <v>5338.29</v>
      </c>
      <c r="M12" s="75">
        <f>[11]STA_SP1_NO!$G$56</f>
        <v>5195</v>
      </c>
      <c r="N12" s="63">
        <f t="shared" si="0"/>
        <v>230545.11000000002</v>
      </c>
    </row>
    <row r="13" spans="1:14" ht="15.75" thickBot="1" x14ac:dyDescent="0.3">
      <c r="A13" s="36">
        <v>10</v>
      </c>
      <c r="B13" s="37" t="s">
        <v>21</v>
      </c>
      <c r="C13" s="186">
        <f>[1]STA_SP1_NO!$G$88</f>
        <v>62664.98</v>
      </c>
      <c r="D13" s="155">
        <f>[2]STA_SP1_NO!$G$88</f>
        <v>111312.13</v>
      </c>
      <c r="E13" s="186">
        <f>[3]STA_SP1_NO!$G$88</f>
        <v>70308</v>
      </c>
      <c r="F13" s="155">
        <f>[4]STA_SP1_NO!$G$88</f>
        <v>95691.96</v>
      </c>
      <c r="G13" s="186">
        <f>[5]STA_SP1_NO!$G$88</f>
        <v>138490</v>
      </c>
      <c r="H13" s="155">
        <f>[6]STA_SP1_NO!$G$88</f>
        <v>74630</v>
      </c>
      <c r="I13" s="194">
        <f>[7]STA_SP1_NO!$G$88</f>
        <v>190565.01</v>
      </c>
      <c r="J13" s="155">
        <f>[8]STA_SP1_NO!$G$88</f>
        <v>155086</v>
      </c>
      <c r="K13" s="186">
        <f>[9]STA_SP1_NO!$G$88</f>
        <v>70312</v>
      </c>
      <c r="L13" s="165">
        <f>'[10]СП-1 (н.о.)'!$G$89</f>
        <v>104262.58000000002</v>
      </c>
      <c r="M13" s="75">
        <f>[11]STA_SP1_NO!$G$88</f>
        <v>100245</v>
      </c>
      <c r="N13" s="63">
        <f t="shared" si="0"/>
        <v>1173567.6600000001</v>
      </c>
    </row>
    <row r="14" spans="1:14" ht="15.75" thickBot="1" x14ac:dyDescent="0.3">
      <c r="A14" s="36">
        <v>11</v>
      </c>
      <c r="B14" s="37" t="s">
        <v>22</v>
      </c>
      <c r="C14" s="186">
        <f>[1]STA_SP1_NO!$G$124</f>
        <v>0</v>
      </c>
      <c r="D14" s="155">
        <f>[2]STA_SP1_NO!$G$124</f>
        <v>0</v>
      </c>
      <c r="E14" s="186">
        <f>[3]STA_SP1_NO!$G$124</f>
        <v>0</v>
      </c>
      <c r="F14" s="155">
        <f>[4]STA_SP1_NO!$G$124</f>
        <v>0</v>
      </c>
      <c r="G14" s="186">
        <f>[5]STA_SP1_NO!$G$124</f>
        <v>0</v>
      </c>
      <c r="H14" s="155">
        <f>[6]STA_SP1_NO!$G$124</f>
        <v>0</v>
      </c>
      <c r="I14" s="194">
        <f>[7]STA_SP1_NO!$G$124</f>
        <v>0</v>
      </c>
      <c r="J14" s="155">
        <f>[8]STA_SP1_NO!$G$124</f>
        <v>0</v>
      </c>
      <c r="K14" s="186">
        <f>[9]STA_SP1_NO!$G$124</f>
        <v>0</v>
      </c>
      <c r="L14" s="165">
        <f>'[10]СП-1 (н.о.)'!$G$125</f>
        <v>0</v>
      </c>
      <c r="M14" s="75">
        <f>[11]STA_SP1_NO!$G$124</f>
        <v>0</v>
      </c>
      <c r="N14" s="63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6">
        <f>[1]STA_SP1_NO!$G$128</f>
        <v>0</v>
      </c>
      <c r="D15" s="155">
        <f>[2]STA_SP1_NO!$G$128</f>
        <v>0</v>
      </c>
      <c r="E15" s="186">
        <f>[3]STA_SP1_NO!$G$128</f>
        <v>0</v>
      </c>
      <c r="F15" s="155">
        <f>[4]STA_SP1_NO!$G$128</f>
        <v>0</v>
      </c>
      <c r="G15" s="186">
        <f>[5]STA_SP1_NO!$G$128</f>
        <v>0</v>
      </c>
      <c r="H15" s="155">
        <f>[6]STA_SP1_NO!$G$128</f>
        <v>0</v>
      </c>
      <c r="I15" s="194">
        <f>[7]STA_SP1_NO!$G$128</f>
        <v>0</v>
      </c>
      <c r="J15" s="155">
        <f>[8]STA_SP1_NO!$G$128</f>
        <v>0</v>
      </c>
      <c r="K15" s="186">
        <f>[9]STA_SP1_NO!$G$128</f>
        <v>0</v>
      </c>
      <c r="L15" s="165">
        <f>'[10]СП-1 (н.о.)'!$G$129</f>
        <v>0</v>
      </c>
      <c r="M15" s="75">
        <f>[11]STA_SP1_NO!$G$128</f>
        <v>0</v>
      </c>
      <c r="N15" s="63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86">
        <f>[1]STA_SP1_NO!$G$132</f>
        <v>3585.21</v>
      </c>
      <c r="D16" s="155">
        <f>[2]STA_SP1_NO!$G$132</f>
        <v>45</v>
      </c>
      <c r="E16" s="186">
        <f>[3]STA_SP1_NO!$G$132</f>
        <v>454</v>
      </c>
      <c r="F16" s="155">
        <f>[4]STA_SP1_NO!$G$132</f>
        <v>1595.05</v>
      </c>
      <c r="G16" s="186">
        <f>[5]STA_SP1_NO!$G$132</f>
        <v>629</v>
      </c>
      <c r="H16" s="155">
        <f>[6]STA_SP1_NO!$G$132</f>
        <v>305</v>
      </c>
      <c r="I16" s="194">
        <f>[7]STA_SP1_NO!$G$132</f>
        <v>0</v>
      </c>
      <c r="J16" s="155">
        <f>[8]STA_SP1_NO!$G$132</f>
        <v>2194</v>
      </c>
      <c r="K16" s="186">
        <f>[9]STA_SP1_NO!$G$132</f>
        <v>469</v>
      </c>
      <c r="L16" s="165">
        <f>'[10]СП-1 (н.о.)'!$G$133</f>
        <v>0</v>
      </c>
      <c r="M16" s="75">
        <f>[11]STA_SP1_NO!$G$132</f>
        <v>147</v>
      </c>
      <c r="N16" s="63">
        <f t="shared" si="0"/>
        <v>9423.26</v>
      </c>
    </row>
    <row r="17" spans="1:14" ht="15.75" thickBot="1" x14ac:dyDescent="0.3">
      <c r="A17" s="36">
        <v>14</v>
      </c>
      <c r="B17" s="37" t="s">
        <v>25</v>
      </c>
      <c r="C17" s="186">
        <f>[1]STA_SP1_NO!$G$153</f>
        <v>9.1999999999999993</v>
      </c>
      <c r="D17" s="155">
        <f>[2]STA_SP1_NO!$G$153</f>
        <v>94.33</v>
      </c>
      <c r="E17" s="186">
        <f>[3]STA_SP1_NO!$G$153</f>
        <v>0</v>
      </c>
      <c r="F17" s="155">
        <f>[4]STA_SP1_NO!$G$153</f>
        <v>0</v>
      </c>
      <c r="G17" s="186">
        <f>[5]STA_SP1_NO!$G$153</f>
        <v>0</v>
      </c>
      <c r="H17" s="155">
        <f>[6]STA_SP1_NO!$G$153</f>
        <v>0</v>
      </c>
      <c r="I17" s="194">
        <f>[7]STA_SP1_NO!$G$153</f>
        <v>0</v>
      </c>
      <c r="J17" s="155">
        <f>[8]STA_SP1_NO!$G$153</f>
        <v>0</v>
      </c>
      <c r="K17" s="186">
        <f>[9]STA_SP1_NO!$G$153</f>
        <v>0</v>
      </c>
      <c r="L17" s="165">
        <f>'[10]СП-1 (н.о.)'!$G$154</f>
        <v>0</v>
      </c>
      <c r="M17" s="75">
        <f>[11]STA_SP1_NO!$G$153</f>
        <v>0</v>
      </c>
      <c r="N17" s="63">
        <f t="shared" si="0"/>
        <v>103.53</v>
      </c>
    </row>
    <row r="18" spans="1:14" ht="15.75" thickBot="1" x14ac:dyDescent="0.3">
      <c r="A18" s="36">
        <v>15</v>
      </c>
      <c r="B18" s="37" t="s">
        <v>26</v>
      </c>
      <c r="C18" s="186">
        <f>[1]STA_SP1_NO!$G$158</f>
        <v>0</v>
      </c>
      <c r="D18" s="155">
        <f>[2]STA_SP1_NO!$G$158</f>
        <v>0</v>
      </c>
      <c r="E18" s="186">
        <f>[3]STA_SP1_NO!$G$158</f>
        <v>0</v>
      </c>
      <c r="F18" s="155">
        <f>[4]STA_SP1_NO!$G$158</f>
        <v>0</v>
      </c>
      <c r="G18" s="186">
        <f>[5]STA_SP1_NO!$G$158</f>
        <v>0</v>
      </c>
      <c r="H18" s="155">
        <f>[6]STA_SP1_NO!$G$158</f>
        <v>0</v>
      </c>
      <c r="I18" s="194">
        <f>[7]STA_SP1_NO!$G$158</f>
        <v>0</v>
      </c>
      <c r="J18" s="155">
        <f>[8]STA_SP1_NO!$G$158</f>
        <v>0</v>
      </c>
      <c r="K18" s="186">
        <f>[9]STA_SP1_NO!$G$158</f>
        <v>0</v>
      </c>
      <c r="L18" s="165">
        <f>'[10]СП-1 (н.о.)'!$G$159</f>
        <v>0</v>
      </c>
      <c r="M18" s="75">
        <f>[11]STA_SP1_NO!$G$158</f>
        <v>0</v>
      </c>
      <c r="N18" s="63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6">
        <f>[1]STA_SP1_NO!$G$161</f>
        <v>14.36</v>
      </c>
      <c r="D19" s="155">
        <f>[2]STA_SP1_NO!$G$161</f>
        <v>0</v>
      </c>
      <c r="E19" s="186">
        <f>[3]STA_SP1_NO!$G$161</f>
        <v>0</v>
      </c>
      <c r="F19" s="155">
        <f>[4]STA_SP1_NO!$G$161</f>
        <v>224.33</v>
      </c>
      <c r="G19" s="186">
        <f>[5]STA_SP1_NO!$G$161</f>
        <v>0</v>
      </c>
      <c r="H19" s="155">
        <f>[6]STA_SP1_NO!$G$161</f>
        <v>0</v>
      </c>
      <c r="I19" s="194">
        <f>[7]STA_SP1_NO!$G$161</f>
        <v>0</v>
      </c>
      <c r="J19" s="155">
        <f>[8]STA_SP1_NO!$G$161</f>
        <v>0</v>
      </c>
      <c r="K19" s="186">
        <f>[9]STA_SP1_NO!$G$161</f>
        <v>0</v>
      </c>
      <c r="L19" s="165">
        <f>'[10]СП-1 (н.о.)'!$G$162</f>
        <v>0</v>
      </c>
      <c r="M19" s="75">
        <f>[11]STA_SP1_NO!$G$161</f>
        <v>0</v>
      </c>
      <c r="N19" s="63">
        <f t="shared" si="0"/>
        <v>238.69</v>
      </c>
    </row>
    <row r="20" spans="1:14" ht="15.75" thickBot="1" x14ac:dyDescent="0.3">
      <c r="A20" s="36">
        <v>17</v>
      </c>
      <c r="B20" s="37" t="s">
        <v>28</v>
      </c>
      <c r="C20" s="186">
        <f>[1]STA_SP1_NO!$G$167</f>
        <v>0</v>
      </c>
      <c r="D20" s="155">
        <f>[2]STA_SP1_NO!$G$167</f>
        <v>0</v>
      </c>
      <c r="E20" s="186">
        <f>[3]STA_SP1_NO!$G$167</f>
        <v>0</v>
      </c>
      <c r="F20" s="155">
        <f>[4]STA_SP1_NO!$G$167</f>
        <v>0</v>
      </c>
      <c r="G20" s="186">
        <f>[5]STA_SP1_NO!$G$167</f>
        <v>0</v>
      </c>
      <c r="H20" s="155">
        <f>[6]STA_SP1_NO!$G$167</f>
        <v>0</v>
      </c>
      <c r="I20" s="194">
        <f>[7]STA_SP1_NO!$G$167</f>
        <v>0</v>
      </c>
      <c r="J20" s="155">
        <f>[8]STA_SP1_NO!$G$167</f>
        <v>0</v>
      </c>
      <c r="K20" s="186">
        <f>[9]STA_SP1_NO!$G$167</f>
        <v>0</v>
      </c>
      <c r="L20" s="165">
        <f>'[10]СП-1 (н.о.)'!$G$168</f>
        <v>0</v>
      </c>
      <c r="M20" s="75">
        <f>[11]STA_SP1_NO!$G$167</f>
        <v>0</v>
      </c>
      <c r="N20" s="63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6">
        <f>[1]STA_SP1_NO!$G$170</f>
        <v>837.34</v>
      </c>
      <c r="D21" s="155">
        <f>[2]STA_SP1_NO!$G$170</f>
        <v>11366.5</v>
      </c>
      <c r="E21" s="186">
        <f>[3]STA_SP1_NO!$G$170</f>
        <v>1186</v>
      </c>
      <c r="F21" s="155">
        <f>[4]STA_SP1_NO!$G$170</f>
        <v>7461.21</v>
      </c>
      <c r="G21" s="186">
        <f>[5]STA_SP1_NO!$G$170</f>
        <v>2190</v>
      </c>
      <c r="H21" s="155">
        <f>[6]STA_SP1_NO!$G$170</f>
        <v>5178</v>
      </c>
      <c r="I21" s="194">
        <f>[7]STA_SP1_NO!$G$170</f>
        <v>1106</v>
      </c>
      <c r="J21" s="155">
        <f>[8]STA_SP1_NO!$G$170</f>
        <v>1360</v>
      </c>
      <c r="K21" s="186">
        <f>[9]STA_SP1_NO!$G$170</f>
        <v>1755</v>
      </c>
      <c r="L21" s="165">
        <f>'[10]СП-1 (н.о.)'!$G$171</f>
        <v>1365.12</v>
      </c>
      <c r="M21" s="75">
        <f>[11]STA_SP1_NO!$G$170</f>
        <v>2356</v>
      </c>
      <c r="N21" s="156">
        <f t="shared" si="0"/>
        <v>36161.17</v>
      </c>
    </row>
    <row r="22" spans="1:14" ht="15.75" thickBot="1" x14ac:dyDescent="0.3">
      <c r="A22" s="40"/>
      <c r="B22" s="41" t="s">
        <v>37</v>
      </c>
      <c r="C22" s="132">
        <f>SUM(C4:C21)</f>
        <v>210944.65</v>
      </c>
      <c r="D22" s="43">
        <f>SUM(D4:D21)</f>
        <v>267823.64</v>
      </c>
      <c r="E22" s="44">
        <f>SUM(E4:E21)</f>
        <v>172702</v>
      </c>
      <c r="F22" s="43">
        <f>SUM(F4:F21)</f>
        <v>244905.01999999996</v>
      </c>
      <c r="G22" s="44">
        <f t="shared" ref="G22:M22" si="1">SUM(G4:G21)</f>
        <v>193432</v>
      </c>
      <c r="H22" s="43">
        <f t="shared" si="1"/>
        <v>206592</v>
      </c>
      <c r="I22" s="44">
        <f>SUM(I4:I21)</f>
        <v>198839.21000000002</v>
      </c>
      <c r="J22" s="43">
        <f>SUM(J4:J21)</f>
        <v>236874</v>
      </c>
      <c r="K22" s="132">
        <f t="shared" si="1"/>
        <v>125476</v>
      </c>
      <c r="L22" s="43">
        <f>SUM(L4:L21)</f>
        <v>196489.04000000004</v>
      </c>
      <c r="M22" s="45">
        <f t="shared" si="1"/>
        <v>311330</v>
      </c>
      <c r="N22" s="43">
        <f>SUM(N4:N21)</f>
        <v>2365407.5599999996</v>
      </c>
    </row>
    <row r="23" spans="1:14" ht="15.75" thickBot="1" x14ac:dyDescent="0.3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14" t="s">
        <v>31</v>
      </c>
      <c r="B24" s="315"/>
      <c r="C24" s="52">
        <f>C22/N22</f>
        <v>8.9178986981845967E-2</v>
      </c>
      <c r="D24" s="51">
        <f>D22/N22</f>
        <v>0.11322515600651925</v>
      </c>
      <c r="E24" s="52">
        <f>E22/N22</f>
        <v>7.3011519418666279E-2</v>
      </c>
      <c r="F24" s="51">
        <f>F22/N22</f>
        <v>0.10353607730923123</v>
      </c>
      <c r="G24" s="218">
        <f>G22/N22</f>
        <v>8.1775336847236604E-2</v>
      </c>
      <c r="H24" s="51">
        <f>H22/N22</f>
        <v>8.7338860115928618E-2</v>
      </c>
      <c r="I24" s="53">
        <f>I22/N22</f>
        <v>8.4061289632472488E-2</v>
      </c>
      <c r="J24" s="51">
        <f>J22/N22</f>
        <v>0.10014088227569545</v>
      </c>
      <c r="K24" s="52">
        <f>K22/N22</f>
        <v>5.3046249670395076E-2</v>
      </c>
      <c r="L24" s="219">
        <f>L22/N22</f>
        <v>8.3067731465270231E-2</v>
      </c>
      <c r="M24" s="52">
        <f>M22/N22</f>
        <v>0.13161791027673897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20" t="s">
        <v>0</v>
      </c>
      <c r="B26" s="322" t="s">
        <v>1</v>
      </c>
      <c r="C26" s="312" t="s">
        <v>90</v>
      </c>
      <c r="D26" s="312"/>
      <c r="E26" s="312"/>
      <c r="F26" s="312"/>
      <c r="G26" s="313"/>
      <c r="H26" s="304" t="s">
        <v>3</v>
      </c>
      <c r="I26" s="1"/>
      <c r="J26" s="221"/>
      <c r="K26" s="1"/>
      <c r="L26" s="1"/>
      <c r="M26" s="1"/>
      <c r="N26" s="1"/>
    </row>
    <row r="27" spans="1:14" ht="15.75" thickBot="1" x14ac:dyDescent="0.3">
      <c r="A27" s="321"/>
      <c r="B27" s="323"/>
      <c r="C27" s="249" t="s">
        <v>11</v>
      </c>
      <c r="D27" s="250" t="s">
        <v>32</v>
      </c>
      <c r="E27" s="249" t="s">
        <v>7</v>
      </c>
      <c r="F27" s="250" t="s">
        <v>9</v>
      </c>
      <c r="G27" s="251" t="s">
        <v>4</v>
      </c>
      <c r="H27" s="305"/>
      <c r="I27" s="1"/>
      <c r="J27" s="98"/>
      <c r="K27" s="324" t="s">
        <v>33</v>
      </c>
      <c r="L27" s="325"/>
      <c r="M27" s="149">
        <f>N22</f>
        <v>2365407.5599999996</v>
      </c>
      <c r="N27" s="150">
        <f>M27/M29</f>
        <v>0.84556346984164932</v>
      </c>
    </row>
    <row r="28" spans="1:14" ht="15.75" thickBot="1" x14ac:dyDescent="0.3">
      <c r="A28" s="255">
        <v>19</v>
      </c>
      <c r="B28" s="256" t="s">
        <v>34</v>
      </c>
      <c r="C28" s="253">
        <f>[12]STA_SP2_ZO!$N$51+[12]STA_SP2_ZO!$O$51</f>
        <v>177722</v>
      </c>
      <c r="D28" s="254">
        <f>[13]STA_SP2_ZO!$N$51+[13]STA_SP2_ZO!$O$51</f>
        <v>100877</v>
      </c>
      <c r="E28" s="253">
        <f>'[14]СП-2 (ж.о.)'!$N$53+'[14]СП-2 (ж.о.)'!$O$53</f>
        <v>53173</v>
      </c>
      <c r="F28" s="257">
        <f>[15]STA_SP2_ZO!$N$51+[15]STA_SP2_ZO!$O$51</f>
        <v>20374</v>
      </c>
      <c r="G28" s="258">
        <f>[16]STA_SP2_ZO!$N$51+[16]STA_SP2_ZO!$O$51</f>
        <v>79879.92</v>
      </c>
      <c r="H28" s="259">
        <f>SUM(C28:G28)</f>
        <v>432025.92</v>
      </c>
      <c r="I28" s="1"/>
      <c r="J28" s="98"/>
      <c r="K28" s="316" t="s">
        <v>34</v>
      </c>
      <c r="L28" s="317"/>
      <c r="M28" s="148">
        <f>H28</f>
        <v>432025.92</v>
      </c>
      <c r="N28" s="151">
        <f>M28/M29</f>
        <v>0.15443653015835074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318" t="s">
        <v>3</v>
      </c>
      <c r="L29" s="319"/>
      <c r="M29" s="152">
        <f>M27+M28</f>
        <v>2797433.4799999995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0.41136883638833521</v>
      </c>
      <c r="D30" s="99">
        <f>D28/H28</f>
        <v>0.23349756422022086</v>
      </c>
      <c r="E30" s="25">
        <f>E28/H28</f>
        <v>0.12307826345234102</v>
      </c>
      <c r="F30" s="99">
        <f>F28/H28</f>
        <v>4.7159207484587962E-2</v>
      </c>
      <c r="G30" s="25">
        <f>G28/H28</f>
        <v>0.18489612845451495</v>
      </c>
      <c r="H30" s="99">
        <f>H28/H28</f>
        <v>1</v>
      </c>
      <c r="I30" s="1"/>
      <c r="J30" s="1"/>
      <c r="K30" s="1"/>
      <c r="L30" s="1"/>
      <c r="M30" s="1"/>
      <c r="N30" s="1"/>
    </row>
    <row r="35" spans="4:4" x14ac:dyDescent="0.25">
      <c r="D35" s="222"/>
    </row>
  </sheetData>
  <mergeCells count="14">
    <mergeCell ref="C1:K1"/>
    <mergeCell ref="A2:A3"/>
    <mergeCell ref="B2:B3"/>
    <mergeCell ref="C2:M2"/>
    <mergeCell ref="N2:N3"/>
    <mergeCell ref="A24:B24"/>
    <mergeCell ref="K28:L28"/>
    <mergeCell ref="K29:L29"/>
    <mergeCell ref="A30:B30"/>
    <mergeCell ref="A26:A27"/>
    <mergeCell ref="B26:B27"/>
    <mergeCell ref="K27:L27"/>
    <mergeCell ref="H26:H27"/>
    <mergeCell ref="C26:G26"/>
  </mergeCells>
  <pageMargins left="0.25" right="0.25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M22" sqref="M22"/>
    </sheetView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58"/>
      <c r="B1" s="158"/>
      <c r="C1" s="326" t="s">
        <v>99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9"/>
    </row>
    <row r="2" spans="1:14" ht="15.75" thickBot="1" x14ac:dyDescent="0.3">
      <c r="A2" s="329" t="s">
        <v>0</v>
      </c>
      <c r="B2" s="331" t="s">
        <v>1</v>
      </c>
      <c r="C2" s="337" t="s">
        <v>2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5" t="s">
        <v>3</v>
      </c>
    </row>
    <row r="3" spans="1:14" ht="15.75" thickBot="1" x14ac:dyDescent="0.3">
      <c r="A3" s="330"/>
      <c r="B3" s="332"/>
      <c r="C3" s="80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9" t="s">
        <v>10</v>
      </c>
      <c r="L3" s="229" t="s">
        <v>93</v>
      </c>
      <c r="M3" s="31" t="s">
        <v>11</v>
      </c>
      <c r="N3" s="336"/>
    </row>
    <row r="4" spans="1:14" x14ac:dyDescent="0.25">
      <c r="A4" s="34">
        <v>1</v>
      </c>
      <c r="B4" s="35" t="s">
        <v>12</v>
      </c>
      <c r="C4" s="186">
        <f>[1]STA_SP1_NO!$F$10</f>
        <v>341</v>
      </c>
      <c r="D4" s="155">
        <f>[2]STA_SP1_NO!$F$10</f>
        <v>669</v>
      </c>
      <c r="E4" s="186">
        <f>[3]STA_SP1_NO!$F$10</f>
        <v>96</v>
      </c>
      <c r="F4" s="155">
        <f>[4]STA_SP1_NO!$F$10</f>
        <v>579</v>
      </c>
      <c r="G4" s="186">
        <f>[5]STA_SP1_NO!$F$10</f>
        <v>380</v>
      </c>
      <c r="H4" s="155">
        <f>[6]STA_SP1_NO!$F$10</f>
        <v>617</v>
      </c>
      <c r="I4" s="194">
        <f>[7]STA_SP1_NO!$F$10</f>
        <v>141</v>
      </c>
      <c r="J4" s="155">
        <f>[8]STA_SP1_NO!$F$10</f>
        <v>330</v>
      </c>
      <c r="K4" s="186">
        <f>[9]STA_SP1_NO!$F$10</f>
        <v>149</v>
      </c>
      <c r="L4" s="198">
        <f>'[10]СП-1 (н.о.)'!$F$11</f>
        <v>300</v>
      </c>
      <c r="M4" s="186">
        <f>[11]STA_SP1_NO!$F$10</f>
        <v>479</v>
      </c>
      <c r="N4" s="155">
        <f t="shared" ref="N4:N21" si="0">SUM(C4:M4)</f>
        <v>4081</v>
      </c>
    </row>
    <row r="5" spans="1:14" x14ac:dyDescent="0.25">
      <c r="A5" s="36">
        <v>2</v>
      </c>
      <c r="B5" s="37" t="s">
        <v>13</v>
      </c>
      <c r="C5" s="186">
        <f>[1]STA_SP1_NO!$F$20</f>
        <v>3901</v>
      </c>
      <c r="D5" s="155">
        <f>[2]STA_SP1_NO!$F$20</f>
        <v>5216</v>
      </c>
      <c r="E5" s="186">
        <f>[3]STA_SP1_NO!$F$20</f>
        <v>848</v>
      </c>
      <c r="F5" s="155">
        <f>[4]STA_SP1_NO!$F$20</f>
        <v>1998</v>
      </c>
      <c r="G5" s="186">
        <f>[5]STA_SP1_NO!$F$20</f>
        <v>186</v>
      </c>
      <c r="H5" s="155">
        <f>[6]STA_SP1_NO!$F$20</f>
        <v>5975</v>
      </c>
      <c r="I5" s="194">
        <f>[7]STA_SP1_NO!$F$20</f>
        <v>0</v>
      </c>
      <c r="J5" s="155">
        <f>[8]STA_SP1_NO!$F$20</f>
        <v>1480</v>
      </c>
      <c r="K5" s="186">
        <f>[9]STA_SP1_NO!$F$20</f>
        <v>0</v>
      </c>
      <c r="L5" s="198">
        <f>'[10]СП-1 (н.о.)'!$F$21</f>
        <v>2799</v>
      </c>
      <c r="M5" s="186">
        <f>[11]STA_SP1_NO!$F$20</f>
        <v>9900</v>
      </c>
      <c r="N5" s="63">
        <f t="shared" si="0"/>
        <v>32303</v>
      </c>
    </row>
    <row r="6" spans="1:14" x14ac:dyDescent="0.25">
      <c r="A6" s="36">
        <v>3</v>
      </c>
      <c r="B6" s="37" t="s">
        <v>14</v>
      </c>
      <c r="C6" s="186">
        <f>[1]STA_SP1_NO!$F$24</f>
        <v>201</v>
      </c>
      <c r="D6" s="155">
        <f>[2]STA_SP1_NO!$F$24</f>
        <v>567</v>
      </c>
      <c r="E6" s="186">
        <f>[3]STA_SP1_NO!$F$24</f>
        <v>285</v>
      </c>
      <c r="F6" s="155">
        <f>[4]STA_SP1_NO!$F$24</f>
        <v>657</v>
      </c>
      <c r="G6" s="186">
        <f>[5]STA_SP1_NO!$F$24</f>
        <v>427</v>
      </c>
      <c r="H6" s="155">
        <f>[6]STA_SP1_NO!$F$24</f>
        <v>265</v>
      </c>
      <c r="I6" s="194">
        <f>[7]STA_SP1_NO!$F$24</f>
        <v>51</v>
      </c>
      <c r="J6" s="155">
        <f>[8]STA_SP1_NO!$F$24</f>
        <v>296</v>
      </c>
      <c r="K6" s="186">
        <f>[9]STA_SP1_NO!$F$24</f>
        <v>334</v>
      </c>
      <c r="L6" s="198">
        <f>'[10]СП-1 (н.о.)'!$F$25</f>
        <v>601</v>
      </c>
      <c r="M6" s="186">
        <f>[11]STA_SP1_NO!$F$24</f>
        <v>282</v>
      </c>
      <c r="N6" s="63">
        <f t="shared" si="0"/>
        <v>3966</v>
      </c>
    </row>
    <row r="7" spans="1:14" x14ac:dyDescent="0.25">
      <c r="A7" s="36">
        <v>4</v>
      </c>
      <c r="B7" s="37" t="s">
        <v>15</v>
      </c>
      <c r="C7" s="186">
        <f>[1]STA_SP1_NO!$F$27</f>
        <v>0</v>
      </c>
      <c r="D7" s="155">
        <f>[2]STA_SP1_NO!$F$27</f>
        <v>0</v>
      </c>
      <c r="E7" s="186">
        <f>[3]STA_SP1_NO!$F$27</f>
        <v>0</v>
      </c>
      <c r="F7" s="155">
        <f>[4]STA_SP1_NO!$F$27</f>
        <v>0</v>
      </c>
      <c r="G7" s="186">
        <f>[5]STA_SP1_NO!$F$27</f>
        <v>0</v>
      </c>
      <c r="H7" s="155">
        <f>[6]STA_SP1_NO!$F$27</f>
        <v>0</v>
      </c>
      <c r="I7" s="194">
        <f>[7]STA_SP1_NO!$F$27</f>
        <v>0</v>
      </c>
      <c r="J7" s="155">
        <f>[8]STA_SP1_NO!$F$27</f>
        <v>0</v>
      </c>
      <c r="K7" s="186">
        <f>[9]STA_SP1_NO!$F$27</f>
        <v>0</v>
      </c>
      <c r="L7" s="198">
        <f>'[10]СП-1 (н.о.)'!$F$28</f>
        <v>0</v>
      </c>
      <c r="M7" s="186">
        <f>[11]STA_SP1_NO!$F$27</f>
        <v>0</v>
      </c>
      <c r="N7" s="63">
        <f t="shared" si="0"/>
        <v>0</v>
      </c>
    </row>
    <row r="8" spans="1:14" x14ac:dyDescent="0.25">
      <c r="A8" s="36">
        <v>5</v>
      </c>
      <c r="B8" s="37" t="s">
        <v>16</v>
      </c>
      <c r="C8" s="186">
        <f>[1]STA_SP1_NO!$F$30</f>
        <v>0</v>
      </c>
      <c r="D8" s="155">
        <f>[2]STA_SP1_NO!$F$30</f>
        <v>0</v>
      </c>
      <c r="E8" s="186">
        <f>[3]STA_SP1_NO!$F$30</f>
        <v>0</v>
      </c>
      <c r="F8" s="155">
        <f>[4]STA_SP1_NO!$F$30</f>
        <v>0</v>
      </c>
      <c r="G8" s="186">
        <f>[5]STA_SP1_NO!$F$30</f>
        <v>0</v>
      </c>
      <c r="H8" s="155">
        <f>[6]STA_SP1_NO!$F$30</f>
        <v>0</v>
      </c>
      <c r="I8" s="194">
        <f>[7]STA_SP1_NO!$F$30</f>
        <v>0</v>
      </c>
      <c r="J8" s="155">
        <f>[8]STA_SP1_NO!$F$30</f>
        <v>0</v>
      </c>
      <c r="K8" s="186">
        <f>[9]STA_SP1_NO!$F$30</f>
        <v>0</v>
      </c>
      <c r="L8" s="198">
        <f>'[10]СП-1 (н.о.)'!$F$31</f>
        <v>0</v>
      </c>
      <c r="M8" s="186">
        <f>[11]STA_SP1_NO!$F$30</f>
        <v>0</v>
      </c>
      <c r="N8" s="63">
        <f t="shared" si="0"/>
        <v>0</v>
      </c>
    </row>
    <row r="9" spans="1:14" x14ac:dyDescent="0.25">
      <c r="A9" s="36">
        <v>6</v>
      </c>
      <c r="B9" s="37" t="s">
        <v>17</v>
      </c>
      <c r="C9" s="186">
        <f>[1]STA_SP1_NO!$F$33</f>
        <v>0</v>
      </c>
      <c r="D9" s="155">
        <f>[2]STA_SP1_NO!$F$33</f>
        <v>0</v>
      </c>
      <c r="E9" s="186">
        <f>[3]STA_SP1_NO!$F$33</f>
        <v>0</v>
      </c>
      <c r="F9" s="155">
        <f>[4]STA_SP1_NO!$F$33</f>
        <v>0</v>
      </c>
      <c r="G9" s="186">
        <f>[5]STA_SP1_NO!$F$33</f>
        <v>0</v>
      </c>
      <c r="H9" s="155">
        <f>[6]STA_SP1_NO!$F$33</f>
        <v>0</v>
      </c>
      <c r="I9" s="194">
        <f>[7]STA_SP1_NO!$F$33</f>
        <v>0</v>
      </c>
      <c r="J9" s="155">
        <f>[8]STA_SP1_NO!$F$33</f>
        <v>0</v>
      </c>
      <c r="K9" s="186">
        <f>[9]STA_SP1_NO!$F$33</f>
        <v>0</v>
      </c>
      <c r="L9" s="198">
        <f>'[10]СП-1 (н.о.)'!$F$34</f>
        <v>0</v>
      </c>
      <c r="M9" s="186">
        <f>[11]STA_SP1_NO!$F$33</f>
        <v>0</v>
      </c>
      <c r="N9" s="63">
        <f t="shared" si="0"/>
        <v>0</v>
      </c>
    </row>
    <row r="10" spans="1:14" x14ac:dyDescent="0.25">
      <c r="A10" s="36">
        <v>7</v>
      </c>
      <c r="B10" s="37" t="s">
        <v>18</v>
      </c>
      <c r="C10" s="186">
        <f>[1]STA_SP1_NO!$F$36</f>
        <v>2</v>
      </c>
      <c r="D10" s="155">
        <f>[2]STA_SP1_NO!$F$36</f>
        <v>0</v>
      </c>
      <c r="E10" s="186">
        <f>[3]STA_SP1_NO!$F$36</f>
        <v>1</v>
      </c>
      <c r="F10" s="155">
        <f>[4]STA_SP1_NO!$F$36</f>
        <v>0</v>
      </c>
      <c r="G10" s="186">
        <f>[5]STA_SP1_NO!$F$36</f>
        <v>3</v>
      </c>
      <c r="H10" s="155">
        <f>[6]STA_SP1_NO!$F$36</f>
        <v>1</v>
      </c>
      <c r="I10" s="194">
        <f>[7]STA_SP1_NO!$F$36</f>
        <v>0</v>
      </c>
      <c r="J10" s="155">
        <f>[8]STA_SP1_NO!$F$36</f>
        <v>2</v>
      </c>
      <c r="K10" s="186">
        <f>[9]STA_SP1_NO!$F$36</f>
        <v>1</v>
      </c>
      <c r="L10" s="198">
        <f>'[10]СП-1 (н.о.)'!$F$37</f>
        <v>0</v>
      </c>
      <c r="M10" s="186">
        <f>[11]STA_SP1_NO!$F$36</f>
        <v>1</v>
      </c>
      <c r="N10" s="63">
        <f t="shared" si="0"/>
        <v>11</v>
      </c>
    </row>
    <row r="11" spans="1:14" x14ac:dyDescent="0.25">
      <c r="A11" s="36">
        <v>8</v>
      </c>
      <c r="B11" s="37" t="s">
        <v>19</v>
      </c>
      <c r="C11" s="186">
        <f>[1]STA_SP1_NO!$F$40</f>
        <v>43</v>
      </c>
      <c r="D11" s="155">
        <f>[2]STA_SP1_NO!$F$40</f>
        <v>17</v>
      </c>
      <c r="E11" s="186">
        <f>[3]STA_SP1_NO!$F$40</f>
        <v>10</v>
      </c>
      <c r="F11" s="155">
        <f>[4]STA_SP1_NO!$F$40</f>
        <v>60</v>
      </c>
      <c r="G11" s="186">
        <f>[5]STA_SP1_NO!$F$40</f>
        <v>12</v>
      </c>
      <c r="H11" s="155">
        <f>[6]STA_SP1_NO!$F$40</f>
        <v>157</v>
      </c>
      <c r="I11" s="194">
        <f>[7]STA_SP1_NO!$F$40</f>
        <v>4</v>
      </c>
      <c r="J11" s="155">
        <f>[8]STA_SP1_NO!$F$40</f>
        <v>4</v>
      </c>
      <c r="K11" s="186">
        <f>[9]STA_SP1_NO!$F$40</f>
        <v>29</v>
      </c>
      <c r="L11" s="198">
        <f>'[10]СП-1 (н.о.)'!$F$41</f>
        <v>9</v>
      </c>
      <c r="M11" s="186">
        <f>[11]STA_SP1_NO!$F$40</f>
        <v>8</v>
      </c>
      <c r="N11" s="63">
        <f t="shared" si="0"/>
        <v>353</v>
      </c>
    </row>
    <row r="12" spans="1:14" x14ac:dyDescent="0.25">
      <c r="A12" s="36">
        <v>9</v>
      </c>
      <c r="B12" s="37" t="s">
        <v>20</v>
      </c>
      <c r="C12" s="186">
        <f>[1]STA_SP1_NO!$F$56</f>
        <v>466</v>
      </c>
      <c r="D12" s="155">
        <f>[2]STA_SP1_NO!$F$56</f>
        <v>415</v>
      </c>
      <c r="E12" s="186">
        <f>[3]STA_SP1_NO!$F$56</f>
        <v>545</v>
      </c>
      <c r="F12" s="155">
        <f>[4]STA_SP1_NO!$F$56</f>
        <v>561</v>
      </c>
      <c r="G12" s="186">
        <f>[5]STA_SP1_NO!$F$56</f>
        <v>196</v>
      </c>
      <c r="H12" s="155">
        <f>[6]STA_SP1_NO!$F$56</f>
        <v>206</v>
      </c>
      <c r="I12" s="194">
        <f>[7]STA_SP1_NO!$F$56</f>
        <v>3</v>
      </c>
      <c r="J12" s="155">
        <f>[8]STA_SP1_NO!$F$56</f>
        <v>163</v>
      </c>
      <c r="K12" s="186">
        <f>[9]STA_SP1_NO!$F$56</f>
        <v>63</v>
      </c>
      <c r="L12" s="198">
        <f>'[10]СП-1 (н.о.)'!$F$57</f>
        <v>126</v>
      </c>
      <c r="M12" s="186">
        <f>[11]STA_SP1_NO!$F$56</f>
        <v>94</v>
      </c>
      <c r="N12" s="63">
        <f t="shared" si="0"/>
        <v>2838</v>
      </c>
    </row>
    <row r="13" spans="1:14" x14ac:dyDescent="0.25">
      <c r="A13" s="36">
        <v>10</v>
      </c>
      <c r="B13" s="37" t="s">
        <v>21</v>
      </c>
      <c r="C13" s="186">
        <f>[1]STA_SP1_NO!$F$88</f>
        <v>761</v>
      </c>
      <c r="D13" s="155">
        <f>[2]STA_SP1_NO!$F$88</f>
        <v>1485</v>
      </c>
      <c r="E13" s="186">
        <f>[3]STA_SP1_NO!$F$88</f>
        <v>1120</v>
      </c>
      <c r="F13" s="155">
        <f>[4]STA_SP1_NO!$F$88</f>
        <v>1292</v>
      </c>
      <c r="G13" s="186">
        <f>[5]STA_SP1_NO!$F$88</f>
        <v>2062</v>
      </c>
      <c r="H13" s="155">
        <f>[6]STA_SP1_NO!$F$88</f>
        <v>1106</v>
      </c>
      <c r="I13" s="194">
        <f>[7]STA_SP1_NO!$F$88</f>
        <v>1186</v>
      </c>
      <c r="J13" s="155">
        <f>[8]STA_SP1_NO!$F$88</f>
        <v>2228</v>
      </c>
      <c r="K13" s="186">
        <f>[9]STA_SP1_NO!$F$88</f>
        <v>1176</v>
      </c>
      <c r="L13" s="198">
        <f>'[10]СП-1 (н.о.)'!$F$89</f>
        <v>1046</v>
      </c>
      <c r="M13" s="186">
        <f>[11]STA_SP1_NO!$F$88</f>
        <v>1398</v>
      </c>
      <c r="N13" s="63">
        <f t="shared" si="0"/>
        <v>14860</v>
      </c>
    </row>
    <row r="14" spans="1:14" x14ac:dyDescent="0.25">
      <c r="A14" s="36">
        <v>11</v>
      </c>
      <c r="B14" s="37" t="s">
        <v>22</v>
      </c>
      <c r="C14" s="186">
        <f>[1]STA_SP1_NO!$F$124</f>
        <v>0</v>
      </c>
      <c r="D14" s="155">
        <f>[2]STA_SP1_NO!$F$124</f>
        <v>0</v>
      </c>
      <c r="E14" s="186">
        <f>[3]STA_SP1_NO!$F$124</f>
        <v>0</v>
      </c>
      <c r="F14" s="155">
        <f>[4]STA_SP1_NO!$F$124</f>
        <v>0</v>
      </c>
      <c r="G14" s="186">
        <f>[5]STA_SP1_NO!$F$124</f>
        <v>0</v>
      </c>
      <c r="H14" s="155">
        <f>[6]STA_SP1_NO!$F$124</f>
        <v>0</v>
      </c>
      <c r="I14" s="194">
        <f>[7]STA_SP1_NO!$F$124</f>
        <v>0</v>
      </c>
      <c r="J14" s="155">
        <f>[8]STA_SP1_NO!$F$124</f>
        <v>0</v>
      </c>
      <c r="K14" s="186">
        <f>[9]STA_SP1_NO!$F$124</f>
        <v>0</v>
      </c>
      <c r="L14" s="198">
        <f>'[10]СП-1 (н.о.)'!$F$125</f>
        <v>0</v>
      </c>
      <c r="M14" s="186">
        <f>[11]STA_SP1_NO!$F$124</f>
        <v>0</v>
      </c>
      <c r="N14" s="63">
        <f t="shared" si="0"/>
        <v>0</v>
      </c>
    </row>
    <row r="15" spans="1:14" x14ac:dyDescent="0.25">
      <c r="A15" s="36">
        <v>12</v>
      </c>
      <c r="B15" s="37" t="s">
        <v>23</v>
      </c>
      <c r="C15" s="186">
        <f>[1]STA_SP1_NO!$F$128</f>
        <v>0</v>
      </c>
      <c r="D15" s="155">
        <f>[2]STA_SP1_NO!$F$128</f>
        <v>0</v>
      </c>
      <c r="E15" s="186">
        <f>[3]STA_SP1_NO!$F$128</f>
        <v>0</v>
      </c>
      <c r="F15" s="155">
        <f>[4]STA_SP1_NO!$F$128</f>
        <v>0</v>
      </c>
      <c r="G15" s="186">
        <f>[5]STA_SP1_NO!$F$128</f>
        <v>0</v>
      </c>
      <c r="H15" s="155">
        <f>[6]STA_SP1_NO!$F$128</f>
        <v>0</v>
      </c>
      <c r="I15" s="194">
        <f>[7]STA_SP1_NO!$F$128</f>
        <v>0</v>
      </c>
      <c r="J15" s="155">
        <f>[8]STA_SP1_NO!$F$128</f>
        <v>0</v>
      </c>
      <c r="K15" s="186">
        <f>[9]STA_SP1_NO!$F$128</f>
        <v>0</v>
      </c>
      <c r="L15" s="198">
        <f>'[10]СП-1 (н.о.)'!$F$129</f>
        <v>0</v>
      </c>
      <c r="M15" s="186">
        <f>[11]STA_SP1_NO!$F$128</f>
        <v>0</v>
      </c>
      <c r="N15" s="63">
        <f t="shared" si="0"/>
        <v>0</v>
      </c>
    </row>
    <row r="16" spans="1:14" x14ac:dyDescent="0.25">
      <c r="A16" s="36">
        <v>13</v>
      </c>
      <c r="B16" s="37" t="s">
        <v>24</v>
      </c>
      <c r="C16" s="186">
        <f>[1]STA_SP1_NO!$F$132</f>
        <v>33</v>
      </c>
      <c r="D16" s="155">
        <f>[2]STA_SP1_NO!$F$132</f>
        <v>1</v>
      </c>
      <c r="E16" s="186">
        <f>[3]STA_SP1_NO!$F$132</f>
        <v>12</v>
      </c>
      <c r="F16" s="155">
        <f>[4]STA_SP1_NO!$F$132</f>
        <v>24</v>
      </c>
      <c r="G16" s="186">
        <f>[5]STA_SP1_NO!$F$132</f>
        <v>15</v>
      </c>
      <c r="H16" s="155">
        <f>[6]STA_SP1_NO!$F$132</f>
        <v>13</v>
      </c>
      <c r="I16" s="194">
        <f>[7]STA_SP1_NO!$F$132</f>
        <v>0</v>
      </c>
      <c r="J16" s="155">
        <f>[8]STA_SP1_NO!$F$132</f>
        <v>8</v>
      </c>
      <c r="K16" s="186">
        <f>[9]STA_SP1_NO!$F$132</f>
        <v>29</v>
      </c>
      <c r="L16" s="198">
        <f>'[10]СП-1 (н.о.)'!$F$133</f>
        <v>0</v>
      </c>
      <c r="M16" s="186">
        <f>[11]STA_SP1_NO!$F$132</f>
        <v>10</v>
      </c>
      <c r="N16" s="63">
        <f t="shared" si="0"/>
        <v>145</v>
      </c>
    </row>
    <row r="17" spans="1:14" x14ac:dyDescent="0.25">
      <c r="A17" s="36">
        <v>14</v>
      </c>
      <c r="B17" s="37" t="s">
        <v>25</v>
      </c>
      <c r="C17" s="186">
        <f>[1]STA_SP1_NO!$F$153</f>
        <v>0</v>
      </c>
      <c r="D17" s="155">
        <f>[2]STA_SP1_NO!$F$153</f>
        <v>5</v>
      </c>
      <c r="E17" s="186">
        <f>[3]STA_SP1_NO!$F$153</f>
        <v>0</v>
      </c>
      <c r="F17" s="155">
        <f>[4]STA_SP1_NO!$F$153</f>
        <v>0</v>
      </c>
      <c r="G17" s="186">
        <f>[5]STA_SP1_NO!$F$153</f>
        <v>0</v>
      </c>
      <c r="H17" s="155">
        <f>[6]STA_SP1_NO!$F$153</f>
        <v>0</v>
      </c>
      <c r="I17" s="194">
        <f>[7]STA_SP1_NO!$F$153</f>
        <v>0</v>
      </c>
      <c r="J17" s="155">
        <f>[8]STA_SP1_NO!$F$153</f>
        <v>0</v>
      </c>
      <c r="K17" s="186">
        <f>[9]STA_SP1_NO!$F$153</f>
        <v>0</v>
      </c>
      <c r="L17" s="198">
        <f>'[10]СП-1 (н.о.)'!$F$154</f>
        <v>0</v>
      </c>
      <c r="M17" s="186">
        <f>[11]STA_SP1_NO!$F$153</f>
        <v>0</v>
      </c>
      <c r="N17" s="63">
        <f t="shared" si="0"/>
        <v>5</v>
      </c>
    </row>
    <row r="18" spans="1:14" x14ac:dyDescent="0.25">
      <c r="A18" s="36">
        <v>15</v>
      </c>
      <c r="B18" s="37" t="s">
        <v>26</v>
      </c>
      <c r="C18" s="186">
        <f>[1]STA_SP1_NO!$F$158</f>
        <v>0</v>
      </c>
      <c r="D18" s="155">
        <f>[2]STA_SP1_NO!$F$158</f>
        <v>0</v>
      </c>
      <c r="E18" s="186">
        <f>[3]STA_SP1_NO!$F$158</f>
        <v>0</v>
      </c>
      <c r="F18" s="155">
        <f>[4]STA_SP1_NO!$F$158</f>
        <v>0</v>
      </c>
      <c r="G18" s="186">
        <f>[5]STA_SP1_NO!$F$158</f>
        <v>0</v>
      </c>
      <c r="H18" s="155">
        <f>[6]STA_SP1_NO!$F$158</f>
        <v>0</v>
      </c>
      <c r="I18" s="194">
        <f>[7]STA_SP1_NO!$F$158</f>
        <v>0</v>
      </c>
      <c r="J18" s="155">
        <f>[8]STA_SP1_NO!$F$158</f>
        <v>0</v>
      </c>
      <c r="K18" s="186">
        <f>[9]STA_SP1_NO!$F$158</f>
        <v>0</v>
      </c>
      <c r="L18" s="198">
        <f>'[10]СП-1 (н.о.)'!$F$159</f>
        <v>0</v>
      </c>
      <c r="M18" s="186">
        <f>[11]STA_SP1_NO!$F$158</f>
        <v>0</v>
      </c>
      <c r="N18" s="63">
        <f t="shared" si="0"/>
        <v>0</v>
      </c>
    </row>
    <row r="19" spans="1:14" x14ac:dyDescent="0.25">
      <c r="A19" s="36">
        <v>16</v>
      </c>
      <c r="B19" s="37" t="s">
        <v>27</v>
      </c>
      <c r="C19" s="186">
        <f>[1]STA_SP1_NO!$F$161</f>
        <v>21</v>
      </c>
      <c r="D19" s="155">
        <f>[2]STA_SP1_NO!$F$161</f>
        <v>0</v>
      </c>
      <c r="E19" s="186">
        <f>[3]STA_SP1_NO!$F$161</f>
        <v>0</v>
      </c>
      <c r="F19" s="155">
        <f>[4]STA_SP1_NO!$F$161</f>
        <v>1</v>
      </c>
      <c r="G19" s="186">
        <f>[5]STA_SP1_NO!$F$161</f>
        <v>0</v>
      </c>
      <c r="H19" s="155">
        <f>[6]STA_SP1_NO!$F$161</f>
        <v>0</v>
      </c>
      <c r="I19" s="194">
        <f>[7]STA_SP1_NO!$F$161</f>
        <v>0</v>
      </c>
      <c r="J19" s="155">
        <f>[8]STA_SP1_NO!$F$161</f>
        <v>0</v>
      </c>
      <c r="K19" s="186">
        <f>[9]STA_SP1_NO!$F$161</f>
        <v>0</v>
      </c>
      <c r="L19" s="198">
        <f>'[10]СП-1 (н.о.)'!$F$162</f>
        <v>0</v>
      </c>
      <c r="M19" s="186">
        <f>[11]STA_SP1_NO!$F$161</f>
        <v>0</v>
      </c>
      <c r="N19" s="63">
        <f t="shared" si="0"/>
        <v>22</v>
      </c>
    </row>
    <row r="20" spans="1:14" x14ac:dyDescent="0.25">
      <c r="A20" s="36">
        <v>17</v>
      </c>
      <c r="B20" s="37" t="s">
        <v>28</v>
      </c>
      <c r="C20" s="186">
        <f>[1]STA_SP1_NO!$F$167</f>
        <v>0</v>
      </c>
      <c r="D20" s="155">
        <f>[2]STA_SP1_NO!$F$167</f>
        <v>0</v>
      </c>
      <c r="E20" s="186">
        <f>[3]STA_SP1_NO!$F$167</f>
        <v>0</v>
      </c>
      <c r="F20" s="155">
        <f>[4]STA_SP1_NO!$F$167</f>
        <v>0</v>
      </c>
      <c r="G20" s="186">
        <f>[5]STA_SP1_NO!$F$167</f>
        <v>0</v>
      </c>
      <c r="H20" s="155">
        <f>[6]STA_SP1_NO!$F$167</f>
        <v>0</v>
      </c>
      <c r="I20" s="194">
        <f>[7]STA_SP1_NO!$F$167</f>
        <v>0</v>
      </c>
      <c r="J20" s="155">
        <f>[8]STA_SP1_NO!$F$167</f>
        <v>0</v>
      </c>
      <c r="K20" s="186">
        <f>[9]STA_SP1_NO!$F$167</f>
        <v>0</v>
      </c>
      <c r="L20" s="198">
        <f>'[10]СП-1 (н.о.)'!$F$168</f>
        <v>0</v>
      </c>
      <c r="M20" s="186">
        <f>[11]STA_SP1_NO!$F$167</f>
        <v>0</v>
      </c>
      <c r="N20" s="63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6">
        <f>[1]STA_SP1_NO!$F$170</f>
        <v>29</v>
      </c>
      <c r="D21" s="155">
        <f>[2]STA_SP1_NO!$F$170</f>
        <v>443</v>
      </c>
      <c r="E21" s="186">
        <f>[3]STA_SP1_NO!$F$170</f>
        <v>48</v>
      </c>
      <c r="F21" s="155">
        <f>[4]STA_SP1_NO!$F$170</f>
        <v>259</v>
      </c>
      <c r="G21" s="186">
        <f>[5]STA_SP1_NO!$F$170</f>
        <v>50</v>
      </c>
      <c r="H21" s="155">
        <f>[6]STA_SP1_NO!$F$170</f>
        <v>168</v>
      </c>
      <c r="I21" s="194">
        <f>[7]STA_SP1_NO!$F$170</f>
        <v>13</v>
      </c>
      <c r="J21" s="155">
        <f>[8]STA_SP1_NO!$F$170</f>
        <v>48</v>
      </c>
      <c r="K21" s="186">
        <f>[9]STA_SP1_NO!$F$170</f>
        <v>128</v>
      </c>
      <c r="L21" s="198">
        <f>'[10]СП-1 (н.о.)'!$F$171</f>
        <v>43</v>
      </c>
      <c r="M21" s="186">
        <f>[11]STA_SP1_NO!$F$170</f>
        <v>242</v>
      </c>
      <c r="N21" s="156">
        <f t="shared" si="0"/>
        <v>1471</v>
      </c>
    </row>
    <row r="22" spans="1:14" ht="15.75" thickBot="1" x14ac:dyDescent="0.3">
      <c r="A22" s="40"/>
      <c r="B22" s="41" t="s">
        <v>3</v>
      </c>
      <c r="C22" s="42">
        <f>SUM(C4:C21)</f>
        <v>5798</v>
      </c>
      <c r="D22" s="56">
        <f>SUM(D4:D21)</f>
        <v>8818</v>
      </c>
      <c r="E22" s="84">
        <f t="shared" ref="E22:M22" si="1">SUM(E4:E21)</f>
        <v>2965</v>
      </c>
      <c r="F22" s="43">
        <f t="shared" si="1"/>
        <v>5431</v>
      </c>
      <c r="G22" s="44">
        <f t="shared" si="1"/>
        <v>3331</v>
      </c>
      <c r="H22" s="43">
        <f t="shared" si="1"/>
        <v>8508</v>
      </c>
      <c r="I22" s="44">
        <f t="shared" si="1"/>
        <v>1398</v>
      </c>
      <c r="J22" s="43">
        <f>SUM(J4:J21)</f>
        <v>4559</v>
      </c>
      <c r="K22" s="44">
        <f t="shared" si="1"/>
        <v>1909</v>
      </c>
      <c r="L22" s="43">
        <f>SUM(L4:L21)</f>
        <v>4924</v>
      </c>
      <c r="M22" s="44">
        <f t="shared" si="1"/>
        <v>12414</v>
      </c>
      <c r="N22" s="43">
        <f>SUM(N4:N21)</f>
        <v>60055</v>
      </c>
    </row>
    <row r="23" spans="1:14" ht="15.75" thickBot="1" x14ac:dyDescent="0.3">
      <c r="A23" s="47"/>
      <c r="B23" s="48"/>
      <c r="C23" s="50"/>
      <c r="D23" s="69"/>
      <c r="E23" s="69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14" t="s">
        <v>31</v>
      </c>
      <c r="B24" s="315"/>
      <c r="C24" s="52">
        <f>C22/N22</f>
        <v>9.6544833902256266E-2</v>
      </c>
      <c r="D24" s="51">
        <f>D22/N22</f>
        <v>0.14683207060194822</v>
      </c>
      <c r="E24" s="52">
        <f>E22/N22</f>
        <v>4.9371409541253852E-2</v>
      </c>
      <c r="F24" s="51">
        <f>F22/N22</f>
        <v>9.0433769045042051E-2</v>
      </c>
      <c r="G24" s="52">
        <f>G22/N22</f>
        <v>5.5465822995587381E-2</v>
      </c>
      <c r="H24" s="51">
        <f>H22/N22</f>
        <v>0.14167013570893347</v>
      </c>
      <c r="I24" s="52">
        <f>I22/N22</f>
        <v>2.3278661227208394E-2</v>
      </c>
      <c r="J24" s="51">
        <f>J22/N22</f>
        <v>7.5913745733078006E-2</v>
      </c>
      <c r="K24" s="52">
        <f>K22/N22</f>
        <v>3.178752809924236E-2</v>
      </c>
      <c r="L24" s="51">
        <f>L22/N22</f>
        <v>8.1991507784530848E-2</v>
      </c>
      <c r="M24" s="53">
        <f>M22/N22</f>
        <v>0.20671051536091917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60" t="s">
        <v>11</v>
      </c>
      <c r="D27" s="263" t="s">
        <v>32</v>
      </c>
      <c r="E27" s="262" t="s">
        <v>7</v>
      </c>
      <c r="F27" s="166" t="s">
        <v>9</v>
      </c>
      <c r="G27" s="228" t="s">
        <v>4</v>
      </c>
      <c r="H27" s="340"/>
      <c r="I27" s="1"/>
      <c r="J27" s="98"/>
      <c r="K27" s="324" t="s">
        <v>33</v>
      </c>
      <c r="L27" s="325"/>
      <c r="M27" s="149">
        <f>N22</f>
        <v>60055</v>
      </c>
      <c r="N27" s="150">
        <f>M27/M29</f>
        <v>0.96166471841022272</v>
      </c>
    </row>
    <row r="28" spans="1:14" ht="15.75" thickBot="1" x14ac:dyDescent="0.3">
      <c r="A28" s="24">
        <v>19</v>
      </c>
      <c r="B28" s="97" t="s">
        <v>34</v>
      </c>
      <c r="C28" s="261">
        <f>[12]STA_SP2_ZO!$L$51</f>
        <v>1218</v>
      </c>
      <c r="D28" s="264">
        <f>[13]STA_SP2_ZO!$L$51</f>
        <v>481</v>
      </c>
      <c r="E28" s="268">
        <f>'[14]СП-2 (ж.о.)'!$L$53</f>
        <v>302</v>
      </c>
      <c r="F28" s="55">
        <f>[15]STA_SP2_ZO!$L$51</f>
        <v>176</v>
      </c>
      <c r="G28" s="148">
        <f>[16]STA_SP2_ZO!$L$51</f>
        <v>217</v>
      </c>
      <c r="H28" s="55">
        <f>SUM(C28:G28)</f>
        <v>2394</v>
      </c>
      <c r="I28" s="1"/>
      <c r="J28" s="98"/>
      <c r="K28" s="316" t="s">
        <v>34</v>
      </c>
      <c r="L28" s="317"/>
      <c r="M28" s="148">
        <f>H28</f>
        <v>2394</v>
      </c>
      <c r="N28" s="151">
        <f>M28/M29</f>
        <v>3.8335281589777261E-2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318" t="s">
        <v>3</v>
      </c>
      <c r="L29" s="319"/>
      <c r="M29" s="152">
        <f>M27+M28</f>
        <v>62449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0.50877192982456143</v>
      </c>
      <c r="D30" s="99">
        <f>D28/H28</f>
        <v>0.2009189640768588</v>
      </c>
      <c r="E30" s="25">
        <f>E28/H28</f>
        <v>0.12614870509607351</v>
      </c>
      <c r="F30" s="99">
        <f>F28/H28</f>
        <v>7.3517126148705092E-2</v>
      </c>
      <c r="G30" s="25">
        <f>G28/H28</f>
        <v>9.0643274853801165E-2</v>
      </c>
      <c r="H30" s="99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222"/>
    </row>
  </sheetData>
  <mergeCells count="14">
    <mergeCell ref="N2:N3"/>
    <mergeCell ref="A30:B30"/>
    <mergeCell ref="K28:L28"/>
    <mergeCell ref="C1:K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M22" sqref="M22"/>
    </sheetView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58"/>
      <c r="B1" s="158"/>
      <c r="C1" s="345" t="s">
        <v>100</v>
      </c>
      <c r="D1" s="346"/>
      <c r="E1" s="346"/>
      <c r="F1" s="346"/>
      <c r="G1" s="346"/>
      <c r="H1" s="346"/>
      <c r="I1" s="346"/>
      <c r="J1" s="29"/>
      <c r="K1" s="29"/>
      <c r="L1" s="29"/>
      <c r="M1" s="29"/>
      <c r="N1" s="29"/>
    </row>
    <row r="2" spans="1:14" ht="15.75" thickBot="1" x14ac:dyDescent="0.3">
      <c r="A2" s="329" t="s">
        <v>0</v>
      </c>
      <c r="B2" s="331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35" t="s">
        <v>3</v>
      </c>
    </row>
    <row r="3" spans="1:14" ht="15.75" thickBot="1" x14ac:dyDescent="0.3">
      <c r="A3" s="330"/>
      <c r="B3" s="332"/>
      <c r="C3" s="80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7" t="s">
        <v>10</v>
      </c>
      <c r="L3" s="229" t="s">
        <v>93</v>
      </c>
      <c r="M3" s="58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85">
        <f>[1]STA_SP1_NO!$H$10</f>
        <v>72</v>
      </c>
      <c r="D4" s="82">
        <f>[2]STA_SP1_NO!$H$10</f>
        <v>355</v>
      </c>
      <c r="E4" s="185">
        <f>[3]STA_SP1_NO!$H$10</f>
        <v>30</v>
      </c>
      <c r="F4" s="82">
        <f>[4]STA_SP1_NO!$H$10</f>
        <v>294</v>
      </c>
      <c r="G4" s="185">
        <f>[5]STA_SP1_NO!$H$10</f>
        <v>23</v>
      </c>
      <c r="H4" s="82">
        <f>[6]STA_SP1_NO!$H$10</f>
        <v>127</v>
      </c>
      <c r="I4" s="194">
        <f>[7]STA_SP1_NO!$H$10</f>
        <v>88</v>
      </c>
      <c r="J4" s="165">
        <f>[8]STA_SP1_NO!$H$10</f>
        <v>39</v>
      </c>
      <c r="K4" s="185">
        <f>[9]STA_SP1_NO!$H$10</f>
        <v>52</v>
      </c>
      <c r="L4" s="184">
        <f>'[10]СП-1 (н.о.)'!$H$11</f>
        <v>78</v>
      </c>
      <c r="M4" s="185">
        <f>[11]STA_SP1_NO!$H$10</f>
        <v>256</v>
      </c>
      <c r="N4" s="155">
        <f t="shared" ref="N4:N22" si="0">SUM(C4:M4)</f>
        <v>1414</v>
      </c>
    </row>
    <row r="5" spans="1:14" ht="15.75" thickBot="1" x14ac:dyDescent="0.3">
      <c r="A5" s="36">
        <v>2</v>
      </c>
      <c r="B5" s="37" t="s">
        <v>13</v>
      </c>
      <c r="C5" s="185">
        <f>[1]STA_SP1_NO!$H$20</f>
        <v>127</v>
      </c>
      <c r="D5" s="82">
        <f>[2]STA_SP1_NO!$H$20</f>
        <v>447</v>
      </c>
      <c r="E5" s="185">
        <f>[3]STA_SP1_NO!$H$20</f>
        <v>52</v>
      </c>
      <c r="F5" s="82">
        <f>[4]STA_SP1_NO!$H$20</f>
        <v>1095</v>
      </c>
      <c r="G5" s="185">
        <f>[5]STA_SP1_NO!$H$20</f>
        <v>6</v>
      </c>
      <c r="H5" s="82">
        <f>[6]STA_SP1_NO!$H$20</f>
        <v>874</v>
      </c>
      <c r="I5" s="194">
        <f>[7]STA_SP1_NO!$H$20</f>
        <v>0</v>
      </c>
      <c r="J5" s="165">
        <f>[8]STA_SP1_NO!$H$20</f>
        <v>58</v>
      </c>
      <c r="K5" s="185">
        <f>[9]STA_SP1_NO!$H$20</f>
        <v>0</v>
      </c>
      <c r="L5" s="184">
        <f>'[10]СП-1 (н.о.)'!$H$21</f>
        <v>66</v>
      </c>
      <c r="M5" s="185">
        <f>[11]STA_SP1_NO!$H$20</f>
        <v>1869</v>
      </c>
      <c r="N5" s="63">
        <f t="shared" si="0"/>
        <v>4594</v>
      </c>
    </row>
    <row r="6" spans="1:14" ht="15.75" thickBot="1" x14ac:dyDescent="0.3">
      <c r="A6" s="36">
        <v>3</v>
      </c>
      <c r="B6" s="37" t="s">
        <v>14</v>
      </c>
      <c r="C6" s="185">
        <f>[1]STA_SP1_NO!$H$24</f>
        <v>97</v>
      </c>
      <c r="D6" s="82">
        <f>[2]STA_SP1_NO!$H$24</f>
        <v>320</v>
      </c>
      <c r="E6" s="185">
        <f>[3]STA_SP1_NO!$H$24</f>
        <v>202</v>
      </c>
      <c r="F6" s="82">
        <f>[4]STA_SP1_NO!$H$24</f>
        <v>300</v>
      </c>
      <c r="G6" s="185">
        <f>[5]STA_SP1_NO!$H$24</f>
        <v>116</v>
      </c>
      <c r="H6" s="82">
        <f>[6]STA_SP1_NO!$H$24</f>
        <v>306</v>
      </c>
      <c r="I6" s="194">
        <f>[7]STA_SP1_NO!$H$24</f>
        <v>71</v>
      </c>
      <c r="J6" s="165">
        <f>[8]STA_SP1_NO!$H$24</f>
        <v>147</v>
      </c>
      <c r="K6" s="185">
        <f>[9]STA_SP1_NO!$H$24</f>
        <v>184</v>
      </c>
      <c r="L6" s="184">
        <f>'[10]СП-1 (н.о.)'!$H$25</f>
        <v>225</v>
      </c>
      <c r="M6" s="185">
        <f>[11]STA_SP1_NO!$H$24</f>
        <v>360</v>
      </c>
      <c r="N6" s="63">
        <f t="shared" si="0"/>
        <v>2328</v>
      </c>
    </row>
    <row r="7" spans="1:14" ht="15.75" thickBot="1" x14ac:dyDescent="0.3">
      <c r="A7" s="36">
        <v>4</v>
      </c>
      <c r="B7" s="37" t="s">
        <v>15</v>
      </c>
      <c r="C7" s="185">
        <f>[1]STA_SP1_NO!$H$27</f>
        <v>0</v>
      </c>
      <c r="D7" s="82">
        <f>[2]STA_SP1_NO!$H$27</f>
        <v>0</v>
      </c>
      <c r="E7" s="185">
        <f>[3]STA_SP1_NO!$H$27</f>
        <v>0</v>
      </c>
      <c r="F7" s="82">
        <f>[4]STA_SP1_NO!$H$27</f>
        <v>0</v>
      </c>
      <c r="G7" s="185">
        <f>[5]STA_SP1_NO!$H$27</f>
        <v>0</v>
      </c>
      <c r="H7" s="82">
        <f>[6]STA_SP1_NO!$H$27</f>
        <v>0</v>
      </c>
      <c r="I7" s="194">
        <f>[7]STA_SP1_NO!$H$27</f>
        <v>0</v>
      </c>
      <c r="J7" s="165">
        <f>[8]STA_SP1_NO!$H$27</f>
        <v>0</v>
      </c>
      <c r="K7" s="185">
        <f>[9]STA_SP1_NO!$H$27</f>
        <v>0</v>
      </c>
      <c r="L7" s="184">
        <f>'[10]СП-1 (н.о.)'!$H$28</f>
        <v>0</v>
      </c>
      <c r="M7" s="185">
        <f>[11]STA_SP1_NO!$H$27</f>
        <v>0</v>
      </c>
      <c r="N7" s="63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5">
        <f>[1]STA_SP1_NO!$H$30</f>
        <v>0</v>
      </c>
      <c r="D8" s="82">
        <f>[2]STA_SP1_NO!$H$30</f>
        <v>1</v>
      </c>
      <c r="E8" s="185">
        <f>[3]STA_SP1_NO!$H$30</f>
        <v>0</v>
      </c>
      <c r="F8" s="82">
        <f>[4]STA_SP1_NO!$H$30</f>
        <v>0</v>
      </c>
      <c r="G8" s="185">
        <f>[5]STA_SP1_NO!$H$30</f>
        <v>0</v>
      </c>
      <c r="H8" s="82">
        <f>[6]STA_SP1_NO!$H$30</f>
        <v>0</v>
      </c>
      <c r="I8" s="194">
        <f>[7]STA_SP1_NO!$H$30</f>
        <v>0</v>
      </c>
      <c r="J8" s="165">
        <f>[8]STA_SP1_NO!$H$30</f>
        <v>0</v>
      </c>
      <c r="K8" s="185">
        <f>[9]STA_SP1_NO!$H$30</f>
        <v>0</v>
      </c>
      <c r="L8" s="184">
        <f>'[10]СП-1 (н.о.)'!$H$31</f>
        <v>0</v>
      </c>
      <c r="M8" s="185">
        <f>[11]STA_SP1_NO!$H$30</f>
        <v>0</v>
      </c>
      <c r="N8" s="63">
        <f t="shared" si="0"/>
        <v>1</v>
      </c>
    </row>
    <row r="9" spans="1:14" ht="15.75" thickBot="1" x14ac:dyDescent="0.3">
      <c r="A9" s="36">
        <v>6</v>
      </c>
      <c r="B9" s="37" t="s">
        <v>17</v>
      </c>
      <c r="C9" s="185">
        <f>[1]STA_SP1_NO!$H$33</f>
        <v>0</v>
      </c>
      <c r="D9" s="82">
        <f>[2]STA_SP1_NO!$H$33</f>
        <v>0</v>
      </c>
      <c r="E9" s="185">
        <f>[3]STA_SP1_NO!$H$33</f>
        <v>0</v>
      </c>
      <c r="F9" s="82">
        <f>[4]STA_SP1_NO!$H$33</f>
        <v>0</v>
      </c>
      <c r="G9" s="185">
        <f>[5]STA_SP1_NO!$H$33</f>
        <v>0</v>
      </c>
      <c r="H9" s="82">
        <f>[6]STA_SP1_NO!$H$33</f>
        <v>0</v>
      </c>
      <c r="I9" s="194">
        <f>[7]STA_SP1_NO!$H$33</f>
        <v>0</v>
      </c>
      <c r="J9" s="165">
        <f>[8]STA_SP1_NO!$H$33</f>
        <v>0</v>
      </c>
      <c r="K9" s="185">
        <f>[9]STA_SP1_NO!$H$33</f>
        <v>0</v>
      </c>
      <c r="L9" s="184">
        <f>'[10]СП-1 (н.о.)'!$H$34</f>
        <v>0</v>
      </c>
      <c r="M9" s="185">
        <f>[11]STA_SP1_NO!$H$33</f>
        <v>0</v>
      </c>
      <c r="N9" s="63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85">
        <f>[1]STA_SP1_NO!$H$36</f>
        <v>2</v>
      </c>
      <c r="D10" s="82">
        <f>[2]STA_SP1_NO!$H$36</f>
        <v>3</v>
      </c>
      <c r="E10" s="185">
        <f>[3]STA_SP1_NO!$H$36</f>
        <v>3</v>
      </c>
      <c r="F10" s="82">
        <f>[4]STA_SP1_NO!$H$36</f>
        <v>0</v>
      </c>
      <c r="G10" s="185">
        <f>[5]STA_SP1_NO!$H$36</f>
        <v>0</v>
      </c>
      <c r="H10" s="82">
        <f>[6]STA_SP1_NO!$H$36</f>
        <v>1</v>
      </c>
      <c r="I10" s="194">
        <f>[7]STA_SP1_NO!$H$36</f>
        <v>0</v>
      </c>
      <c r="J10" s="165">
        <f>[8]STA_SP1_NO!$H$36</f>
        <v>2</v>
      </c>
      <c r="K10" s="185">
        <f>[9]STA_SP1_NO!$H$36</f>
        <v>0</v>
      </c>
      <c r="L10" s="184">
        <f>'[10]СП-1 (н.о.)'!$H$37</f>
        <v>1</v>
      </c>
      <c r="M10" s="185">
        <f>[11]STA_SP1_NO!$H$36</f>
        <v>0</v>
      </c>
      <c r="N10" s="63">
        <f t="shared" si="0"/>
        <v>12</v>
      </c>
    </row>
    <row r="11" spans="1:14" ht="15.75" thickBot="1" x14ac:dyDescent="0.3">
      <c r="A11" s="36">
        <v>8</v>
      </c>
      <c r="B11" s="37" t="s">
        <v>19</v>
      </c>
      <c r="C11" s="185">
        <f>[1]STA_SP1_NO!$H$40</f>
        <v>42</v>
      </c>
      <c r="D11" s="82">
        <f>[2]STA_SP1_NO!$H$40</f>
        <v>16</v>
      </c>
      <c r="E11" s="185">
        <f>[3]STA_SP1_NO!$H$40</f>
        <v>11</v>
      </c>
      <c r="F11" s="82">
        <f>[4]STA_SP1_NO!$H$40</f>
        <v>48</v>
      </c>
      <c r="G11" s="185">
        <f>[5]STA_SP1_NO!$H$40</f>
        <v>5</v>
      </c>
      <c r="H11" s="82">
        <f>[6]STA_SP1_NO!$H$40</f>
        <v>68</v>
      </c>
      <c r="I11" s="194">
        <f>[7]STA_SP1_NO!$H$40</f>
        <v>16</v>
      </c>
      <c r="J11" s="165">
        <f>[8]STA_SP1_NO!$H$40</f>
        <v>15</v>
      </c>
      <c r="K11" s="185">
        <f>[9]STA_SP1_NO!$H$40</f>
        <v>17</v>
      </c>
      <c r="L11" s="184">
        <f>'[10]СП-1 (н.о.)'!$H$41</f>
        <v>10</v>
      </c>
      <c r="M11" s="185">
        <f>[11]STA_SP1_NO!$H$40</f>
        <v>30</v>
      </c>
      <c r="N11" s="63">
        <f t="shared" si="0"/>
        <v>278</v>
      </c>
    </row>
    <row r="12" spans="1:14" ht="15.75" thickBot="1" x14ac:dyDescent="0.3">
      <c r="A12" s="36">
        <v>9</v>
      </c>
      <c r="B12" s="37" t="s">
        <v>20</v>
      </c>
      <c r="C12" s="185">
        <f>[1]STA_SP1_NO!$H$56</f>
        <v>116</v>
      </c>
      <c r="D12" s="82">
        <f>[2]STA_SP1_NO!$H$56</f>
        <v>267</v>
      </c>
      <c r="E12" s="185">
        <f>[3]STA_SP1_NO!$H$56</f>
        <v>72</v>
      </c>
      <c r="F12" s="82">
        <f>[4]STA_SP1_NO!$H$56</f>
        <v>302</v>
      </c>
      <c r="G12" s="185">
        <f>[5]STA_SP1_NO!$H$56</f>
        <v>82</v>
      </c>
      <c r="H12" s="82">
        <f>[6]STA_SP1_NO!$H$56</f>
        <v>54</v>
      </c>
      <c r="I12" s="194">
        <f>[7]STA_SP1_NO!$H$56</f>
        <v>2</v>
      </c>
      <c r="J12" s="165">
        <f>[8]STA_SP1_NO!$H$56</f>
        <v>60</v>
      </c>
      <c r="K12" s="185">
        <f>[9]STA_SP1_NO!$H$56</f>
        <v>34</v>
      </c>
      <c r="L12" s="184">
        <f>'[10]СП-1 (н.о.)'!$H$57</f>
        <v>36</v>
      </c>
      <c r="M12" s="185">
        <f>[11]STA_SP1_NO!$H$56</f>
        <v>92</v>
      </c>
      <c r="N12" s="63">
        <f t="shared" si="0"/>
        <v>1117</v>
      </c>
    </row>
    <row r="13" spans="1:14" ht="15.75" thickBot="1" x14ac:dyDescent="0.3">
      <c r="A13" s="36">
        <v>10</v>
      </c>
      <c r="B13" s="37" t="s">
        <v>21</v>
      </c>
      <c r="C13" s="185">
        <f>[1]STA_SP1_NO!$H$88</f>
        <v>588</v>
      </c>
      <c r="D13" s="82">
        <f>[2]STA_SP1_NO!$H$88</f>
        <v>1023</v>
      </c>
      <c r="E13" s="185">
        <f>[3]STA_SP1_NO!$H$88</f>
        <v>850</v>
      </c>
      <c r="F13" s="82">
        <f>[4]STA_SP1_NO!$H$88</f>
        <v>897</v>
      </c>
      <c r="G13" s="185">
        <f>[5]STA_SP1_NO!$H$88</f>
        <v>666</v>
      </c>
      <c r="H13" s="82">
        <f>[6]STA_SP1_NO!$H$88</f>
        <v>1481</v>
      </c>
      <c r="I13" s="194">
        <f>[7]STA_SP1_NO!$H$88</f>
        <v>2415</v>
      </c>
      <c r="J13" s="165">
        <f>[8]STA_SP1_NO!$H$88</f>
        <v>851</v>
      </c>
      <c r="K13" s="185">
        <f>[9]STA_SP1_NO!$H$88</f>
        <v>808</v>
      </c>
      <c r="L13" s="184">
        <f>'[10]СП-1 (н.о.)'!$H$89</f>
        <v>755</v>
      </c>
      <c r="M13" s="185">
        <f>[11]STA_SP1_NO!$H$88</f>
        <v>939</v>
      </c>
      <c r="N13" s="63">
        <f t="shared" si="0"/>
        <v>11273</v>
      </c>
    </row>
    <row r="14" spans="1:14" ht="15.75" thickBot="1" x14ac:dyDescent="0.3">
      <c r="A14" s="36">
        <v>11</v>
      </c>
      <c r="B14" s="37" t="s">
        <v>22</v>
      </c>
      <c r="C14" s="185">
        <f>[1]STA_SP1_NO!$H$124</f>
        <v>0</v>
      </c>
      <c r="D14" s="82">
        <f>[2]STA_SP1_NO!$H$124</f>
        <v>0</v>
      </c>
      <c r="E14" s="185">
        <f>[3]STA_SP1_NO!$H$124</f>
        <v>0</v>
      </c>
      <c r="F14" s="82">
        <f>[4]STA_SP1_NO!$H$124</f>
        <v>0</v>
      </c>
      <c r="G14" s="185">
        <f>[5]STA_SP1_NO!$H$124</f>
        <v>0</v>
      </c>
      <c r="H14" s="82">
        <f>[6]STA_SP1_NO!$H$124</f>
        <v>0</v>
      </c>
      <c r="I14" s="194">
        <f>[7]STA_SP1_NO!$H$124</f>
        <v>0</v>
      </c>
      <c r="J14" s="165">
        <f>[8]STA_SP1_NO!$H$124</f>
        <v>0</v>
      </c>
      <c r="K14" s="185">
        <f>[9]STA_SP1_NO!$H$124</f>
        <v>0</v>
      </c>
      <c r="L14" s="184">
        <f>'[10]СП-1 (н.о.)'!$H$125</f>
        <v>0</v>
      </c>
      <c r="M14" s="185">
        <f>[11]STA_SP1_NO!$H$124</f>
        <v>0</v>
      </c>
      <c r="N14" s="63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5">
        <f>[1]STA_SP1_NO!$H$128</f>
        <v>0</v>
      </c>
      <c r="D15" s="82">
        <f>[2]STA_SP1_NO!$H$128</f>
        <v>6</v>
      </c>
      <c r="E15" s="185">
        <f>[3]STA_SP1_NO!$H$128</f>
        <v>0</v>
      </c>
      <c r="F15" s="82">
        <f>[4]STA_SP1_NO!$H$128</f>
        <v>0</v>
      </c>
      <c r="G15" s="185">
        <f>[5]STA_SP1_NO!$H$128</f>
        <v>0</v>
      </c>
      <c r="H15" s="82">
        <f>[6]STA_SP1_NO!$H$128</f>
        <v>0</v>
      </c>
      <c r="I15" s="194">
        <f>[7]STA_SP1_NO!$H$128</f>
        <v>0</v>
      </c>
      <c r="J15" s="165">
        <f>[8]STA_SP1_NO!$H$128</f>
        <v>0</v>
      </c>
      <c r="K15" s="185">
        <f>[9]STA_SP1_NO!$H$128</f>
        <v>0</v>
      </c>
      <c r="L15" s="184">
        <f>'[10]СП-1 (н.о.)'!$H$129</f>
        <v>0</v>
      </c>
      <c r="M15" s="185">
        <f>[11]STA_SP1_NO!$H$128</f>
        <v>0</v>
      </c>
      <c r="N15" s="63">
        <f t="shared" si="0"/>
        <v>6</v>
      </c>
    </row>
    <row r="16" spans="1:14" ht="15.75" thickBot="1" x14ac:dyDescent="0.3">
      <c r="A16" s="36">
        <v>13</v>
      </c>
      <c r="B16" s="37" t="s">
        <v>24</v>
      </c>
      <c r="C16" s="185">
        <f>[1]STA_SP1_NO!$H$132</f>
        <v>36</v>
      </c>
      <c r="D16" s="82">
        <f>[2]STA_SP1_NO!$H$132</f>
        <v>11</v>
      </c>
      <c r="E16" s="185">
        <f>[3]STA_SP1_NO!$H$132</f>
        <v>10</v>
      </c>
      <c r="F16" s="82">
        <f>[4]STA_SP1_NO!$H$132</f>
        <v>12</v>
      </c>
      <c r="G16" s="185">
        <f>[5]STA_SP1_NO!$H$132</f>
        <v>44</v>
      </c>
      <c r="H16" s="82">
        <f>[6]STA_SP1_NO!$H$132</f>
        <v>24</v>
      </c>
      <c r="I16" s="194">
        <f>[7]STA_SP1_NO!$H$132</f>
        <v>2</v>
      </c>
      <c r="J16" s="165">
        <f>[8]STA_SP1_NO!$H$132</f>
        <v>20</v>
      </c>
      <c r="K16" s="185">
        <f>[9]STA_SP1_NO!$H$132</f>
        <v>25</v>
      </c>
      <c r="L16" s="184">
        <f>'[10]СП-1 (н.о.)'!$H$133</f>
        <v>3</v>
      </c>
      <c r="M16" s="185">
        <f>[11]STA_SP1_NO!$H$132</f>
        <v>18</v>
      </c>
      <c r="N16" s="63">
        <f t="shared" si="0"/>
        <v>205</v>
      </c>
    </row>
    <row r="17" spans="1:14" ht="15.75" thickBot="1" x14ac:dyDescent="0.3">
      <c r="A17" s="36">
        <v>14</v>
      </c>
      <c r="B17" s="37" t="s">
        <v>25</v>
      </c>
      <c r="C17" s="185">
        <f>[1]STA_SP1_NO!$H$153</f>
        <v>0</v>
      </c>
      <c r="D17" s="82">
        <f>[2]STA_SP1_NO!$H$153</f>
        <v>23</v>
      </c>
      <c r="E17" s="185">
        <f>[3]STA_SP1_NO!$H$153</f>
        <v>0</v>
      </c>
      <c r="F17" s="82">
        <f>[4]STA_SP1_NO!$H$153</f>
        <v>0</v>
      </c>
      <c r="G17" s="185">
        <f>[5]STA_SP1_NO!$H$153</f>
        <v>0</v>
      </c>
      <c r="H17" s="82">
        <f>[6]STA_SP1_NO!$H$153</f>
        <v>0</v>
      </c>
      <c r="I17" s="194">
        <f>[7]STA_SP1_NO!$H$153</f>
        <v>0</v>
      </c>
      <c r="J17" s="165">
        <f>[8]STA_SP1_NO!$H$153</f>
        <v>0</v>
      </c>
      <c r="K17" s="185">
        <f>[9]STA_SP1_NO!$H$153</f>
        <v>0</v>
      </c>
      <c r="L17" s="184">
        <f>'[10]СП-1 (н.о.)'!$H$154</f>
        <v>0</v>
      </c>
      <c r="M17" s="185">
        <f>[11]STA_SP1_NO!$H$153</f>
        <v>1</v>
      </c>
      <c r="N17" s="63">
        <f t="shared" si="0"/>
        <v>24</v>
      </c>
    </row>
    <row r="18" spans="1:14" ht="15.75" thickBot="1" x14ac:dyDescent="0.3">
      <c r="A18" s="36">
        <v>15</v>
      </c>
      <c r="B18" s="37" t="s">
        <v>26</v>
      </c>
      <c r="C18" s="185">
        <f>[1]STA_SP1_NO!$H$158</f>
        <v>0</v>
      </c>
      <c r="D18" s="82">
        <f>[2]STA_SP1_NO!$H$158</f>
        <v>0</v>
      </c>
      <c r="E18" s="185">
        <f>[3]STA_SP1_NO!$H$158</f>
        <v>0</v>
      </c>
      <c r="F18" s="82">
        <f>[4]STA_SP1_NO!$H$158</f>
        <v>0</v>
      </c>
      <c r="G18" s="185">
        <f>[5]STA_SP1_NO!$H$158</f>
        <v>0</v>
      </c>
      <c r="H18" s="82">
        <f>[6]STA_SP1_NO!$H$158</f>
        <v>0</v>
      </c>
      <c r="I18" s="194">
        <f>[7]STA_SP1_NO!$H$158</f>
        <v>0</v>
      </c>
      <c r="J18" s="165">
        <f>[8]STA_SP1_NO!$H$158</f>
        <v>0</v>
      </c>
      <c r="K18" s="185">
        <f>[9]STA_SP1_NO!$H$158</f>
        <v>0</v>
      </c>
      <c r="L18" s="184">
        <f>'[10]СП-1 (н.о.)'!$H$159</f>
        <v>0</v>
      </c>
      <c r="M18" s="185">
        <f>[11]STA_SP1_NO!$H$158</f>
        <v>0</v>
      </c>
      <c r="N18" s="63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5">
        <f>[1]STA_SP1_NO!$H$161</f>
        <v>0</v>
      </c>
      <c r="D19" s="82">
        <f>[2]STA_SP1_NO!$H$161</f>
        <v>0</v>
      </c>
      <c r="E19" s="185">
        <f>[3]STA_SP1_NO!$H$161</f>
        <v>0</v>
      </c>
      <c r="F19" s="82">
        <f>[4]STA_SP1_NO!$H$161</f>
        <v>2</v>
      </c>
      <c r="G19" s="185">
        <f>[5]STA_SP1_NO!$H$161</f>
        <v>0</v>
      </c>
      <c r="H19" s="82">
        <f>[6]STA_SP1_NO!$H$161</f>
        <v>0</v>
      </c>
      <c r="I19" s="194">
        <f>[7]STA_SP1_NO!$H$161</f>
        <v>0</v>
      </c>
      <c r="J19" s="165">
        <f>[8]STA_SP1_NO!$H$161</f>
        <v>0</v>
      </c>
      <c r="K19" s="185">
        <f>[9]STA_SP1_NO!$H$161</f>
        <v>0</v>
      </c>
      <c r="L19" s="184">
        <f>'[10]СП-1 (н.о.)'!$H$162</f>
        <v>0</v>
      </c>
      <c r="M19" s="185">
        <f>[11]STA_SP1_NO!$H$161</f>
        <v>0</v>
      </c>
      <c r="N19" s="63">
        <f t="shared" si="0"/>
        <v>2</v>
      </c>
    </row>
    <row r="20" spans="1:14" ht="15.75" thickBot="1" x14ac:dyDescent="0.3">
      <c r="A20" s="36">
        <v>17</v>
      </c>
      <c r="B20" s="37" t="s">
        <v>28</v>
      </c>
      <c r="C20" s="185">
        <f>[1]STA_SP1_NO!$H$167</f>
        <v>0</v>
      </c>
      <c r="D20" s="82">
        <f>[2]STA_SP1_NO!$H$167</f>
        <v>0</v>
      </c>
      <c r="E20" s="185">
        <f>[3]STA_SP1_NO!$H$167</f>
        <v>0</v>
      </c>
      <c r="F20" s="82">
        <f>[4]STA_SP1_NO!$H$167</f>
        <v>0</v>
      </c>
      <c r="G20" s="185">
        <f>[5]STA_SP1_NO!$H$167</f>
        <v>0</v>
      </c>
      <c r="H20" s="82">
        <f>[6]STA_SP1_NO!$H$167</f>
        <v>0</v>
      </c>
      <c r="I20" s="194">
        <f>[7]STA_SP1_NO!$H$167</f>
        <v>0</v>
      </c>
      <c r="J20" s="165">
        <f>[8]STA_SP1_NO!$H$167</f>
        <v>0</v>
      </c>
      <c r="K20" s="185">
        <f>[9]STA_SP1_NO!$H$167</f>
        <v>0</v>
      </c>
      <c r="L20" s="184">
        <f>'[10]СП-1 (н.о.)'!$H$168</f>
        <v>0</v>
      </c>
      <c r="M20" s="185">
        <f>[11]STA_SP1_NO!$H$167</f>
        <v>0</v>
      </c>
      <c r="N20" s="63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[1]STA_SP1_NO!$H$170</f>
        <v>25</v>
      </c>
      <c r="D21" s="82">
        <f>[2]STA_SP1_NO!$H$170</f>
        <v>319</v>
      </c>
      <c r="E21" s="185">
        <f>[3]STA_SP1_NO!$H$170</f>
        <v>74</v>
      </c>
      <c r="F21" s="82">
        <f>[4]STA_SP1_NO!$H$170</f>
        <v>360</v>
      </c>
      <c r="G21" s="185">
        <f>[5]STA_SP1_NO!$H$170</f>
        <v>4</v>
      </c>
      <c r="H21" s="82">
        <f>[6]STA_SP1_NO!$H$170</f>
        <v>247</v>
      </c>
      <c r="I21" s="194">
        <f>[7]STA_SP1_NO!$H$170</f>
        <v>27</v>
      </c>
      <c r="J21" s="165">
        <f>[8]STA_SP1_NO!$H$170</f>
        <v>8</v>
      </c>
      <c r="K21" s="185">
        <f>[9]STA_SP1_NO!$H$170</f>
        <v>94</v>
      </c>
      <c r="L21" s="184">
        <f>'[10]СП-1 (н.о.)'!$H$171</f>
        <v>37</v>
      </c>
      <c r="M21" s="185">
        <f>[11]STA_SP1_NO!$H$170</f>
        <v>132</v>
      </c>
      <c r="N21" s="156">
        <f t="shared" si="0"/>
        <v>1327</v>
      </c>
    </row>
    <row r="22" spans="1:14" ht="15.75" thickBot="1" x14ac:dyDescent="0.3">
      <c r="A22" s="40"/>
      <c r="B22" s="41" t="s">
        <v>37</v>
      </c>
      <c r="C22" s="59">
        <f t="shared" ref="C22:M22" si="1">SUM(C4:C21)</f>
        <v>1105</v>
      </c>
      <c r="D22" s="46">
        <f t="shared" si="1"/>
        <v>2791</v>
      </c>
      <c r="E22" s="85">
        <f>SUM(E4:E21)</f>
        <v>1304</v>
      </c>
      <c r="F22" s="46">
        <f t="shared" si="1"/>
        <v>3310</v>
      </c>
      <c r="G22" s="60">
        <f t="shared" si="1"/>
        <v>946</v>
      </c>
      <c r="H22" s="46">
        <f t="shared" si="1"/>
        <v>3182</v>
      </c>
      <c r="I22" s="59">
        <f t="shared" si="1"/>
        <v>2621</v>
      </c>
      <c r="J22" s="46">
        <f>SUM(J4:J21)</f>
        <v>1200</v>
      </c>
      <c r="K22" s="85">
        <f>SUM(K4:K21)</f>
        <v>1214</v>
      </c>
      <c r="L22" s="46">
        <f>SUM(L4:L21)</f>
        <v>1211</v>
      </c>
      <c r="M22" s="59">
        <f t="shared" si="1"/>
        <v>3697</v>
      </c>
      <c r="N22" s="43">
        <f t="shared" si="0"/>
        <v>22581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14" t="s">
        <v>31</v>
      </c>
      <c r="B24" s="315"/>
      <c r="C24" s="52">
        <f>C22/N22</f>
        <v>4.8934945308002305E-2</v>
      </c>
      <c r="D24" s="51">
        <f>D22/N22</f>
        <v>0.12359948629378681</v>
      </c>
      <c r="E24" s="52">
        <f>E22/N22</f>
        <v>5.7747663965280548E-2</v>
      </c>
      <c r="F24" s="51">
        <f>F22/N22</f>
        <v>0.14658341083211548</v>
      </c>
      <c r="G24" s="52">
        <f>G22/N22</f>
        <v>4.1893627385855364E-2</v>
      </c>
      <c r="H24" s="51">
        <f>H22/N22</f>
        <v>0.14091492847969531</v>
      </c>
      <c r="I24" s="52">
        <f>I22/N22</f>
        <v>0.11607103316947877</v>
      </c>
      <c r="J24" s="51">
        <f>J22/N22</f>
        <v>5.3142022053939156E-2</v>
      </c>
      <c r="K24" s="52">
        <f>K22/N22</f>
        <v>5.3762012311235112E-2</v>
      </c>
      <c r="L24" s="51">
        <f>L22/N22</f>
        <v>5.3629157256100263E-2</v>
      </c>
      <c r="M24" s="52">
        <f>M22/N22</f>
        <v>0.16372171294451088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3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30" t="s">
        <v>11</v>
      </c>
      <c r="D27" s="166" t="s">
        <v>32</v>
      </c>
      <c r="E27" s="230" t="s">
        <v>7</v>
      </c>
      <c r="F27" s="166" t="s">
        <v>9</v>
      </c>
      <c r="G27" s="228" t="s">
        <v>4</v>
      </c>
      <c r="H27" s="340"/>
      <c r="I27" s="1"/>
      <c r="J27" s="98"/>
      <c r="K27" s="324" t="s">
        <v>33</v>
      </c>
      <c r="L27" s="325"/>
      <c r="M27" s="149">
        <f>N22</f>
        <v>22581</v>
      </c>
      <c r="N27" s="150">
        <f>M27/M29</f>
        <v>0.97059961315280463</v>
      </c>
    </row>
    <row r="28" spans="1:14" ht="15.75" thickBot="1" x14ac:dyDescent="0.3">
      <c r="A28" s="24">
        <v>19</v>
      </c>
      <c r="B28" s="167" t="s">
        <v>34</v>
      </c>
      <c r="C28" s="224">
        <f>[12]STA_SP2_ZO!$G$51+[12]STA_SP2_ZO!$H$51</f>
        <v>302</v>
      </c>
      <c r="D28" s="55">
        <f>[13]STA_SP2_ZO!$G$51+[13]STA_SP2_ZO!$H$51</f>
        <v>314</v>
      </c>
      <c r="E28" s="224">
        <f>'[14]СП-2 (ж.о.)'!$G$53+'[14]СП-2 (ж.о.)'!$H$53</f>
        <v>29</v>
      </c>
      <c r="F28" s="55">
        <f>[15]STA_SP2_ZO!$G$51+[15]STA_SP2_ZO!$H$51</f>
        <v>28</v>
      </c>
      <c r="G28" s="148">
        <f>[16]STA_SP2_ZO!$G$51+[16]STA_SP2_ZO!$H$51</f>
        <v>11</v>
      </c>
      <c r="H28" s="55">
        <f>SUM(C28:G28)</f>
        <v>684</v>
      </c>
      <c r="I28" s="1"/>
      <c r="J28" s="98"/>
      <c r="K28" s="316" t="s">
        <v>34</v>
      </c>
      <c r="L28" s="317"/>
      <c r="M28" s="148">
        <f>H28</f>
        <v>684</v>
      </c>
      <c r="N28" s="151">
        <f>M28/M29</f>
        <v>2.9400386847195356E-2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318" t="s">
        <v>3</v>
      </c>
      <c r="L29" s="319"/>
      <c r="M29" s="152">
        <f>M27+M28</f>
        <v>23265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0.44152046783625731</v>
      </c>
      <c r="D30" s="99">
        <f>D28/H28</f>
        <v>0.45906432748538012</v>
      </c>
      <c r="E30" s="25">
        <f>E28/H28</f>
        <v>4.2397660818713448E-2</v>
      </c>
      <c r="F30" s="99">
        <f>F28/H28</f>
        <v>4.0935672514619881E-2</v>
      </c>
      <c r="G30" s="25">
        <f>G28/H28</f>
        <v>1.6081871345029239E-2</v>
      </c>
      <c r="H30" s="99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H26:H27"/>
    <mergeCell ref="C26:G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M22" sqref="M22"/>
    </sheetView>
  </sheetViews>
  <sheetFormatPr defaultRowHeight="15" x14ac:dyDescent="0.25"/>
  <cols>
    <col min="1" max="1" width="4.7109375" customWidth="1"/>
    <col min="2" max="2" width="27.85546875" customWidth="1"/>
    <col min="11" max="11" width="9.140625" customWidth="1"/>
  </cols>
  <sheetData>
    <row r="1" spans="1:14" ht="27.75" customHeight="1" thickBot="1" x14ac:dyDescent="0.3">
      <c r="A1" s="29"/>
      <c r="B1" s="29"/>
      <c r="C1" s="326" t="s">
        <v>101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8" t="s">
        <v>36</v>
      </c>
    </row>
    <row r="2" spans="1:14" ht="15.75" thickBot="1" x14ac:dyDescent="0.3">
      <c r="A2" s="329" t="s">
        <v>0</v>
      </c>
      <c r="B2" s="331" t="s">
        <v>1</v>
      </c>
      <c r="C2" s="349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5" t="s">
        <v>3</v>
      </c>
    </row>
    <row r="3" spans="1:14" ht="15.75" thickBot="1" x14ac:dyDescent="0.3">
      <c r="A3" s="330"/>
      <c r="B3" s="332"/>
      <c r="C3" s="80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8" t="s">
        <v>38</v>
      </c>
      <c r="L3" s="229" t="s">
        <v>93</v>
      </c>
      <c r="M3" s="57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54">
        <f>[1]STA_SP1_NO!$I$10</f>
        <v>3510.76</v>
      </c>
      <c r="D4" s="82">
        <f>[2]STA_SP1_NO!$I$10</f>
        <v>18870.990000000002</v>
      </c>
      <c r="E4" s="154">
        <f>[3]STA_SP1_NO!$I$10</f>
        <v>2440</v>
      </c>
      <c r="F4" s="82">
        <f>[4]STA_SP1_NO!$I$10</f>
        <v>9317.89</v>
      </c>
      <c r="G4" s="154">
        <f>[5]STA_SP1_NO!$I$10</f>
        <v>5049</v>
      </c>
      <c r="H4" s="82">
        <f>[6]STA_SP1_NO!$I$10</f>
        <v>4957</v>
      </c>
      <c r="I4" s="194">
        <f>[7]STA_SP1_NO!$I$10</f>
        <v>3187.49</v>
      </c>
      <c r="J4" s="82">
        <f>[8]STA_SP1_NO!$I$10</f>
        <v>3739</v>
      </c>
      <c r="K4" s="154">
        <f>[9]STA_SP1_NO!$I$10</f>
        <v>1043</v>
      </c>
      <c r="L4" s="82">
        <f>'[10]СП-1 (н.о.)'!$I$11</f>
        <v>8015.35</v>
      </c>
      <c r="M4" s="185">
        <f>[11]STA_SP1_NO!$I$10</f>
        <v>4989</v>
      </c>
      <c r="N4" s="155">
        <f t="shared" ref="N4:N21" si="0">SUM(C4:M4)</f>
        <v>65119.479999999996</v>
      </c>
    </row>
    <row r="5" spans="1:14" ht="15.75" thickBot="1" x14ac:dyDescent="0.3">
      <c r="A5" s="36">
        <v>2</v>
      </c>
      <c r="B5" s="37" t="s">
        <v>13</v>
      </c>
      <c r="C5" s="154">
        <f>[1]STA_SP1_NO!$I$20</f>
        <v>1563.52</v>
      </c>
      <c r="D5" s="82">
        <f>[2]STA_SP1_NO!$I$20</f>
        <v>7017.65</v>
      </c>
      <c r="E5" s="154">
        <f>[3]STA_SP1_NO!$I$20</f>
        <v>1334</v>
      </c>
      <c r="F5" s="82">
        <f>[4]STA_SP1_NO!$I$20</f>
        <v>10848.29</v>
      </c>
      <c r="G5" s="154">
        <f>[5]STA_SP1_NO!$I$20</f>
        <v>264</v>
      </c>
      <c r="H5" s="82">
        <f>[6]STA_SP1_NO!$I$20</f>
        <v>16422</v>
      </c>
      <c r="I5" s="194">
        <f>[7]STA_SP1_NO!$I$20</f>
        <v>0</v>
      </c>
      <c r="J5" s="82">
        <f>[8]STA_SP1_NO!$I$20</f>
        <v>524</v>
      </c>
      <c r="K5" s="154">
        <f>[9]STA_SP1_NO!$I$20</f>
        <v>0</v>
      </c>
      <c r="L5" s="82">
        <f>'[10]СП-1 (н.о.)'!$I$21</f>
        <v>762.49</v>
      </c>
      <c r="M5" s="185">
        <f>[11]STA_SP1_NO!$I$20</f>
        <v>12077</v>
      </c>
      <c r="N5" s="63">
        <f t="shared" si="0"/>
        <v>50812.95</v>
      </c>
    </row>
    <row r="6" spans="1:14" ht="15.75" thickBot="1" x14ac:dyDescent="0.3">
      <c r="A6" s="36">
        <v>3</v>
      </c>
      <c r="B6" s="37" t="s">
        <v>14</v>
      </c>
      <c r="C6" s="154">
        <f>[1]STA_SP1_NO!$I$24</f>
        <v>6857.06</v>
      </c>
      <c r="D6" s="82">
        <f>[2]STA_SP1_NO!$I$24</f>
        <v>34575.93</v>
      </c>
      <c r="E6" s="154">
        <f>[3]STA_SP1_NO!$I$24</f>
        <v>14705</v>
      </c>
      <c r="F6" s="82">
        <f>[4]STA_SP1_NO!$I$24</f>
        <v>45173.51</v>
      </c>
      <c r="G6" s="154">
        <f>[5]STA_SP1_NO!$I$24</f>
        <v>20178</v>
      </c>
      <c r="H6" s="82">
        <f>[6]STA_SP1_NO!$I$24</f>
        <v>20534</v>
      </c>
      <c r="I6" s="194">
        <f>[7]STA_SP1_NO!$I$24</f>
        <v>3821.95</v>
      </c>
      <c r="J6" s="82">
        <f>[8]STA_SP1_NO!$I$24</f>
        <v>12745</v>
      </c>
      <c r="K6" s="154">
        <f>[9]STA_SP1_NO!$I$24</f>
        <v>14741</v>
      </c>
      <c r="L6" s="82">
        <f>'[10]СП-1 (н.о.)'!$I$25</f>
        <v>19353.350000000002</v>
      </c>
      <c r="M6" s="185">
        <f>[11]STA_SP1_NO!$I$24</f>
        <v>32054</v>
      </c>
      <c r="N6" s="63">
        <f t="shared" si="0"/>
        <v>224738.80000000002</v>
      </c>
    </row>
    <row r="7" spans="1:14" ht="15.75" thickBot="1" x14ac:dyDescent="0.3">
      <c r="A7" s="36">
        <v>4</v>
      </c>
      <c r="B7" s="37" t="s">
        <v>15</v>
      </c>
      <c r="C7" s="154">
        <f>[1]STA_SP1_NO!$I$27</f>
        <v>0</v>
      </c>
      <c r="D7" s="82">
        <f>[2]STA_SP1_NO!$I$27</f>
        <v>0</v>
      </c>
      <c r="E7" s="154">
        <f>[3]STA_SP1_NO!$I$27</f>
        <v>0</v>
      </c>
      <c r="F7" s="82">
        <f>[4]STA_SP1_NO!$I$27</f>
        <v>0</v>
      </c>
      <c r="G7" s="154">
        <f>[5]STA_SP1_NO!$I$27</f>
        <v>0</v>
      </c>
      <c r="H7" s="82">
        <f>[6]STA_SP1_NO!$I$27</f>
        <v>0</v>
      </c>
      <c r="I7" s="194">
        <f>[7]STA_SP1_NO!$I$27</f>
        <v>0</v>
      </c>
      <c r="J7" s="82">
        <f>[8]STA_SP1_NO!$I$27</f>
        <v>0</v>
      </c>
      <c r="K7" s="154">
        <f>[9]STA_SP1_NO!$I$27</f>
        <v>0</v>
      </c>
      <c r="L7" s="82">
        <f>'[10]СП-1 (н.о.)'!$I$28</f>
        <v>0</v>
      </c>
      <c r="M7" s="185">
        <f>[11]STA_SP1_NO!$I$27</f>
        <v>0</v>
      </c>
      <c r="N7" s="63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4">
        <f>[1]STA_SP1_NO!$I$30</f>
        <v>0</v>
      </c>
      <c r="D8" s="82">
        <f>[2]STA_SP1_NO!$I$30</f>
        <v>480256.07</v>
      </c>
      <c r="E8" s="154">
        <f>[3]STA_SP1_NO!$I$30</f>
        <v>0</v>
      </c>
      <c r="F8" s="82">
        <f>[4]STA_SP1_NO!$I$30</f>
        <v>0</v>
      </c>
      <c r="G8" s="154">
        <f>[5]STA_SP1_NO!$I$30</f>
        <v>0</v>
      </c>
      <c r="H8" s="82">
        <f>[6]STA_SP1_NO!$I$30</f>
        <v>0</v>
      </c>
      <c r="I8" s="194">
        <f>[7]STA_SP1_NO!$I$30</f>
        <v>0</v>
      </c>
      <c r="J8" s="82">
        <f>[8]STA_SP1_NO!$I$30</f>
        <v>0</v>
      </c>
      <c r="K8" s="154">
        <f>[9]STA_SP1_NO!$I$30</f>
        <v>0</v>
      </c>
      <c r="L8" s="82">
        <f>'[10]СП-1 (н.о.)'!$I$31</f>
        <v>0</v>
      </c>
      <c r="M8" s="185">
        <f>[11]STA_SP1_NO!$I$30</f>
        <v>0</v>
      </c>
      <c r="N8" s="63">
        <f t="shared" si="0"/>
        <v>480256.07</v>
      </c>
    </row>
    <row r="9" spans="1:14" ht="15.75" thickBot="1" x14ac:dyDescent="0.3">
      <c r="A9" s="36">
        <v>6</v>
      </c>
      <c r="B9" s="37" t="s">
        <v>17</v>
      </c>
      <c r="C9" s="154">
        <f>[1]STA_SP1_NO!$I$33</f>
        <v>0</v>
      </c>
      <c r="D9" s="82">
        <f>[2]STA_SP1_NO!$I$33</f>
        <v>0</v>
      </c>
      <c r="E9" s="154">
        <f>[3]STA_SP1_NO!$I$33</f>
        <v>0</v>
      </c>
      <c r="F9" s="82">
        <f>[4]STA_SP1_NO!$I$33</f>
        <v>0</v>
      </c>
      <c r="G9" s="154">
        <f>[5]STA_SP1_NO!$I$33</f>
        <v>0</v>
      </c>
      <c r="H9" s="82">
        <f>[6]STA_SP1_NO!$I$33</f>
        <v>0</v>
      </c>
      <c r="I9" s="194">
        <f>[7]STA_SP1_NO!$I$33</f>
        <v>0</v>
      </c>
      <c r="J9" s="82">
        <f>[8]STA_SP1_NO!$I$33</f>
        <v>0</v>
      </c>
      <c r="K9" s="154">
        <f>[9]STA_SP1_NO!$I$33</f>
        <v>0</v>
      </c>
      <c r="L9" s="82">
        <f>'[10]СП-1 (н.о.)'!$I$34</f>
        <v>0</v>
      </c>
      <c r="M9" s="185">
        <f>[11]STA_SP1_NO!$I$33</f>
        <v>0</v>
      </c>
      <c r="N9" s="63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54">
        <f>[1]STA_SP1_NO!$I$36</f>
        <v>675</v>
      </c>
      <c r="D10" s="82">
        <f>[2]STA_SP1_NO!$I$36</f>
        <v>160</v>
      </c>
      <c r="E10" s="154">
        <f>[3]STA_SP1_NO!$I$36</f>
        <v>91</v>
      </c>
      <c r="F10" s="82">
        <f>[4]STA_SP1_NO!$I$36</f>
        <v>0</v>
      </c>
      <c r="G10" s="154">
        <f>[5]STA_SP1_NO!$I$36</f>
        <v>0</v>
      </c>
      <c r="H10" s="82">
        <f>[6]STA_SP1_NO!$I$36</f>
        <v>350</v>
      </c>
      <c r="I10" s="194">
        <f>[7]STA_SP1_NO!$I$36</f>
        <v>0</v>
      </c>
      <c r="J10" s="82">
        <f>[8]STA_SP1_NO!$I$36</f>
        <v>22</v>
      </c>
      <c r="K10" s="154">
        <f>[9]STA_SP1_NO!$I$36</f>
        <v>0</v>
      </c>
      <c r="L10" s="82">
        <f>'[10]СП-1 (н.о.)'!$I$37</f>
        <v>75</v>
      </c>
      <c r="M10" s="185">
        <f>[11]STA_SP1_NO!$I$36</f>
        <v>0</v>
      </c>
      <c r="N10" s="63">
        <f t="shared" si="0"/>
        <v>1373</v>
      </c>
    </row>
    <row r="11" spans="1:14" ht="15.75" thickBot="1" x14ac:dyDescent="0.3">
      <c r="A11" s="36">
        <v>8</v>
      </c>
      <c r="B11" s="37" t="s">
        <v>19</v>
      </c>
      <c r="C11" s="154">
        <f>[1]STA_SP1_NO!$I$40</f>
        <v>53894.54</v>
      </c>
      <c r="D11" s="82">
        <f>[2]STA_SP1_NO!$I$40</f>
        <v>13734.28</v>
      </c>
      <c r="E11" s="154">
        <f>[3]STA_SP1_NO!$I$40</f>
        <v>8716</v>
      </c>
      <c r="F11" s="82">
        <f>[4]STA_SP1_NO!$I$40</f>
        <v>24838.880000000001</v>
      </c>
      <c r="G11" s="154">
        <f>[5]STA_SP1_NO!$I$40</f>
        <v>20850</v>
      </c>
      <c r="H11" s="82">
        <f>[6]STA_SP1_NO!$I$40</f>
        <v>34321</v>
      </c>
      <c r="I11" s="194">
        <f>[7]STA_SP1_NO!$I$40</f>
        <v>470</v>
      </c>
      <c r="J11" s="82">
        <f>[8]STA_SP1_NO!$I$40</f>
        <v>3175</v>
      </c>
      <c r="K11" s="154">
        <f>[9]STA_SP1_NO!$I$40</f>
        <v>580</v>
      </c>
      <c r="L11" s="82">
        <f>'[10]СП-1 (н.о.)'!$I$41</f>
        <v>6595.78</v>
      </c>
      <c r="M11" s="185">
        <f>[11]STA_SP1_NO!$I$40</f>
        <v>64651</v>
      </c>
      <c r="N11" s="63">
        <f t="shared" si="0"/>
        <v>231826.48</v>
      </c>
    </row>
    <row r="12" spans="1:14" ht="15.75" thickBot="1" x14ac:dyDescent="0.3">
      <c r="A12" s="36">
        <v>9</v>
      </c>
      <c r="B12" s="37" t="s">
        <v>20</v>
      </c>
      <c r="C12" s="154">
        <f>[1]STA_SP1_NO!$I$56</f>
        <v>24139.68</v>
      </c>
      <c r="D12" s="82">
        <f>[2]STA_SP1_NO!$I$56</f>
        <v>18494.02</v>
      </c>
      <c r="E12" s="154">
        <f>[3]STA_SP1_NO!$I$56</f>
        <v>8316</v>
      </c>
      <c r="F12" s="82">
        <f>[4]STA_SP1_NO!$I$56</f>
        <v>17766.71</v>
      </c>
      <c r="G12" s="154">
        <f>[5]STA_SP1_NO!$I$56</f>
        <v>10293</v>
      </c>
      <c r="H12" s="82">
        <f>[6]STA_SP1_NO!$I$56</f>
        <v>4913</v>
      </c>
      <c r="I12" s="194">
        <f>[7]STA_SP1_NO!$I$56</f>
        <v>93</v>
      </c>
      <c r="J12" s="82">
        <f>[8]STA_SP1_NO!$I$56</f>
        <v>5676</v>
      </c>
      <c r="K12" s="154">
        <f>[9]STA_SP1_NO!$I$56</f>
        <v>1262</v>
      </c>
      <c r="L12" s="82">
        <f>'[10]СП-1 (н.о.)'!$I$57</f>
        <v>41477.089999999997</v>
      </c>
      <c r="M12" s="185">
        <f>[11]STA_SP1_NO!$I$56</f>
        <v>2714</v>
      </c>
      <c r="N12" s="63">
        <f t="shared" si="0"/>
        <v>135144.5</v>
      </c>
    </row>
    <row r="13" spans="1:14" ht="15.75" thickBot="1" x14ac:dyDescent="0.3">
      <c r="A13" s="36">
        <v>10</v>
      </c>
      <c r="B13" s="37" t="s">
        <v>21</v>
      </c>
      <c r="C13" s="154">
        <f>[1]STA_SP1_NO!$I$88</f>
        <v>77275.92</v>
      </c>
      <c r="D13" s="82">
        <f>[2]STA_SP1_NO!$I$88</f>
        <v>307917.42</v>
      </c>
      <c r="E13" s="154">
        <f>[3]STA_SP1_NO!$I$88</f>
        <v>99764</v>
      </c>
      <c r="F13" s="82">
        <f>[4]STA_SP1_NO!$I$88</f>
        <v>211488.05</v>
      </c>
      <c r="G13" s="154">
        <f>[5]STA_SP1_NO!$I$88</f>
        <v>257095</v>
      </c>
      <c r="H13" s="82">
        <f>[6]STA_SP1_NO!$I$88</f>
        <v>243492</v>
      </c>
      <c r="I13" s="194">
        <f>[7]STA_SP1_NO!$I$88</f>
        <v>238065.66</v>
      </c>
      <c r="J13" s="82">
        <f>[8]STA_SP1_NO!$I$88</f>
        <v>113505</v>
      </c>
      <c r="K13" s="154">
        <f>[9]STA_SP1_NO!$I$88</f>
        <v>192336</v>
      </c>
      <c r="L13" s="82">
        <f>'[10]СП-1 (н.о.)'!$I$89</f>
        <v>229602.41999999995</v>
      </c>
      <c r="M13" s="185">
        <f>[11]STA_SP1_NO!$I$88</f>
        <v>151072</v>
      </c>
      <c r="N13" s="63">
        <f t="shared" si="0"/>
        <v>2121613.4699999997</v>
      </c>
    </row>
    <row r="14" spans="1:14" ht="15.75" thickBot="1" x14ac:dyDescent="0.3">
      <c r="A14" s="36">
        <v>11</v>
      </c>
      <c r="B14" s="37" t="s">
        <v>22</v>
      </c>
      <c r="C14" s="154">
        <f>[1]STA_SP1_NO!$I$124</f>
        <v>0</v>
      </c>
      <c r="D14" s="82">
        <f>[2]STA_SP1_NO!$I$124</f>
        <v>0</v>
      </c>
      <c r="E14" s="154">
        <f>[3]STA_SP1_NO!$I$124</f>
        <v>0</v>
      </c>
      <c r="F14" s="82">
        <f>[4]STA_SP1_NO!$I$124</f>
        <v>0</v>
      </c>
      <c r="G14" s="154">
        <f>[5]STA_SP1_NO!$I$124</f>
        <v>0</v>
      </c>
      <c r="H14" s="82">
        <f>[6]STA_SP1_NO!$I$124</f>
        <v>0</v>
      </c>
      <c r="I14" s="194">
        <f>[7]STA_SP1_NO!$I$124</f>
        <v>0</v>
      </c>
      <c r="J14" s="82">
        <f>[8]STA_SP1_NO!$I$124</f>
        <v>0</v>
      </c>
      <c r="K14" s="154">
        <f>[9]STA_SP1_NO!$I$124</f>
        <v>0</v>
      </c>
      <c r="L14" s="82">
        <f>'[10]СП-1 (н.о.)'!$I$125</f>
        <v>0</v>
      </c>
      <c r="M14" s="185">
        <f>[11]STA_SP1_NO!$I$124</f>
        <v>0</v>
      </c>
      <c r="N14" s="63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4">
        <f>[1]STA_SP1_NO!$I$128</f>
        <v>0</v>
      </c>
      <c r="D15" s="82">
        <f>[2]STA_SP1_NO!$I$128</f>
        <v>6255</v>
      </c>
      <c r="E15" s="154">
        <f>[3]STA_SP1_NO!$I$128</f>
        <v>0</v>
      </c>
      <c r="F15" s="82">
        <f>[4]STA_SP1_NO!$I$128</f>
        <v>0</v>
      </c>
      <c r="G15" s="154">
        <f>[5]STA_SP1_NO!$I$128</f>
        <v>0</v>
      </c>
      <c r="H15" s="82">
        <f>[6]STA_SP1_NO!$I$128</f>
        <v>0</v>
      </c>
      <c r="I15" s="194">
        <f>[7]STA_SP1_NO!$I$128</f>
        <v>0</v>
      </c>
      <c r="J15" s="82">
        <f>[8]STA_SP1_NO!$I$128</f>
        <v>0</v>
      </c>
      <c r="K15" s="154">
        <f>[9]STA_SP1_NO!$I$128</f>
        <v>0</v>
      </c>
      <c r="L15" s="82">
        <f>'[10]СП-1 (н.о.)'!$I$129</f>
        <v>0</v>
      </c>
      <c r="M15" s="185">
        <f>[11]STA_SP1_NO!$I$128</f>
        <v>0</v>
      </c>
      <c r="N15" s="63">
        <f t="shared" si="0"/>
        <v>6255</v>
      </c>
    </row>
    <row r="16" spans="1:14" ht="15.75" thickBot="1" x14ac:dyDescent="0.3">
      <c r="A16" s="36">
        <v>13</v>
      </c>
      <c r="B16" s="37" t="s">
        <v>24</v>
      </c>
      <c r="C16" s="154">
        <f>[1]STA_SP1_NO!$I$132</f>
        <v>1947.14</v>
      </c>
      <c r="D16" s="82">
        <f>[2]STA_SP1_NO!$I$132</f>
        <v>6802.3</v>
      </c>
      <c r="E16" s="154">
        <f>[3]STA_SP1_NO!$I$132</f>
        <v>324</v>
      </c>
      <c r="F16" s="82">
        <f>[4]STA_SP1_NO!$I$132</f>
        <v>3761.22</v>
      </c>
      <c r="G16" s="154">
        <f>[5]STA_SP1_NO!$I$132</f>
        <v>9628</v>
      </c>
      <c r="H16" s="82">
        <f>[6]STA_SP1_NO!$I$132</f>
        <v>3598</v>
      </c>
      <c r="I16" s="194">
        <f>[7]STA_SP1_NO!$I$132</f>
        <v>132</v>
      </c>
      <c r="J16" s="82">
        <f>[8]STA_SP1_NO!$I$132</f>
        <v>10293</v>
      </c>
      <c r="K16" s="154">
        <f>[9]STA_SP1_NO!$I$132</f>
        <v>8237</v>
      </c>
      <c r="L16" s="82">
        <f>'[10]СП-1 (н.о.)'!$I$133</f>
        <v>620</v>
      </c>
      <c r="M16" s="185">
        <f>[11]STA_SP1_NO!$I$132</f>
        <v>597</v>
      </c>
      <c r="N16" s="63">
        <f t="shared" si="0"/>
        <v>45939.66</v>
      </c>
    </row>
    <row r="17" spans="1:14" ht="15.75" thickBot="1" x14ac:dyDescent="0.3">
      <c r="A17" s="36">
        <v>14</v>
      </c>
      <c r="B17" s="37" t="s">
        <v>25</v>
      </c>
      <c r="C17" s="154">
        <f>[1]STA_SP1_NO!$I$153</f>
        <v>0</v>
      </c>
      <c r="D17" s="82">
        <f>[2]STA_SP1_NO!$I$153</f>
        <v>3003.88</v>
      </c>
      <c r="E17" s="154">
        <f>[3]STA_SP1_NO!$I$153</f>
        <v>0</v>
      </c>
      <c r="F17" s="82">
        <f>[4]STA_SP1_NO!$I$153</f>
        <v>0</v>
      </c>
      <c r="G17" s="154">
        <f>[5]STA_SP1_NO!$I$153</f>
        <v>0</v>
      </c>
      <c r="H17" s="82">
        <f>[6]STA_SP1_NO!$I$153</f>
        <v>0</v>
      </c>
      <c r="I17" s="194">
        <f>[7]STA_SP1_NO!$I$153</f>
        <v>0</v>
      </c>
      <c r="J17" s="82">
        <f>[8]STA_SP1_NO!$I$153</f>
        <v>0</v>
      </c>
      <c r="K17" s="154">
        <f>[9]STA_SP1_NO!$I$153</f>
        <v>0</v>
      </c>
      <c r="L17" s="82">
        <f>'[10]СП-1 (н.о.)'!$I$154</f>
        <v>0</v>
      </c>
      <c r="M17" s="185">
        <f>[11]STA_SP1_NO!$I$153</f>
        <v>18</v>
      </c>
      <c r="N17" s="63">
        <f t="shared" si="0"/>
        <v>3021.88</v>
      </c>
    </row>
    <row r="18" spans="1:14" ht="15.75" thickBot="1" x14ac:dyDescent="0.3">
      <c r="A18" s="36">
        <v>15</v>
      </c>
      <c r="B18" s="37" t="s">
        <v>26</v>
      </c>
      <c r="C18" s="154">
        <f>[1]STA_SP1_NO!$I$158</f>
        <v>0</v>
      </c>
      <c r="D18" s="82">
        <f>[2]STA_SP1_NO!$I$158</f>
        <v>0</v>
      </c>
      <c r="E18" s="154">
        <f>[3]STA_SP1_NO!$I$158</f>
        <v>0</v>
      </c>
      <c r="F18" s="82">
        <f>[4]STA_SP1_NO!$I$158</f>
        <v>0</v>
      </c>
      <c r="G18" s="154">
        <f>[5]STA_SP1_NO!$I$158</f>
        <v>0</v>
      </c>
      <c r="H18" s="82">
        <f>[6]STA_SP1_NO!$I$158</f>
        <v>0</v>
      </c>
      <c r="I18" s="194">
        <f>[7]STA_SP1_NO!$I$158</f>
        <v>0</v>
      </c>
      <c r="J18" s="82">
        <f>[8]STA_SP1_NO!$I$158</f>
        <v>0</v>
      </c>
      <c r="K18" s="154">
        <f>[9]STA_SP1_NO!$I$158</f>
        <v>0</v>
      </c>
      <c r="L18" s="82">
        <f>'[10]СП-1 (н.о.)'!$I$159</f>
        <v>0</v>
      </c>
      <c r="M18" s="185">
        <f>[11]STA_SP1_NO!$I$158</f>
        <v>0</v>
      </c>
      <c r="N18" s="63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4">
        <f>[1]STA_SP1_NO!$I$161</f>
        <v>0</v>
      </c>
      <c r="D19" s="82">
        <f>[2]STA_SP1_NO!$I$161</f>
        <v>0</v>
      </c>
      <c r="E19" s="154">
        <f>[3]STA_SP1_NO!$I$161</f>
        <v>0</v>
      </c>
      <c r="F19" s="82">
        <f>[4]STA_SP1_NO!$I$161</f>
        <v>1400</v>
      </c>
      <c r="G19" s="154">
        <f>[5]STA_SP1_NO!$I$161</f>
        <v>0</v>
      </c>
      <c r="H19" s="82">
        <f>[6]STA_SP1_NO!$I$161</f>
        <v>0</v>
      </c>
      <c r="I19" s="194">
        <f>[7]STA_SP1_NO!$I$161</f>
        <v>0</v>
      </c>
      <c r="J19" s="82">
        <f>[8]STA_SP1_NO!$I$161</f>
        <v>0</v>
      </c>
      <c r="K19" s="154">
        <f>[9]STA_SP1_NO!$I$161</f>
        <v>0</v>
      </c>
      <c r="L19" s="82">
        <f>'[10]СП-1 (н.о.)'!$I$162</f>
        <v>0</v>
      </c>
      <c r="M19" s="185">
        <f>[11]STA_SP1_NO!$I$161</f>
        <v>0</v>
      </c>
      <c r="N19" s="63">
        <f t="shared" si="0"/>
        <v>1400</v>
      </c>
    </row>
    <row r="20" spans="1:14" ht="15.75" thickBot="1" x14ac:dyDescent="0.3">
      <c r="A20" s="36">
        <v>17</v>
      </c>
      <c r="B20" s="37" t="s">
        <v>28</v>
      </c>
      <c r="C20" s="154">
        <f>[1]STA_SP1_NO!$I$167</f>
        <v>0</v>
      </c>
      <c r="D20" s="82">
        <f>[2]STA_SP1_NO!$I$167</f>
        <v>0</v>
      </c>
      <c r="E20" s="154">
        <f>[3]STA_SP1_NO!$I$167</f>
        <v>0</v>
      </c>
      <c r="F20" s="82">
        <f>[4]STA_SP1_NO!$I$167</f>
        <v>0</v>
      </c>
      <c r="G20" s="154">
        <f>[5]STA_SP1_NO!$I$167</f>
        <v>0</v>
      </c>
      <c r="H20" s="82">
        <f>[6]STA_SP1_NO!$I$167</f>
        <v>0</v>
      </c>
      <c r="I20" s="194">
        <f>[7]STA_SP1_NO!$I$167</f>
        <v>0</v>
      </c>
      <c r="J20" s="82">
        <f>[8]STA_SP1_NO!$I$167</f>
        <v>0</v>
      </c>
      <c r="K20" s="154">
        <f>[9]STA_SP1_NO!$I$167</f>
        <v>0</v>
      </c>
      <c r="L20" s="82">
        <f>'[10]СП-1 (н.о.)'!$I$168</f>
        <v>0</v>
      </c>
      <c r="M20" s="185">
        <f>[11]STA_SP1_NO!$I$167</f>
        <v>0</v>
      </c>
      <c r="N20" s="63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4">
        <f>[1]STA_SP1_NO!$I$170</f>
        <v>602.77</v>
      </c>
      <c r="D21" s="82">
        <f>[2]STA_SP1_NO!$I$170</f>
        <v>11105.37</v>
      </c>
      <c r="E21" s="154">
        <f>[3]STA_SP1_NO!$I$170</f>
        <v>1383</v>
      </c>
      <c r="F21" s="82">
        <f>[4]STA_SP1_NO!$I$170</f>
        <v>5895.5</v>
      </c>
      <c r="G21" s="154">
        <f>[5]STA_SP1_NO!$I$170</f>
        <v>829</v>
      </c>
      <c r="H21" s="82">
        <f>[6]STA_SP1_NO!$I$170</f>
        <v>5082</v>
      </c>
      <c r="I21" s="194">
        <f>[7]STA_SP1_NO!$I$170</f>
        <v>1483.05</v>
      </c>
      <c r="J21" s="82">
        <f>[8]STA_SP1_NO!$I$170</f>
        <v>360</v>
      </c>
      <c r="K21" s="154">
        <f>[9]STA_SP1_NO!$I$170</f>
        <v>1910</v>
      </c>
      <c r="L21" s="82">
        <f>'[10]СП-1 (н.о.)'!$I$171</f>
        <v>1013.87</v>
      </c>
      <c r="M21" s="185">
        <f>[11]STA_SP1_NO!$I$170</f>
        <v>5344</v>
      </c>
      <c r="N21" s="156">
        <f t="shared" si="0"/>
        <v>35008.559999999998</v>
      </c>
    </row>
    <row r="22" spans="1:14" ht="15.75" thickBot="1" x14ac:dyDescent="0.3">
      <c r="A22" s="40"/>
      <c r="B22" s="41" t="s">
        <v>30</v>
      </c>
      <c r="C22" s="45">
        <f>SUM(C4:C21)</f>
        <v>170466.38999999998</v>
      </c>
      <c r="D22" s="46">
        <f>SUM(D4:D21)</f>
        <v>908192.91000000015</v>
      </c>
      <c r="E22" s="45">
        <f t="shared" ref="E22:M22" si="1">SUM(E4:E21)</f>
        <v>137073</v>
      </c>
      <c r="F22" s="46">
        <f t="shared" si="1"/>
        <v>330490.04999999993</v>
      </c>
      <c r="G22" s="89">
        <f t="shared" si="1"/>
        <v>324186</v>
      </c>
      <c r="H22" s="46">
        <f t="shared" si="1"/>
        <v>333669</v>
      </c>
      <c r="I22" s="45">
        <f>SUM(I4:I21)</f>
        <v>247253.15</v>
      </c>
      <c r="J22" s="46">
        <f>SUM(J4:J21)</f>
        <v>150039</v>
      </c>
      <c r="K22" s="89">
        <f t="shared" si="1"/>
        <v>220109</v>
      </c>
      <c r="L22" s="46">
        <f>SUM(L4:L21)</f>
        <v>307515.34999999998</v>
      </c>
      <c r="M22" s="59">
        <f t="shared" si="1"/>
        <v>273516</v>
      </c>
      <c r="N22" s="43">
        <f>SUM(N4:N21)</f>
        <v>3402509.85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7"/>
      <c r="J23" s="1"/>
      <c r="K23" s="1"/>
      <c r="L23" s="1"/>
      <c r="M23" s="1"/>
      <c r="N23" s="1"/>
    </row>
    <row r="24" spans="1:14" ht="15.75" thickBot="1" x14ac:dyDescent="0.3">
      <c r="A24" s="314" t="s">
        <v>31</v>
      </c>
      <c r="B24" s="315"/>
      <c r="C24" s="52">
        <f>C22/N22</f>
        <v>5.0100190011205983E-2</v>
      </c>
      <c r="D24" s="51">
        <f>D22/N22</f>
        <v>0.26691852486481416</v>
      </c>
      <c r="E24" s="52">
        <f>E22/N22</f>
        <v>4.0285849576600051E-2</v>
      </c>
      <c r="F24" s="51">
        <f>F22/N22</f>
        <v>9.7131254447360357E-2</v>
      </c>
      <c r="G24" s="52">
        <f>G22/N22</f>
        <v>9.5278489788942128E-2</v>
      </c>
      <c r="H24" s="51">
        <f>H22/N22</f>
        <v>9.8065550052705938E-2</v>
      </c>
      <c r="I24" s="52">
        <f>I22/N22</f>
        <v>7.2667871924015151E-2</v>
      </c>
      <c r="J24" s="51">
        <f>J22/N22</f>
        <v>4.4096565951161022E-2</v>
      </c>
      <c r="K24" s="52">
        <f>K22/N22</f>
        <v>6.4690187450890113E-2</v>
      </c>
      <c r="L24" s="51">
        <f>L22/N22</f>
        <v>9.0378974215166483E-2</v>
      </c>
      <c r="M24" s="52">
        <f>M22/N22</f>
        <v>8.0386541717138604E-2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60" t="s">
        <v>11</v>
      </c>
      <c r="D27" s="263" t="s">
        <v>32</v>
      </c>
      <c r="E27" s="262" t="s">
        <v>7</v>
      </c>
      <c r="F27" s="166" t="s">
        <v>9</v>
      </c>
      <c r="G27" s="228" t="s">
        <v>4</v>
      </c>
      <c r="H27" s="340"/>
      <c r="I27" s="1"/>
      <c r="J27" s="98"/>
      <c r="K27" s="284" t="s">
        <v>33</v>
      </c>
      <c r="L27" s="285"/>
      <c r="M27" s="149">
        <f>N22</f>
        <v>3402509.85</v>
      </c>
      <c r="N27" s="150">
        <f>M27/M29</f>
        <v>0.97677131431705422</v>
      </c>
    </row>
    <row r="28" spans="1:14" ht="15.75" thickBot="1" x14ac:dyDescent="0.3">
      <c r="A28" s="24">
        <v>19</v>
      </c>
      <c r="B28" s="167" t="s">
        <v>34</v>
      </c>
      <c r="C28" s="265">
        <f>[12]STA_SP4_ZO!$G$51</f>
        <v>17682</v>
      </c>
      <c r="D28" s="264">
        <f>[13]STA_SP4_ZO!$G$51</f>
        <v>47577</v>
      </c>
      <c r="E28" s="266">
        <f>'[14]СП-4 (ж.о.)'!$G$53</f>
        <v>8491</v>
      </c>
      <c r="F28" s="55">
        <f>[15]STA_SP4_ZO!$G$51</f>
        <v>4877</v>
      </c>
      <c r="G28" s="148">
        <f>[16]STA_SP4_ZO!$G$51</f>
        <v>2288.39</v>
      </c>
      <c r="H28" s="55">
        <f>SUM(C28:G28)</f>
        <v>80915.39</v>
      </c>
      <c r="I28" s="1"/>
      <c r="J28" s="98"/>
      <c r="K28" s="284" t="s">
        <v>34</v>
      </c>
      <c r="L28" s="285"/>
      <c r="M28" s="209">
        <f>H28</f>
        <v>80915.39</v>
      </c>
      <c r="N28" s="151">
        <f>M28/M29</f>
        <v>2.3228685682945789E-2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284" t="s">
        <v>3</v>
      </c>
      <c r="L29" s="285"/>
      <c r="M29" s="210">
        <f>M27+M28</f>
        <v>3483425.24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0.21852456003734272</v>
      </c>
      <c r="D30" s="99">
        <f>D28/H28</f>
        <v>0.58798456016834377</v>
      </c>
      <c r="E30" s="25">
        <f>E28/H28</f>
        <v>0.1049367740796899</v>
      </c>
      <c r="F30" s="99">
        <f>F28/H28</f>
        <v>6.0272835612607191E-2</v>
      </c>
      <c r="G30" s="25">
        <f>G28/H28</f>
        <v>2.8281270102016438E-2</v>
      </c>
      <c r="H30" s="99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H26:H27"/>
    <mergeCell ref="C26:G26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M22" sqref="M22"/>
    </sheetView>
  </sheetViews>
  <sheetFormatPr defaultRowHeight="15" x14ac:dyDescent="0.25"/>
  <cols>
    <col min="1" max="1" width="6.42578125" customWidth="1"/>
    <col min="2" max="2" width="25.5703125" customWidth="1"/>
  </cols>
  <sheetData>
    <row r="1" spans="1:14" ht="28.5" customHeight="1" thickBot="1" x14ac:dyDescent="0.3">
      <c r="A1" s="326" t="s">
        <v>106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208" t="s">
        <v>36</v>
      </c>
    </row>
    <row r="2" spans="1:14" ht="15.75" thickBot="1" x14ac:dyDescent="0.3">
      <c r="A2" s="329" t="s">
        <v>0</v>
      </c>
      <c r="B2" s="331" t="s">
        <v>1</v>
      </c>
      <c r="C2" s="349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5" t="s">
        <v>3</v>
      </c>
    </row>
    <row r="3" spans="1:14" ht="21" customHeight="1" thickBot="1" x14ac:dyDescent="0.3">
      <c r="A3" s="330"/>
      <c r="B3" s="332"/>
      <c r="C3" s="80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8" t="s">
        <v>38</v>
      </c>
      <c r="L3" s="229" t="s">
        <v>93</v>
      </c>
      <c r="M3" s="57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54">
        <f>[1]STA_SP5_NO!$G$10</f>
        <v>15744.55</v>
      </c>
      <c r="D4" s="82">
        <f>[2]STA_SP5_NO!$G$10</f>
        <v>31264.15</v>
      </c>
      <c r="E4" s="154">
        <f>[3]STA_SP5_NO!$G$10</f>
        <v>19943</v>
      </c>
      <c r="F4" s="82">
        <f>[4]STA_SP5_NO!$G$10</f>
        <v>8795.8799999999992</v>
      </c>
      <c r="G4" s="154">
        <f>[5]STA_SP5_NO!$G$10</f>
        <v>7293</v>
      </c>
      <c r="H4" s="82">
        <f>[6]STA_SP5_NO!$G$10</f>
        <v>21608</v>
      </c>
      <c r="I4" s="154">
        <f>[7]STA_SP5_NO!$G$10</f>
        <v>2228</v>
      </c>
      <c r="J4" s="82">
        <f>[8]STA_SP5_NO!$G$10</f>
        <v>9903</v>
      </c>
      <c r="K4" s="154">
        <f>[9]STA_SP5_NO!$G$10</f>
        <v>8607.89</v>
      </c>
      <c r="L4" s="82">
        <f>'[10]СП-5 (н.о.)'!$G$11</f>
        <v>19647.89</v>
      </c>
      <c r="M4" s="185">
        <f>[11]STA_SP5_NO!$G$10</f>
        <v>23378</v>
      </c>
      <c r="N4" s="155">
        <f t="shared" ref="N4:N21" si="0">SUM(C4:M4)</f>
        <v>168413.36</v>
      </c>
    </row>
    <row r="5" spans="1:14" ht="15.75" thickBot="1" x14ac:dyDescent="0.3">
      <c r="A5" s="36">
        <v>2</v>
      </c>
      <c r="B5" s="37" t="s">
        <v>13</v>
      </c>
      <c r="C5" s="154">
        <f>[1]STA_SP5_NO!$G$11</f>
        <v>2875</v>
      </c>
      <c r="D5" s="82">
        <f>[2]STA_SP5_NO!$G$11</f>
        <v>1722.96</v>
      </c>
      <c r="E5" s="154">
        <f>[3]STA_SP5_NO!$G$11</f>
        <v>4405</v>
      </c>
      <c r="F5" s="82">
        <f>[4]STA_SP5_NO!$G$11</f>
        <v>6413.17</v>
      </c>
      <c r="G5" s="154">
        <f>[5]STA_SP5_NO!$G$11</f>
        <v>923</v>
      </c>
      <c r="H5" s="82">
        <f>[6]STA_SP5_NO!$G$11</f>
        <v>8509</v>
      </c>
      <c r="I5" s="154">
        <f>[7]STA_SP5_NO!$G$11</f>
        <v>0</v>
      </c>
      <c r="J5" s="82">
        <f>[8]STA_SP5_NO!$G$11</f>
        <v>2759</v>
      </c>
      <c r="K5" s="154">
        <f>[9]STA_SP5_NO!$G$11</f>
        <v>0</v>
      </c>
      <c r="L5" s="82">
        <f>'[10]СП-5 (н.о.)'!$G$12</f>
        <v>8436.81</v>
      </c>
      <c r="M5" s="185">
        <f>[11]STA_SP5_NO!$G$11</f>
        <v>5540</v>
      </c>
      <c r="N5" s="63">
        <f t="shared" si="0"/>
        <v>41583.939999999995</v>
      </c>
    </row>
    <row r="6" spans="1:14" ht="15.75" thickBot="1" x14ac:dyDescent="0.3">
      <c r="A6" s="36">
        <v>3</v>
      </c>
      <c r="B6" s="37" t="s">
        <v>14</v>
      </c>
      <c r="C6" s="154">
        <f>[1]STA_SP5_NO!$G$12</f>
        <v>4497.59</v>
      </c>
      <c r="D6" s="82">
        <f>[2]STA_SP5_NO!$G$12</f>
        <v>7041.34</v>
      </c>
      <c r="E6" s="154">
        <f>[3]STA_SP5_NO!$G$12</f>
        <v>18906</v>
      </c>
      <c r="F6" s="82">
        <f>[4]STA_SP5_NO!$G$12</f>
        <v>15954.77</v>
      </c>
      <c r="G6" s="154">
        <f>[5]STA_SP5_NO!$G$12</f>
        <v>2785</v>
      </c>
      <c r="H6" s="82">
        <f>[6]STA_SP5_NO!$G$12</f>
        <v>14090</v>
      </c>
      <c r="I6" s="154">
        <f>[7]STA_SP5_NO!$G$12</f>
        <v>230</v>
      </c>
      <c r="J6" s="82">
        <f>[8]STA_SP5_NO!$G$12</f>
        <v>5574</v>
      </c>
      <c r="K6" s="154">
        <f>[9]STA_SP5_NO!$G$12</f>
        <v>12428</v>
      </c>
      <c r="L6" s="82">
        <f>'[10]СП-5 (н.о.)'!$G$13</f>
        <v>17769.560000000001</v>
      </c>
      <c r="M6" s="185">
        <f>[11]STA_SP5_NO!$G$12</f>
        <v>6823</v>
      </c>
      <c r="N6" s="63">
        <f t="shared" si="0"/>
        <v>106099.26</v>
      </c>
    </row>
    <row r="7" spans="1:14" ht="15.75" thickBot="1" x14ac:dyDescent="0.3">
      <c r="A7" s="36">
        <v>4</v>
      </c>
      <c r="B7" s="37" t="s">
        <v>15</v>
      </c>
      <c r="C7" s="154">
        <f>[1]STA_SP5_NO!$G$13</f>
        <v>0</v>
      </c>
      <c r="D7" s="82">
        <f>[2]STA_SP5_NO!$G$13</f>
        <v>0</v>
      </c>
      <c r="E7" s="154">
        <f>[3]STA_SP5_NO!$G$13</f>
        <v>0</v>
      </c>
      <c r="F7" s="82">
        <f>[4]STA_SP5_NO!$G$13</f>
        <v>0</v>
      </c>
      <c r="G7" s="154">
        <f>[5]STA_SP5_NO!$G$13</f>
        <v>0</v>
      </c>
      <c r="H7" s="82">
        <f>[6]STA_SP5_NO!$G$13</f>
        <v>0</v>
      </c>
      <c r="I7" s="154">
        <f>[7]STA_SP5_NO!$G$13</f>
        <v>0</v>
      </c>
      <c r="J7" s="82">
        <f>[8]STA_SP5_NO!$G$13</f>
        <v>0</v>
      </c>
      <c r="K7" s="154">
        <f>[9]STA_SP5_NO!$G$13</f>
        <v>0</v>
      </c>
      <c r="L7" s="82">
        <f>'[10]СП-5 (н.о.)'!$G$14</f>
        <v>0</v>
      </c>
      <c r="M7" s="185">
        <f>[11]STA_SP5_NO!$G$13</f>
        <v>0</v>
      </c>
      <c r="N7" s="63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4">
        <f>[1]STA_SP5_NO!$G$14</f>
        <v>0</v>
      </c>
      <c r="D8" s="82">
        <f>[2]STA_SP5_NO!$G$14</f>
        <v>0</v>
      </c>
      <c r="E8" s="154">
        <f>[3]STA_SP5_NO!$G$14</f>
        <v>0</v>
      </c>
      <c r="F8" s="82">
        <f>[4]STA_SP5_NO!$G$14</f>
        <v>0</v>
      </c>
      <c r="G8" s="154">
        <f>[5]STA_SP5_NO!$G$14</f>
        <v>0</v>
      </c>
      <c r="H8" s="82">
        <f>[6]STA_SP5_NO!$G$14</f>
        <v>0</v>
      </c>
      <c r="I8" s="154">
        <f>[7]STA_SP5_NO!$G$14</f>
        <v>0</v>
      </c>
      <c r="J8" s="82">
        <f>[8]STA_SP5_NO!$G$14</f>
        <v>0</v>
      </c>
      <c r="K8" s="154">
        <f>[9]STA_SP5_NO!$G$14</f>
        <v>0</v>
      </c>
      <c r="L8" s="82">
        <f>'[10]СП-5 (н.о.)'!$G$15</f>
        <v>0</v>
      </c>
      <c r="M8" s="185">
        <f>[11]STA_SP5_NO!$G$14</f>
        <v>0</v>
      </c>
      <c r="N8" s="63">
        <f t="shared" si="0"/>
        <v>0</v>
      </c>
    </row>
    <row r="9" spans="1:14" ht="15.75" thickBot="1" x14ac:dyDescent="0.3">
      <c r="A9" s="36">
        <v>6</v>
      </c>
      <c r="B9" s="37" t="s">
        <v>17</v>
      </c>
      <c r="C9" s="154">
        <f>[1]STA_SP5_NO!$G$15</f>
        <v>0</v>
      </c>
      <c r="D9" s="82">
        <f>[2]STA_SP5_NO!$G$15</f>
        <v>0</v>
      </c>
      <c r="E9" s="154">
        <f>[3]STA_SP5_NO!$G$15</f>
        <v>0</v>
      </c>
      <c r="F9" s="82">
        <f>[4]STA_SP5_NO!$G$15</f>
        <v>100</v>
      </c>
      <c r="G9" s="154">
        <f>[5]STA_SP5_NO!$G$15</f>
        <v>0</v>
      </c>
      <c r="H9" s="82">
        <f>[6]STA_SP5_NO!$G$15</f>
        <v>0</v>
      </c>
      <c r="I9" s="154">
        <f>[7]STA_SP5_NO!$G$15</f>
        <v>0</v>
      </c>
      <c r="J9" s="82">
        <f>[8]STA_SP5_NO!$G$15</f>
        <v>0</v>
      </c>
      <c r="K9" s="154">
        <f>[9]STA_SP5_NO!$G$15</f>
        <v>0</v>
      </c>
      <c r="L9" s="82">
        <f>'[10]СП-5 (н.о.)'!$G$16</f>
        <v>0</v>
      </c>
      <c r="M9" s="185">
        <f>[11]STA_SP5_NO!$G$15</f>
        <v>0</v>
      </c>
      <c r="N9" s="63">
        <f t="shared" si="0"/>
        <v>100</v>
      </c>
    </row>
    <row r="10" spans="1:14" ht="15.75" thickBot="1" x14ac:dyDescent="0.3">
      <c r="A10" s="36">
        <v>7</v>
      </c>
      <c r="B10" s="37" t="s">
        <v>18</v>
      </c>
      <c r="C10" s="154">
        <f>[1]STA_SP5_NO!$G$16</f>
        <v>564.66999999999996</v>
      </c>
      <c r="D10" s="82">
        <f>[2]STA_SP5_NO!$G$16</f>
        <v>0</v>
      </c>
      <c r="E10" s="154">
        <f>[3]STA_SP5_NO!$G$16</f>
        <v>659</v>
      </c>
      <c r="F10" s="82">
        <f>[4]STA_SP5_NO!$G$16</f>
        <v>0</v>
      </c>
      <c r="G10" s="154">
        <f>[5]STA_SP5_NO!$G$16</f>
        <v>0</v>
      </c>
      <c r="H10" s="82">
        <f>[6]STA_SP5_NO!$G$16</f>
        <v>91</v>
      </c>
      <c r="I10" s="154">
        <f>[7]STA_SP5_NO!$G$16</f>
        <v>0</v>
      </c>
      <c r="J10" s="82">
        <f>[8]STA_SP5_NO!$G$16</f>
        <v>0</v>
      </c>
      <c r="K10" s="154">
        <f>[9]STA_SP5_NO!$G$16</f>
        <v>0</v>
      </c>
      <c r="L10" s="82">
        <f>'[10]СП-5 (н.о.)'!$G$17</f>
        <v>240</v>
      </c>
      <c r="M10" s="185">
        <f>[11]STA_SP5_NO!$G$16</f>
        <v>891</v>
      </c>
      <c r="N10" s="63">
        <f t="shared" si="0"/>
        <v>2445.67</v>
      </c>
    </row>
    <row r="11" spans="1:14" ht="15.75" thickBot="1" x14ac:dyDescent="0.3">
      <c r="A11" s="36">
        <v>8</v>
      </c>
      <c r="B11" s="37" t="s">
        <v>19</v>
      </c>
      <c r="C11" s="154">
        <f>[1]STA_SP5_NO!$G$17</f>
        <v>28251.14</v>
      </c>
      <c r="D11" s="82">
        <f>[2]STA_SP5_NO!$G$17</f>
        <v>2537.5700000000002</v>
      </c>
      <c r="E11" s="154">
        <f>[3]STA_SP5_NO!$G$17</f>
        <v>4925</v>
      </c>
      <c r="F11" s="82">
        <f>[4]STA_SP5_NO!$G$17</f>
        <v>2042.55</v>
      </c>
      <c r="G11" s="154">
        <f>[5]STA_SP5_NO!$G$17</f>
        <v>247</v>
      </c>
      <c r="H11" s="82">
        <f>[6]STA_SP5_NO!$G$17</f>
        <v>11183</v>
      </c>
      <c r="I11" s="154">
        <f>[7]STA_SP5_NO!$G$17</f>
        <v>51</v>
      </c>
      <c r="J11" s="82">
        <f>[8]STA_SP5_NO!$G$17</f>
        <v>1587</v>
      </c>
      <c r="K11" s="154">
        <f>[9]STA_SP5_NO!$G$17</f>
        <v>2851.69</v>
      </c>
      <c r="L11" s="82">
        <f>'[10]СП-5 (н.о.)'!$G$18</f>
        <v>2201.4300000000003</v>
      </c>
      <c r="M11" s="185">
        <f>[11]STA_SP5_NO!$G$17</f>
        <v>4337</v>
      </c>
      <c r="N11" s="63">
        <f t="shared" si="0"/>
        <v>60214.380000000005</v>
      </c>
    </row>
    <row r="12" spans="1:14" ht="15.75" thickBot="1" x14ac:dyDescent="0.3">
      <c r="A12" s="36">
        <v>9</v>
      </c>
      <c r="B12" s="37" t="s">
        <v>20</v>
      </c>
      <c r="C12" s="154">
        <f>[1]STA_SP5_NO!$G$20</f>
        <v>13756.07</v>
      </c>
      <c r="D12" s="82">
        <f>[2]STA_SP5_NO!$G$20</f>
        <v>2975.07</v>
      </c>
      <c r="E12" s="154">
        <f>[3]STA_SP5_NO!$G$20</f>
        <v>29863</v>
      </c>
      <c r="F12" s="82">
        <f>[4]STA_SP5_NO!$G$20</f>
        <v>12338.4</v>
      </c>
      <c r="G12" s="154">
        <f>[5]STA_SP5_NO!$G$20</f>
        <v>122</v>
      </c>
      <c r="H12" s="82">
        <f>[6]STA_SP5_NO!$G$20</f>
        <v>3149.99</v>
      </c>
      <c r="I12" s="154">
        <f>[7]STA_SP5_NO!$G$20</f>
        <v>0</v>
      </c>
      <c r="J12" s="82">
        <f>[8]STA_SP5_NO!$G$20</f>
        <v>2839</v>
      </c>
      <c r="K12" s="154">
        <f>[9]STA_SP5_NO!$G$20</f>
        <v>6206.56</v>
      </c>
      <c r="L12" s="82">
        <f>'[10]СП-5 (н.о.)'!$G$21</f>
        <v>13272.06</v>
      </c>
      <c r="M12" s="185">
        <f>[11]STA_SP5_NO!$G$20</f>
        <v>1897</v>
      </c>
      <c r="N12" s="63">
        <f t="shared" si="0"/>
        <v>86419.15</v>
      </c>
    </row>
    <row r="13" spans="1:14" ht="15.75" thickBot="1" x14ac:dyDescent="0.3">
      <c r="A13" s="36">
        <v>10</v>
      </c>
      <c r="B13" s="37" t="s">
        <v>21</v>
      </c>
      <c r="C13" s="154">
        <f>[1]STA_SP5_NO!$G$26</f>
        <v>95206.79</v>
      </c>
      <c r="D13" s="82">
        <f>[2]STA_SP5_NO!$G$26</f>
        <v>229272.99</v>
      </c>
      <c r="E13" s="154">
        <f>[3]STA_SP5_NO!$G$26</f>
        <v>217741</v>
      </c>
      <c r="F13" s="82">
        <f>[4]STA_SP5_NO!$G$26</f>
        <v>172142.43</v>
      </c>
      <c r="G13" s="154">
        <f>[5]STA_SP5_NO!$G$26</f>
        <v>168403</v>
      </c>
      <c r="H13" s="82">
        <f>[6]STA_SP5_NO!$G$26</f>
        <v>155268</v>
      </c>
      <c r="I13" s="154">
        <f>[7]STA_SP5_NO!$G$26</f>
        <v>117814</v>
      </c>
      <c r="J13" s="82">
        <f>[8]STA_SP5_NO!$G$26</f>
        <v>223050</v>
      </c>
      <c r="K13" s="154">
        <f>[9]STA_SP5_NO!$G$26</f>
        <v>223916.71</v>
      </c>
      <c r="L13" s="82">
        <f>'[10]СП-5 (н.о.)'!$G$27</f>
        <v>168921.69</v>
      </c>
      <c r="M13" s="185">
        <f>[11]STA_SP5_NO!$G$26</f>
        <v>199495</v>
      </c>
      <c r="N13" s="63">
        <f t="shared" si="0"/>
        <v>1971231.6099999999</v>
      </c>
    </row>
    <row r="14" spans="1:14" ht="15.75" thickBot="1" x14ac:dyDescent="0.3">
      <c r="A14" s="36">
        <v>11</v>
      </c>
      <c r="B14" s="37" t="s">
        <v>22</v>
      </c>
      <c r="C14" s="154">
        <f>[1]STA_SP5_NO!$G$33</f>
        <v>0</v>
      </c>
      <c r="D14" s="82">
        <f>[2]STA_SP5_NO!$G$33</f>
        <v>0</v>
      </c>
      <c r="E14" s="154">
        <f>[3]STA_SP5_NO!$G$33</f>
        <v>0</v>
      </c>
      <c r="F14" s="82">
        <f>[4]STA_SP5_NO!$G$33</f>
        <v>0</v>
      </c>
      <c r="G14" s="154">
        <f>[5]STA_SP5_NO!$G$33</f>
        <v>0</v>
      </c>
      <c r="H14" s="82">
        <f>[6]STA_SP5_NO!$G$33</f>
        <v>0</v>
      </c>
      <c r="I14" s="154">
        <f>[7]STA_SP5_NO!$G$33</f>
        <v>0</v>
      </c>
      <c r="J14" s="82">
        <f>[8]STA_SP5_NO!$G$33</f>
        <v>0</v>
      </c>
      <c r="K14" s="154">
        <f>[9]STA_SP5_NO!$G$33</f>
        <v>0</v>
      </c>
      <c r="L14" s="82">
        <f>'[10]СП-5 (н.о.)'!$G$34</f>
        <v>0</v>
      </c>
      <c r="M14" s="185">
        <f>[11]STA_SP5_NO!$G$33</f>
        <v>0</v>
      </c>
      <c r="N14" s="63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4">
        <f>[1]STA_SP5_NO!$G$34</f>
        <v>0</v>
      </c>
      <c r="D15" s="82">
        <f>[2]STA_SP5_NO!$G$34</f>
        <v>0</v>
      </c>
      <c r="E15" s="154">
        <f>[3]STA_SP5_NO!$G$34</f>
        <v>0</v>
      </c>
      <c r="F15" s="82">
        <f>[4]STA_SP5_NO!$G$34</f>
        <v>0</v>
      </c>
      <c r="G15" s="154">
        <f>[5]STA_SP5_NO!$G$34</f>
        <v>0</v>
      </c>
      <c r="H15" s="82">
        <f>[6]STA_SP5_NO!$G$34</f>
        <v>0</v>
      </c>
      <c r="I15" s="154">
        <f>[7]STA_SP5_NO!$G$34</f>
        <v>0</v>
      </c>
      <c r="J15" s="82">
        <f>[8]STA_SP5_NO!$G$34</f>
        <v>0</v>
      </c>
      <c r="K15" s="154">
        <f>[9]STA_SP5_NO!$G$34</f>
        <v>0</v>
      </c>
      <c r="L15" s="82">
        <f>'[10]СП-5 (н.о.)'!$G$35</f>
        <v>0</v>
      </c>
      <c r="M15" s="185">
        <f>[11]STA_SP5_NO!$G$34</f>
        <v>0</v>
      </c>
      <c r="N15" s="63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54">
        <f>[1]STA_SP5_NO!$G$35</f>
        <v>2915.3</v>
      </c>
      <c r="D16" s="82">
        <f>[2]STA_SP5_NO!$G$35</f>
        <v>787.59</v>
      </c>
      <c r="E16" s="154">
        <f>[3]STA_SP5_NO!$G$35</f>
        <v>1212</v>
      </c>
      <c r="F16" s="82">
        <f>[4]STA_SP5_NO!$G$35</f>
        <v>100</v>
      </c>
      <c r="G16" s="154">
        <f>[5]STA_SP5_NO!$G$35</f>
        <v>815</v>
      </c>
      <c r="H16" s="82">
        <f>[6]STA_SP5_NO!$G$35</f>
        <v>5265</v>
      </c>
      <c r="I16" s="154">
        <f>[7]STA_SP5_NO!$G$35</f>
        <v>86</v>
      </c>
      <c r="J16" s="82">
        <f>[8]STA_SP5_NO!$G$35</f>
        <v>3826</v>
      </c>
      <c r="K16" s="154">
        <f>[9]STA_SP5_NO!$G$35</f>
        <v>4771.91</v>
      </c>
      <c r="L16" s="82">
        <f>'[10]СП-5 (н.о.)'!$G$36</f>
        <v>3600</v>
      </c>
      <c r="M16" s="185">
        <f>[11]STA_SP5_NO!$G$35</f>
        <v>390</v>
      </c>
      <c r="N16" s="63">
        <f t="shared" si="0"/>
        <v>23768.799999999999</v>
      </c>
    </row>
    <row r="17" spans="1:14" ht="15.75" thickBot="1" x14ac:dyDescent="0.3">
      <c r="A17" s="36">
        <v>14</v>
      </c>
      <c r="B17" s="37" t="s">
        <v>25</v>
      </c>
      <c r="C17" s="154">
        <f>[1]STA_SP5_NO!$G$36</f>
        <v>0</v>
      </c>
      <c r="D17" s="82">
        <f>[2]STA_SP5_NO!$G$36</f>
        <v>0</v>
      </c>
      <c r="E17" s="154">
        <f>[3]STA_SP5_NO!$G$36</f>
        <v>0</v>
      </c>
      <c r="F17" s="82">
        <f>[4]STA_SP5_NO!$G$36</f>
        <v>0</v>
      </c>
      <c r="G17" s="154">
        <f>[5]STA_SP5_NO!$G$36</f>
        <v>0</v>
      </c>
      <c r="H17" s="82">
        <f>[6]STA_SP5_NO!$G$36</f>
        <v>0</v>
      </c>
      <c r="I17" s="154">
        <f>[7]STA_SP5_NO!$G$36</f>
        <v>0</v>
      </c>
      <c r="J17" s="82">
        <f>[8]STA_SP5_NO!$G$36</f>
        <v>0</v>
      </c>
      <c r="K17" s="154">
        <f>[9]STA_SP5_NO!$G$36</f>
        <v>0</v>
      </c>
      <c r="L17" s="82">
        <f>'[10]СП-5 (н.о.)'!$G$37</f>
        <v>0</v>
      </c>
      <c r="M17" s="185">
        <f>[11]STA_SP5_NO!$G$36</f>
        <v>0</v>
      </c>
      <c r="N17" s="63">
        <f t="shared" si="0"/>
        <v>0</v>
      </c>
    </row>
    <row r="18" spans="1:14" ht="15.75" thickBot="1" x14ac:dyDescent="0.3">
      <c r="A18" s="36">
        <v>15</v>
      </c>
      <c r="B18" s="37" t="s">
        <v>26</v>
      </c>
      <c r="C18" s="154">
        <f>[1]STA_SP5_NO!$G$37</f>
        <v>0</v>
      </c>
      <c r="D18" s="82">
        <f>[2]STA_SP5_NO!$G$37</f>
        <v>0</v>
      </c>
      <c r="E18" s="154">
        <f>[3]STA_SP5_NO!$G$37</f>
        <v>0</v>
      </c>
      <c r="F18" s="82">
        <f>[4]STA_SP5_NO!$G$37</f>
        <v>0</v>
      </c>
      <c r="G18" s="154">
        <f>[5]STA_SP5_NO!$G$37</f>
        <v>0</v>
      </c>
      <c r="H18" s="82">
        <f>[6]STA_SP5_NO!$G$37</f>
        <v>0</v>
      </c>
      <c r="I18" s="154">
        <f>[7]STA_SP5_NO!$G$37</f>
        <v>0</v>
      </c>
      <c r="J18" s="82">
        <f>[8]STA_SP5_NO!$G$37</f>
        <v>0</v>
      </c>
      <c r="K18" s="154">
        <f>[9]STA_SP5_NO!$G$37</f>
        <v>0</v>
      </c>
      <c r="L18" s="82">
        <f>'[10]СП-5 (н.о.)'!$G$38</f>
        <v>0</v>
      </c>
      <c r="M18" s="185">
        <f>[11]STA_SP5_NO!$G$37</f>
        <v>0</v>
      </c>
      <c r="N18" s="63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4">
        <f>[1]STA_SP5_NO!$G$38</f>
        <v>0</v>
      </c>
      <c r="D19" s="82">
        <f>[2]STA_SP5_NO!$G$38</f>
        <v>0</v>
      </c>
      <c r="E19" s="154">
        <f>[3]STA_SP5_NO!$G$38</f>
        <v>276</v>
      </c>
      <c r="F19" s="82">
        <f>[4]STA_SP5_NO!$G$38</f>
        <v>0</v>
      </c>
      <c r="G19" s="154">
        <f>[5]STA_SP5_NO!$G$38</f>
        <v>0</v>
      </c>
      <c r="H19" s="82">
        <f>[6]STA_SP5_NO!$G$38</f>
        <v>0</v>
      </c>
      <c r="I19" s="154">
        <f>[7]STA_SP5_NO!$G$38</f>
        <v>0</v>
      </c>
      <c r="J19" s="82">
        <f>[8]STA_SP5_NO!$G$38</f>
        <v>0</v>
      </c>
      <c r="K19" s="154">
        <f>[9]STA_SP5_NO!$G$38</f>
        <v>0</v>
      </c>
      <c r="L19" s="82">
        <f>'[10]СП-5 (н.о.)'!$G$39</f>
        <v>0</v>
      </c>
      <c r="M19" s="185">
        <f>[11]STA_SP5_NO!$G$38</f>
        <v>0</v>
      </c>
      <c r="N19" s="63">
        <f t="shared" si="0"/>
        <v>276</v>
      </c>
    </row>
    <row r="20" spans="1:14" ht="15.75" thickBot="1" x14ac:dyDescent="0.3">
      <c r="A20" s="36">
        <v>17</v>
      </c>
      <c r="B20" s="37" t="s">
        <v>28</v>
      </c>
      <c r="C20" s="154">
        <f>[1]STA_SP5_NO!$G$39</f>
        <v>0</v>
      </c>
      <c r="D20" s="82">
        <f>[2]STA_SP5_NO!$G$39</f>
        <v>0</v>
      </c>
      <c r="E20" s="154">
        <f>[3]STA_SP5_NO!$G$39</f>
        <v>0</v>
      </c>
      <c r="F20" s="82">
        <f>[4]STA_SP5_NO!$G$39</f>
        <v>0</v>
      </c>
      <c r="G20" s="154">
        <f>[5]STA_SP5_NO!$G$39</f>
        <v>0</v>
      </c>
      <c r="H20" s="82">
        <f>[6]STA_SP5_NO!$G$39</f>
        <v>0</v>
      </c>
      <c r="I20" s="154">
        <f>[7]STA_SP5_NO!$G$39</f>
        <v>0</v>
      </c>
      <c r="J20" s="82">
        <f>[8]STA_SP5_NO!$G$39</f>
        <v>0</v>
      </c>
      <c r="K20" s="154">
        <f>[9]STA_SP5_NO!$G$39</f>
        <v>0</v>
      </c>
      <c r="L20" s="82">
        <f>'[10]СП-5 (н.о.)'!$G$40</f>
        <v>0</v>
      </c>
      <c r="M20" s="185">
        <f>[11]STA_SP5_NO!$G$39</f>
        <v>0</v>
      </c>
      <c r="N20" s="63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4">
        <f>[1]STA_SP5_NO!$G$40</f>
        <v>883.53</v>
      </c>
      <c r="D21" s="82">
        <f>[2]STA_SP5_NO!$G$40</f>
        <v>581.04</v>
      </c>
      <c r="E21" s="154">
        <f>[3]STA_SP5_NO!$G$40</f>
        <v>1875</v>
      </c>
      <c r="F21" s="82">
        <f>[4]STA_SP5_NO!$G$40</f>
        <v>2969.5</v>
      </c>
      <c r="G21" s="154">
        <f>[5]STA_SP5_NO!$G$40</f>
        <v>927</v>
      </c>
      <c r="H21" s="82">
        <f>[6]STA_SP5_NO!$G$40</f>
        <v>1664</v>
      </c>
      <c r="I21" s="154">
        <f>[7]STA_SP5_NO!$G$40</f>
        <v>187</v>
      </c>
      <c r="J21" s="82">
        <f>[8]STA_SP5_NO!$G$40</f>
        <v>776</v>
      </c>
      <c r="K21" s="154">
        <f>[9]STA_SP5_NO!$G$40</f>
        <v>1752.35</v>
      </c>
      <c r="L21" s="82">
        <f>'[10]СП-5 (н.о.)'!$G$41</f>
        <v>1800</v>
      </c>
      <c r="M21" s="185">
        <f>[11]STA_SP5_NO!$G$40</f>
        <v>1851</v>
      </c>
      <c r="N21" s="156">
        <f t="shared" si="0"/>
        <v>15266.42</v>
      </c>
    </row>
    <row r="22" spans="1:14" ht="15.75" thickBot="1" x14ac:dyDescent="0.3">
      <c r="A22" s="40"/>
      <c r="B22" s="41" t="s">
        <v>30</v>
      </c>
      <c r="C22" s="45">
        <f t="shared" ref="C22:M22" si="1">SUM(C4:C21)</f>
        <v>164694.63999999998</v>
      </c>
      <c r="D22" s="46">
        <f>SUM(D4:D21)</f>
        <v>276182.70999999996</v>
      </c>
      <c r="E22" s="45">
        <f t="shared" si="1"/>
        <v>299805</v>
      </c>
      <c r="F22" s="46">
        <f t="shared" si="1"/>
        <v>220856.7</v>
      </c>
      <c r="G22" s="89">
        <f t="shared" si="1"/>
        <v>181515</v>
      </c>
      <c r="H22" s="46">
        <f t="shared" si="1"/>
        <v>220827.99</v>
      </c>
      <c r="I22" s="45">
        <f>SUM(I4:I21)</f>
        <v>120596</v>
      </c>
      <c r="J22" s="46">
        <f>SUM(J4:J21)</f>
        <v>250314</v>
      </c>
      <c r="K22" s="89">
        <f t="shared" si="1"/>
        <v>260535.11</v>
      </c>
      <c r="L22" s="46">
        <f>SUM(L4:L21)</f>
        <v>235889.44</v>
      </c>
      <c r="M22" s="59">
        <f t="shared" si="1"/>
        <v>244602</v>
      </c>
      <c r="N22" s="43">
        <f>SUM(N4:N21)</f>
        <v>2475818.59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7"/>
      <c r="J23" s="1"/>
      <c r="K23" s="1"/>
      <c r="L23" s="1"/>
      <c r="M23" s="1"/>
      <c r="N23" s="1"/>
    </row>
    <row r="24" spans="1:14" ht="15.75" thickBot="1" x14ac:dyDescent="0.3">
      <c r="A24" s="314" t="s">
        <v>31</v>
      </c>
      <c r="B24" s="315"/>
      <c r="C24" s="52">
        <f>C22/N22</f>
        <v>6.6521287409834012E-2</v>
      </c>
      <c r="D24" s="51">
        <f>D22/N22</f>
        <v>0.11155207861978288</v>
      </c>
      <c r="E24" s="52">
        <f>E22/N22</f>
        <v>0.12109328252519504</v>
      </c>
      <c r="F24" s="51">
        <f>F22/N22</f>
        <v>8.9205526160945431E-2</v>
      </c>
      <c r="G24" s="52">
        <f>G22/N22</f>
        <v>7.3315145436402926E-2</v>
      </c>
      <c r="H24" s="51">
        <f>H22/N22</f>
        <v>8.9193929996300741E-2</v>
      </c>
      <c r="I24" s="52">
        <f>I22/N22</f>
        <v>4.8709546203060061E-2</v>
      </c>
      <c r="J24" s="51">
        <f>J22/N22</f>
        <v>0.10110353036811151</v>
      </c>
      <c r="K24" s="52">
        <f>K22/N22</f>
        <v>0.10523190634900273</v>
      </c>
      <c r="L24" s="51">
        <f>L22/N22</f>
        <v>9.5277352287753858E-2</v>
      </c>
      <c r="M24" s="52">
        <f>M22/N22</f>
        <v>9.8796414643610872E-2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60" t="s">
        <v>11</v>
      </c>
      <c r="D27" s="263" t="s">
        <v>32</v>
      </c>
      <c r="E27" s="262" t="s">
        <v>7</v>
      </c>
      <c r="F27" s="166" t="s">
        <v>9</v>
      </c>
      <c r="G27" s="228" t="s">
        <v>4</v>
      </c>
      <c r="H27" s="340"/>
      <c r="I27" s="1"/>
      <c r="J27" s="98"/>
      <c r="K27" s="284" t="s">
        <v>33</v>
      </c>
      <c r="L27" s="285"/>
      <c r="M27" s="149">
        <f>N22</f>
        <v>2475818.59</v>
      </c>
      <c r="N27" s="150">
        <f>M27/M29</f>
        <v>0.98775627086770557</v>
      </c>
    </row>
    <row r="28" spans="1:14" ht="15.75" thickBot="1" x14ac:dyDescent="0.3">
      <c r="A28" s="24">
        <v>19</v>
      </c>
      <c r="B28" s="167" t="s">
        <v>34</v>
      </c>
      <c r="C28" s="265">
        <f>[12]STA_SP4_ZO!$H$51</f>
        <v>2858</v>
      </c>
      <c r="D28" s="264">
        <f>[13]STA_SP4_ZO!$H$51</f>
        <v>18486</v>
      </c>
      <c r="E28" s="266">
        <f>'[14]СП-4 (ж.о.)'!$H$53</f>
        <v>8541</v>
      </c>
      <c r="F28" s="55">
        <f>[15]STA_SP4_ZO!$H$51</f>
        <v>572</v>
      </c>
      <c r="G28" s="148">
        <f>[16]STA_SP4_ZO!$H$51</f>
        <v>232</v>
      </c>
      <c r="H28" s="55">
        <f>SUM(C28:G28)</f>
        <v>30689</v>
      </c>
      <c r="I28" s="1"/>
      <c r="J28" s="98"/>
      <c r="K28" s="284" t="s">
        <v>34</v>
      </c>
      <c r="L28" s="285"/>
      <c r="M28" s="209">
        <f>H28</f>
        <v>30689</v>
      </c>
      <c r="N28" s="151">
        <f>M28/M29</f>
        <v>1.2243729132294389E-2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8"/>
      <c r="K29" s="284" t="s">
        <v>3</v>
      </c>
      <c r="L29" s="285"/>
      <c r="M29" s="210">
        <f>M27+M28</f>
        <v>2506507.59</v>
      </c>
      <c r="N29" s="153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9.3127830818860183E-2</v>
      </c>
      <c r="D30" s="99">
        <f>D28/H28</f>
        <v>0.60236566848056305</v>
      </c>
      <c r="E30" s="25">
        <f>E28/H28</f>
        <v>0.27830818860177914</v>
      </c>
      <c r="F30" s="99">
        <f>F28/H28</f>
        <v>1.8638600149890841E-2</v>
      </c>
      <c r="G30" s="25">
        <f>G28/H28</f>
        <v>7.5597119489067745E-3</v>
      </c>
      <c r="H30" s="99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K29:L29"/>
    <mergeCell ref="A30:B30"/>
    <mergeCell ref="A1:M1"/>
    <mergeCell ref="A26:A27"/>
    <mergeCell ref="B26:B27"/>
    <mergeCell ref="C26:G26"/>
    <mergeCell ref="H26:H27"/>
    <mergeCell ref="K27:L27"/>
    <mergeCell ref="K28:L28"/>
    <mergeCell ref="A2:A3"/>
    <mergeCell ref="B2:B3"/>
    <mergeCell ref="C2:M2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L25" sqref="L25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9"/>
      <c r="B1" s="29"/>
      <c r="C1" s="326" t="s">
        <v>107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1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53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31" t="s">
        <v>9</v>
      </c>
      <c r="K3" s="363" t="s">
        <v>38</v>
      </c>
      <c r="L3" s="331" t="s">
        <v>93</v>
      </c>
      <c r="M3" s="359" t="s">
        <v>11</v>
      </c>
      <c r="N3" s="351"/>
    </row>
    <row r="4" spans="1:14" ht="15.75" thickBot="1" x14ac:dyDescent="0.3">
      <c r="A4" s="358"/>
      <c r="B4" s="352"/>
      <c r="C4" s="354"/>
      <c r="D4" s="356"/>
      <c r="E4" s="358"/>
      <c r="F4" s="356"/>
      <c r="G4" s="358"/>
      <c r="H4" s="356"/>
      <c r="I4" s="358"/>
      <c r="J4" s="358"/>
      <c r="K4" s="364"/>
      <c r="L4" s="358"/>
      <c r="M4" s="360"/>
      <c r="N4" s="352"/>
    </row>
    <row r="5" spans="1:14" ht="15.75" thickBot="1" x14ac:dyDescent="0.3">
      <c r="A5" s="34">
        <v>1</v>
      </c>
      <c r="B5" s="35" t="s">
        <v>39</v>
      </c>
      <c r="C5" s="154">
        <f>[1]STA_SP2_NO!$C$11</f>
        <v>14901</v>
      </c>
      <c r="D5" s="82">
        <f>[2]STA_SP2_NO!$C$11</f>
        <v>21870</v>
      </c>
      <c r="E5" s="154">
        <f>[3]STA_SP2_NO!$C$11</f>
        <v>18372</v>
      </c>
      <c r="F5" s="82">
        <f>[4]STA_SP2_NO!$C$11</f>
        <v>21228</v>
      </c>
      <c r="G5" s="154">
        <f>[5]STA_SP2_NO!$C$11</f>
        <v>38583</v>
      </c>
      <c r="H5" s="160">
        <f>[6]STA_SP2_NO!$C$11</f>
        <v>22566</v>
      </c>
      <c r="I5" s="154">
        <f>[7]STA_SP2_NO!$C$11</f>
        <v>22023</v>
      </c>
      <c r="J5" s="82">
        <f>[8]STA_SP2_NO!$C$11</f>
        <v>38420</v>
      </c>
      <c r="K5" s="154">
        <f>[9]STA_SP2_NO!$C$11</f>
        <v>25270</v>
      </c>
      <c r="L5" s="82">
        <f>'[10]СП-2 (н.о.)'!$C$12</f>
        <v>15994</v>
      </c>
      <c r="M5" s="154">
        <f>[11]STA_SP2_NO!$C$11</f>
        <v>26111</v>
      </c>
      <c r="N5" s="155">
        <f t="shared" ref="N5:N17" si="0">SUM(C5:M5)</f>
        <v>265338</v>
      </c>
    </row>
    <row r="6" spans="1:14" ht="15.75" thickBot="1" x14ac:dyDescent="0.3">
      <c r="A6" s="36">
        <v>2</v>
      </c>
      <c r="B6" s="37" t="s">
        <v>40</v>
      </c>
      <c r="C6" s="154">
        <f>[1]STA_SP2_NO!$C$12</f>
        <v>1619</v>
      </c>
      <c r="D6" s="82">
        <f>[2]STA_SP2_NO!$C$12</f>
        <v>2787</v>
      </c>
      <c r="E6" s="154">
        <f>[3]STA_SP2_NO!$C$12</f>
        <v>1969</v>
      </c>
      <c r="F6" s="82">
        <f>[4]STA_SP2_NO!$C$12</f>
        <v>3223</v>
      </c>
      <c r="G6" s="154">
        <f>[5]STA_SP2_NO!$C$12</f>
        <v>3702</v>
      </c>
      <c r="H6" s="160">
        <f>[6]STA_SP2_NO!$C$12</f>
        <v>2038</v>
      </c>
      <c r="I6" s="154">
        <f>[7]STA_SP2_NO!$C$12</f>
        <v>2132</v>
      </c>
      <c r="J6" s="82">
        <f>[8]STA_SP2_NO!$C$12</f>
        <v>4345</v>
      </c>
      <c r="K6" s="154">
        <f>[9]STA_SP2_NO!$C$12</f>
        <v>2595</v>
      </c>
      <c r="L6" s="82">
        <f>'[10]СП-2 (н.о.)'!$C$13</f>
        <v>2378</v>
      </c>
      <c r="M6" s="154">
        <f>[11]STA_SP2_NO!$C$12</f>
        <v>2642</v>
      </c>
      <c r="N6" s="63">
        <f t="shared" si="0"/>
        <v>29430</v>
      </c>
    </row>
    <row r="7" spans="1:14" ht="15.75" thickBot="1" x14ac:dyDescent="0.3">
      <c r="A7" s="36">
        <v>3</v>
      </c>
      <c r="B7" s="37" t="s">
        <v>41</v>
      </c>
      <c r="C7" s="154">
        <f>[1]STA_SP2_NO!$C$13</f>
        <v>121</v>
      </c>
      <c r="D7" s="82">
        <f>[2]STA_SP2_NO!$C$13</f>
        <v>170</v>
      </c>
      <c r="E7" s="154">
        <f>[3]STA_SP2_NO!$C$13</f>
        <v>105</v>
      </c>
      <c r="F7" s="82">
        <f>[4]STA_SP2_NO!$C$13</f>
        <v>201</v>
      </c>
      <c r="G7" s="154">
        <f>[5]STA_SP2_NO!$C$13</f>
        <v>194</v>
      </c>
      <c r="H7" s="160">
        <f>[6]STA_SP2_NO!$C$13</f>
        <v>348</v>
      </c>
      <c r="I7" s="154">
        <f>[7]STA_SP2_NO!$C$13</f>
        <v>114</v>
      </c>
      <c r="J7" s="82">
        <f>[8]STA_SP2_NO!$C$13</f>
        <v>362</v>
      </c>
      <c r="K7" s="154">
        <f>[9]STA_SP2_NO!$C$13</f>
        <v>142</v>
      </c>
      <c r="L7" s="82">
        <f>'[10]СП-2 (н.о.)'!$C$14</f>
        <v>147</v>
      </c>
      <c r="M7" s="154">
        <f>[11]STA_SP2_NO!$C$13</f>
        <v>87</v>
      </c>
      <c r="N7" s="63">
        <f t="shared" si="0"/>
        <v>1991</v>
      </c>
    </row>
    <row r="8" spans="1:14" ht="15.75" thickBot="1" x14ac:dyDescent="0.3">
      <c r="A8" s="36">
        <v>4</v>
      </c>
      <c r="B8" s="37" t="s">
        <v>42</v>
      </c>
      <c r="C8" s="154">
        <f>[1]STA_SP2_NO!$C$14</f>
        <v>237</v>
      </c>
      <c r="D8" s="82">
        <f>[2]STA_SP2_NO!$C$14</f>
        <v>219</v>
      </c>
      <c r="E8" s="154">
        <f>[3]STA_SP2_NO!$C$14</f>
        <v>139</v>
      </c>
      <c r="F8" s="82">
        <f>[4]STA_SP2_NO!$C$14</f>
        <v>222</v>
      </c>
      <c r="G8" s="154">
        <f>[5]STA_SP2_NO!$C$14</f>
        <v>483</v>
      </c>
      <c r="H8" s="160">
        <f>[6]STA_SP2_NO!$C$14</f>
        <v>174</v>
      </c>
      <c r="I8" s="154">
        <f>[7]STA_SP2_NO!$C$14</f>
        <v>195</v>
      </c>
      <c r="J8" s="82">
        <f>[8]STA_SP2_NO!$C$14</f>
        <v>284</v>
      </c>
      <c r="K8" s="154">
        <f>[9]STA_SP2_NO!$C$14</f>
        <v>362</v>
      </c>
      <c r="L8" s="82">
        <f>'[10]СП-2 (н.о.)'!$C$15</f>
        <v>181</v>
      </c>
      <c r="M8" s="154">
        <f>[11]STA_SP2_NO!$C$14</f>
        <v>230</v>
      </c>
      <c r="N8" s="63">
        <f t="shared" si="0"/>
        <v>2726</v>
      </c>
    </row>
    <row r="9" spans="1:14" ht="15.75" thickBot="1" x14ac:dyDescent="0.3">
      <c r="A9" s="36">
        <v>5</v>
      </c>
      <c r="B9" s="37" t="s">
        <v>43</v>
      </c>
      <c r="C9" s="154">
        <f>[1]STA_SP2_NO!$C$15</f>
        <v>14</v>
      </c>
      <c r="D9" s="82">
        <f>[2]STA_SP2_NO!$C$15</f>
        <v>20</v>
      </c>
      <c r="E9" s="154">
        <f>[3]STA_SP2_NO!$C$15</f>
        <v>76</v>
      </c>
      <c r="F9" s="82">
        <f>[4]STA_SP2_NO!$C$15</f>
        <v>25</v>
      </c>
      <c r="G9" s="154">
        <f>[5]STA_SP2_NO!$C$15</f>
        <v>45</v>
      </c>
      <c r="H9" s="160">
        <f>[6]STA_SP2_NO!$C$15</f>
        <v>25</v>
      </c>
      <c r="I9" s="154">
        <f>[7]STA_SP2_NO!$C$15</f>
        <v>87</v>
      </c>
      <c r="J9" s="82">
        <f>[8]STA_SP2_NO!$C$15</f>
        <v>30</v>
      </c>
      <c r="K9" s="154">
        <f>[9]STA_SP2_NO!$C$15</f>
        <v>158</v>
      </c>
      <c r="L9" s="82">
        <f>'[10]СП-2 (н.о.)'!$C$16</f>
        <v>27</v>
      </c>
      <c r="M9" s="154">
        <f>[11]STA_SP2_NO!$C$15</f>
        <v>28</v>
      </c>
      <c r="N9" s="63">
        <f t="shared" si="0"/>
        <v>535</v>
      </c>
    </row>
    <row r="10" spans="1:14" ht="15.75" thickBot="1" x14ac:dyDescent="0.3">
      <c r="A10" s="36">
        <v>6</v>
      </c>
      <c r="B10" s="37" t="s">
        <v>44</v>
      </c>
      <c r="C10" s="154">
        <f>[1]STA_SP2_NO!$C$16</f>
        <v>1449</v>
      </c>
      <c r="D10" s="82">
        <f>[2]STA_SP2_NO!$C$16</f>
        <v>1539</v>
      </c>
      <c r="E10" s="154">
        <f>[3]STA_SP2_NO!$C$16</f>
        <v>843</v>
      </c>
      <c r="F10" s="82">
        <f>[4]STA_SP2_NO!$C$16</f>
        <v>2227</v>
      </c>
      <c r="G10" s="154">
        <f>[5]STA_SP2_NO!$C$16</f>
        <v>2141</v>
      </c>
      <c r="H10" s="160">
        <f>[6]STA_SP2_NO!$C$16</f>
        <v>1713</v>
      </c>
      <c r="I10" s="154">
        <f>[7]STA_SP2_NO!$C$16</f>
        <v>1826</v>
      </c>
      <c r="J10" s="82">
        <f>[8]STA_SP2_NO!$C$16</f>
        <v>2872</v>
      </c>
      <c r="K10" s="154">
        <f>[9]STA_SP2_NO!$C$16</f>
        <v>1968</v>
      </c>
      <c r="L10" s="82">
        <f>'[10]СП-2 (н.о.)'!$C$17</f>
        <v>1113</v>
      </c>
      <c r="M10" s="154">
        <f>[11]STA_SP2_NO!$C$16</f>
        <v>2750</v>
      </c>
      <c r="N10" s="63">
        <f t="shared" si="0"/>
        <v>20441</v>
      </c>
    </row>
    <row r="11" spans="1:14" ht="15.75" thickBot="1" x14ac:dyDescent="0.3">
      <c r="A11" s="36">
        <v>7</v>
      </c>
      <c r="B11" s="37" t="s">
        <v>45</v>
      </c>
      <c r="C11" s="154">
        <f>[1]STA_SP2_NO!$C$17</f>
        <v>433</v>
      </c>
      <c r="D11" s="82">
        <f>[2]STA_SP2_NO!$C$17</f>
        <v>903</v>
      </c>
      <c r="E11" s="154">
        <f>[3]STA_SP2_NO!$C$17</f>
        <v>394</v>
      </c>
      <c r="F11" s="82">
        <f>[4]STA_SP2_NO!$C$17</f>
        <v>815</v>
      </c>
      <c r="G11" s="154">
        <f>[5]STA_SP2_NO!$C$17</f>
        <v>736</v>
      </c>
      <c r="H11" s="160">
        <f>[6]STA_SP2_NO!$C$17</f>
        <v>374</v>
      </c>
      <c r="I11" s="154">
        <f>[7]STA_SP2_NO!$C$17</f>
        <v>393</v>
      </c>
      <c r="J11" s="82">
        <f>[8]STA_SP2_NO!$C$17</f>
        <v>914</v>
      </c>
      <c r="K11" s="154">
        <f>[9]STA_SP2_NO!$C$17</f>
        <v>749</v>
      </c>
      <c r="L11" s="82">
        <f>'[10]СП-2 (н.о.)'!$C$18</f>
        <v>562</v>
      </c>
      <c r="M11" s="154">
        <f>[11]STA_SP2_NO!$C$17</f>
        <v>564</v>
      </c>
      <c r="N11" s="63">
        <f t="shared" si="0"/>
        <v>6837</v>
      </c>
    </row>
    <row r="12" spans="1:14" ht="15.75" thickBot="1" x14ac:dyDescent="0.3">
      <c r="A12" s="36">
        <v>8</v>
      </c>
      <c r="B12" s="37" t="s">
        <v>46</v>
      </c>
      <c r="C12" s="154">
        <f>[1]STA_SP2_NO!$C$18</f>
        <v>88</v>
      </c>
      <c r="D12" s="82">
        <f>[2]STA_SP2_NO!$C$18</f>
        <v>50</v>
      </c>
      <c r="E12" s="154">
        <f>[3]STA_SP2_NO!$C$18</f>
        <v>97</v>
      </c>
      <c r="F12" s="82">
        <f>[4]STA_SP2_NO!$C$18</f>
        <v>66</v>
      </c>
      <c r="G12" s="154">
        <f>[5]STA_SP2_NO!$C$18</f>
        <v>139</v>
      </c>
      <c r="H12" s="160">
        <f>[6]STA_SP2_NO!$C$18</f>
        <v>46</v>
      </c>
      <c r="I12" s="154">
        <f>[7]STA_SP2_NO!$C$18</f>
        <v>0</v>
      </c>
      <c r="J12" s="82">
        <f>[8]STA_SP2_NO!$C$18</f>
        <v>139</v>
      </c>
      <c r="K12" s="154">
        <f>[9]STA_SP2_NO!$C$18</f>
        <v>176</v>
      </c>
      <c r="L12" s="82">
        <f>'[10]СП-2 (н.о.)'!$C$19</f>
        <v>65</v>
      </c>
      <c r="M12" s="154">
        <f>[11]STA_SP2_NO!$C$18</f>
        <v>118</v>
      </c>
      <c r="N12" s="63">
        <f t="shared" si="0"/>
        <v>984</v>
      </c>
    </row>
    <row r="13" spans="1:14" ht="23.25" thickBot="1" x14ac:dyDescent="0.3">
      <c r="A13" s="36">
        <v>9</v>
      </c>
      <c r="B13" s="62" t="s">
        <v>47</v>
      </c>
      <c r="C13" s="154">
        <f>[1]STA_SP2_NO!$C$19</f>
        <v>0</v>
      </c>
      <c r="D13" s="82">
        <f>[2]STA_SP2_NO!$C$19</f>
        <v>0</v>
      </c>
      <c r="E13" s="154">
        <f>[3]STA_SP2_NO!$C$19</f>
        <v>0</v>
      </c>
      <c r="F13" s="82">
        <f>[4]STA_SP2_NO!$C$19</f>
        <v>0</v>
      </c>
      <c r="G13" s="154">
        <f>[5]STA_SP2_NO!$C$19</f>
        <v>0</v>
      </c>
      <c r="H13" s="160">
        <f>[6]STA_SP2_NO!$C$19</f>
        <v>0</v>
      </c>
      <c r="I13" s="154">
        <f>[7]STA_SP2_NO!$C$19</f>
        <v>0</v>
      </c>
      <c r="J13" s="82">
        <f>[8]STA_SP2_NO!$C$19</f>
        <v>0</v>
      </c>
      <c r="K13" s="154">
        <f>[9]STA_SP2_NO!$C$19</f>
        <v>0</v>
      </c>
      <c r="L13" s="82">
        <f>'[10]СП-2 (н.о.)'!$C$20</f>
        <v>0</v>
      </c>
      <c r="M13" s="154">
        <f>[11]STA_SP2_NO!$C$19</f>
        <v>0</v>
      </c>
      <c r="N13" s="63">
        <f t="shared" si="0"/>
        <v>0</v>
      </c>
    </row>
    <row r="14" spans="1:14" ht="23.25" thickBot="1" x14ac:dyDescent="0.3">
      <c r="A14" s="36">
        <v>10</v>
      </c>
      <c r="B14" s="62" t="s">
        <v>48</v>
      </c>
      <c r="C14" s="76">
        <f>[1]STA_SP2_NO!$C$20</f>
        <v>0</v>
      </c>
      <c r="D14" s="82">
        <f>[2]STA_SP2_NO!$C$20</f>
        <v>0</v>
      </c>
      <c r="E14" s="154">
        <f>[3]STA_SP2_NO!$C$20</f>
        <v>0</v>
      </c>
      <c r="F14" s="82">
        <f>[4]STA_SP2_NO!$C$20</f>
        <v>0</v>
      </c>
      <c r="G14" s="154">
        <f>[5]STA_SP2_NO!$C$20</f>
        <v>0</v>
      </c>
      <c r="H14" s="160">
        <f>[6]STA_SP2_NO!$C$20</f>
        <v>0</v>
      </c>
      <c r="I14" s="154">
        <f>[7]STA_SP2_NO!$C$20</f>
        <v>0</v>
      </c>
      <c r="J14" s="82">
        <f>[8]STA_SP2_NO!$C$20</f>
        <v>0</v>
      </c>
      <c r="K14" s="154">
        <f>[9]STA_SP2_NO!$C$20</f>
        <v>0</v>
      </c>
      <c r="L14" s="82">
        <f>'[10]СП-2 (н.о.)'!$C$21</f>
        <v>0</v>
      </c>
      <c r="M14" s="154">
        <f>[11]STA_SP2_NO!$C$20</f>
        <v>0</v>
      </c>
      <c r="N14" s="63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76">
        <f>[1]STA_SP2_NO!$C$21</f>
        <v>0</v>
      </c>
      <c r="D15" s="82">
        <f>[2]STA_SP2_NO!$C$21</f>
        <v>0</v>
      </c>
      <c r="E15" s="154">
        <f>[3]STA_SP2_NO!$C$21</f>
        <v>0</v>
      </c>
      <c r="F15" s="82">
        <f>[4]STA_SP2_NO!$C$21</f>
        <v>0</v>
      </c>
      <c r="G15" s="154">
        <f>[5]STA_SP2_NO!$C$21</f>
        <v>0</v>
      </c>
      <c r="H15" s="160">
        <f>[6]STA_SP2_NO!$C$21</f>
        <v>421</v>
      </c>
      <c r="I15" s="154">
        <f>[7]STA_SP2_NO!$C$21</f>
        <v>0</v>
      </c>
      <c r="J15" s="82">
        <f>[8]STA_SP2_NO!$C$21</f>
        <v>0</v>
      </c>
      <c r="K15" s="154">
        <f>[9]STA_SP2_NO!$C$21</f>
        <v>0</v>
      </c>
      <c r="L15" s="82">
        <f>'[10]СП-2 (н.о.)'!$C$22</f>
        <v>0</v>
      </c>
      <c r="M15" s="154">
        <f>[11]STA_SP2_NO!$C$21</f>
        <v>0</v>
      </c>
      <c r="N15" s="63">
        <f t="shared" si="0"/>
        <v>421</v>
      </c>
    </row>
    <row r="16" spans="1:14" ht="49.5" customHeight="1" thickBot="1" x14ac:dyDescent="0.3">
      <c r="A16" s="36">
        <v>12</v>
      </c>
      <c r="B16" s="62" t="s">
        <v>50</v>
      </c>
      <c r="C16" s="76">
        <f>[1]STA_SP2_NO!$C$22</f>
        <v>0</v>
      </c>
      <c r="D16" s="82">
        <f>[2]STA_SP2_NO!$C$22</f>
        <v>0</v>
      </c>
      <c r="E16" s="154">
        <f>[3]STA_SP2_NO!$C$22</f>
        <v>0</v>
      </c>
      <c r="F16" s="82">
        <f>[4]STA_SP2_NO!$C$22</f>
        <v>0</v>
      </c>
      <c r="G16" s="154">
        <f>[5]STA_SP2_NO!$C$22</f>
        <v>0</v>
      </c>
      <c r="H16" s="160">
        <f>[6]STA_SP2_NO!$C$22</f>
        <v>0</v>
      </c>
      <c r="I16" s="154">
        <f>[7]STA_SP2_NO!$C$22</f>
        <v>0</v>
      </c>
      <c r="J16" s="82">
        <f>[8]STA_SP2_NO!$C$22</f>
        <v>0</v>
      </c>
      <c r="K16" s="154">
        <f>[9]STA_SP2_NO!$C$22</f>
        <v>0</v>
      </c>
      <c r="L16" s="82">
        <f>'[10]СП-2 (н.о.)'!$C$23</f>
        <v>0</v>
      </c>
      <c r="M16" s="154">
        <f>[11]STA_SP2_NO!$C$22</f>
        <v>0</v>
      </c>
      <c r="N16" s="63">
        <f t="shared" si="0"/>
        <v>0</v>
      </c>
    </row>
    <row r="17" spans="1:14" ht="34.5" thickBot="1" x14ac:dyDescent="0.3">
      <c r="A17" s="36">
        <v>13</v>
      </c>
      <c r="B17" s="62" t="s">
        <v>51</v>
      </c>
      <c r="C17" s="76">
        <f>[1]STA_SP2_NO!$C$23</f>
        <v>36</v>
      </c>
      <c r="D17" s="82">
        <f>[2]STA_SP2_NO!$C$23</f>
        <v>0</v>
      </c>
      <c r="E17" s="154">
        <f>[3]STA_SP2_NO!$C$23</f>
        <v>0</v>
      </c>
      <c r="F17" s="82">
        <f>[4]STA_SP2_NO!$C$23</f>
        <v>0</v>
      </c>
      <c r="G17" s="154">
        <f>[5]STA_SP2_NO!$C$23</f>
        <v>0</v>
      </c>
      <c r="H17" s="160">
        <f>[6]STA_SP2_NO!$C$23</f>
        <v>22</v>
      </c>
      <c r="I17" s="154">
        <f>[7]STA_SP2_NO!$C$23</f>
        <v>0</v>
      </c>
      <c r="J17" s="82">
        <f>[8]STA_SP2_NO!$C$23</f>
        <v>0</v>
      </c>
      <c r="K17" s="154">
        <f>[9]STA_SP2_NO!$C$23</f>
        <v>0</v>
      </c>
      <c r="L17" s="82">
        <f>'[10]СП-2 (н.о.)'!$C$24</f>
        <v>0</v>
      </c>
      <c r="M17" s="154">
        <f>[11]STA_SP2_NO!$C$23</f>
        <v>1</v>
      </c>
      <c r="N17" s="63">
        <f t="shared" si="0"/>
        <v>59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18898</v>
      </c>
      <c r="D18" s="46">
        <f>SUM(D5:D17)</f>
        <v>27558</v>
      </c>
      <c r="E18" s="45">
        <f t="shared" si="1"/>
        <v>21995</v>
      </c>
      <c r="F18" s="46">
        <f t="shared" si="1"/>
        <v>28007</v>
      </c>
      <c r="G18" s="45">
        <f>SUM(G5:G17)</f>
        <v>46023</v>
      </c>
      <c r="H18" s="46">
        <f t="shared" si="1"/>
        <v>27727</v>
      </c>
      <c r="I18" s="45">
        <f t="shared" si="1"/>
        <v>26770</v>
      </c>
      <c r="J18" s="46">
        <f t="shared" si="1"/>
        <v>47366</v>
      </c>
      <c r="K18" s="45">
        <f t="shared" si="1"/>
        <v>31420</v>
      </c>
      <c r="L18" s="46">
        <f>SUM(L5:L17)</f>
        <v>20467</v>
      </c>
      <c r="M18" s="45">
        <f t="shared" si="1"/>
        <v>32531</v>
      </c>
      <c r="N18" s="43">
        <f>SUM(N5:N17)</f>
        <v>328762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14" t="s">
        <v>53</v>
      </c>
      <c r="B20" s="315"/>
      <c r="C20" s="52">
        <f>C18/N18</f>
        <v>5.7482312432702076E-2</v>
      </c>
      <c r="D20" s="51">
        <f>D18/N18</f>
        <v>8.3823556250418235E-2</v>
      </c>
      <c r="E20" s="52">
        <f>E18/N18</f>
        <v>6.690250089730565E-2</v>
      </c>
      <c r="F20" s="51">
        <f>F18/N18</f>
        <v>8.5189285866371423E-2</v>
      </c>
      <c r="G20" s="52">
        <f>G18/N18</f>
        <v>0.1399888064922345</v>
      </c>
      <c r="H20" s="51">
        <f>H18/N18</f>
        <v>8.4337605927692377E-2</v>
      </c>
      <c r="I20" s="52">
        <f>I18/N18</f>
        <v>8.1426685565850074E-2</v>
      </c>
      <c r="J20" s="51">
        <f>J18/N18</f>
        <v>0.14407382848382722</v>
      </c>
      <c r="K20" s="52">
        <f>K18/N18</f>
        <v>9.557065597605563E-2</v>
      </c>
      <c r="L20" s="51">
        <f>L18/N18</f>
        <v>6.2254761803371438E-2</v>
      </c>
      <c r="M20" s="52">
        <f>M18/N18</f>
        <v>9.8950000304171407E-2</v>
      </c>
      <c r="N20" s="5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M19" sqref="M19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58"/>
      <c r="B1" s="29"/>
      <c r="C1" s="326" t="s">
        <v>108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8" t="s">
        <v>52</v>
      </c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ht="12.75" customHeight="1" x14ac:dyDescent="0.25">
      <c r="A3" s="361"/>
      <c r="B3" s="362"/>
      <c r="C3" s="366" t="s">
        <v>69</v>
      </c>
      <c r="D3" s="331" t="s">
        <v>4</v>
      </c>
      <c r="E3" s="357" t="s">
        <v>5</v>
      </c>
      <c r="F3" s="331" t="s">
        <v>6</v>
      </c>
      <c r="G3" s="357" t="s">
        <v>7</v>
      </c>
      <c r="H3" s="331" t="s">
        <v>8</v>
      </c>
      <c r="I3" s="357" t="s">
        <v>94</v>
      </c>
      <c r="J3" s="331" t="s">
        <v>9</v>
      </c>
      <c r="K3" s="372" t="s">
        <v>38</v>
      </c>
      <c r="L3" s="331" t="s">
        <v>93</v>
      </c>
      <c r="M3" s="357" t="s">
        <v>11</v>
      </c>
      <c r="N3" s="351"/>
    </row>
    <row r="4" spans="1:14" ht="9" customHeight="1" x14ac:dyDescent="0.25">
      <c r="A4" s="370"/>
      <c r="B4" s="365"/>
      <c r="C4" s="367"/>
      <c r="D4" s="365"/>
      <c r="E4" s="369"/>
      <c r="F4" s="365"/>
      <c r="G4" s="369"/>
      <c r="H4" s="365"/>
      <c r="I4" s="369"/>
      <c r="J4" s="365"/>
      <c r="K4" s="373"/>
      <c r="L4" s="365"/>
      <c r="M4" s="369"/>
      <c r="N4" s="365"/>
    </row>
    <row r="5" spans="1:14" ht="5.25" customHeight="1" thickBot="1" x14ac:dyDescent="0.3">
      <c r="A5" s="358"/>
      <c r="B5" s="352"/>
      <c r="C5" s="368"/>
      <c r="D5" s="358"/>
      <c r="E5" s="358"/>
      <c r="F5" s="358"/>
      <c r="G5" s="358"/>
      <c r="H5" s="358"/>
      <c r="I5" s="358"/>
      <c r="J5" s="358"/>
      <c r="K5" s="374"/>
      <c r="L5" s="358"/>
      <c r="M5" s="358"/>
      <c r="N5" s="352"/>
    </row>
    <row r="6" spans="1:14" ht="15.75" thickBot="1" x14ac:dyDescent="0.3">
      <c r="A6" s="34">
        <v>1</v>
      </c>
      <c r="B6" s="35" t="s">
        <v>39</v>
      </c>
      <c r="C6" s="75">
        <f>[1]STA_SP2_NO!$D$11</f>
        <v>76348.13</v>
      </c>
      <c r="D6" s="82">
        <f>[2]STA_SP2_NO!$D$11</f>
        <v>118935.01</v>
      </c>
      <c r="E6" s="154">
        <f>[3]STA_SP2_NO!$D$11</f>
        <v>103966</v>
      </c>
      <c r="F6" s="165">
        <f>[4]STA_SP2_NO!$D$11</f>
        <v>123426.88</v>
      </c>
      <c r="G6" s="186">
        <f>[5]STA_SP2_NO!$D$11</f>
        <v>221780</v>
      </c>
      <c r="H6" s="165">
        <f>[6]STA_SP2_NO!$D$11</f>
        <v>123863</v>
      </c>
      <c r="I6" s="154">
        <f>[7]STA_SP2_NO!$D$11</f>
        <v>124958.5</v>
      </c>
      <c r="J6" s="165">
        <f>[8]STA_SP2_NO!$D$11</f>
        <v>216590</v>
      </c>
      <c r="K6" s="186">
        <f>[9]STA_SP2_NO!$D$11</f>
        <v>137017</v>
      </c>
      <c r="L6" s="63">
        <f>'[10]СП-2 (н.о.)'!$D$12</f>
        <v>91563.67</v>
      </c>
      <c r="M6" s="186">
        <f>[11]STA_SP2_NO!$D$11</f>
        <v>138325</v>
      </c>
      <c r="N6" s="155">
        <f t="shared" ref="N6:N18" si="0">SUM(C6:M6)</f>
        <v>1476773.19</v>
      </c>
    </row>
    <row r="7" spans="1:14" ht="15.75" thickBot="1" x14ac:dyDescent="0.3">
      <c r="A7" s="36">
        <v>2</v>
      </c>
      <c r="B7" s="37" t="s">
        <v>40</v>
      </c>
      <c r="C7" s="75">
        <f>[1]STA_SP2_NO!$D$12</f>
        <v>18612.87</v>
      </c>
      <c r="D7" s="82">
        <f>[2]STA_SP2_NO!$D$12</f>
        <v>34486.589999999997</v>
      </c>
      <c r="E7" s="154">
        <f>[3]STA_SP2_NO!$D$12</f>
        <v>23794</v>
      </c>
      <c r="F7" s="165">
        <f>[4]STA_SP2_NO!$D$12</f>
        <v>37080.620000000003</v>
      </c>
      <c r="G7" s="186">
        <f>[5]STA_SP2_NO!$D$12</f>
        <v>43076</v>
      </c>
      <c r="H7" s="165">
        <f>[6]STA_SP2_NO!$D$12</f>
        <v>22081</v>
      </c>
      <c r="I7" s="154">
        <f>[7]STA_SP2_NO!$D$12</f>
        <v>22110.01</v>
      </c>
      <c r="J7" s="165">
        <f>[8]STA_SP2_NO!$D$12</f>
        <v>48057</v>
      </c>
      <c r="K7" s="186">
        <f>[9]STA_SP2_NO!$D$12</f>
        <v>28267</v>
      </c>
      <c r="L7" s="63">
        <f>'[10]СП-2 (н.о.)'!$D$13</f>
        <v>28132.45</v>
      </c>
      <c r="M7" s="186">
        <f>[11]STA_SP2_NO!$D$12</f>
        <v>26524</v>
      </c>
      <c r="N7" s="63">
        <f t="shared" si="0"/>
        <v>332221.53999999998</v>
      </c>
    </row>
    <row r="8" spans="1:14" ht="15.75" thickBot="1" x14ac:dyDescent="0.3">
      <c r="A8" s="36">
        <v>3</v>
      </c>
      <c r="B8" s="37" t="s">
        <v>41</v>
      </c>
      <c r="C8" s="75">
        <f>[1]STA_SP2_NO!$D$13</f>
        <v>2836.86</v>
      </c>
      <c r="D8" s="82">
        <f>[2]STA_SP2_NO!$D$13</f>
        <v>3276.34</v>
      </c>
      <c r="E8" s="154">
        <f>[3]STA_SP2_NO!$D$13</f>
        <v>2081</v>
      </c>
      <c r="F8" s="165">
        <f>[4]STA_SP2_NO!$D$13</f>
        <v>4502.95</v>
      </c>
      <c r="G8" s="186">
        <f>[5]STA_SP2_NO!$D$13</f>
        <v>4208</v>
      </c>
      <c r="H8" s="165">
        <f>[6]STA_SP2_NO!$D$13</f>
        <v>2620</v>
      </c>
      <c r="I8" s="154">
        <f>[7]STA_SP2_NO!$D$13</f>
        <v>2643.08</v>
      </c>
      <c r="J8" s="165">
        <f>[8]STA_SP2_NO!$D$13</f>
        <v>8324</v>
      </c>
      <c r="K8" s="186">
        <f>[9]STA_SP2_NO!$D$13</f>
        <v>2785.72</v>
      </c>
      <c r="L8" s="63">
        <f>'[10]СП-2 (н.о.)'!$D$14</f>
        <v>3097.27</v>
      </c>
      <c r="M8" s="186">
        <f>[11]STA_SP2_NO!$D$13</f>
        <v>1854</v>
      </c>
      <c r="N8" s="63">
        <f t="shared" si="0"/>
        <v>38229.22</v>
      </c>
    </row>
    <row r="9" spans="1:14" ht="15.75" thickBot="1" x14ac:dyDescent="0.3">
      <c r="A9" s="36">
        <v>4</v>
      </c>
      <c r="B9" s="37" t="s">
        <v>42</v>
      </c>
      <c r="C9" s="75">
        <f>[1]STA_SP2_NO!$D$14</f>
        <v>185.86</v>
      </c>
      <c r="D9" s="82">
        <f>[2]STA_SP2_NO!$D$14</f>
        <v>183.06</v>
      </c>
      <c r="E9" s="154">
        <f>[3]STA_SP2_NO!$D$14</f>
        <v>105</v>
      </c>
      <c r="F9" s="165">
        <f>[4]STA_SP2_NO!$D$14</f>
        <v>188.92</v>
      </c>
      <c r="G9" s="186">
        <f>[5]STA_SP2_NO!$D$14</f>
        <v>364</v>
      </c>
      <c r="H9" s="165">
        <f>[6]STA_SP2_NO!$D$14</f>
        <v>141</v>
      </c>
      <c r="I9" s="154">
        <f>[7]STA_SP2_NO!$D$14</f>
        <v>175.62</v>
      </c>
      <c r="J9" s="165">
        <f>[8]STA_SP2_NO!$D$14</f>
        <v>211</v>
      </c>
      <c r="K9" s="186">
        <f>[9]STA_SP2_NO!$D$14</f>
        <v>311</v>
      </c>
      <c r="L9" s="63">
        <f>'[10]СП-2 (н.о.)'!$D$15</f>
        <v>140.1</v>
      </c>
      <c r="M9" s="186">
        <f>[11]STA_SP2_NO!$D$14</f>
        <v>298</v>
      </c>
      <c r="N9" s="63">
        <f t="shared" si="0"/>
        <v>2303.56</v>
      </c>
    </row>
    <row r="10" spans="1:14" ht="15.75" thickBot="1" x14ac:dyDescent="0.3">
      <c r="A10" s="36">
        <v>5</v>
      </c>
      <c r="B10" s="37" t="s">
        <v>43</v>
      </c>
      <c r="C10" s="75">
        <f>[1]STA_SP2_NO!$D$15</f>
        <v>38.6</v>
      </c>
      <c r="D10" s="82">
        <f>[2]STA_SP2_NO!$D$15</f>
        <v>57.59</v>
      </c>
      <c r="E10" s="154">
        <f>[3]STA_SP2_NO!$D$15</f>
        <v>216</v>
      </c>
      <c r="F10" s="165">
        <f>[4]STA_SP2_NO!$D$15</f>
        <v>76.55</v>
      </c>
      <c r="G10" s="186">
        <f>[5]STA_SP2_NO!$D$15</f>
        <v>123</v>
      </c>
      <c r="H10" s="165">
        <f>[6]STA_SP2_NO!$D$15</f>
        <v>72</v>
      </c>
      <c r="I10" s="154">
        <f>[7]STA_SP2_NO!$D$15</f>
        <v>295.16000000000003</v>
      </c>
      <c r="J10" s="165">
        <f>[8]STA_SP2_NO!$D$15</f>
        <v>94</v>
      </c>
      <c r="K10" s="186">
        <f>[9]STA_SP2_NO!$D$15</f>
        <v>434</v>
      </c>
      <c r="L10" s="63">
        <f>'[10]СП-2 (н.о.)'!$D$16</f>
        <v>71.17</v>
      </c>
      <c r="M10" s="186">
        <f>[11]STA_SP2_NO!$D$15</f>
        <v>88</v>
      </c>
      <c r="N10" s="63">
        <f t="shared" si="0"/>
        <v>1566.0700000000002</v>
      </c>
    </row>
    <row r="11" spans="1:14" ht="15.75" thickBot="1" x14ac:dyDescent="0.3">
      <c r="A11" s="36">
        <v>6</v>
      </c>
      <c r="B11" s="37" t="s">
        <v>44</v>
      </c>
      <c r="C11" s="75">
        <f>[1]STA_SP2_NO!$D$16</f>
        <v>2215.62</v>
      </c>
      <c r="D11" s="82">
        <f>[2]STA_SP2_NO!$D$16</f>
        <v>2876.17</v>
      </c>
      <c r="E11" s="154">
        <f>[3]STA_SP2_NO!$D$16</f>
        <v>1641</v>
      </c>
      <c r="F11" s="165">
        <f>[4]STA_SP2_NO!$D$16</f>
        <v>4742.55</v>
      </c>
      <c r="G11" s="186">
        <f>[5]STA_SP2_NO!$D$16</f>
        <v>3514</v>
      </c>
      <c r="H11" s="165">
        <f>[6]STA_SP2_NO!$D$16</f>
        <v>2716</v>
      </c>
      <c r="I11" s="154">
        <f>[7]STA_SP2_NO!$D$16</f>
        <v>3325.24</v>
      </c>
      <c r="J11" s="165">
        <f>[8]STA_SP2_NO!$D$16</f>
        <v>4940</v>
      </c>
      <c r="K11" s="186">
        <f>[9]STA_SP2_NO!$D$16</f>
        <v>3037.84</v>
      </c>
      <c r="L11" s="63">
        <f>'[10]СП-2 (н.о.)'!$D$17</f>
        <v>1878.63</v>
      </c>
      <c r="M11" s="186">
        <f>[11]STA_SP2_NO!$D$16</f>
        <v>5062</v>
      </c>
      <c r="N11" s="63">
        <f t="shared" si="0"/>
        <v>35949.050000000003</v>
      </c>
    </row>
    <row r="12" spans="1:14" ht="15.75" thickBot="1" x14ac:dyDescent="0.3">
      <c r="A12" s="36">
        <v>7</v>
      </c>
      <c r="B12" s="37" t="s">
        <v>45</v>
      </c>
      <c r="C12" s="75">
        <f>[1]STA_SP2_NO!$D$17</f>
        <v>138.82</v>
      </c>
      <c r="D12" s="82">
        <f>[2]STA_SP2_NO!$D$17</f>
        <v>288.22000000000003</v>
      </c>
      <c r="E12" s="154">
        <f>[3]STA_SP2_NO!$D$17</f>
        <v>124</v>
      </c>
      <c r="F12" s="165">
        <f>[4]STA_SP2_NO!$D$17</f>
        <v>264.31</v>
      </c>
      <c r="G12" s="186">
        <f>[5]STA_SP2_NO!$D$17</f>
        <v>237</v>
      </c>
      <c r="H12" s="165">
        <f>[6]STA_SP2_NO!$D$17</f>
        <v>113</v>
      </c>
      <c r="I12" s="154">
        <f>[7]STA_SP2_NO!$D$17</f>
        <v>122.98</v>
      </c>
      <c r="J12" s="165">
        <f>[8]STA_SP2_NO!$D$17</f>
        <v>300</v>
      </c>
      <c r="K12" s="186">
        <f>[9]STA_SP2_NO!$D$17</f>
        <v>285</v>
      </c>
      <c r="L12" s="63">
        <f>'[10]СП-2 (н.о.)'!$D$18</f>
        <v>182.64</v>
      </c>
      <c r="M12" s="186">
        <f>[11]STA_SP2_NO!$D$17</f>
        <v>178</v>
      </c>
      <c r="N12" s="63">
        <f t="shared" si="0"/>
        <v>2233.9699999999998</v>
      </c>
    </row>
    <row r="13" spans="1:14" ht="15.75" thickBot="1" x14ac:dyDescent="0.3">
      <c r="A13" s="36">
        <v>8</v>
      </c>
      <c r="B13" s="37" t="s">
        <v>46</v>
      </c>
      <c r="C13" s="75">
        <f>[1]STA_SP2_NO!$D$18</f>
        <v>363.83</v>
      </c>
      <c r="D13" s="82">
        <f>[2]STA_SP2_NO!$D$18</f>
        <v>191.01</v>
      </c>
      <c r="E13" s="154">
        <f>[3]STA_SP2_NO!$D$18</f>
        <v>345</v>
      </c>
      <c r="F13" s="165">
        <f>[4]STA_SP2_NO!$D$18</f>
        <v>231.99</v>
      </c>
      <c r="G13" s="186">
        <f>[5]STA_SP2_NO!$D$18</f>
        <v>524</v>
      </c>
      <c r="H13" s="165">
        <f>[6]STA_SP2_NO!$D$18</f>
        <v>190</v>
      </c>
      <c r="I13" s="154">
        <f>[7]STA_SP2_NO!$D$18</f>
        <v>0</v>
      </c>
      <c r="J13" s="165">
        <f>[8]STA_SP2_NO!$D$18</f>
        <v>568</v>
      </c>
      <c r="K13" s="186">
        <f>[9]STA_SP2_NO!$D$18</f>
        <v>781</v>
      </c>
      <c r="L13" s="63">
        <f>'[10]СП-2 (н.о.)'!$D$19</f>
        <v>219.43</v>
      </c>
      <c r="M13" s="186">
        <f>[11]STA_SP2_NO!$D$18</f>
        <v>691</v>
      </c>
      <c r="N13" s="63">
        <f t="shared" si="0"/>
        <v>4105.26</v>
      </c>
    </row>
    <row r="14" spans="1:14" ht="23.25" thickBot="1" x14ac:dyDescent="0.3">
      <c r="A14" s="36">
        <v>9</v>
      </c>
      <c r="B14" s="62" t="s">
        <v>47</v>
      </c>
      <c r="C14" s="75">
        <f>[1]STA_SP2_NO!$D$19</f>
        <v>0</v>
      </c>
      <c r="D14" s="82">
        <f>[2]STA_SP2_NO!$D$19</f>
        <v>0</v>
      </c>
      <c r="E14" s="154">
        <f>[3]STA_SP2_NO!$D$19</f>
        <v>0</v>
      </c>
      <c r="F14" s="165">
        <f>[4]STA_SP2_NO!$D$19</f>
        <v>0</v>
      </c>
      <c r="G14" s="186">
        <f>[5]STA_SP2_NO!$D$19</f>
        <v>0</v>
      </c>
      <c r="H14" s="165">
        <f>[6]STA_SP2_NO!$D$19</f>
        <v>0</v>
      </c>
      <c r="I14" s="154">
        <f>[7]STA_SP2_NO!$D$19</f>
        <v>0</v>
      </c>
      <c r="J14" s="165">
        <f>[8]STA_SP2_NO!$D$19</f>
        <v>0</v>
      </c>
      <c r="K14" s="186">
        <f>[9]STA_SP2_NO!$D$19</f>
        <v>0</v>
      </c>
      <c r="L14" s="63">
        <f>'[10]СП-2 (н.о.)'!$D$20</f>
        <v>0</v>
      </c>
      <c r="M14" s="186">
        <f>[11]STA_SP2_NO!$D$19</f>
        <v>0</v>
      </c>
      <c r="N14" s="63">
        <f t="shared" si="0"/>
        <v>0</v>
      </c>
    </row>
    <row r="15" spans="1:14" ht="23.25" thickBot="1" x14ac:dyDescent="0.3">
      <c r="A15" s="36">
        <v>10</v>
      </c>
      <c r="B15" s="62" t="s">
        <v>48</v>
      </c>
      <c r="C15" s="75">
        <f>[1]STA_SP2_NO!$D$20</f>
        <v>0</v>
      </c>
      <c r="D15" s="82">
        <f>[2]STA_SP2_NO!$D$20</f>
        <v>0</v>
      </c>
      <c r="E15" s="154">
        <f>[3]STA_SP2_NO!$D$20</f>
        <v>0</v>
      </c>
      <c r="F15" s="165">
        <f>[4]STA_SP2_NO!$D$20</f>
        <v>0</v>
      </c>
      <c r="G15" s="186">
        <f>[5]STA_SP2_NO!$D$20</f>
        <v>0</v>
      </c>
      <c r="H15" s="165">
        <f>[6]STA_SP2_NO!$D$20</f>
        <v>0</v>
      </c>
      <c r="I15" s="154">
        <f>[7]STA_SP2_NO!$D$20</f>
        <v>0</v>
      </c>
      <c r="J15" s="165">
        <f>[8]STA_SP2_NO!$D$20</f>
        <v>0</v>
      </c>
      <c r="K15" s="186">
        <f>[9]STA_SP2_NO!$D$20</f>
        <v>0</v>
      </c>
      <c r="L15" s="63">
        <f>'[10]СП-2 (н.о.)'!$D$21</f>
        <v>0</v>
      </c>
      <c r="M15" s="186">
        <f>[11]STA_SP2_NO!$D$20</f>
        <v>0</v>
      </c>
      <c r="N15" s="63">
        <f t="shared" si="0"/>
        <v>0</v>
      </c>
    </row>
    <row r="16" spans="1:14" ht="15.75" thickBot="1" x14ac:dyDescent="0.3">
      <c r="A16" s="36">
        <v>11</v>
      </c>
      <c r="B16" s="37" t="s">
        <v>49</v>
      </c>
      <c r="C16" s="75">
        <f>[1]STA_SP2_NO!$D$21</f>
        <v>0</v>
      </c>
      <c r="D16" s="82">
        <f>[2]STA_SP2_NO!$D$21</f>
        <v>0</v>
      </c>
      <c r="E16" s="154">
        <f>[3]STA_SP2_NO!$D$21</f>
        <v>0</v>
      </c>
      <c r="F16" s="165">
        <f>[4]STA_SP2_NO!$D$21</f>
        <v>0</v>
      </c>
      <c r="G16" s="186">
        <f>[5]STA_SP2_NO!$D$21</f>
        <v>0</v>
      </c>
      <c r="H16" s="165">
        <f>[6]STA_SP2_NO!$D$21</f>
        <v>551</v>
      </c>
      <c r="I16" s="154">
        <f>[7]STA_SP2_NO!$D$21</f>
        <v>0</v>
      </c>
      <c r="J16" s="165">
        <f>[8]STA_SP2_NO!$D$21</f>
        <v>0</v>
      </c>
      <c r="K16" s="186">
        <f>[9]STA_SP2_NO!$D$21</f>
        <v>0</v>
      </c>
      <c r="L16" s="63">
        <f>'[10]СП-2 (н.о.)'!$D$22</f>
        <v>0</v>
      </c>
      <c r="M16" s="186">
        <f>[11]STA_SP2_NO!$D$21</f>
        <v>0</v>
      </c>
      <c r="N16" s="63">
        <f t="shared" si="0"/>
        <v>551</v>
      </c>
    </row>
    <row r="17" spans="1:14" ht="45.75" thickBot="1" x14ac:dyDescent="0.3">
      <c r="A17" s="36">
        <v>12</v>
      </c>
      <c r="B17" s="62" t="s">
        <v>50</v>
      </c>
      <c r="C17" s="75">
        <f>[1]STA_SP2_NO!$D$22</f>
        <v>0</v>
      </c>
      <c r="D17" s="82">
        <f>[2]STA_SP2_NO!$D$22</f>
        <v>0</v>
      </c>
      <c r="E17" s="154">
        <f>[3]STA_SP2_NO!$D$22</f>
        <v>0</v>
      </c>
      <c r="F17" s="165">
        <f>[4]STA_SP2_NO!$D$22</f>
        <v>0</v>
      </c>
      <c r="G17" s="186">
        <f>[5]STA_SP2_NO!$D$22</f>
        <v>0</v>
      </c>
      <c r="H17" s="165">
        <f>[6]STA_SP2_NO!$D$22</f>
        <v>0</v>
      </c>
      <c r="I17" s="154">
        <f>[7]STA_SP2_NO!$D$22</f>
        <v>0</v>
      </c>
      <c r="J17" s="165">
        <f>[8]STA_SP2_NO!$D$22</f>
        <v>0</v>
      </c>
      <c r="K17" s="186">
        <f>[9]STA_SP2_NO!$D$22</f>
        <v>0</v>
      </c>
      <c r="L17" s="63">
        <f>'[10]СП-2 (н.о.)'!$D$23</f>
        <v>0</v>
      </c>
      <c r="M17" s="186">
        <f>[11]STA_SP2_NO!$D$22</f>
        <v>0</v>
      </c>
      <c r="N17" s="63">
        <f t="shared" si="0"/>
        <v>0</v>
      </c>
    </row>
    <row r="18" spans="1:14" ht="34.5" thickBot="1" x14ac:dyDescent="0.3">
      <c r="A18" s="36">
        <v>13</v>
      </c>
      <c r="B18" s="62" t="s">
        <v>51</v>
      </c>
      <c r="C18" s="75">
        <f>[1]STA_SP2_NO!$D$23</f>
        <v>191.68</v>
      </c>
      <c r="D18" s="82">
        <f>[2]STA_SP2_NO!$D$23</f>
        <v>0</v>
      </c>
      <c r="E18" s="154">
        <f>[3]STA_SP2_NO!$D$23</f>
        <v>0</v>
      </c>
      <c r="F18" s="165">
        <f>[4]STA_SP2_NO!$D$23</f>
        <v>0</v>
      </c>
      <c r="G18" s="186">
        <f>[5]STA_SP2_NO!$D$23</f>
        <v>0</v>
      </c>
      <c r="H18" s="165">
        <f>[6]STA_SP2_NO!$D$23</f>
        <v>170</v>
      </c>
      <c r="I18" s="154">
        <f>[7]STA_SP2_NO!$D$23</f>
        <v>0</v>
      </c>
      <c r="J18" s="165">
        <f>[8]STA_SP2_NO!$D$23</f>
        <v>0</v>
      </c>
      <c r="K18" s="186">
        <f>[9]STA_SP2_NO!$D$23</f>
        <v>0</v>
      </c>
      <c r="L18" s="63">
        <f>'[10]СП-2 (н.о.)'!$D$24</f>
        <v>0</v>
      </c>
      <c r="M18" s="186">
        <f>[11]STA_SP2_NO!$D$23</f>
        <v>5</v>
      </c>
      <c r="N18" s="63">
        <f t="shared" si="0"/>
        <v>366.68</v>
      </c>
    </row>
    <row r="19" spans="1:14" ht="15.75" thickBot="1" x14ac:dyDescent="0.3">
      <c r="A19" s="40"/>
      <c r="B19" s="41" t="s">
        <v>37</v>
      </c>
      <c r="C19" s="45">
        <f t="shared" ref="C19:M19" si="1">SUM(C6:C18)</f>
        <v>100932.27</v>
      </c>
      <c r="D19" s="46">
        <f>SUM(D6:D18)</f>
        <v>160293.99</v>
      </c>
      <c r="E19" s="45">
        <f t="shared" si="1"/>
        <v>132272</v>
      </c>
      <c r="F19" s="43">
        <f>SUM(F6:F18)</f>
        <v>170514.77</v>
      </c>
      <c r="G19" s="45">
        <f t="shared" si="1"/>
        <v>273826</v>
      </c>
      <c r="H19" s="43">
        <f t="shared" si="1"/>
        <v>152517</v>
      </c>
      <c r="I19" s="44">
        <f t="shared" si="1"/>
        <v>153630.59</v>
      </c>
      <c r="J19" s="43">
        <f t="shared" si="1"/>
        <v>279084</v>
      </c>
      <c r="K19" s="44">
        <f t="shared" si="1"/>
        <v>172918.56</v>
      </c>
      <c r="L19" s="43">
        <f>SUM(L6:L18)</f>
        <v>125285.36</v>
      </c>
      <c r="M19" s="44">
        <f t="shared" si="1"/>
        <v>173025</v>
      </c>
      <c r="N19" s="43">
        <f>SUM(N6:N18)</f>
        <v>1894299.54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14" t="s">
        <v>53</v>
      </c>
      <c r="B21" s="371"/>
      <c r="C21" s="64">
        <f>C19/N19</f>
        <v>5.3282106588063684E-2</v>
      </c>
      <c r="D21" s="65">
        <f>D19/N19</f>
        <v>8.4619135788841504E-2</v>
      </c>
      <c r="E21" s="52">
        <f>E19/N19</f>
        <v>6.982633802466108E-2</v>
      </c>
      <c r="F21" s="65">
        <f>F19/N19</f>
        <v>9.0014681627384019E-2</v>
      </c>
      <c r="G21" s="52">
        <f>G19/N19</f>
        <v>0.14455264028623477</v>
      </c>
      <c r="H21" s="65">
        <f>H19/N19</f>
        <v>8.0513665753199723E-2</v>
      </c>
      <c r="I21" s="52">
        <f>I19/N19</f>
        <v>8.1101529486725207E-2</v>
      </c>
      <c r="J21" s="65">
        <f>J19/N19</f>
        <v>0.14732833646784288</v>
      </c>
      <c r="K21" s="52">
        <f>K19/N19</f>
        <v>9.1283641445639579E-2</v>
      </c>
      <c r="L21" s="65">
        <f>L19/N19</f>
        <v>6.6138093450627142E-2</v>
      </c>
      <c r="M21" s="66">
        <f>M19/N19</f>
        <v>9.1339831080780393E-2</v>
      </c>
      <c r="N21" s="211">
        <f>N19/N19</f>
        <v>1</v>
      </c>
    </row>
  </sheetData>
  <mergeCells count="17">
    <mergeCell ref="C1:K1"/>
    <mergeCell ref="A2:A5"/>
    <mergeCell ref="B2:B5"/>
    <mergeCell ref="C2:M2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M3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 Nikudinoska</cp:lastModifiedBy>
  <cp:lastPrinted>2023-08-08T10:51:48Z</cp:lastPrinted>
  <dcterms:created xsi:type="dcterms:W3CDTF">2013-08-27T07:05:34Z</dcterms:created>
  <dcterms:modified xsi:type="dcterms:W3CDTF">2023-08-08T12:22:23Z</dcterms:modified>
</cp:coreProperties>
</file>