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295" windowWidth="20115" windowHeight="1170"/>
  </bookViews>
  <sheets>
    <sheet name="Премија" sheetId="1" r:id="rId1"/>
    <sheet name="Број на склучени договори" sheetId="2" r:id="rId2"/>
    <sheet name="Ликвидирани штети" sheetId="3" r:id="rId3"/>
    <sheet name="Број на ликвидирани штети" sheetId="4" r:id="rId4"/>
    <sheet name="Број на резервирани штети" sheetId="5" r:id="rId5"/>
    <sheet name="Резервации" sheetId="6" r:id="rId6"/>
    <sheet name="ЗАО договори" sheetId="8" r:id="rId7"/>
    <sheet name="ЗАО Премија" sheetId="9" r:id="rId8"/>
    <sheet name="ЗК Број Премија" sheetId="12" r:id="rId9"/>
    <sheet name="ГР Број и Премија " sheetId="53" r:id="rId10"/>
    <sheet name="ЗАО број Лик штети" sheetId="32" r:id="rId11"/>
    <sheet name="ЗАО Ликвидирани штети" sheetId="31" r:id="rId12"/>
    <sheet name="ЗК број и штети" sheetId="30" r:id="rId13"/>
    <sheet name="ГР Број Штети" sheetId="29" r:id="rId14"/>
    <sheet name="Техничка премија" sheetId="10" r:id="rId15"/>
    <sheet name="Рез за настанати при штети" sheetId="17" r:id="rId16"/>
    <sheet name="Продажба по канали" sheetId="34" r:id="rId17"/>
    <sheet name="Бруто тех" sheetId="47" r:id="rId18"/>
    <sheet name="Вкупно" sheetId="57" r:id="rId19"/>
  </sheets>
  <calcPr calcId="145621"/>
</workbook>
</file>

<file path=xl/calcChain.xml><?xml version="1.0" encoding="utf-8"?>
<calcChain xmlns="http://schemas.openxmlformats.org/spreadsheetml/2006/main">
  <c r="C16" i="47" l="1"/>
  <c r="G17" i="47" l="1"/>
  <c r="G16" i="47"/>
  <c r="G12" i="47" l="1"/>
  <c r="E28" i="3" l="1"/>
  <c r="C15" i="47" l="1"/>
  <c r="G15" i="47"/>
  <c r="I23" i="47"/>
  <c r="G23" i="47"/>
  <c r="I19" i="47" l="1"/>
  <c r="G19" i="47"/>
  <c r="C28" i="5"/>
  <c r="C28" i="3"/>
  <c r="I20" i="47" l="1"/>
  <c r="G20" i="47"/>
  <c r="D28" i="5"/>
  <c r="C8" i="47" l="1"/>
  <c r="G8" i="47"/>
  <c r="I22" i="47" l="1"/>
  <c r="G22" i="47"/>
  <c r="F28" i="5"/>
  <c r="I21" i="47" l="1"/>
  <c r="G21" i="47"/>
  <c r="E28" i="5"/>
  <c r="C13" i="47" l="1"/>
  <c r="G13" i="47"/>
  <c r="C9" i="47"/>
  <c r="G9" i="47"/>
  <c r="C10" i="47" l="1"/>
  <c r="G10" i="47"/>
  <c r="C14" i="47" l="1"/>
  <c r="G14" i="47"/>
  <c r="C7" i="47" l="1"/>
  <c r="G7" i="47"/>
  <c r="C11" i="47" l="1"/>
  <c r="G11" i="47"/>
  <c r="C30" i="30" l="1"/>
  <c r="F30" i="30"/>
  <c r="L30" i="30"/>
  <c r="M30" i="30" l="1"/>
  <c r="N12" i="31" l="1"/>
  <c r="K22" i="47" l="1"/>
  <c r="K20" i="47" l="1"/>
  <c r="K21" i="47" l="1"/>
  <c r="N29" i="30" l="1"/>
  <c r="H28" i="4" l="1"/>
  <c r="D11" i="57" l="1"/>
  <c r="K23" i="47" l="1"/>
  <c r="J18" i="47" l="1"/>
  <c r="I18" i="47"/>
  <c r="H18" i="47"/>
  <c r="F18" i="47"/>
  <c r="E18" i="47"/>
  <c r="D18" i="47"/>
  <c r="C18" i="47"/>
  <c r="H13" i="17" l="1"/>
  <c r="M13" i="17" s="1"/>
  <c r="H12" i="17"/>
  <c r="M12" i="17" s="1"/>
  <c r="H28" i="10"/>
  <c r="H30" i="10" s="1"/>
  <c r="H28" i="6"/>
  <c r="H30" i="6" s="1"/>
  <c r="H28" i="5"/>
  <c r="H30" i="5" s="1"/>
  <c r="H28" i="3"/>
  <c r="G30" i="3" s="1"/>
  <c r="H28" i="2"/>
  <c r="M28" i="2" s="1"/>
  <c r="H28" i="1"/>
  <c r="H30" i="1" s="1"/>
  <c r="C30" i="3" l="1"/>
  <c r="E30" i="3"/>
  <c r="M28" i="10"/>
  <c r="D30" i="10"/>
  <c r="F30" i="10"/>
  <c r="C30" i="10"/>
  <c r="E30" i="10"/>
  <c r="G30" i="10"/>
  <c r="D30" i="6"/>
  <c r="F30" i="6"/>
  <c r="M28" i="6"/>
  <c r="C30" i="6"/>
  <c r="E30" i="6"/>
  <c r="G30" i="6"/>
  <c r="C30" i="5"/>
  <c r="E30" i="5"/>
  <c r="G30" i="5"/>
  <c r="D30" i="5"/>
  <c r="F30" i="5"/>
  <c r="M28" i="5"/>
  <c r="D30" i="3"/>
  <c r="F30" i="3"/>
  <c r="M28" i="3"/>
  <c r="D30" i="2"/>
  <c r="F30" i="2"/>
  <c r="C30" i="2"/>
  <c r="E30" i="2"/>
  <c r="G30" i="2"/>
  <c r="C30" i="1"/>
  <c r="E30" i="1"/>
  <c r="G30" i="1"/>
  <c r="M28" i="1"/>
  <c r="D30" i="1"/>
  <c r="F30" i="1"/>
  <c r="G18" i="47" l="1"/>
  <c r="L22" i="10" l="1"/>
  <c r="M22" i="10" l="1"/>
  <c r="K19" i="47" l="1"/>
  <c r="K17" i="47"/>
  <c r="K16" i="47"/>
  <c r="K15" i="47"/>
  <c r="K14" i="47"/>
  <c r="K13" i="47"/>
  <c r="K12" i="47"/>
  <c r="K11" i="47"/>
  <c r="K10" i="47"/>
  <c r="K9" i="47"/>
  <c r="K8" i="47"/>
  <c r="K7" i="47"/>
  <c r="J6" i="47"/>
  <c r="J24" i="47" s="1"/>
  <c r="I6" i="47"/>
  <c r="I24" i="47" s="1"/>
  <c r="H6" i="47"/>
  <c r="H24" i="47" s="1"/>
  <c r="F6" i="47"/>
  <c r="F24" i="47" s="1"/>
  <c r="E6" i="47"/>
  <c r="E24" i="47" s="1"/>
  <c r="D6" i="47"/>
  <c r="D24" i="47" s="1"/>
  <c r="C6" i="47"/>
  <c r="C24" i="47" s="1"/>
  <c r="M34" i="34"/>
  <c r="M33" i="34"/>
  <c r="M32" i="34"/>
  <c r="M30" i="34"/>
  <c r="M29" i="34"/>
  <c r="M28" i="34"/>
  <c r="M26" i="34"/>
  <c r="M25" i="34"/>
  <c r="M24" i="34"/>
  <c r="M22" i="34"/>
  <c r="M21" i="34"/>
  <c r="M20" i="34"/>
  <c r="M18" i="34"/>
  <c r="M17" i="34"/>
  <c r="M16" i="34"/>
  <c r="M14" i="34"/>
  <c r="M13" i="34"/>
  <c r="M12" i="34"/>
  <c r="M10" i="34"/>
  <c r="M9" i="34"/>
  <c r="M8" i="34"/>
  <c r="M6" i="34"/>
  <c r="M5" i="34"/>
  <c r="M4" i="34"/>
  <c r="N7" i="17"/>
  <c r="L13" i="17" s="1"/>
  <c r="N13" i="17" s="1"/>
  <c r="N6" i="17"/>
  <c r="L12" i="17" s="1"/>
  <c r="N12" i="17" s="1"/>
  <c r="K22" i="10"/>
  <c r="J22" i="10"/>
  <c r="I22" i="10"/>
  <c r="H22" i="10"/>
  <c r="G22" i="10"/>
  <c r="F22" i="10"/>
  <c r="E22" i="10"/>
  <c r="D22" i="10"/>
  <c r="C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M29" i="29"/>
  <c r="L29" i="29"/>
  <c r="K29" i="29"/>
  <c r="J29" i="29"/>
  <c r="I29" i="29"/>
  <c r="H29" i="29"/>
  <c r="G29" i="29"/>
  <c r="F29" i="29"/>
  <c r="E29" i="29"/>
  <c r="D29" i="29"/>
  <c r="C29" i="29"/>
  <c r="N28" i="29"/>
  <c r="N27" i="29"/>
  <c r="N26" i="29"/>
  <c r="N25" i="29"/>
  <c r="N24" i="29"/>
  <c r="N23" i="29"/>
  <c r="N22" i="29"/>
  <c r="N21" i="29"/>
  <c r="M13" i="29"/>
  <c r="L13" i="29"/>
  <c r="K13" i="29"/>
  <c r="J13" i="29"/>
  <c r="I13" i="29"/>
  <c r="H13" i="29"/>
  <c r="G13" i="29"/>
  <c r="F13" i="29"/>
  <c r="E13" i="29"/>
  <c r="D13" i="29"/>
  <c r="C13" i="29"/>
  <c r="N12" i="29"/>
  <c r="N11" i="29"/>
  <c r="N10" i="29"/>
  <c r="N9" i="29"/>
  <c r="N8" i="29"/>
  <c r="N7" i="29"/>
  <c r="N6" i="29"/>
  <c r="N5" i="29"/>
  <c r="N13" i="29" s="1"/>
  <c r="N15" i="29" s="1"/>
  <c r="K30" i="30"/>
  <c r="J30" i="30"/>
  <c r="I30" i="30"/>
  <c r="H30" i="30"/>
  <c r="G30" i="30"/>
  <c r="E30" i="30"/>
  <c r="D30" i="30"/>
  <c r="N28" i="30"/>
  <c r="N27" i="30"/>
  <c r="N26" i="30"/>
  <c r="N25" i="30"/>
  <c r="N24" i="30"/>
  <c r="N23" i="30"/>
  <c r="N22" i="30"/>
  <c r="M13" i="30"/>
  <c r="L13" i="30"/>
  <c r="K13" i="30"/>
  <c r="J13" i="30"/>
  <c r="I13" i="30"/>
  <c r="H13" i="30"/>
  <c r="G13" i="30"/>
  <c r="F13" i="30"/>
  <c r="E13" i="30"/>
  <c r="D13" i="30"/>
  <c r="C13" i="30"/>
  <c r="N12" i="30"/>
  <c r="N11" i="30"/>
  <c r="N10" i="30"/>
  <c r="N9" i="30"/>
  <c r="N8" i="30"/>
  <c r="N7" i="30"/>
  <c r="N6" i="30"/>
  <c r="N5" i="30"/>
  <c r="M18" i="31"/>
  <c r="L18" i="31"/>
  <c r="K18" i="31"/>
  <c r="J18" i="31"/>
  <c r="I18" i="31"/>
  <c r="H18" i="31"/>
  <c r="G18" i="31"/>
  <c r="F18" i="31"/>
  <c r="E18" i="31"/>
  <c r="D18" i="31"/>
  <c r="C18" i="31"/>
  <c r="N17" i="31"/>
  <c r="N16" i="31"/>
  <c r="N15" i="31"/>
  <c r="N14" i="31"/>
  <c r="N13" i="31"/>
  <c r="N11" i="31"/>
  <c r="N10" i="31"/>
  <c r="N9" i="31"/>
  <c r="N8" i="31"/>
  <c r="N7" i="31"/>
  <c r="N6" i="31"/>
  <c r="N5" i="31"/>
  <c r="M18" i="32"/>
  <c r="L18" i="32"/>
  <c r="K18" i="32"/>
  <c r="J18" i="32"/>
  <c r="I18" i="32"/>
  <c r="H18" i="32"/>
  <c r="G18" i="32"/>
  <c r="F18" i="32"/>
  <c r="E18" i="32"/>
  <c r="D18" i="32"/>
  <c r="C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5" i="32"/>
  <c r="M29" i="53"/>
  <c r="L29" i="53"/>
  <c r="K29" i="53"/>
  <c r="J29" i="53"/>
  <c r="I29" i="53"/>
  <c r="H29" i="53"/>
  <c r="G29" i="53"/>
  <c r="F29" i="53"/>
  <c r="E29" i="53"/>
  <c r="D29" i="53"/>
  <c r="C29" i="53"/>
  <c r="N28" i="53"/>
  <c r="N27" i="53"/>
  <c r="N26" i="53"/>
  <c r="N25" i="53"/>
  <c r="N24" i="53"/>
  <c r="N23" i="53"/>
  <c r="N22" i="53"/>
  <c r="N21" i="53"/>
  <c r="M13" i="53"/>
  <c r="L13" i="53"/>
  <c r="K13" i="53"/>
  <c r="J13" i="53"/>
  <c r="I13" i="53"/>
  <c r="H13" i="53"/>
  <c r="G13" i="53"/>
  <c r="F13" i="53"/>
  <c r="E13" i="53"/>
  <c r="D13" i="53"/>
  <c r="C13" i="53"/>
  <c r="N12" i="53"/>
  <c r="N11" i="53"/>
  <c r="N10" i="53"/>
  <c r="N9" i="53"/>
  <c r="N8" i="53"/>
  <c r="N7" i="53"/>
  <c r="N6" i="53"/>
  <c r="N5" i="53"/>
  <c r="M30" i="12"/>
  <c r="L30" i="12"/>
  <c r="K30" i="12"/>
  <c r="J30" i="12"/>
  <c r="I30" i="12"/>
  <c r="H30" i="12"/>
  <c r="G30" i="12"/>
  <c r="F30" i="12"/>
  <c r="E30" i="12"/>
  <c r="D30" i="12"/>
  <c r="C30" i="12"/>
  <c r="N29" i="12"/>
  <c r="N28" i="12"/>
  <c r="N27" i="12"/>
  <c r="N26" i="12"/>
  <c r="N25" i="12"/>
  <c r="N24" i="12"/>
  <c r="N23" i="12"/>
  <c r="N22" i="12"/>
  <c r="M13" i="12"/>
  <c r="L13" i="12"/>
  <c r="K13" i="12"/>
  <c r="J13" i="12"/>
  <c r="I13" i="12"/>
  <c r="H13" i="12"/>
  <c r="G13" i="12"/>
  <c r="F13" i="12"/>
  <c r="E13" i="12"/>
  <c r="D13" i="12"/>
  <c r="C13" i="12"/>
  <c r="N12" i="12"/>
  <c r="N11" i="12"/>
  <c r="N10" i="12"/>
  <c r="N9" i="12"/>
  <c r="N8" i="12"/>
  <c r="N7" i="12"/>
  <c r="N6" i="12"/>
  <c r="N5" i="12"/>
  <c r="M19" i="9"/>
  <c r="L19" i="9"/>
  <c r="K19" i="9"/>
  <c r="J19" i="9"/>
  <c r="I19" i="9"/>
  <c r="H19" i="9"/>
  <c r="G19" i="9"/>
  <c r="F19" i="9"/>
  <c r="E19" i="9"/>
  <c r="D19" i="9"/>
  <c r="C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M18" i="8"/>
  <c r="L18" i="8"/>
  <c r="K18" i="8"/>
  <c r="J18" i="8"/>
  <c r="I18" i="8"/>
  <c r="H18" i="8"/>
  <c r="G18" i="8"/>
  <c r="F18" i="8"/>
  <c r="E18" i="8"/>
  <c r="D18" i="8"/>
  <c r="C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M22" i="6"/>
  <c r="L22" i="6"/>
  <c r="K22" i="6"/>
  <c r="J22" i="6"/>
  <c r="I22" i="6"/>
  <c r="H22" i="6"/>
  <c r="G22" i="6"/>
  <c r="F22" i="6"/>
  <c r="E22" i="6"/>
  <c r="D22" i="6"/>
  <c r="C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M22" i="5"/>
  <c r="L22" i="5"/>
  <c r="K22" i="5"/>
  <c r="J22" i="5"/>
  <c r="I22" i="5"/>
  <c r="H22" i="5"/>
  <c r="G22" i="5"/>
  <c r="F22" i="5"/>
  <c r="E22" i="5"/>
  <c r="D22" i="5"/>
  <c r="C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M22" i="4"/>
  <c r="L22" i="4"/>
  <c r="K22" i="4"/>
  <c r="J22" i="4"/>
  <c r="I22" i="4"/>
  <c r="H22" i="4"/>
  <c r="G22" i="4"/>
  <c r="F22" i="4"/>
  <c r="E22" i="4"/>
  <c r="D22" i="4"/>
  <c r="C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M22" i="3"/>
  <c r="L22" i="3"/>
  <c r="K22" i="3"/>
  <c r="J22" i="3"/>
  <c r="I22" i="3"/>
  <c r="H22" i="3"/>
  <c r="G22" i="3"/>
  <c r="F22" i="3"/>
  <c r="E22" i="3"/>
  <c r="D22" i="3"/>
  <c r="C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22" i="2"/>
  <c r="N24" i="2" s="1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6" i="2"/>
  <c r="N5" i="2"/>
  <c r="N4" i="2"/>
  <c r="M22" i="1"/>
  <c r="L22" i="1"/>
  <c r="K22" i="1"/>
  <c r="J22" i="1"/>
  <c r="I22" i="1"/>
  <c r="H22" i="1"/>
  <c r="G22" i="1"/>
  <c r="F22" i="1"/>
  <c r="E22" i="1"/>
  <c r="D22" i="1"/>
  <c r="C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22" i="10" l="1"/>
  <c r="D24" i="10" s="1"/>
  <c r="N29" i="29"/>
  <c r="N31" i="29" s="1"/>
  <c r="N22" i="1"/>
  <c r="N30" i="30"/>
  <c r="H32" i="30" s="1"/>
  <c r="K18" i="47"/>
  <c r="N29" i="53"/>
  <c r="N31" i="53" s="1"/>
  <c r="N22" i="6"/>
  <c r="M27" i="6" s="1"/>
  <c r="N22" i="5"/>
  <c r="M27" i="5" s="1"/>
  <c r="H30" i="3"/>
  <c r="H30" i="2"/>
  <c r="N18" i="32"/>
  <c r="N20" i="32" s="1"/>
  <c r="G6" i="47"/>
  <c r="G24" i="47" s="1"/>
  <c r="K6" i="47"/>
  <c r="N13" i="30"/>
  <c r="N16" i="30" s="1"/>
  <c r="N18" i="31"/>
  <c r="N20" i="31" s="1"/>
  <c r="N13" i="53"/>
  <c r="N15" i="53" s="1"/>
  <c r="N30" i="12"/>
  <c r="N32" i="12" s="1"/>
  <c r="N13" i="12"/>
  <c r="N15" i="12" s="1"/>
  <c r="N19" i="9"/>
  <c r="N21" i="9" s="1"/>
  <c r="N18" i="8"/>
  <c r="N20" i="8" s="1"/>
  <c r="N22" i="4"/>
  <c r="D24" i="4" s="1"/>
  <c r="N22" i="3"/>
  <c r="D24" i="3" s="1"/>
  <c r="C24" i="2"/>
  <c r="G24" i="2"/>
  <c r="K24" i="2"/>
  <c r="E24" i="2"/>
  <c r="I24" i="2"/>
  <c r="M24" i="2"/>
  <c r="D24" i="1"/>
  <c r="C15" i="29"/>
  <c r="E15" i="29"/>
  <c r="G15" i="29"/>
  <c r="I15" i="29"/>
  <c r="K15" i="29"/>
  <c r="M15" i="29"/>
  <c r="D31" i="29"/>
  <c r="D15" i="29"/>
  <c r="F15" i="29"/>
  <c r="H15" i="29"/>
  <c r="J15" i="29"/>
  <c r="L15" i="29"/>
  <c r="I31" i="29"/>
  <c r="M27" i="2"/>
  <c r="D24" i="2"/>
  <c r="F24" i="2"/>
  <c r="H24" i="2"/>
  <c r="J24" i="2"/>
  <c r="L24" i="2"/>
  <c r="M31" i="29" l="1"/>
  <c r="K31" i="29"/>
  <c r="E31" i="29"/>
  <c r="J31" i="29"/>
  <c r="G31" i="29"/>
  <c r="C31" i="29"/>
  <c r="L31" i="29"/>
  <c r="H31" i="29"/>
  <c r="F31" i="29"/>
  <c r="H30" i="4"/>
  <c r="F30" i="4"/>
  <c r="D30" i="4"/>
  <c r="M28" i="4"/>
  <c r="E30" i="4"/>
  <c r="C30" i="4"/>
  <c r="G30" i="4"/>
  <c r="N24" i="6"/>
  <c r="K24" i="47"/>
  <c r="H24" i="6"/>
  <c r="K24" i="6"/>
  <c r="L24" i="6"/>
  <c r="D24" i="6"/>
  <c r="G24" i="6"/>
  <c r="C15" i="12"/>
  <c r="L24" i="10"/>
  <c r="G24" i="10"/>
  <c r="K24" i="10"/>
  <c r="C24" i="10"/>
  <c r="D20" i="32"/>
  <c r="M20" i="8"/>
  <c r="I20" i="8"/>
  <c r="L20" i="8"/>
  <c r="E20" i="8"/>
  <c r="H20" i="8"/>
  <c r="C24" i="6"/>
  <c r="J24" i="6"/>
  <c r="F24" i="6"/>
  <c r="M24" i="6"/>
  <c r="I24" i="6"/>
  <c r="E24" i="6"/>
  <c r="C16" i="30"/>
  <c r="K20" i="8"/>
  <c r="G20" i="8"/>
  <c r="C20" i="8"/>
  <c r="J20" i="8"/>
  <c r="E24" i="4"/>
  <c r="I24" i="10"/>
  <c r="E24" i="10"/>
  <c r="M27" i="10"/>
  <c r="M29" i="10" s="1"/>
  <c r="N29" i="10" s="1"/>
  <c r="M24" i="3"/>
  <c r="I24" i="3"/>
  <c r="D31" i="53"/>
  <c r="C15" i="53"/>
  <c r="K24" i="3"/>
  <c r="G24" i="3"/>
  <c r="E24" i="3"/>
  <c r="C24" i="3"/>
  <c r="N24" i="3"/>
  <c r="M27" i="3"/>
  <c r="M29" i="3" s="1"/>
  <c r="N29" i="3" s="1"/>
  <c r="L24" i="3"/>
  <c r="M24" i="1"/>
  <c r="H16" i="30"/>
  <c r="K31" i="53"/>
  <c r="E31" i="53"/>
  <c r="C31" i="53"/>
  <c r="M31" i="53"/>
  <c r="I31" i="53"/>
  <c r="J31" i="53"/>
  <c r="M32" i="12"/>
  <c r="I32" i="12"/>
  <c r="K32" i="12"/>
  <c r="D32" i="12"/>
  <c r="M21" i="9"/>
  <c r="F20" i="8"/>
  <c r="D20" i="8"/>
  <c r="M24" i="4"/>
  <c r="K24" i="4"/>
  <c r="I24" i="4"/>
  <c r="G24" i="4"/>
  <c r="J24" i="3"/>
  <c r="H24" i="3"/>
  <c r="F24" i="3"/>
  <c r="L24" i="1"/>
  <c r="K32" i="30"/>
  <c r="G32" i="30"/>
  <c r="L16" i="30"/>
  <c r="M16" i="30"/>
  <c r="H20" i="31"/>
  <c r="L20" i="31"/>
  <c r="K20" i="31"/>
  <c r="M20" i="32"/>
  <c r="E20" i="32"/>
  <c r="I20" i="32"/>
  <c r="L20" i="32"/>
  <c r="H20" i="32"/>
  <c r="G15" i="53"/>
  <c r="L15" i="53"/>
  <c r="K15" i="53"/>
  <c r="H15" i="53"/>
  <c r="M15" i="12"/>
  <c r="K15" i="12"/>
  <c r="I15" i="12"/>
  <c r="G15" i="12"/>
  <c r="E15" i="12"/>
  <c r="L15" i="12"/>
  <c r="K21" i="9"/>
  <c r="I21" i="9"/>
  <c r="G21" i="9"/>
  <c r="E21" i="9"/>
  <c r="C21" i="9"/>
  <c r="L21" i="9"/>
  <c r="J21" i="9"/>
  <c r="D21" i="9"/>
  <c r="D24" i="5"/>
  <c r="C24" i="4"/>
  <c r="N24" i="4"/>
  <c r="M27" i="4"/>
  <c r="M29" i="4" s="1"/>
  <c r="N29" i="4" s="1"/>
  <c r="M24" i="10"/>
  <c r="N24" i="10"/>
  <c r="M32" i="30"/>
  <c r="I32" i="30"/>
  <c r="C32" i="30"/>
  <c r="D32" i="30"/>
  <c r="E32" i="30"/>
  <c r="N32" i="30"/>
  <c r="F32" i="30"/>
  <c r="J32" i="30"/>
  <c r="J16" i="30"/>
  <c r="F16" i="30"/>
  <c r="I16" i="30"/>
  <c r="D16" i="30"/>
  <c r="K16" i="30"/>
  <c r="G16" i="30"/>
  <c r="E16" i="30"/>
  <c r="G31" i="53"/>
  <c r="L31" i="53"/>
  <c r="H31" i="53"/>
  <c r="F31" i="53"/>
  <c r="G32" i="12"/>
  <c r="E32" i="12"/>
  <c r="C32" i="12"/>
  <c r="L32" i="12"/>
  <c r="J32" i="12"/>
  <c r="H32" i="12"/>
  <c r="F32" i="12"/>
  <c r="J15" i="12"/>
  <c r="H21" i="9"/>
  <c r="N24" i="5"/>
  <c r="L24" i="4"/>
  <c r="J24" i="4"/>
  <c r="E24" i="1"/>
  <c r="J24" i="10"/>
  <c r="H24" i="10"/>
  <c r="F24" i="10"/>
  <c r="L32" i="30"/>
  <c r="D20" i="31"/>
  <c r="G20" i="31"/>
  <c r="J20" i="31"/>
  <c r="F20" i="31"/>
  <c r="M20" i="31"/>
  <c r="I20" i="31"/>
  <c r="E20" i="31"/>
  <c r="C20" i="31"/>
  <c r="K20" i="32"/>
  <c r="G20" i="32"/>
  <c r="C20" i="32"/>
  <c r="J20" i="32"/>
  <c r="F20" i="32"/>
  <c r="M15" i="53"/>
  <c r="I15" i="53"/>
  <c r="E15" i="53"/>
  <c r="J15" i="53"/>
  <c r="F15" i="53"/>
  <c r="D15" i="53"/>
  <c r="F15" i="12"/>
  <c r="H15" i="12"/>
  <c r="D15" i="12"/>
  <c r="F21" i="9"/>
  <c r="L24" i="5"/>
  <c r="G24" i="5"/>
  <c r="H24" i="5"/>
  <c r="K24" i="5"/>
  <c r="C24" i="5"/>
  <c r="J24" i="5"/>
  <c r="F24" i="5"/>
  <c r="M24" i="5"/>
  <c r="I24" i="5"/>
  <c r="E24" i="5"/>
  <c r="H24" i="4"/>
  <c r="F24" i="4"/>
  <c r="I24" i="1"/>
  <c r="M27" i="1"/>
  <c r="M29" i="1" s="1"/>
  <c r="N27" i="1" s="1"/>
  <c r="K24" i="1"/>
  <c r="G24" i="1"/>
  <c r="C24" i="1"/>
  <c r="N24" i="1"/>
  <c r="J24" i="1"/>
  <c r="H24" i="1"/>
  <c r="F24" i="1"/>
  <c r="M29" i="6"/>
  <c r="N29" i="6" s="1"/>
  <c r="M29" i="5"/>
  <c r="N29" i="5" s="1"/>
  <c r="M29" i="2"/>
  <c r="N29" i="2" s="1"/>
  <c r="N27" i="10" l="1"/>
  <c r="N28" i="10"/>
  <c r="N27" i="4"/>
  <c r="N28" i="4"/>
  <c r="N27" i="3"/>
  <c r="N28" i="3"/>
  <c r="N27" i="6"/>
  <c r="N28" i="6"/>
  <c r="N27" i="5"/>
  <c r="N28" i="5"/>
  <c r="N27" i="2"/>
  <c r="N28" i="2"/>
  <c r="N29" i="1"/>
  <c r="N28" i="1"/>
  <c r="G11" i="57"/>
  <c r="F11" i="57"/>
  <c r="E11" i="57"/>
</calcChain>
</file>

<file path=xl/sharedStrings.xml><?xml version="1.0" encoding="utf-8"?>
<sst xmlns="http://schemas.openxmlformats.org/spreadsheetml/2006/main" count="817" uniqueCount="117">
  <si>
    <t>Ред.   бр.</t>
  </si>
  <si>
    <t>Класа на осигурување</t>
  </si>
  <si>
    <t>неживот</t>
  </si>
  <si>
    <t>Вкупно</t>
  </si>
  <si>
    <t>Триглав</t>
  </si>
  <si>
    <t>Евроинс</t>
  </si>
  <si>
    <t>Сава</t>
  </si>
  <si>
    <t>Винер</t>
  </si>
  <si>
    <t>Еуролинк</t>
  </si>
  <si>
    <t>Уника</t>
  </si>
  <si>
    <t>Ос.Полиса</t>
  </si>
  <si>
    <t>Кроација</t>
  </si>
  <si>
    <t>Незгода</t>
  </si>
  <si>
    <t>Здравствено осигурување</t>
  </si>
  <si>
    <t>Моторни возила - каско</t>
  </si>
  <si>
    <t>Шински возила - каско</t>
  </si>
  <si>
    <t>Воздухоплови - каско</t>
  </si>
  <si>
    <t>Пловни објекти - каско</t>
  </si>
  <si>
    <t>Стока во превоз - карго</t>
  </si>
  <si>
    <t>Имот од пожари и други непогоди</t>
  </si>
  <si>
    <t xml:space="preserve">Останати осигурувања на имот </t>
  </si>
  <si>
    <t>АО (вкупно )</t>
  </si>
  <si>
    <t>Одговорност воздухоплови</t>
  </si>
  <si>
    <t>Одговорност пловни објекти</t>
  </si>
  <si>
    <t xml:space="preserve">Општо осигурување од одговорност </t>
  </si>
  <si>
    <t>Осигурување на кредити</t>
  </si>
  <si>
    <t>Осигурување на гаранции</t>
  </si>
  <si>
    <t>Осигурување од финансиски загуби</t>
  </si>
  <si>
    <t>Осигурување на правна заштита</t>
  </si>
  <si>
    <t>Осигурување на туристичка помош</t>
  </si>
  <si>
    <t xml:space="preserve">Вкупно  </t>
  </si>
  <si>
    <t xml:space="preserve">% по друштво за неживотно осигурување </t>
  </si>
  <si>
    <t>Граве</t>
  </si>
  <si>
    <t>Неживот</t>
  </si>
  <si>
    <t>Живот</t>
  </si>
  <si>
    <t xml:space="preserve">% по друштво за животно осигурување </t>
  </si>
  <si>
    <t>во 000 мкд</t>
  </si>
  <si>
    <t xml:space="preserve">Вкупно </t>
  </si>
  <si>
    <t>Ос.полиса</t>
  </si>
  <si>
    <t>Патнички автомобили</t>
  </si>
  <si>
    <t>Товарни возила</t>
  </si>
  <si>
    <t>Автобуси</t>
  </si>
  <si>
    <t>Влечни возила</t>
  </si>
  <si>
    <t>Специјални возила</t>
  </si>
  <si>
    <t>Моторцикли и скутери</t>
  </si>
  <si>
    <t>Приклучни возила</t>
  </si>
  <si>
    <t>Работни моторни возила</t>
  </si>
  <si>
    <t>Возила за време на пробни возења и престој во складишта</t>
  </si>
  <si>
    <t>Возила за време на доопремување на сопствени оски (пер акс)</t>
  </si>
  <si>
    <t>Моторни возила со пробни таблици</t>
  </si>
  <si>
    <t>Возила за време на поправка во автомеханичарски и авторемонтни работилници и во работилници за перење и подмачкување</t>
  </si>
  <si>
    <t>Возила со посебни регистарски ознаки кои се во промет на територија на РМ</t>
  </si>
  <si>
    <t>000 мкд</t>
  </si>
  <si>
    <t xml:space="preserve">% </t>
  </si>
  <si>
    <t xml:space="preserve">Вкупно ЗК </t>
  </si>
  <si>
    <t>Вкупно (неживот)</t>
  </si>
  <si>
    <t>Вкупно (живот)</t>
  </si>
  <si>
    <t>Друштво за осигурување</t>
  </si>
  <si>
    <t>Трошоци за провизија</t>
  </si>
  <si>
    <t>Резерви за настанати и пријавени штети</t>
  </si>
  <si>
    <t>Резерви за настанати но непријавени штети</t>
  </si>
  <si>
    <t>Број на штети</t>
  </si>
  <si>
    <t>Исплатени износи</t>
  </si>
  <si>
    <t>Број на резервирани штети</t>
  </si>
  <si>
    <t>Неосигурени возила</t>
  </si>
  <si>
    <t>Непознати возила</t>
  </si>
  <si>
    <t>Останати услужни штети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</si>
  <si>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</si>
  <si>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Општа одговорност </t>
  </si>
  <si>
    <t>Македонија</t>
  </si>
  <si>
    <t xml:space="preserve">Директна продажба </t>
  </si>
  <si>
    <t>Осиг. брокерски друштва</t>
  </si>
  <si>
    <t>Друштва за застапување</t>
  </si>
  <si>
    <t>Туристички агенции</t>
  </si>
  <si>
    <t xml:space="preserve">Авто салони </t>
  </si>
  <si>
    <t>Банки</t>
  </si>
  <si>
    <t>Број на склучени договори</t>
  </si>
  <si>
    <t xml:space="preserve">Бруто полисирана премија </t>
  </si>
  <si>
    <t>Застапници во осигурување</t>
  </si>
  <si>
    <t>Останати дистрибутивни канали</t>
  </si>
  <si>
    <t>Математичка резерва</t>
  </si>
  <si>
    <t>Резерви на штети</t>
  </si>
  <si>
    <t>Ред.           бр.</t>
  </si>
  <si>
    <t>Резерви за преносна премија</t>
  </si>
  <si>
    <t>Резерви за бонуси и попусти</t>
  </si>
  <si>
    <t>Резерви за штети</t>
  </si>
  <si>
    <t>Еквилизациона резерва</t>
  </si>
  <si>
    <t>Други технички резерви</t>
  </si>
  <si>
    <t>Вкупно резерви за штети</t>
  </si>
  <si>
    <t>Друштво</t>
  </si>
  <si>
    <t>живот</t>
  </si>
  <si>
    <t xml:space="preserve"> Во 000 мкд</t>
  </si>
  <si>
    <t>Во 000 мкд</t>
  </si>
  <si>
    <t>Халк</t>
  </si>
  <si>
    <t>Бруто полисирана премија за период од 01.01.2020 до 30.09.2020</t>
  </si>
  <si>
    <t>Број на договори за период од 01.01.2020 до 30.09.2020</t>
  </si>
  <si>
    <t>Бруто исплатени (ликвидирани) штети за период од 01.01.2020 до 30.09.2020</t>
  </si>
  <si>
    <t>Број исплатени (ликвидирани) штети за период од 01.01.2020  до 30.09.2020</t>
  </si>
  <si>
    <t>Број на резервирани штети за период од 01.01.2020 до 30.09.2020</t>
  </si>
  <si>
    <t>Бруто резерви за настанати и пријавени штети за период од 01.01.2020 до 30.09.2020</t>
  </si>
  <si>
    <t>Договори за ЗАО за период од 01.01.2020 до 30.09.2020</t>
  </si>
  <si>
    <t>Премија за ЗАО за период од 01.01.2020 до 30.09.2020</t>
  </si>
  <si>
    <t>Број на Зелена карта за период од 01.01.2020 до 30.09.2020</t>
  </si>
  <si>
    <t>Премија за Зелена карта за период од 01.01.2020 до 30.09.2020</t>
  </si>
  <si>
    <t>Број на Гранично осигурување за период од 01.01.2020 до 30.09.2020</t>
  </si>
  <si>
    <t>Премија за Гранично осигурување за период од 01.01.2020 до 30.09.2020</t>
  </si>
  <si>
    <t>Број на штети од ЗАО за период од 01.01.2020 до 30.09.2020</t>
  </si>
  <si>
    <t>Граве н.</t>
  </si>
  <si>
    <t>Ликвидирани штети на ЗАО за период од 01.01.2020  до 30.09.2020</t>
  </si>
  <si>
    <t>Број на штети на Зелена карта за период од 01.01.2020 до 30.09.2020</t>
  </si>
  <si>
    <t>Ликвидирани штети за ЗК за период од 01.01.2020 до 30.09.2020</t>
  </si>
  <si>
    <t>Штети на Гранично осигурување за период од 01.01.2020 до 30.09.2020</t>
  </si>
  <si>
    <t>Техничка премија за период од 01.01.2020  до 30.09.2020</t>
  </si>
  <si>
    <t xml:space="preserve">          Резерви за настанати и пријавени, непријавени штети за период од 01.01.2020 до 30.09.2020</t>
  </si>
  <si>
    <t>Продажба по канали за период од 01.01.2020 до 30.09.2020 година</t>
  </si>
  <si>
    <t>Бруто технички резерви за периодот од  01.01.2020 до 30.09.2020</t>
  </si>
  <si>
    <t>Неосигурени возила, непознати возила и услужни штети за период од 01.01 до 30.09.2020 година ( Вкупно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</si>
</sst>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charset val="204"/>
      <scheme val="minor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sz val="10"/>
      <name val="Tahoma"/>
    </font>
    <font>
      <sz val="1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/>
      <bottom/>
      <diagonal/>
    </border>
    <border>
      <left style="medium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3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1" fillId="0" borderId="0"/>
    <xf numFmtId="0" fontId="42" fillId="0" borderId="0"/>
    <xf numFmtId="0" fontId="42" fillId="0" borderId="0"/>
  </cellStyleXfs>
  <cellXfs count="440">
    <xf numFmtId="0" fontId="0" fillId="0" borderId="0" xfId="0"/>
    <xf numFmtId="0" fontId="0" fillId="0" borderId="0" xfId="0"/>
    <xf numFmtId="0" fontId="5" fillId="0" borderId="0" xfId="1" applyFont="1"/>
    <xf numFmtId="0" fontId="6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3" fillId="0" borderId="0" xfId="1" applyFont="1"/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3" fontId="11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vertical="center"/>
    </xf>
    <xf numFmtId="3" fontId="8" fillId="4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5" fillId="3" borderId="7" xfId="1" applyFont="1" applyFill="1" applyBorder="1"/>
    <xf numFmtId="0" fontId="5" fillId="2" borderId="17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0" fontId="12" fillId="3" borderId="1" xfId="2" applyNumberFormat="1" applyFont="1" applyFill="1" applyBorder="1" applyAlignment="1">
      <alignment vertical="center"/>
    </xf>
    <xf numFmtId="10" fontId="5" fillId="2" borderId="13" xfId="2" applyNumberFormat="1" applyFont="1" applyFill="1" applyBorder="1" applyAlignment="1">
      <alignment vertical="center"/>
    </xf>
    <xf numFmtId="10" fontId="5" fillId="3" borderId="1" xfId="2" applyNumberFormat="1" applyFont="1" applyFill="1" applyBorder="1" applyAlignment="1">
      <alignment vertical="center"/>
    </xf>
    <xf numFmtId="10" fontId="5" fillId="4" borderId="1" xfId="2" applyNumberFormat="1" applyFont="1" applyFill="1" applyBorder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17" xfId="0" applyFont="1" applyFill="1" applyBorder="1"/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18" xfId="0" applyFont="1" applyFill="1" applyBorder="1"/>
    <xf numFmtId="0" fontId="6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/>
    <xf numFmtId="3" fontId="8" fillId="3" borderId="0" xfId="0" applyNumberFormat="1" applyFont="1" applyFill="1" applyBorder="1" applyAlignment="1">
      <alignment vertical="center"/>
    </xf>
    <xf numFmtId="10" fontId="5" fillId="2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/>
    <xf numFmtId="0" fontId="6" fillId="0" borderId="0" xfId="0" applyFont="1"/>
    <xf numFmtId="3" fontId="5" fillId="2" borderId="1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3" fontId="5" fillId="2" borderId="17" xfId="0" applyNumberFormat="1" applyFont="1" applyFill="1" applyBorder="1" applyAlignment="1">
      <alignment vertical="center"/>
    </xf>
    <xf numFmtId="0" fontId="14" fillId="0" borderId="0" xfId="0" applyFont="1"/>
    <xf numFmtId="0" fontId="5" fillId="2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3" fontId="5" fillId="2" borderId="7" xfId="0" applyNumberFormat="1" applyFont="1" applyFill="1" applyBorder="1" applyAlignment="1">
      <alignment vertical="center"/>
    </xf>
    <xf numFmtId="10" fontId="12" fillId="3" borderId="1" xfId="6" applyNumberFormat="1" applyFont="1" applyFill="1" applyBorder="1" applyAlignment="1">
      <alignment vertical="center"/>
    </xf>
    <xf numFmtId="10" fontId="5" fillId="2" borderId="13" xfId="6" applyNumberFormat="1" applyFont="1" applyFill="1" applyBorder="1" applyAlignment="1">
      <alignment vertical="center"/>
    </xf>
    <xf numFmtId="10" fontId="5" fillId="4" borderId="1" xfId="6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164" fontId="5" fillId="2" borderId="13" xfId="6" applyNumberFormat="1" applyFont="1" applyFill="1" applyBorder="1" applyAlignment="1">
      <alignment vertical="center"/>
    </xf>
    <xf numFmtId="164" fontId="5" fillId="3" borderId="1" xfId="6" applyNumberFormat="1" applyFont="1" applyFill="1" applyBorder="1" applyAlignment="1">
      <alignment vertical="center"/>
    </xf>
    <xf numFmtId="164" fontId="5" fillId="4" borderId="1" xfId="6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3" fontId="5" fillId="3" borderId="26" xfId="0" applyNumberFormat="1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3" fontId="5" fillId="4" borderId="3" xfId="0" applyNumberFormat="1" applyFont="1" applyFill="1" applyBorder="1" applyAlignment="1">
      <alignment vertical="center"/>
    </xf>
    <xf numFmtId="3" fontId="5" fillId="3" borderId="9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10" fontId="5" fillId="3" borderId="13" xfId="6" applyNumberFormat="1" applyFont="1" applyFill="1" applyBorder="1" applyAlignment="1">
      <alignment vertical="center"/>
    </xf>
    <xf numFmtId="10" fontId="12" fillId="2" borderId="1" xfId="6" applyNumberFormat="1" applyFont="1" applyFill="1" applyBorder="1" applyAlignment="1">
      <alignment vertical="center"/>
    </xf>
    <xf numFmtId="10" fontId="5" fillId="3" borderId="1" xfId="0" applyNumberFormat="1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0" fontId="5" fillId="6" borderId="19" xfId="0" applyFont="1" applyFill="1" applyBorder="1"/>
    <xf numFmtId="0" fontId="5" fillId="6" borderId="0" xfId="0" applyFont="1" applyFill="1" applyBorder="1"/>
    <xf numFmtId="0" fontId="5" fillId="0" borderId="1" xfId="0" applyFont="1" applyBorder="1"/>
    <xf numFmtId="0" fontId="12" fillId="3" borderId="1" xfId="1" applyFont="1" applyFill="1" applyBorder="1" applyAlignment="1">
      <alignment horizontal="center" vertical="center"/>
    </xf>
    <xf numFmtId="10" fontId="5" fillId="2" borderId="14" xfId="2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6" fillId="2" borderId="10" xfId="1" applyFont="1" applyFill="1" applyBorder="1" applyAlignment="1">
      <alignment vertical="center"/>
    </xf>
    <xf numFmtId="0" fontId="0" fillId="0" borderId="0" xfId="0" applyBorder="1"/>
    <xf numFmtId="10" fontId="12" fillId="2" borderId="1" xfId="2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5" fillId="3" borderId="31" xfId="0" applyNumberFormat="1" applyFont="1" applyFill="1" applyBorder="1" applyAlignment="1">
      <alignment vertical="center"/>
    </xf>
    <xf numFmtId="3" fontId="5" fillId="2" borderId="29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/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4" fillId="0" borderId="0" xfId="0" applyFont="1"/>
    <xf numFmtId="0" fontId="24" fillId="3" borderId="1" xfId="0" applyFont="1" applyFill="1" applyBorder="1" applyAlignment="1">
      <alignment horizontal="center" vertical="center"/>
    </xf>
    <xf numFmtId="3" fontId="24" fillId="2" borderId="3" xfId="0" applyNumberFormat="1" applyFont="1" applyFill="1" applyBorder="1" applyAlignment="1">
      <alignment vertical="center"/>
    </xf>
    <xf numFmtId="3" fontId="24" fillId="2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14" fillId="0" borderId="27" xfId="0" applyNumberFormat="1" applyFont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3" fontId="14" fillId="0" borderId="28" xfId="0" applyNumberFormat="1" applyFont="1" applyBorder="1" applyAlignment="1">
      <alignment vertical="center"/>
    </xf>
    <xf numFmtId="3" fontId="24" fillId="3" borderId="6" xfId="0" applyNumberFormat="1" applyFont="1" applyFill="1" applyBorder="1" applyAlignment="1">
      <alignment vertical="center"/>
    </xf>
    <xf numFmtId="3" fontId="14" fillId="0" borderId="30" xfId="0" applyNumberFormat="1" applyFont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3" fontId="14" fillId="0" borderId="29" xfId="0" applyNumberFormat="1" applyFont="1" applyBorder="1" applyAlignment="1">
      <alignment vertical="center"/>
    </xf>
    <xf numFmtId="3" fontId="24" fillId="3" borderId="4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3" fontId="11" fillId="2" borderId="13" xfId="0" applyNumberFormat="1" applyFont="1" applyFill="1" applyBorder="1" applyAlignment="1">
      <alignment vertical="center"/>
    </xf>
    <xf numFmtId="3" fontId="11" fillId="3" borderId="12" xfId="0" applyNumberFormat="1" applyFont="1" applyFill="1" applyBorder="1" applyAlignment="1">
      <alignment vertical="center"/>
    </xf>
    <xf numFmtId="3" fontId="11" fillId="3" borderId="1" xfId="1" applyNumberFormat="1" applyFont="1" applyFill="1" applyBorder="1" applyAlignment="1">
      <alignment vertical="center"/>
    </xf>
    <xf numFmtId="3" fontId="8" fillId="2" borderId="13" xfId="1" applyNumberFormat="1" applyFont="1" applyFill="1" applyBorder="1" applyAlignment="1">
      <alignment vertical="center"/>
    </xf>
    <xf numFmtId="3" fontId="8" fillId="3" borderId="1" xfId="1" applyNumberFormat="1" applyFont="1" applyFill="1" applyBorder="1" applyAlignment="1">
      <alignment vertical="center"/>
    </xf>
    <xf numFmtId="3" fontId="8" fillId="4" borderId="1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3" fontId="24" fillId="3" borderId="1" xfId="0" applyNumberFormat="1" applyFont="1" applyFill="1" applyBorder="1"/>
    <xf numFmtId="3" fontId="14" fillId="2" borderId="1" xfId="0" applyNumberFormat="1" applyFont="1" applyFill="1" applyBorder="1" applyAlignment="1">
      <alignment horizontal="right" vertical="center"/>
    </xf>
    <xf numFmtId="3" fontId="24" fillId="0" borderId="32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0" fontId="29" fillId="4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8" fillId="3" borderId="14" xfId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10" fontId="5" fillId="2" borderId="21" xfId="0" applyNumberFormat="1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10" fontId="5" fillId="2" borderId="22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2" borderId="18" xfId="0" applyNumberFormat="1" applyFont="1" applyFill="1" applyBorder="1" applyAlignment="1">
      <alignment vertical="center"/>
    </xf>
    <xf numFmtId="3" fontId="5" fillId="4" borderId="7" xfId="0" applyNumberFormat="1" applyFont="1" applyFill="1" applyBorder="1" applyAlignment="1">
      <alignment vertical="center"/>
    </xf>
    <xf numFmtId="3" fontId="5" fillId="4" borderId="9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5" fillId="2" borderId="16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3" fontId="14" fillId="2" borderId="7" xfId="0" applyNumberFormat="1" applyFont="1" applyFill="1" applyBorder="1" applyAlignment="1">
      <alignment vertical="center"/>
    </xf>
    <xf numFmtId="3" fontId="14" fillId="3" borderId="7" xfId="0" applyNumberFormat="1" applyFont="1" applyFill="1" applyBorder="1" applyAlignment="1">
      <alignment vertical="center"/>
    </xf>
    <xf numFmtId="3" fontId="14" fillId="3" borderId="9" xfId="0" applyNumberFormat="1" applyFont="1" applyFill="1" applyBorder="1" applyAlignment="1">
      <alignment vertical="center"/>
    </xf>
    <xf numFmtId="3" fontId="24" fillId="3" borderId="1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3" fontId="23" fillId="2" borderId="3" xfId="0" applyNumberFormat="1" applyFont="1" applyFill="1" applyBorder="1" applyAlignment="1">
      <alignment vertical="center"/>
    </xf>
    <xf numFmtId="3" fontId="23" fillId="3" borderId="7" xfId="0" applyNumberFormat="1" applyFont="1" applyFill="1" applyBorder="1" applyAlignment="1">
      <alignment vertical="center"/>
    </xf>
    <xf numFmtId="3" fontId="23" fillId="2" borderId="9" xfId="0" applyNumberFormat="1" applyFont="1" applyFill="1" applyBorder="1" applyAlignment="1">
      <alignment vertical="center"/>
    </xf>
    <xf numFmtId="3" fontId="14" fillId="2" borderId="9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3" fontId="5" fillId="3" borderId="6" xfId="1" applyNumberFormat="1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3" borderId="17" xfId="0" applyNumberFormat="1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vertical="center"/>
    </xf>
    <xf numFmtId="3" fontId="5" fillId="2" borderId="7" xfId="1" applyNumberFormat="1" applyFont="1" applyFill="1" applyBorder="1" applyAlignment="1">
      <alignment vertical="center"/>
    </xf>
    <xf numFmtId="3" fontId="5" fillId="2" borderId="9" xfId="1" applyNumberFormat="1" applyFont="1" applyFill="1" applyBorder="1" applyAlignment="1">
      <alignment vertical="center"/>
    </xf>
    <xf numFmtId="3" fontId="5" fillId="4" borderId="3" xfId="1" applyNumberFormat="1" applyFont="1" applyFill="1" applyBorder="1" applyAlignment="1">
      <alignment vertical="center"/>
    </xf>
    <xf numFmtId="0" fontId="5" fillId="4" borderId="7" xfId="1" applyFont="1" applyFill="1" applyBorder="1" applyAlignment="1">
      <alignment vertical="center"/>
    </xf>
    <xf numFmtId="3" fontId="5" fillId="4" borderId="7" xfId="1" applyNumberFormat="1" applyFont="1" applyFill="1" applyBorder="1" applyAlignment="1">
      <alignment vertical="center"/>
    </xf>
    <xf numFmtId="3" fontId="5" fillId="4" borderId="9" xfId="1" applyNumberFormat="1" applyFont="1" applyFill="1" applyBorder="1" applyAlignment="1">
      <alignment vertical="center"/>
    </xf>
    <xf numFmtId="3" fontId="5" fillId="2" borderId="16" xfId="1" applyNumberFormat="1" applyFont="1" applyFill="1" applyBorder="1" applyAlignment="1">
      <alignment vertical="center"/>
    </xf>
    <xf numFmtId="3" fontId="5" fillId="2" borderId="17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0" fontId="5" fillId="3" borderId="7" xfId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/>
    </xf>
    <xf numFmtId="3" fontId="5" fillId="3" borderId="9" xfId="1" applyNumberFormat="1" applyFont="1" applyFill="1" applyBorder="1" applyAlignment="1">
      <alignment vertical="center"/>
    </xf>
    <xf numFmtId="3" fontId="5" fillId="3" borderId="3" xfId="1" applyNumberFormat="1" applyFont="1" applyFill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5" fillId="3" borderId="18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3" fontId="32" fillId="3" borderId="1" xfId="1" applyNumberFormat="1" applyFont="1" applyFill="1" applyBorder="1" applyAlignment="1">
      <alignment vertical="center"/>
    </xf>
    <xf numFmtId="3" fontId="32" fillId="2" borderId="13" xfId="1" applyNumberFormat="1" applyFont="1" applyFill="1" applyBorder="1" applyAlignment="1">
      <alignment vertical="center"/>
    </xf>
    <xf numFmtId="3" fontId="24" fillId="2" borderId="13" xfId="1" applyNumberFormat="1" applyFont="1" applyFill="1" applyBorder="1" applyAlignment="1">
      <alignment vertical="center"/>
    </xf>
    <xf numFmtId="3" fontId="24" fillId="3" borderId="1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/>
    </xf>
    <xf numFmtId="3" fontId="24" fillId="2" borderId="1" xfId="1" applyNumberFormat="1" applyFont="1" applyFill="1" applyBorder="1" applyAlignment="1">
      <alignment vertical="center"/>
    </xf>
    <xf numFmtId="3" fontId="12" fillId="2" borderId="7" xfId="1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10" fontId="5" fillId="2" borderId="14" xfId="6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 wrapText="1"/>
    </xf>
    <xf numFmtId="1" fontId="5" fillId="0" borderId="0" xfId="0" applyNumberFormat="1" applyFont="1" applyAlignment="1">
      <alignment horizontal="right" vertical="center"/>
    </xf>
    <xf numFmtId="3" fontId="5" fillId="2" borderId="17" xfId="0" applyNumberFormat="1" applyFont="1" applyFill="1" applyBorder="1" applyAlignment="1">
      <alignment vertical="center" wrapText="1"/>
    </xf>
    <xf numFmtId="3" fontId="12" fillId="4" borderId="7" xfId="0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2" fontId="7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wrapText="1"/>
    </xf>
    <xf numFmtId="3" fontId="8" fillId="0" borderId="19" xfId="0" applyNumberFormat="1" applyFont="1" applyBorder="1" applyAlignment="1">
      <alignment vertical="center"/>
    </xf>
    <xf numFmtId="10" fontId="5" fillId="3" borderId="1" xfId="6" applyNumberFormat="1" applyFont="1" applyFill="1" applyBorder="1"/>
    <xf numFmtId="10" fontId="5" fillId="2" borderId="1" xfId="6" applyNumberFormat="1" applyFont="1" applyFill="1" applyBorder="1"/>
    <xf numFmtId="0" fontId="19" fillId="4" borderId="13" xfId="0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4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3" fontId="12" fillId="4" borderId="7" xfId="1" applyNumberFormat="1" applyFont="1" applyFill="1" applyBorder="1" applyAlignment="1">
      <alignment vertical="center"/>
    </xf>
    <xf numFmtId="0" fontId="12" fillId="4" borderId="9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vertical="center"/>
    </xf>
    <xf numFmtId="3" fontId="12" fillId="2" borderId="16" xfId="0" applyNumberFormat="1" applyFont="1" applyFill="1" applyBorder="1" applyAlignment="1">
      <alignment vertical="center"/>
    </xf>
    <xf numFmtId="3" fontId="12" fillId="2" borderId="17" xfId="0" applyNumberFormat="1" applyFont="1" applyFill="1" applyBorder="1" applyAlignment="1">
      <alignment vertical="center"/>
    </xf>
    <xf numFmtId="3" fontId="24" fillId="2" borderId="6" xfId="0" applyNumberFormat="1" applyFont="1" applyFill="1" applyBorder="1" applyAlignment="1">
      <alignment vertical="center"/>
    </xf>
    <xf numFmtId="3" fontId="12" fillId="3" borderId="9" xfId="0" applyNumberFormat="1" applyFont="1" applyFill="1" applyBorder="1" applyAlignment="1">
      <alignment vertical="center"/>
    </xf>
    <xf numFmtId="0" fontId="0" fillId="0" borderId="0" xfId="0" applyAlignment="1"/>
    <xf numFmtId="3" fontId="23" fillId="3" borderId="3" xfId="0" applyNumberFormat="1" applyFont="1" applyFill="1" applyBorder="1" applyAlignment="1">
      <alignment vertical="center"/>
    </xf>
    <xf numFmtId="3" fontId="37" fillId="3" borderId="1" xfId="0" applyNumberFormat="1" applyFont="1" applyFill="1" applyBorder="1" applyAlignment="1">
      <alignment vertical="center"/>
    </xf>
    <xf numFmtId="3" fontId="38" fillId="3" borderId="1" xfId="0" applyNumberFormat="1" applyFont="1" applyFill="1" applyBorder="1" applyAlignment="1">
      <alignment vertical="center"/>
    </xf>
    <xf numFmtId="3" fontId="32" fillId="3" borderId="1" xfId="0" applyNumberFormat="1" applyFont="1" applyFill="1" applyBorder="1" applyAlignment="1">
      <alignment vertical="center"/>
    </xf>
    <xf numFmtId="3" fontId="19" fillId="3" borderId="41" xfId="0" applyNumberFormat="1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1" fontId="19" fillId="0" borderId="41" xfId="0" applyNumberFormat="1" applyFont="1" applyBorder="1" applyAlignment="1">
      <alignment vertical="center"/>
    </xf>
    <xf numFmtId="3" fontId="19" fillId="0" borderId="41" xfId="0" applyNumberFormat="1" applyFont="1" applyBorder="1" applyAlignment="1">
      <alignment vertical="center"/>
    </xf>
    <xf numFmtId="3" fontId="19" fillId="0" borderId="42" xfId="0" applyNumberFormat="1" applyFont="1" applyBorder="1" applyAlignment="1">
      <alignment vertical="center"/>
    </xf>
    <xf numFmtId="3" fontId="19" fillId="3" borderId="44" xfId="0" applyNumberFormat="1" applyFont="1" applyFill="1" applyBorder="1" applyAlignment="1">
      <alignment vertical="center"/>
    </xf>
    <xf numFmtId="3" fontId="19" fillId="3" borderId="45" xfId="0" applyNumberFormat="1" applyFont="1" applyFill="1" applyBorder="1" applyAlignment="1">
      <alignment vertical="center"/>
    </xf>
    <xf numFmtId="3" fontId="37" fillId="3" borderId="11" xfId="0" applyNumberFormat="1" applyFont="1" applyFill="1" applyBorder="1" applyAlignment="1">
      <alignment vertical="center"/>
    </xf>
    <xf numFmtId="0" fontId="40" fillId="0" borderId="46" xfId="0" applyFont="1" applyBorder="1" applyAlignment="1">
      <alignment horizontal="right"/>
    </xf>
    <xf numFmtId="0" fontId="40" fillId="7" borderId="46" xfId="0" applyFont="1" applyFill="1" applyBorder="1" applyAlignment="1">
      <alignment horizontal="right"/>
    </xf>
    <xf numFmtId="0" fontId="40" fillId="0" borderId="47" xfId="0" applyFont="1" applyBorder="1" applyAlignment="1">
      <alignment horizontal="right"/>
    </xf>
    <xf numFmtId="0" fontId="40" fillId="0" borderId="48" xfId="0" applyFont="1" applyBorder="1" applyAlignment="1">
      <alignment horizontal="right"/>
    </xf>
    <xf numFmtId="3" fontId="23" fillId="3" borderId="9" xfId="0" applyNumberFormat="1" applyFont="1" applyFill="1" applyBorder="1" applyAlignment="1">
      <alignment vertical="center"/>
    </xf>
    <xf numFmtId="3" fontId="12" fillId="2" borderId="9" xfId="0" applyNumberFormat="1" applyFont="1" applyFill="1" applyBorder="1" applyAlignment="1">
      <alignment vertical="center"/>
    </xf>
    <xf numFmtId="3" fontId="12" fillId="2" borderId="18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2" fillId="2" borderId="8" xfId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2" fontId="5" fillId="0" borderId="12" xfId="0" applyNumberFormat="1" applyFont="1" applyBorder="1" applyAlignment="1">
      <alignment horizontal="center" wrapText="1"/>
    </xf>
    <xf numFmtId="2" fontId="5" fillId="0" borderId="13" xfId="0" applyNumberFormat="1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5" fillId="2" borderId="12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0" fontId="5" fillId="2" borderId="23" xfId="0" applyFont="1" applyFill="1" applyBorder="1" applyAlignment="1">
      <alignment wrapText="1"/>
    </xf>
    <xf numFmtId="0" fontId="5" fillId="2" borderId="20" xfId="0" applyFont="1" applyFill="1" applyBorder="1" applyAlignment="1">
      <alignment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0" fillId="3" borderId="19" xfId="0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20" fillId="5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2" borderId="33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0" fontId="29" fillId="2" borderId="2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right" vertical="center" wrapText="1"/>
    </xf>
    <xf numFmtId="0" fontId="36" fillId="3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vertical="center" wrapText="1"/>
    </xf>
    <xf numFmtId="0" fontId="22" fillId="3" borderId="40" xfId="0" applyFont="1" applyFill="1" applyBorder="1" applyAlignment="1">
      <alignment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40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vertical="center" wrapText="1"/>
    </xf>
    <xf numFmtId="0" fontId="22" fillId="3" borderId="43" xfId="0" applyFont="1" applyFill="1" applyBorder="1" applyAlignment="1">
      <alignment vertical="center" wrapText="1"/>
    </xf>
    <xf numFmtId="2" fontId="39" fillId="0" borderId="0" xfId="0" applyNumberFormat="1" applyFont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</cellXfs>
  <cellStyles count="13">
    <cellStyle name="Comma 2" xfId="8"/>
    <cellStyle name="Currency 2" xfId="9"/>
    <cellStyle name="Normal" xfId="0" builtinId="0"/>
    <cellStyle name="Normal 2" xfId="3"/>
    <cellStyle name="Normal 2 2" xfId="10"/>
    <cellStyle name="Normal 2 3" xfId="11"/>
    <cellStyle name="Normal 3" xfId="7"/>
    <cellStyle name="Normal 3 2" xfId="12"/>
    <cellStyle name="Normal 4" xfId="5"/>
    <cellStyle name="Normal 5" xfId="4"/>
    <cellStyle name="Normal 6" xfId="1"/>
    <cellStyle name="Percent 2" xfId="6"/>
    <cellStyle name="Percent 3" xfId="2"/>
  </cellStyles>
  <dxfs count="0"/>
  <tableStyles count="0" defaultTableStyle="TableStyleMedium2" defaultPivotStyle="PivotStyleLight16"/>
  <colors>
    <mruColors>
      <color rgb="FFFFFFCC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B1" sqref="B1"/>
    </sheetView>
  </sheetViews>
  <sheetFormatPr defaultRowHeight="15" x14ac:dyDescent="0.25"/>
  <cols>
    <col min="1" max="1" width="3.85546875" customWidth="1"/>
    <col min="2" max="2" width="28.28515625" customWidth="1"/>
    <col min="4" max="4" width="9.5703125" bestFit="1" customWidth="1"/>
  </cols>
  <sheetData>
    <row r="1" spans="1:14" ht="24.75" customHeight="1" thickBot="1" x14ac:dyDescent="0.3">
      <c r="A1" s="230"/>
      <c r="B1" s="231"/>
      <c r="C1" s="303" t="s">
        <v>94</v>
      </c>
      <c r="D1" s="304"/>
      <c r="E1" s="304"/>
      <c r="F1" s="304"/>
      <c r="G1" s="304"/>
      <c r="H1" s="304"/>
      <c r="I1" s="304"/>
      <c r="J1" s="2"/>
      <c r="K1" s="2"/>
      <c r="L1" s="2"/>
      <c r="M1" s="2"/>
      <c r="N1" s="230" t="s">
        <v>36</v>
      </c>
    </row>
    <row r="2" spans="1:14" ht="15.75" thickBot="1" x14ac:dyDescent="0.3">
      <c r="A2" s="307" t="s">
        <v>0</v>
      </c>
      <c r="B2" s="309" t="s">
        <v>1</v>
      </c>
      <c r="C2" s="311" t="s">
        <v>2</v>
      </c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05" t="s">
        <v>3</v>
      </c>
    </row>
    <row r="3" spans="1:14" ht="15.75" thickBot="1" x14ac:dyDescent="0.3">
      <c r="A3" s="308"/>
      <c r="B3" s="310"/>
      <c r="C3" s="91" t="s">
        <v>69</v>
      </c>
      <c r="D3" s="24" t="s">
        <v>4</v>
      </c>
      <c r="E3" s="23" t="s">
        <v>5</v>
      </c>
      <c r="F3" s="24" t="s">
        <v>6</v>
      </c>
      <c r="G3" s="23" t="s">
        <v>7</v>
      </c>
      <c r="H3" s="24" t="s">
        <v>8</v>
      </c>
      <c r="I3" s="23" t="s">
        <v>107</v>
      </c>
      <c r="J3" s="24" t="s">
        <v>9</v>
      </c>
      <c r="K3" s="91" t="s">
        <v>10</v>
      </c>
      <c r="L3" s="24" t="s">
        <v>93</v>
      </c>
      <c r="M3" s="25" t="s">
        <v>11</v>
      </c>
      <c r="N3" s="306"/>
    </row>
    <row r="4" spans="1:14" x14ac:dyDescent="0.25">
      <c r="A4" s="5">
        <v>1</v>
      </c>
      <c r="B4" s="9" t="s">
        <v>12</v>
      </c>
      <c r="C4" s="201">
        <v>67163</v>
      </c>
      <c r="D4" s="171">
        <v>68185</v>
      </c>
      <c r="E4" s="223">
        <v>23640</v>
      </c>
      <c r="F4" s="217">
        <v>64026</v>
      </c>
      <c r="G4" s="223">
        <v>26457</v>
      </c>
      <c r="H4" s="217">
        <v>99074</v>
      </c>
      <c r="I4" s="223">
        <v>9801</v>
      </c>
      <c r="J4" s="217">
        <v>40874</v>
      </c>
      <c r="K4" s="85">
        <v>26520</v>
      </c>
      <c r="L4" s="217">
        <v>54831</v>
      </c>
      <c r="M4" s="213">
        <v>58285</v>
      </c>
      <c r="N4" s="210">
        <f t="shared" ref="N4:N21" si="0">SUM(C4:M4)</f>
        <v>538856</v>
      </c>
    </row>
    <row r="5" spans="1:14" x14ac:dyDescent="0.25">
      <c r="A5" s="4">
        <v>2</v>
      </c>
      <c r="B5" s="10" t="s">
        <v>13</v>
      </c>
      <c r="C5" s="221">
        <v>2255</v>
      </c>
      <c r="D5" s="73">
        <v>66621</v>
      </c>
      <c r="E5" s="221">
        <v>12181</v>
      </c>
      <c r="F5" s="218">
        <v>8795</v>
      </c>
      <c r="G5" s="221">
        <v>1841</v>
      </c>
      <c r="H5" s="218">
        <v>85413</v>
      </c>
      <c r="I5" s="220">
        <v>0</v>
      </c>
      <c r="J5" s="218">
        <v>12459</v>
      </c>
      <c r="K5" s="86">
        <v>132</v>
      </c>
      <c r="L5" s="218">
        <v>24754</v>
      </c>
      <c r="M5" s="215">
        <v>7333</v>
      </c>
      <c r="N5" s="211">
        <f t="shared" si="0"/>
        <v>221784</v>
      </c>
    </row>
    <row r="6" spans="1:14" x14ac:dyDescent="0.25">
      <c r="A6" s="4">
        <v>3</v>
      </c>
      <c r="B6" s="10" t="s">
        <v>14</v>
      </c>
      <c r="C6" s="221">
        <v>53722</v>
      </c>
      <c r="D6" s="73">
        <v>109087</v>
      </c>
      <c r="E6" s="221">
        <v>40362</v>
      </c>
      <c r="F6" s="218">
        <v>113127</v>
      </c>
      <c r="G6" s="221">
        <v>37035</v>
      </c>
      <c r="H6" s="218">
        <v>63610</v>
      </c>
      <c r="I6" s="221">
        <v>5623</v>
      </c>
      <c r="J6" s="218">
        <v>49833</v>
      </c>
      <c r="K6" s="86">
        <v>66440</v>
      </c>
      <c r="L6" s="218">
        <v>38493</v>
      </c>
      <c r="M6" s="215">
        <v>37489</v>
      </c>
      <c r="N6" s="211">
        <f t="shared" si="0"/>
        <v>614821</v>
      </c>
    </row>
    <row r="7" spans="1:14" x14ac:dyDescent="0.25">
      <c r="A7" s="4">
        <v>4</v>
      </c>
      <c r="B7" s="10" t="s">
        <v>15</v>
      </c>
      <c r="C7" s="220">
        <v>0</v>
      </c>
      <c r="D7" s="39">
        <v>0</v>
      </c>
      <c r="E7" s="220">
        <v>0</v>
      </c>
      <c r="F7" s="22">
        <v>0</v>
      </c>
      <c r="G7" s="220">
        <v>0</v>
      </c>
      <c r="H7" s="22">
        <v>0</v>
      </c>
      <c r="I7" s="220">
        <v>0</v>
      </c>
      <c r="J7" s="22">
        <v>0</v>
      </c>
      <c r="K7" s="70">
        <v>0</v>
      </c>
      <c r="L7" s="22">
        <v>0</v>
      </c>
      <c r="M7" s="214">
        <v>0</v>
      </c>
      <c r="N7" s="10">
        <f t="shared" si="0"/>
        <v>0</v>
      </c>
    </row>
    <row r="8" spans="1:14" x14ac:dyDescent="0.25">
      <c r="A8" s="4">
        <v>5</v>
      </c>
      <c r="B8" s="10" t="s">
        <v>16</v>
      </c>
      <c r="C8" s="220">
        <v>0</v>
      </c>
      <c r="D8" s="73">
        <v>0</v>
      </c>
      <c r="E8" s="21">
        <v>0</v>
      </c>
      <c r="F8" s="22">
        <v>0</v>
      </c>
      <c r="G8" s="221">
        <v>6601</v>
      </c>
      <c r="H8" s="218">
        <v>1700</v>
      </c>
      <c r="I8" s="220">
        <v>0</v>
      </c>
      <c r="J8" s="22">
        <v>0</v>
      </c>
      <c r="K8" s="70">
        <v>0</v>
      </c>
      <c r="L8" s="22">
        <v>0</v>
      </c>
      <c r="M8" s="214">
        <v>0</v>
      </c>
      <c r="N8" s="211">
        <f t="shared" si="0"/>
        <v>8301</v>
      </c>
    </row>
    <row r="9" spans="1:14" x14ac:dyDescent="0.25">
      <c r="A9" s="4">
        <v>6</v>
      </c>
      <c r="B9" s="10" t="s">
        <v>17</v>
      </c>
      <c r="C9" s="220">
        <v>6</v>
      </c>
      <c r="D9" s="39">
        <v>295</v>
      </c>
      <c r="E9" s="220">
        <v>21</v>
      </c>
      <c r="F9" s="22">
        <v>121</v>
      </c>
      <c r="G9" s="220">
        <v>347</v>
      </c>
      <c r="H9" s="22">
        <v>74</v>
      </c>
      <c r="I9" s="220">
        <v>0</v>
      </c>
      <c r="J9" s="22">
        <v>49</v>
      </c>
      <c r="K9" s="70">
        <v>124</v>
      </c>
      <c r="L9" s="22">
        <v>53</v>
      </c>
      <c r="M9" s="214">
        <v>0</v>
      </c>
      <c r="N9" s="211">
        <f t="shared" si="0"/>
        <v>1090</v>
      </c>
    </row>
    <row r="10" spans="1:14" x14ac:dyDescent="0.25">
      <c r="A10" s="4">
        <v>7</v>
      </c>
      <c r="B10" s="10" t="s">
        <v>18</v>
      </c>
      <c r="C10" s="221">
        <v>17377</v>
      </c>
      <c r="D10" s="73">
        <v>21532</v>
      </c>
      <c r="E10" s="221">
        <v>6384</v>
      </c>
      <c r="F10" s="218">
        <v>1834</v>
      </c>
      <c r="G10" s="221">
        <v>3349</v>
      </c>
      <c r="H10" s="218">
        <v>3114</v>
      </c>
      <c r="I10" s="220">
        <v>0</v>
      </c>
      <c r="J10" s="218">
        <v>7922</v>
      </c>
      <c r="K10" s="70">
        <v>512</v>
      </c>
      <c r="L10" s="218">
        <v>3189</v>
      </c>
      <c r="M10" s="215">
        <v>955</v>
      </c>
      <c r="N10" s="211">
        <f t="shared" si="0"/>
        <v>66168</v>
      </c>
    </row>
    <row r="11" spans="1:14" x14ac:dyDescent="0.25">
      <c r="A11" s="4">
        <v>8</v>
      </c>
      <c r="B11" s="10" t="s">
        <v>19</v>
      </c>
      <c r="C11" s="221">
        <v>109104</v>
      </c>
      <c r="D11" s="73">
        <v>59651</v>
      </c>
      <c r="E11" s="221">
        <v>167606</v>
      </c>
      <c r="F11" s="218">
        <v>41236</v>
      </c>
      <c r="G11" s="221">
        <v>12346</v>
      </c>
      <c r="H11" s="218">
        <v>112623</v>
      </c>
      <c r="I11" s="221">
        <v>2300</v>
      </c>
      <c r="J11" s="218">
        <v>28695</v>
      </c>
      <c r="K11" s="86">
        <v>24365</v>
      </c>
      <c r="L11" s="218">
        <v>29420</v>
      </c>
      <c r="M11" s="215">
        <v>30995</v>
      </c>
      <c r="N11" s="211">
        <f t="shared" si="0"/>
        <v>618341</v>
      </c>
    </row>
    <row r="12" spans="1:14" x14ac:dyDescent="0.25">
      <c r="A12" s="4">
        <v>9</v>
      </c>
      <c r="B12" s="10" t="s">
        <v>20</v>
      </c>
      <c r="C12" s="221">
        <v>242956</v>
      </c>
      <c r="D12" s="73">
        <v>181773</v>
      </c>
      <c r="E12" s="221">
        <v>45403</v>
      </c>
      <c r="F12" s="218">
        <v>75165</v>
      </c>
      <c r="G12" s="221">
        <v>79481</v>
      </c>
      <c r="H12" s="218">
        <v>65482</v>
      </c>
      <c r="I12" s="221">
        <v>850</v>
      </c>
      <c r="J12" s="218">
        <v>41044</v>
      </c>
      <c r="K12" s="86">
        <v>9226</v>
      </c>
      <c r="L12" s="218">
        <v>144643</v>
      </c>
      <c r="M12" s="215">
        <v>9707</v>
      </c>
      <c r="N12" s="211">
        <f t="shared" si="0"/>
        <v>895730</v>
      </c>
    </row>
    <row r="13" spans="1:14" x14ac:dyDescent="0.25">
      <c r="A13" s="4">
        <v>10</v>
      </c>
      <c r="B13" s="10" t="s">
        <v>21</v>
      </c>
      <c r="C13" s="221">
        <v>187759</v>
      </c>
      <c r="D13" s="73">
        <v>359864</v>
      </c>
      <c r="E13" s="221">
        <v>266419</v>
      </c>
      <c r="F13" s="218">
        <v>296949</v>
      </c>
      <c r="G13" s="221">
        <v>356299</v>
      </c>
      <c r="H13" s="218">
        <v>269806</v>
      </c>
      <c r="I13" s="221">
        <v>168204</v>
      </c>
      <c r="J13" s="218">
        <v>381834</v>
      </c>
      <c r="K13" s="86">
        <v>293920</v>
      </c>
      <c r="L13" s="218">
        <v>302247</v>
      </c>
      <c r="M13" s="215">
        <v>184579</v>
      </c>
      <c r="N13" s="211">
        <f t="shared" si="0"/>
        <v>3067880</v>
      </c>
    </row>
    <row r="14" spans="1:14" x14ac:dyDescent="0.25">
      <c r="A14" s="4">
        <v>11</v>
      </c>
      <c r="B14" s="10" t="s">
        <v>22</v>
      </c>
      <c r="C14" s="220">
        <v>0</v>
      </c>
      <c r="D14" s="73">
        <v>152</v>
      </c>
      <c r="E14" s="220">
        <v>0</v>
      </c>
      <c r="F14" s="218">
        <v>0</v>
      </c>
      <c r="G14" s="221">
        <v>4733</v>
      </c>
      <c r="H14" s="218">
        <v>1374</v>
      </c>
      <c r="I14" s="220">
        <v>0</v>
      </c>
      <c r="J14" s="22">
        <v>0</v>
      </c>
      <c r="K14" s="70">
        <v>274</v>
      </c>
      <c r="L14" s="22">
        <v>0</v>
      </c>
      <c r="M14" s="214">
        <v>0</v>
      </c>
      <c r="N14" s="211">
        <f t="shared" si="0"/>
        <v>6533</v>
      </c>
    </row>
    <row r="15" spans="1:14" x14ac:dyDescent="0.25">
      <c r="A15" s="4">
        <v>12</v>
      </c>
      <c r="B15" s="10" t="s">
        <v>23</v>
      </c>
      <c r="C15" s="220">
        <v>155</v>
      </c>
      <c r="D15" s="39">
        <v>460</v>
      </c>
      <c r="E15" s="220">
        <v>90</v>
      </c>
      <c r="F15" s="22">
        <v>719</v>
      </c>
      <c r="G15" s="220">
        <v>95</v>
      </c>
      <c r="H15" s="22">
        <v>393</v>
      </c>
      <c r="I15" s="220">
        <v>0</v>
      </c>
      <c r="J15" s="22">
        <v>188</v>
      </c>
      <c r="K15" s="70">
        <v>429</v>
      </c>
      <c r="L15" s="22">
        <v>93</v>
      </c>
      <c r="M15" s="214">
        <v>3</v>
      </c>
      <c r="N15" s="211">
        <f t="shared" si="0"/>
        <v>2625</v>
      </c>
    </row>
    <row r="16" spans="1:14" x14ac:dyDescent="0.25">
      <c r="A16" s="4">
        <v>13</v>
      </c>
      <c r="B16" s="10" t="s">
        <v>24</v>
      </c>
      <c r="C16" s="221">
        <v>31867</v>
      </c>
      <c r="D16" s="73">
        <v>35663</v>
      </c>
      <c r="E16" s="221">
        <v>3600</v>
      </c>
      <c r="F16" s="218">
        <v>6449</v>
      </c>
      <c r="G16" s="221">
        <v>7786</v>
      </c>
      <c r="H16" s="218">
        <v>38477</v>
      </c>
      <c r="I16" s="221">
        <v>441</v>
      </c>
      <c r="J16" s="218">
        <v>17533</v>
      </c>
      <c r="K16" s="86">
        <v>10295</v>
      </c>
      <c r="L16" s="218">
        <v>4587</v>
      </c>
      <c r="M16" s="215">
        <v>1619</v>
      </c>
      <c r="N16" s="211">
        <f t="shared" si="0"/>
        <v>158317</v>
      </c>
    </row>
    <row r="17" spans="1:14" x14ac:dyDescent="0.25">
      <c r="A17" s="4">
        <v>14</v>
      </c>
      <c r="B17" s="10" t="s">
        <v>25</v>
      </c>
      <c r="C17" s="220">
        <v>445</v>
      </c>
      <c r="D17" s="73">
        <v>4758</v>
      </c>
      <c r="E17" s="220">
        <v>0</v>
      </c>
      <c r="F17" s="218">
        <v>6899</v>
      </c>
      <c r="G17" s="220">
        <v>0</v>
      </c>
      <c r="H17" s="22">
        <v>0</v>
      </c>
      <c r="I17" s="220">
        <v>0</v>
      </c>
      <c r="J17" s="22">
        <v>0</v>
      </c>
      <c r="K17" s="70">
        <v>0</v>
      </c>
      <c r="L17" s="218">
        <v>5307</v>
      </c>
      <c r="M17" s="214">
        <v>0</v>
      </c>
      <c r="N17" s="211">
        <f t="shared" si="0"/>
        <v>17409</v>
      </c>
    </row>
    <row r="18" spans="1:14" x14ac:dyDescent="0.25">
      <c r="A18" s="4">
        <v>15</v>
      </c>
      <c r="B18" s="10" t="s">
        <v>26</v>
      </c>
      <c r="C18" s="220">
        <v>3</v>
      </c>
      <c r="D18" s="39">
        <v>148</v>
      </c>
      <c r="E18" s="220">
        <v>0</v>
      </c>
      <c r="F18" s="218">
        <v>12</v>
      </c>
      <c r="G18" s="220">
        <v>0</v>
      </c>
      <c r="H18" s="22">
        <v>68</v>
      </c>
      <c r="I18" s="220">
        <v>0</v>
      </c>
      <c r="J18" s="22">
        <v>0</v>
      </c>
      <c r="K18" s="70">
        <v>47</v>
      </c>
      <c r="L18" s="22">
        <v>79</v>
      </c>
      <c r="M18" s="214">
        <v>0</v>
      </c>
      <c r="N18" s="211">
        <f>SUM(C18:M18)</f>
        <v>357</v>
      </c>
    </row>
    <row r="19" spans="1:14" x14ac:dyDescent="0.25">
      <c r="A19" s="4">
        <v>16</v>
      </c>
      <c r="B19" s="10" t="s">
        <v>27</v>
      </c>
      <c r="C19" s="221">
        <v>7137</v>
      </c>
      <c r="D19" s="73">
        <v>40757</v>
      </c>
      <c r="E19" s="221">
        <v>267</v>
      </c>
      <c r="F19" s="218">
        <v>1433</v>
      </c>
      <c r="G19" s="220">
        <v>0</v>
      </c>
      <c r="H19" s="22">
        <v>229</v>
      </c>
      <c r="I19" s="220">
        <v>0</v>
      </c>
      <c r="J19" s="218">
        <v>7355</v>
      </c>
      <c r="K19" s="86">
        <v>0</v>
      </c>
      <c r="L19" s="22">
        <v>94</v>
      </c>
      <c r="M19" s="215">
        <v>190</v>
      </c>
      <c r="N19" s="211">
        <f>SUM(C19:M19)</f>
        <v>57462</v>
      </c>
    </row>
    <row r="20" spans="1:14" x14ac:dyDescent="0.25">
      <c r="A20" s="4">
        <v>17</v>
      </c>
      <c r="B20" s="10" t="s">
        <v>28</v>
      </c>
      <c r="C20" s="220">
        <v>0</v>
      </c>
      <c r="D20" s="39">
        <v>0</v>
      </c>
      <c r="E20" s="220">
        <v>0</v>
      </c>
      <c r="F20" s="22">
        <v>0</v>
      </c>
      <c r="G20" s="220">
        <v>0</v>
      </c>
      <c r="H20" s="22">
        <v>0</v>
      </c>
      <c r="I20" s="220">
        <v>0</v>
      </c>
      <c r="J20" s="22">
        <v>0</v>
      </c>
      <c r="K20" s="70">
        <v>0</v>
      </c>
      <c r="L20" s="22">
        <v>3</v>
      </c>
      <c r="M20" s="214">
        <v>5</v>
      </c>
      <c r="N20" s="10">
        <f>SUM(C20:M20)</f>
        <v>8</v>
      </c>
    </row>
    <row r="21" spans="1:14" ht="15.75" thickBot="1" x14ac:dyDescent="0.3">
      <c r="A21" s="6">
        <v>18</v>
      </c>
      <c r="B21" s="11" t="s">
        <v>29</v>
      </c>
      <c r="C21" s="222">
        <v>3310</v>
      </c>
      <c r="D21" s="172">
        <v>13303</v>
      </c>
      <c r="E21" s="222">
        <v>2500</v>
      </c>
      <c r="F21" s="219">
        <v>9990</v>
      </c>
      <c r="G21" s="222">
        <v>2811</v>
      </c>
      <c r="H21" s="219">
        <v>9559</v>
      </c>
      <c r="I21" s="222">
        <v>2178</v>
      </c>
      <c r="J21" s="219">
        <v>5096</v>
      </c>
      <c r="K21" s="95">
        <v>5165</v>
      </c>
      <c r="L21" s="219">
        <v>3337</v>
      </c>
      <c r="M21" s="216">
        <v>4124</v>
      </c>
      <c r="N21" s="212">
        <f t="shared" si="0"/>
        <v>61373</v>
      </c>
    </row>
    <row r="22" spans="1:14" ht="15.75" thickBot="1" x14ac:dyDescent="0.3">
      <c r="A22" s="7"/>
      <c r="B22" s="19" t="s">
        <v>30</v>
      </c>
      <c r="C22" s="232">
        <f t="shared" ref="C22:M22" si="1">SUM(C4:C21)</f>
        <v>723259</v>
      </c>
      <c r="D22" s="233">
        <f>SUM(D4:D21)</f>
        <v>962249</v>
      </c>
      <c r="E22" s="232">
        <f>SUM(E4:E21)</f>
        <v>568473</v>
      </c>
      <c r="F22" s="234">
        <f>SUM(F4:F21)</f>
        <v>626755</v>
      </c>
      <c r="G22" s="235">
        <f t="shared" si="1"/>
        <v>539181</v>
      </c>
      <c r="H22" s="234">
        <f t="shared" si="1"/>
        <v>750996</v>
      </c>
      <c r="I22" s="235">
        <f t="shared" si="1"/>
        <v>189397</v>
      </c>
      <c r="J22" s="234">
        <f t="shared" si="1"/>
        <v>592882</v>
      </c>
      <c r="K22" s="235">
        <f t="shared" si="1"/>
        <v>437449</v>
      </c>
      <c r="L22" s="234">
        <f t="shared" si="1"/>
        <v>611130</v>
      </c>
      <c r="M22" s="236">
        <f t="shared" si="1"/>
        <v>335284</v>
      </c>
      <c r="N22" s="237">
        <f>SUM(C22:M22)</f>
        <v>6337055</v>
      </c>
    </row>
    <row r="23" spans="1:14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</row>
    <row r="24" spans="1:14" ht="15.75" thickBot="1" x14ac:dyDescent="0.3">
      <c r="A24" s="301" t="s">
        <v>31</v>
      </c>
      <c r="B24" s="302"/>
      <c r="C24" s="27">
        <f>C22/N22</f>
        <v>0.11413172206963645</v>
      </c>
      <c r="D24" s="28">
        <f>D22/N22</f>
        <v>0.15184482381800379</v>
      </c>
      <c r="E24" s="29">
        <f>E22/N22</f>
        <v>8.9706180552322809E-2</v>
      </c>
      <c r="F24" s="28">
        <f>F22/N22</f>
        <v>9.8903197147570912E-2</v>
      </c>
      <c r="G24" s="29">
        <f>G22/N22</f>
        <v>8.5083844151581448E-2</v>
      </c>
      <c r="H24" s="28">
        <f>H22/N22</f>
        <v>0.11850867634887183</v>
      </c>
      <c r="I24" s="29">
        <f>I22/N22</f>
        <v>2.9887226795412065E-2</v>
      </c>
      <c r="J24" s="28">
        <f>J22/N22</f>
        <v>9.3557969750933195E-2</v>
      </c>
      <c r="K24" s="29">
        <f>K22/N22</f>
        <v>6.9030330334832191E-2</v>
      </c>
      <c r="L24" s="28">
        <f>L22/N22</f>
        <v>9.6437540781956294E-2</v>
      </c>
      <c r="M24" s="30">
        <f>M22/N22</f>
        <v>5.2908488248879011E-2</v>
      </c>
      <c r="N24" s="107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307" t="s">
        <v>0</v>
      </c>
      <c r="B26" s="313" t="s">
        <v>1</v>
      </c>
      <c r="C26" s="319" t="s">
        <v>90</v>
      </c>
      <c r="D26" s="320"/>
      <c r="E26" s="320"/>
      <c r="F26" s="320"/>
      <c r="G26" s="321"/>
      <c r="H26" s="317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8"/>
      <c r="B27" s="314"/>
      <c r="C27" s="266" t="s">
        <v>11</v>
      </c>
      <c r="D27" s="184" t="s">
        <v>32</v>
      </c>
      <c r="E27" s="266" t="s">
        <v>7</v>
      </c>
      <c r="F27" s="184" t="s">
        <v>9</v>
      </c>
      <c r="G27" s="264" t="s">
        <v>4</v>
      </c>
      <c r="H27" s="318"/>
      <c r="I27" s="1"/>
      <c r="J27" s="110"/>
      <c r="K27" s="315" t="s">
        <v>33</v>
      </c>
      <c r="L27" s="316"/>
      <c r="M27" s="161">
        <f>N22</f>
        <v>6337055</v>
      </c>
      <c r="N27" s="162">
        <f>M27/M29</f>
        <v>0.84266614221559832</v>
      </c>
    </row>
    <row r="28" spans="1:14" ht="15.75" thickBot="1" x14ac:dyDescent="0.3">
      <c r="A28" s="26">
        <v>19</v>
      </c>
      <c r="B28" s="185" t="s">
        <v>34</v>
      </c>
      <c r="C28" s="160">
        <v>453641</v>
      </c>
      <c r="D28" s="59">
        <v>366207</v>
      </c>
      <c r="E28" s="160">
        <v>211413</v>
      </c>
      <c r="F28" s="59">
        <v>118238</v>
      </c>
      <c r="G28" s="160">
        <v>33690</v>
      </c>
      <c r="H28" s="59">
        <f>SUM(C28:G28)</f>
        <v>1183189</v>
      </c>
      <c r="I28" s="1"/>
      <c r="J28" s="110"/>
      <c r="K28" s="297" t="s">
        <v>34</v>
      </c>
      <c r="L28" s="298"/>
      <c r="M28" s="160">
        <f>H28</f>
        <v>1183189</v>
      </c>
      <c r="N28" s="163">
        <f>M28/M29</f>
        <v>0.15733385778440168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110"/>
      <c r="K29" s="299" t="s">
        <v>3</v>
      </c>
      <c r="L29" s="300"/>
      <c r="M29" s="164">
        <f>M27+M28</f>
        <v>7520244</v>
      </c>
      <c r="N29" s="165">
        <f>M29/M29</f>
        <v>1</v>
      </c>
    </row>
    <row r="30" spans="1:14" ht="15.75" thickBot="1" x14ac:dyDescent="0.3">
      <c r="A30" s="301" t="s">
        <v>35</v>
      </c>
      <c r="B30" s="302"/>
      <c r="C30" s="27">
        <f>C28/H28</f>
        <v>0.38340535620260163</v>
      </c>
      <c r="D30" s="111">
        <f>D28/H28</f>
        <v>0.30950845553837975</v>
      </c>
      <c r="E30" s="27">
        <f>E28/H28</f>
        <v>0.17868066724758258</v>
      </c>
      <c r="F30" s="111">
        <f>F28/H28</f>
        <v>9.9931625463049442E-2</v>
      </c>
      <c r="G30" s="27">
        <f>G28/H28</f>
        <v>2.8473895548386606E-2</v>
      </c>
      <c r="H30" s="111">
        <f>H28/H28</f>
        <v>1</v>
      </c>
      <c r="I30" s="1"/>
      <c r="J30" s="1"/>
      <c r="K30" s="1"/>
      <c r="L30" s="1"/>
      <c r="M30" s="1"/>
      <c r="N30" s="1"/>
    </row>
  </sheetData>
  <mergeCells count="14">
    <mergeCell ref="K28:L28"/>
    <mergeCell ref="K29:L29"/>
    <mergeCell ref="A30:B30"/>
    <mergeCell ref="C1:I1"/>
    <mergeCell ref="N2:N3"/>
    <mergeCell ref="A2:A3"/>
    <mergeCell ref="B2:B3"/>
    <mergeCell ref="C2:M2"/>
    <mergeCell ref="A26:A27"/>
    <mergeCell ref="B26:B27"/>
    <mergeCell ref="A24:B24"/>
    <mergeCell ref="K27:L27"/>
    <mergeCell ref="H26:H27"/>
    <mergeCell ref="C26:G26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3.85546875" customWidth="1"/>
    <col min="2" max="2" width="20" customWidth="1"/>
  </cols>
  <sheetData>
    <row r="1" spans="1:14" ht="28.5" customHeight="1" thickBot="1" x14ac:dyDescent="0.3">
      <c r="A1" s="31"/>
      <c r="B1" s="31"/>
      <c r="C1" s="327" t="s">
        <v>104</v>
      </c>
      <c r="D1" s="328"/>
      <c r="E1" s="328"/>
      <c r="F1" s="328"/>
      <c r="G1" s="328"/>
      <c r="H1" s="328"/>
      <c r="I1" s="328"/>
      <c r="J1" s="329"/>
      <c r="K1" s="329"/>
      <c r="L1" s="31"/>
      <c r="M1" s="31"/>
      <c r="N1" s="68"/>
    </row>
    <row r="2" spans="1:14" ht="15.75" thickBot="1" x14ac:dyDescent="0.3">
      <c r="A2" s="330" t="s">
        <v>0</v>
      </c>
      <c r="B2" s="332" t="s">
        <v>1</v>
      </c>
      <c r="C2" s="353" t="s">
        <v>2</v>
      </c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32" t="s">
        <v>3</v>
      </c>
    </row>
    <row r="3" spans="1:14" x14ac:dyDescent="0.25">
      <c r="A3" s="354"/>
      <c r="B3" s="356"/>
      <c r="C3" s="375" t="s">
        <v>69</v>
      </c>
      <c r="D3" s="332" t="s">
        <v>4</v>
      </c>
      <c r="E3" s="360" t="s">
        <v>5</v>
      </c>
      <c r="F3" s="378" t="s">
        <v>6</v>
      </c>
      <c r="G3" s="360" t="s">
        <v>7</v>
      </c>
      <c r="H3" s="358" t="s">
        <v>8</v>
      </c>
      <c r="I3" s="360" t="s">
        <v>107</v>
      </c>
      <c r="J3" s="358" t="s">
        <v>9</v>
      </c>
      <c r="K3" s="375" t="s">
        <v>10</v>
      </c>
      <c r="L3" s="332" t="s">
        <v>93</v>
      </c>
      <c r="M3" s="360" t="s">
        <v>11</v>
      </c>
      <c r="N3" s="363"/>
    </row>
    <row r="4" spans="1:14" ht="15.75" thickBot="1" x14ac:dyDescent="0.3">
      <c r="A4" s="355"/>
      <c r="B4" s="357"/>
      <c r="C4" s="377"/>
      <c r="D4" s="355"/>
      <c r="E4" s="355"/>
      <c r="F4" s="379"/>
      <c r="G4" s="355"/>
      <c r="H4" s="359"/>
      <c r="I4" s="355"/>
      <c r="J4" s="359"/>
      <c r="K4" s="377"/>
      <c r="L4" s="355"/>
      <c r="M4" s="355"/>
      <c r="N4" s="357"/>
    </row>
    <row r="5" spans="1:14" x14ac:dyDescent="0.25">
      <c r="A5" s="36">
        <v>1</v>
      </c>
      <c r="B5" s="37" t="s">
        <v>39</v>
      </c>
      <c r="C5" s="86">
        <v>713</v>
      </c>
      <c r="D5" s="171">
        <v>143</v>
      </c>
      <c r="E5" s="86">
        <v>4051</v>
      </c>
      <c r="F5" s="171">
        <v>483</v>
      </c>
      <c r="G5" s="86">
        <v>111</v>
      </c>
      <c r="H5" s="171">
        <v>94</v>
      </c>
      <c r="I5" s="86">
        <v>111</v>
      </c>
      <c r="J5" s="171">
        <v>215</v>
      </c>
      <c r="K5" s="86">
        <v>42</v>
      </c>
      <c r="L5" s="171">
        <v>230</v>
      </c>
      <c r="M5" s="86">
        <v>52</v>
      </c>
      <c r="N5" s="171">
        <f t="shared" ref="N5:N13" si="0">SUM(C5:M5)</f>
        <v>6245</v>
      </c>
    </row>
    <row r="6" spans="1:14" x14ac:dyDescent="0.25">
      <c r="A6" s="38">
        <v>2</v>
      </c>
      <c r="B6" s="39" t="s">
        <v>40</v>
      </c>
      <c r="C6" s="86">
        <v>34</v>
      </c>
      <c r="D6" s="73">
        <v>1</v>
      </c>
      <c r="E6" s="86">
        <v>156</v>
      </c>
      <c r="F6" s="73">
        <v>2</v>
      </c>
      <c r="G6" s="86">
        <v>0</v>
      </c>
      <c r="H6" s="73">
        <v>0</v>
      </c>
      <c r="I6" s="86">
        <v>0</v>
      </c>
      <c r="J6" s="73">
        <v>0</v>
      </c>
      <c r="K6" s="86">
        <v>0</v>
      </c>
      <c r="L6" s="73">
        <v>3</v>
      </c>
      <c r="M6" s="86">
        <v>0</v>
      </c>
      <c r="N6" s="73">
        <f t="shared" si="0"/>
        <v>196</v>
      </c>
    </row>
    <row r="7" spans="1:14" x14ac:dyDescent="0.25">
      <c r="A7" s="38">
        <v>3</v>
      </c>
      <c r="B7" s="39" t="s">
        <v>41</v>
      </c>
      <c r="C7" s="70">
        <v>0</v>
      </c>
      <c r="D7" s="39">
        <v>1</v>
      </c>
      <c r="E7" s="70">
        <v>4</v>
      </c>
      <c r="F7" s="39">
        <v>0</v>
      </c>
      <c r="G7" s="70">
        <v>0</v>
      </c>
      <c r="H7" s="39">
        <v>0</v>
      </c>
      <c r="I7" s="70">
        <v>0</v>
      </c>
      <c r="J7" s="39">
        <v>0</v>
      </c>
      <c r="K7" s="70">
        <v>0</v>
      </c>
      <c r="L7" s="39">
        <v>0</v>
      </c>
      <c r="M7" s="70">
        <v>0</v>
      </c>
      <c r="N7" s="39">
        <f t="shared" si="0"/>
        <v>5</v>
      </c>
    </row>
    <row r="8" spans="1:14" x14ac:dyDescent="0.25">
      <c r="A8" s="38">
        <v>4</v>
      </c>
      <c r="B8" s="39" t="s">
        <v>42</v>
      </c>
      <c r="C8" s="70">
        <v>17</v>
      </c>
      <c r="D8" s="39">
        <v>0</v>
      </c>
      <c r="E8" s="70">
        <v>73</v>
      </c>
      <c r="F8" s="39">
        <v>0</v>
      </c>
      <c r="G8" s="70">
        <v>0</v>
      </c>
      <c r="H8" s="39">
        <v>0</v>
      </c>
      <c r="I8" s="70">
        <v>0</v>
      </c>
      <c r="J8" s="39">
        <v>0</v>
      </c>
      <c r="K8" s="70">
        <v>0</v>
      </c>
      <c r="L8" s="39">
        <v>10</v>
      </c>
      <c r="M8" s="70">
        <v>0</v>
      </c>
      <c r="N8" s="39">
        <f t="shared" si="0"/>
        <v>100</v>
      </c>
    </row>
    <row r="9" spans="1:14" x14ac:dyDescent="0.25">
      <c r="A9" s="38">
        <v>5</v>
      </c>
      <c r="B9" s="39" t="s">
        <v>43</v>
      </c>
      <c r="C9" s="70">
        <v>0</v>
      </c>
      <c r="D9" s="39">
        <v>0</v>
      </c>
      <c r="E9" s="70">
        <v>2</v>
      </c>
      <c r="F9" s="39">
        <v>0</v>
      </c>
      <c r="G9" s="70">
        <v>0</v>
      </c>
      <c r="H9" s="39">
        <v>0</v>
      </c>
      <c r="I9" s="70">
        <v>0</v>
      </c>
      <c r="J9" s="39">
        <v>0</v>
      </c>
      <c r="K9" s="70">
        <v>0</v>
      </c>
      <c r="L9" s="39">
        <v>3</v>
      </c>
      <c r="M9" s="70">
        <v>0</v>
      </c>
      <c r="N9" s="39">
        <f t="shared" si="0"/>
        <v>5</v>
      </c>
    </row>
    <row r="10" spans="1:14" x14ac:dyDescent="0.25">
      <c r="A10" s="38">
        <v>6</v>
      </c>
      <c r="B10" s="39" t="s">
        <v>44</v>
      </c>
      <c r="C10" s="70">
        <v>3</v>
      </c>
      <c r="D10" s="39">
        <v>5</v>
      </c>
      <c r="E10" s="70">
        <v>27</v>
      </c>
      <c r="F10" s="39">
        <v>8</v>
      </c>
      <c r="G10" s="70">
        <v>6</v>
      </c>
      <c r="H10" s="39">
        <v>0</v>
      </c>
      <c r="I10" s="70">
        <v>5</v>
      </c>
      <c r="J10" s="39">
        <v>0</v>
      </c>
      <c r="K10" s="70">
        <v>1</v>
      </c>
      <c r="L10" s="39">
        <v>5</v>
      </c>
      <c r="M10" s="70">
        <v>2</v>
      </c>
      <c r="N10" s="39">
        <f t="shared" si="0"/>
        <v>62</v>
      </c>
    </row>
    <row r="11" spans="1:14" x14ac:dyDescent="0.25">
      <c r="A11" s="38">
        <v>7</v>
      </c>
      <c r="B11" s="39" t="s">
        <v>45</v>
      </c>
      <c r="C11" s="70">
        <v>58</v>
      </c>
      <c r="D11" s="73">
        <v>2</v>
      </c>
      <c r="E11" s="70">
        <v>147</v>
      </c>
      <c r="F11" s="73">
        <v>121</v>
      </c>
      <c r="G11" s="70">
        <v>4</v>
      </c>
      <c r="H11" s="73">
        <v>0</v>
      </c>
      <c r="I11" s="70">
        <v>2</v>
      </c>
      <c r="J11" s="73">
        <v>0</v>
      </c>
      <c r="K11" s="70">
        <v>4</v>
      </c>
      <c r="L11" s="73">
        <v>16</v>
      </c>
      <c r="M11" s="70">
        <v>3</v>
      </c>
      <c r="N11" s="73">
        <f t="shared" si="0"/>
        <v>357</v>
      </c>
    </row>
    <row r="12" spans="1:14" ht="15.75" thickBot="1" x14ac:dyDescent="0.3">
      <c r="A12" s="41">
        <v>8</v>
      </c>
      <c r="B12" s="42" t="s">
        <v>46</v>
      </c>
      <c r="C12" s="87">
        <v>0</v>
      </c>
      <c r="D12" s="39">
        <v>0</v>
      </c>
      <c r="E12" s="87">
        <v>0</v>
      </c>
      <c r="F12" s="39">
        <v>0</v>
      </c>
      <c r="G12" s="87">
        <v>1</v>
      </c>
      <c r="H12" s="39">
        <v>0</v>
      </c>
      <c r="I12" s="87">
        <v>0</v>
      </c>
      <c r="J12" s="39">
        <v>0</v>
      </c>
      <c r="K12" s="87">
        <v>0</v>
      </c>
      <c r="L12" s="39">
        <v>0</v>
      </c>
      <c r="M12" s="87">
        <v>0</v>
      </c>
      <c r="N12" s="39">
        <f t="shared" si="0"/>
        <v>1</v>
      </c>
    </row>
    <row r="13" spans="1:14" ht="15.75" thickBot="1" x14ac:dyDescent="0.3">
      <c r="A13" s="44"/>
      <c r="B13" s="45" t="s">
        <v>37</v>
      </c>
      <c r="C13" s="49">
        <f t="shared" ref="C13:M13" si="1">SUM(C5:C12)</f>
        <v>825</v>
      </c>
      <c r="D13" s="47">
        <f t="shared" si="1"/>
        <v>152</v>
      </c>
      <c r="E13" s="49">
        <f t="shared" si="1"/>
        <v>4460</v>
      </c>
      <c r="F13" s="47">
        <f t="shared" si="1"/>
        <v>614</v>
      </c>
      <c r="G13" s="49">
        <f t="shared" si="1"/>
        <v>122</v>
      </c>
      <c r="H13" s="47">
        <f t="shared" si="1"/>
        <v>94</v>
      </c>
      <c r="I13" s="49">
        <f t="shared" si="1"/>
        <v>118</v>
      </c>
      <c r="J13" s="47">
        <f t="shared" si="1"/>
        <v>215</v>
      </c>
      <c r="K13" s="49">
        <f t="shared" si="1"/>
        <v>47</v>
      </c>
      <c r="L13" s="47">
        <f t="shared" si="1"/>
        <v>267</v>
      </c>
      <c r="M13" s="49">
        <f t="shared" si="1"/>
        <v>57</v>
      </c>
      <c r="N13" s="47">
        <f t="shared" si="0"/>
        <v>6971</v>
      </c>
    </row>
    <row r="14" spans="1:14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38" t="s">
        <v>53</v>
      </c>
      <c r="B15" s="370"/>
      <c r="C15" s="74">
        <f>C13/N13</f>
        <v>0.11834743939176588</v>
      </c>
      <c r="D15" s="75">
        <f>D13/N13</f>
        <v>2.1804619136422322E-2</v>
      </c>
      <c r="E15" s="56">
        <f>E13/N13</f>
        <v>0.6397934299239707</v>
      </c>
      <c r="F15" s="75">
        <f>F13/N13</f>
        <v>8.8079185195811219E-2</v>
      </c>
      <c r="G15" s="56">
        <f>G13/N13</f>
        <v>1.7501075885812654E-2</v>
      </c>
      <c r="H15" s="75">
        <f>H13/N13</f>
        <v>1.3484435518576962E-2</v>
      </c>
      <c r="I15" s="56">
        <f>I13/N13</f>
        <v>1.6927270119064697E-2</v>
      </c>
      <c r="J15" s="75">
        <f>J13/N13</f>
        <v>3.0842059962702624E-2</v>
      </c>
      <c r="K15" s="56">
        <f>K13/N13</f>
        <v>6.742217759288481E-3</v>
      </c>
      <c r="L15" s="75">
        <f>L13/N13</f>
        <v>3.8301534930426054E-2</v>
      </c>
      <c r="M15" s="76">
        <f>M13/N13</f>
        <v>8.1767321761583699E-3</v>
      </c>
      <c r="N15" s="242">
        <f>N13/N13</f>
        <v>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A17" s="31"/>
      <c r="B17" s="31"/>
      <c r="C17" s="327" t="s">
        <v>105</v>
      </c>
      <c r="D17" s="328"/>
      <c r="E17" s="328"/>
      <c r="F17" s="328"/>
      <c r="G17" s="328"/>
      <c r="H17" s="328"/>
      <c r="I17" s="328"/>
      <c r="J17" s="329"/>
      <c r="K17" s="329"/>
      <c r="L17" s="31"/>
      <c r="M17" s="31"/>
      <c r="N17" s="239" t="s">
        <v>36</v>
      </c>
    </row>
    <row r="18" spans="1:14" ht="15.75" thickBot="1" x14ac:dyDescent="0.3">
      <c r="A18" s="330" t="s">
        <v>0</v>
      </c>
      <c r="B18" s="332" t="s">
        <v>1</v>
      </c>
      <c r="C18" s="353" t="s">
        <v>2</v>
      </c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32" t="s">
        <v>3</v>
      </c>
    </row>
    <row r="19" spans="1:14" x14ac:dyDescent="0.25">
      <c r="A19" s="354"/>
      <c r="B19" s="356"/>
      <c r="C19" s="375" t="s">
        <v>69</v>
      </c>
      <c r="D19" s="332" t="s">
        <v>4</v>
      </c>
      <c r="E19" s="360" t="s">
        <v>5</v>
      </c>
      <c r="F19" s="378" t="s">
        <v>6</v>
      </c>
      <c r="G19" s="360" t="s">
        <v>7</v>
      </c>
      <c r="H19" s="358" t="s">
        <v>8</v>
      </c>
      <c r="I19" s="360" t="s">
        <v>107</v>
      </c>
      <c r="J19" s="358" t="s">
        <v>9</v>
      </c>
      <c r="K19" s="375" t="s">
        <v>10</v>
      </c>
      <c r="L19" s="332" t="s">
        <v>93</v>
      </c>
      <c r="M19" s="360" t="s">
        <v>11</v>
      </c>
      <c r="N19" s="363"/>
    </row>
    <row r="20" spans="1:14" ht="15.75" thickBot="1" x14ac:dyDescent="0.3">
      <c r="A20" s="355"/>
      <c r="B20" s="357"/>
      <c r="C20" s="377"/>
      <c r="D20" s="355"/>
      <c r="E20" s="355"/>
      <c r="F20" s="379"/>
      <c r="G20" s="355"/>
      <c r="H20" s="359"/>
      <c r="I20" s="355"/>
      <c r="J20" s="359"/>
      <c r="K20" s="377"/>
      <c r="L20" s="355"/>
      <c r="M20" s="355"/>
      <c r="N20" s="357"/>
    </row>
    <row r="21" spans="1:14" x14ac:dyDescent="0.25">
      <c r="A21" s="36">
        <v>1</v>
      </c>
      <c r="B21" s="37" t="s">
        <v>39</v>
      </c>
      <c r="C21" s="86">
        <v>2479</v>
      </c>
      <c r="D21" s="171">
        <v>1113</v>
      </c>
      <c r="E21" s="86">
        <v>12990</v>
      </c>
      <c r="F21" s="171">
        <v>1903</v>
      </c>
      <c r="G21" s="86">
        <v>782</v>
      </c>
      <c r="H21" s="171">
        <v>682</v>
      </c>
      <c r="I21" s="86">
        <v>671</v>
      </c>
      <c r="J21" s="171">
        <v>1233</v>
      </c>
      <c r="K21" s="86">
        <v>346</v>
      </c>
      <c r="L21" s="171">
        <v>1223</v>
      </c>
      <c r="M21" s="86">
        <v>310</v>
      </c>
      <c r="N21" s="171">
        <f t="shared" ref="N21:N28" si="2">SUM(C21:M21)</f>
        <v>23732</v>
      </c>
    </row>
    <row r="22" spans="1:14" x14ac:dyDescent="0.25">
      <c r="A22" s="38">
        <v>2</v>
      </c>
      <c r="B22" s="39" t="s">
        <v>40</v>
      </c>
      <c r="C22" s="86">
        <v>367</v>
      </c>
      <c r="D22" s="73">
        <v>20</v>
      </c>
      <c r="E22" s="86">
        <v>1834</v>
      </c>
      <c r="F22" s="73">
        <v>34</v>
      </c>
      <c r="G22" s="86">
        <v>0</v>
      </c>
      <c r="H22" s="73">
        <v>0</v>
      </c>
      <c r="I22" s="86">
        <v>0</v>
      </c>
      <c r="J22" s="73">
        <v>0</v>
      </c>
      <c r="K22" s="86">
        <v>0</v>
      </c>
      <c r="L22" s="73">
        <v>29</v>
      </c>
      <c r="M22" s="86"/>
      <c r="N22" s="73">
        <f t="shared" si="2"/>
        <v>2284</v>
      </c>
    </row>
    <row r="23" spans="1:14" x14ac:dyDescent="0.25">
      <c r="A23" s="38">
        <v>3</v>
      </c>
      <c r="B23" s="39" t="s">
        <v>41</v>
      </c>
      <c r="C23" s="70">
        <v>0</v>
      </c>
      <c r="D23" s="39">
        <v>79</v>
      </c>
      <c r="E23" s="70">
        <v>66</v>
      </c>
      <c r="F23" s="39">
        <v>0</v>
      </c>
      <c r="G23" s="70">
        <v>0</v>
      </c>
      <c r="H23" s="39">
        <v>0</v>
      </c>
      <c r="I23" s="70">
        <v>0</v>
      </c>
      <c r="J23" s="39">
        <v>0</v>
      </c>
      <c r="K23" s="70">
        <v>0</v>
      </c>
      <c r="L23" s="39">
        <v>0</v>
      </c>
      <c r="M23" s="70">
        <v>0</v>
      </c>
      <c r="N23" s="73">
        <f t="shared" si="2"/>
        <v>145</v>
      </c>
    </row>
    <row r="24" spans="1:14" x14ac:dyDescent="0.25">
      <c r="A24" s="38">
        <v>4</v>
      </c>
      <c r="B24" s="39" t="s">
        <v>42</v>
      </c>
      <c r="C24" s="70">
        <v>10</v>
      </c>
      <c r="D24" s="39">
        <v>0</v>
      </c>
      <c r="E24" s="70">
        <v>45</v>
      </c>
      <c r="F24" s="39">
        <v>0</v>
      </c>
      <c r="G24" s="70">
        <v>0</v>
      </c>
      <c r="H24" s="39">
        <v>0</v>
      </c>
      <c r="I24" s="70">
        <v>0</v>
      </c>
      <c r="J24" s="39">
        <v>0</v>
      </c>
      <c r="K24" s="70">
        <v>0</v>
      </c>
      <c r="L24" s="39">
        <v>7</v>
      </c>
      <c r="M24" s="70">
        <v>0</v>
      </c>
      <c r="N24" s="39">
        <f t="shared" si="2"/>
        <v>62</v>
      </c>
    </row>
    <row r="25" spans="1:14" x14ac:dyDescent="0.25">
      <c r="A25" s="38">
        <v>5</v>
      </c>
      <c r="B25" s="39" t="s">
        <v>43</v>
      </c>
      <c r="C25" s="70">
        <v>0</v>
      </c>
      <c r="D25" s="39">
        <v>0</v>
      </c>
      <c r="E25" s="70">
        <v>5</v>
      </c>
      <c r="F25" s="39">
        <v>0</v>
      </c>
      <c r="G25" s="70">
        <v>0</v>
      </c>
      <c r="H25" s="39">
        <v>0</v>
      </c>
      <c r="I25" s="70">
        <v>0</v>
      </c>
      <c r="J25" s="39">
        <v>0</v>
      </c>
      <c r="K25" s="70">
        <v>0</v>
      </c>
      <c r="L25" s="39">
        <v>7</v>
      </c>
      <c r="M25" s="70">
        <v>0</v>
      </c>
      <c r="N25" s="39">
        <f t="shared" si="2"/>
        <v>12</v>
      </c>
    </row>
    <row r="26" spans="1:14" x14ac:dyDescent="0.25">
      <c r="A26" s="38">
        <v>6</v>
      </c>
      <c r="B26" s="39" t="s">
        <v>44</v>
      </c>
      <c r="C26" s="70">
        <v>20</v>
      </c>
      <c r="D26" s="39">
        <v>35</v>
      </c>
      <c r="E26" s="70">
        <v>95</v>
      </c>
      <c r="F26" s="39">
        <v>44</v>
      </c>
      <c r="G26" s="70">
        <v>20</v>
      </c>
      <c r="H26" s="39">
        <v>0</v>
      </c>
      <c r="I26" s="70">
        <v>22</v>
      </c>
      <c r="J26" s="39">
        <v>0</v>
      </c>
      <c r="K26" s="70">
        <v>4</v>
      </c>
      <c r="L26" s="39">
        <v>29</v>
      </c>
      <c r="M26" s="70">
        <v>7</v>
      </c>
      <c r="N26" s="73">
        <f t="shared" si="2"/>
        <v>276</v>
      </c>
    </row>
    <row r="27" spans="1:14" x14ac:dyDescent="0.25">
      <c r="A27" s="38">
        <v>7</v>
      </c>
      <c r="B27" s="39" t="s">
        <v>45</v>
      </c>
      <c r="C27" s="70">
        <v>36</v>
      </c>
      <c r="D27" s="73">
        <v>4</v>
      </c>
      <c r="E27" s="70">
        <v>93</v>
      </c>
      <c r="F27" s="73">
        <v>223</v>
      </c>
      <c r="G27" s="70">
        <v>5</v>
      </c>
      <c r="H27" s="73">
        <v>0</v>
      </c>
      <c r="I27" s="70">
        <v>1</v>
      </c>
      <c r="J27" s="73">
        <v>0</v>
      </c>
      <c r="K27" s="70">
        <v>2</v>
      </c>
      <c r="L27" s="73">
        <v>15</v>
      </c>
      <c r="M27" s="70">
        <v>2</v>
      </c>
      <c r="N27" s="73">
        <f t="shared" si="2"/>
        <v>381</v>
      </c>
    </row>
    <row r="28" spans="1:14" ht="15.75" thickBot="1" x14ac:dyDescent="0.3">
      <c r="A28" s="41">
        <v>8</v>
      </c>
      <c r="B28" s="42" t="s">
        <v>46</v>
      </c>
      <c r="C28" s="87">
        <v>0</v>
      </c>
      <c r="D28" s="39">
        <v>0</v>
      </c>
      <c r="E28" s="87">
        <v>0</v>
      </c>
      <c r="F28" s="39">
        <v>0</v>
      </c>
      <c r="G28" s="87">
        <v>20</v>
      </c>
      <c r="H28" s="39">
        <v>0</v>
      </c>
      <c r="I28" s="87">
        <v>0</v>
      </c>
      <c r="J28" s="39">
        <v>0</v>
      </c>
      <c r="K28" s="87">
        <v>0</v>
      </c>
      <c r="L28" s="39">
        <v>0</v>
      </c>
      <c r="M28" s="87">
        <v>0</v>
      </c>
      <c r="N28" s="39">
        <f t="shared" si="2"/>
        <v>20</v>
      </c>
    </row>
    <row r="29" spans="1:14" ht="15.75" thickBot="1" x14ac:dyDescent="0.3">
      <c r="A29" s="44"/>
      <c r="B29" s="45" t="s">
        <v>37</v>
      </c>
      <c r="C29" s="49">
        <f t="shared" ref="C29:M29" si="3">SUM(C21:C28)</f>
        <v>2912</v>
      </c>
      <c r="D29" s="47">
        <f>SUM(D21:D28)</f>
        <v>1251</v>
      </c>
      <c r="E29" s="49">
        <f t="shared" si="3"/>
        <v>15128</v>
      </c>
      <c r="F29" s="47">
        <f t="shared" si="3"/>
        <v>2204</v>
      </c>
      <c r="G29" s="49">
        <f t="shared" si="3"/>
        <v>827</v>
      </c>
      <c r="H29" s="47">
        <f t="shared" si="3"/>
        <v>682</v>
      </c>
      <c r="I29" s="49">
        <f>SUM(I21:I28)</f>
        <v>694</v>
      </c>
      <c r="J29" s="47">
        <f t="shared" si="3"/>
        <v>1233</v>
      </c>
      <c r="K29" s="49">
        <f t="shared" si="3"/>
        <v>352</v>
      </c>
      <c r="L29" s="47">
        <f t="shared" si="3"/>
        <v>1310</v>
      </c>
      <c r="M29" s="49">
        <f t="shared" si="3"/>
        <v>319</v>
      </c>
      <c r="N29" s="47">
        <f>SUM(C29:M29)</f>
        <v>26912</v>
      </c>
    </row>
    <row r="30" spans="1:14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338" t="s">
        <v>53</v>
      </c>
      <c r="B31" s="370"/>
      <c r="C31" s="74">
        <f>C29/N29</f>
        <v>0.10820451843043995</v>
      </c>
      <c r="D31" s="75">
        <f>D29/N29</f>
        <v>4.6484839476813318E-2</v>
      </c>
      <c r="E31" s="56">
        <f>E29/N29</f>
        <v>0.56212841854934603</v>
      </c>
      <c r="F31" s="75">
        <f>F29/N29</f>
        <v>8.1896551724137928E-2</v>
      </c>
      <c r="G31" s="56">
        <f>G29/N29</f>
        <v>3.0729785969084423E-2</v>
      </c>
      <c r="H31" s="75">
        <f>H29/N29</f>
        <v>2.5341854934601664E-2</v>
      </c>
      <c r="I31" s="56">
        <f>I29/N29</f>
        <v>2.5787752675386445E-2</v>
      </c>
      <c r="J31" s="75">
        <f>J29/N29</f>
        <v>4.5815992865636146E-2</v>
      </c>
      <c r="K31" s="56">
        <f>K29/N29</f>
        <v>1.3079667063020214E-2</v>
      </c>
      <c r="L31" s="75">
        <f>L29/N29</f>
        <v>4.8677170035671818E-2</v>
      </c>
      <c r="M31" s="76">
        <f>M29/N29</f>
        <v>1.1853448275862068E-2</v>
      </c>
      <c r="N31" s="242">
        <f>N29/N29</f>
        <v>1</v>
      </c>
    </row>
  </sheetData>
  <mergeCells count="34">
    <mergeCell ref="N2:N4"/>
    <mergeCell ref="C3:C4"/>
    <mergeCell ref="D3:D4"/>
    <mergeCell ref="E3:E4"/>
    <mergeCell ref="F3:F4"/>
    <mergeCell ref="G3:G4"/>
    <mergeCell ref="M3:M4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18:N20"/>
    <mergeCell ref="C19:C20"/>
    <mergeCell ref="D19:D20"/>
    <mergeCell ref="E19:E20"/>
    <mergeCell ref="F19:F20"/>
    <mergeCell ref="A15:B15"/>
    <mergeCell ref="C17:K17"/>
    <mergeCell ref="A18:A20"/>
    <mergeCell ref="B18:B20"/>
    <mergeCell ref="C18:M18"/>
    <mergeCell ref="M19:M20"/>
    <mergeCell ref="K19:K20"/>
    <mergeCell ref="L19:L20"/>
    <mergeCell ref="A31:B31"/>
    <mergeCell ref="G19:G20"/>
    <mergeCell ref="H19:H20"/>
    <mergeCell ref="I19:I20"/>
    <mergeCell ref="J19:J20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/>
  </sheetViews>
  <sheetFormatPr defaultRowHeight="15" x14ac:dyDescent="0.25"/>
  <cols>
    <col min="1" max="1" width="4.5703125" customWidth="1"/>
    <col min="2" max="2" width="26.7109375" customWidth="1"/>
  </cols>
  <sheetData>
    <row r="1" spans="1:14" ht="24.75" customHeight="1" thickBot="1" x14ac:dyDescent="0.3">
      <c r="A1" s="174"/>
      <c r="B1" s="174"/>
      <c r="C1" s="327" t="s">
        <v>106</v>
      </c>
      <c r="D1" s="328"/>
      <c r="E1" s="328"/>
      <c r="F1" s="328"/>
      <c r="G1" s="328"/>
      <c r="H1" s="328"/>
      <c r="I1" s="328"/>
      <c r="J1" s="382"/>
      <c r="K1" s="382"/>
      <c r="L1" s="174"/>
      <c r="M1" s="174"/>
      <c r="N1" s="175"/>
    </row>
    <row r="2" spans="1:14" ht="15.75" thickBot="1" x14ac:dyDescent="0.3">
      <c r="A2" s="330" t="s">
        <v>0</v>
      </c>
      <c r="B2" s="332" t="s">
        <v>1</v>
      </c>
      <c r="C2" s="353" t="s">
        <v>2</v>
      </c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32" t="s">
        <v>3</v>
      </c>
    </row>
    <row r="3" spans="1:14" x14ac:dyDescent="0.25">
      <c r="A3" s="354"/>
      <c r="B3" s="356"/>
      <c r="C3" s="364" t="s">
        <v>69</v>
      </c>
      <c r="D3" s="358" t="s">
        <v>4</v>
      </c>
      <c r="E3" s="360" t="s">
        <v>5</v>
      </c>
      <c r="F3" s="358" t="s">
        <v>6</v>
      </c>
      <c r="G3" s="360" t="s">
        <v>7</v>
      </c>
      <c r="H3" s="358" t="s">
        <v>8</v>
      </c>
      <c r="I3" s="360" t="s">
        <v>107</v>
      </c>
      <c r="J3" s="332" t="s">
        <v>9</v>
      </c>
      <c r="K3" s="383" t="s">
        <v>38</v>
      </c>
      <c r="L3" s="332" t="s">
        <v>93</v>
      </c>
      <c r="M3" s="366" t="s">
        <v>11</v>
      </c>
      <c r="N3" s="363"/>
    </row>
    <row r="4" spans="1:14" ht="15.75" thickBot="1" x14ac:dyDescent="0.3">
      <c r="A4" s="355"/>
      <c r="B4" s="357"/>
      <c r="C4" s="365"/>
      <c r="D4" s="359"/>
      <c r="E4" s="355"/>
      <c r="F4" s="359"/>
      <c r="G4" s="355"/>
      <c r="H4" s="359"/>
      <c r="I4" s="355"/>
      <c r="J4" s="355"/>
      <c r="K4" s="384"/>
      <c r="L4" s="355"/>
      <c r="M4" s="367"/>
      <c r="N4" s="357"/>
    </row>
    <row r="5" spans="1:14" x14ac:dyDescent="0.25">
      <c r="A5" s="36">
        <v>1</v>
      </c>
      <c r="B5" s="37" t="s">
        <v>39</v>
      </c>
      <c r="C5" s="167">
        <v>845</v>
      </c>
      <c r="D5" s="93">
        <v>1757</v>
      </c>
      <c r="E5" s="167">
        <v>1283</v>
      </c>
      <c r="F5" s="93">
        <v>1209</v>
      </c>
      <c r="G5" s="167">
        <v>1826</v>
      </c>
      <c r="H5" s="176">
        <v>1335</v>
      </c>
      <c r="I5" s="167">
        <v>1207</v>
      </c>
      <c r="J5" s="93">
        <v>1804</v>
      </c>
      <c r="K5" s="167">
        <v>1416</v>
      </c>
      <c r="L5" s="93">
        <v>1285</v>
      </c>
      <c r="M5" s="167">
        <v>837</v>
      </c>
      <c r="N5" s="171">
        <f t="shared" ref="N5:N17" si="0">SUM(C5:M5)</f>
        <v>14804</v>
      </c>
    </row>
    <row r="6" spans="1:14" x14ac:dyDescent="0.25">
      <c r="A6" s="38">
        <v>2</v>
      </c>
      <c r="B6" s="39" t="s">
        <v>40</v>
      </c>
      <c r="C6" s="86">
        <v>139</v>
      </c>
      <c r="D6" s="67">
        <v>252</v>
      </c>
      <c r="E6" s="86">
        <v>172</v>
      </c>
      <c r="F6" s="67">
        <v>268</v>
      </c>
      <c r="G6" s="86">
        <v>178</v>
      </c>
      <c r="H6" s="67">
        <v>202</v>
      </c>
      <c r="I6" s="86">
        <v>26</v>
      </c>
      <c r="J6" s="67">
        <v>252</v>
      </c>
      <c r="K6" s="86">
        <v>219</v>
      </c>
      <c r="L6" s="67">
        <v>143</v>
      </c>
      <c r="M6" s="86">
        <v>125</v>
      </c>
      <c r="N6" s="73">
        <f t="shared" si="0"/>
        <v>1976</v>
      </c>
    </row>
    <row r="7" spans="1:14" x14ac:dyDescent="0.25">
      <c r="A7" s="38">
        <v>3</v>
      </c>
      <c r="B7" s="39" t="s">
        <v>41</v>
      </c>
      <c r="C7" s="86">
        <v>6</v>
      </c>
      <c r="D7" s="67">
        <v>18</v>
      </c>
      <c r="E7" s="86">
        <v>16</v>
      </c>
      <c r="F7" s="67">
        <v>21</v>
      </c>
      <c r="G7" s="86">
        <v>8</v>
      </c>
      <c r="H7" s="71">
        <v>3</v>
      </c>
      <c r="I7" s="70">
        <v>11</v>
      </c>
      <c r="J7" s="67">
        <v>60</v>
      </c>
      <c r="K7" s="86">
        <v>26</v>
      </c>
      <c r="L7" s="67">
        <v>16</v>
      </c>
      <c r="M7" s="70">
        <v>6</v>
      </c>
      <c r="N7" s="73">
        <f t="shared" si="0"/>
        <v>191</v>
      </c>
    </row>
    <row r="8" spans="1:14" x14ac:dyDescent="0.25">
      <c r="A8" s="38">
        <v>4</v>
      </c>
      <c r="B8" s="39" t="s">
        <v>42</v>
      </c>
      <c r="C8" s="70">
        <v>2</v>
      </c>
      <c r="D8" s="71">
        <v>6</v>
      </c>
      <c r="E8" s="70">
        <v>7</v>
      </c>
      <c r="F8" s="71">
        <v>0</v>
      </c>
      <c r="G8" s="70">
        <v>5</v>
      </c>
      <c r="H8" s="71">
        <v>1</v>
      </c>
      <c r="I8" s="70">
        <v>0</v>
      </c>
      <c r="J8" s="71">
        <v>3</v>
      </c>
      <c r="K8" s="86">
        <v>5</v>
      </c>
      <c r="L8" s="67">
        <v>0</v>
      </c>
      <c r="M8" s="70">
        <v>1</v>
      </c>
      <c r="N8" s="73">
        <f t="shared" si="0"/>
        <v>30</v>
      </c>
    </row>
    <row r="9" spans="1:14" x14ac:dyDescent="0.25">
      <c r="A9" s="38">
        <v>5</v>
      </c>
      <c r="B9" s="39" t="s">
        <v>43</v>
      </c>
      <c r="C9" s="70">
        <v>0</v>
      </c>
      <c r="D9" s="71">
        <v>1</v>
      </c>
      <c r="E9" s="70">
        <v>6</v>
      </c>
      <c r="F9" s="71">
        <v>0</v>
      </c>
      <c r="G9" s="70">
        <v>3</v>
      </c>
      <c r="H9" s="71">
        <v>2</v>
      </c>
      <c r="I9" s="70">
        <v>0</v>
      </c>
      <c r="J9" s="71">
        <v>1</v>
      </c>
      <c r="K9" s="87">
        <v>12</v>
      </c>
      <c r="L9" s="71">
        <v>7</v>
      </c>
      <c r="M9" s="70">
        <v>0</v>
      </c>
      <c r="N9" s="39">
        <f t="shared" si="0"/>
        <v>32</v>
      </c>
    </row>
    <row r="10" spans="1:14" x14ac:dyDescent="0.25">
      <c r="A10" s="38">
        <v>6</v>
      </c>
      <c r="B10" s="39" t="s">
        <v>44</v>
      </c>
      <c r="C10" s="86">
        <v>11</v>
      </c>
      <c r="D10" s="67">
        <v>16</v>
      </c>
      <c r="E10" s="86">
        <v>5</v>
      </c>
      <c r="F10" s="67">
        <v>10</v>
      </c>
      <c r="G10" s="86">
        <v>10</v>
      </c>
      <c r="H10" s="67">
        <v>4</v>
      </c>
      <c r="I10" s="86">
        <v>18</v>
      </c>
      <c r="J10" s="67">
        <v>10</v>
      </c>
      <c r="K10" s="86">
        <v>13</v>
      </c>
      <c r="L10" s="67">
        <v>10</v>
      </c>
      <c r="M10" s="86">
        <v>11</v>
      </c>
      <c r="N10" s="73">
        <f t="shared" si="0"/>
        <v>118</v>
      </c>
    </row>
    <row r="11" spans="1:14" x14ac:dyDescent="0.25">
      <c r="A11" s="38">
        <v>7</v>
      </c>
      <c r="B11" s="39" t="s">
        <v>45</v>
      </c>
      <c r="C11" s="70">
        <v>0</v>
      </c>
      <c r="D11" s="67">
        <v>4</v>
      </c>
      <c r="E11" s="70">
        <v>0</v>
      </c>
      <c r="F11" s="71">
        <v>0</v>
      </c>
      <c r="G11" s="70">
        <v>0</v>
      </c>
      <c r="H11" s="71">
        <v>0</v>
      </c>
      <c r="I11" s="70">
        <v>1</v>
      </c>
      <c r="J11" s="71">
        <v>1</v>
      </c>
      <c r="K11" s="85">
        <v>0</v>
      </c>
      <c r="L11" s="71">
        <v>1</v>
      </c>
      <c r="M11" s="70">
        <v>2</v>
      </c>
      <c r="N11" s="73">
        <f t="shared" si="0"/>
        <v>9</v>
      </c>
    </row>
    <row r="12" spans="1:14" x14ac:dyDescent="0.25">
      <c r="A12" s="38">
        <v>8</v>
      </c>
      <c r="B12" s="39" t="s">
        <v>46</v>
      </c>
      <c r="C12" s="70">
        <v>1</v>
      </c>
      <c r="D12" s="71">
        <v>2</v>
      </c>
      <c r="E12" s="70">
        <v>7</v>
      </c>
      <c r="F12" s="71">
        <v>2</v>
      </c>
      <c r="G12" s="70">
        <v>2</v>
      </c>
      <c r="H12" s="71">
        <v>3</v>
      </c>
      <c r="I12" s="70">
        <v>0</v>
      </c>
      <c r="J12" s="71">
        <v>23</v>
      </c>
      <c r="K12" s="86">
        <v>29</v>
      </c>
      <c r="L12" s="71">
        <v>4</v>
      </c>
      <c r="M12" s="70">
        <v>1</v>
      </c>
      <c r="N12" s="73">
        <f t="shared" si="0"/>
        <v>74</v>
      </c>
    </row>
    <row r="13" spans="1:14" ht="22.5" x14ac:dyDescent="0.25">
      <c r="A13" s="38">
        <v>9</v>
      </c>
      <c r="B13" s="69" t="s">
        <v>47</v>
      </c>
      <c r="C13" s="70">
        <v>0</v>
      </c>
      <c r="D13" s="71">
        <v>0</v>
      </c>
      <c r="E13" s="70">
        <v>0</v>
      </c>
      <c r="F13" s="71">
        <v>0</v>
      </c>
      <c r="G13" s="70">
        <v>0</v>
      </c>
      <c r="H13" s="71">
        <v>0</v>
      </c>
      <c r="I13" s="70">
        <v>0</v>
      </c>
      <c r="J13" s="71">
        <v>0</v>
      </c>
      <c r="K13" s="70">
        <v>0</v>
      </c>
      <c r="L13" s="71">
        <v>0</v>
      </c>
      <c r="M13" s="70">
        <v>0</v>
      </c>
      <c r="N13" s="39">
        <f t="shared" si="0"/>
        <v>0</v>
      </c>
    </row>
    <row r="14" spans="1:14" ht="27" customHeight="1" x14ac:dyDescent="0.25">
      <c r="A14" s="38">
        <v>10</v>
      </c>
      <c r="B14" s="69" t="s">
        <v>48</v>
      </c>
      <c r="C14" s="70">
        <v>0</v>
      </c>
      <c r="D14" s="71">
        <v>0</v>
      </c>
      <c r="E14" s="70">
        <v>0</v>
      </c>
      <c r="F14" s="71">
        <v>0</v>
      </c>
      <c r="G14" s="70">
        <v>0</v>
      </c>
      <c r="H14" s="71">
        <v>0</v>
      </c>
      <c r="I14" s="70">
        <v>0</v>
      </c>
      <c r="J14" s="71">
        <v>0</v>
      </c>
      <c r="K14" s="70">
        <v>0</v>
      </c>
      <c r="L14" s="71">
        <v>0</v>
      </c>
      <c r="M14" s="70">
        <v>0</v>
      </c>
      <c r="N14" s="39">
        <f t="shared" si="0"/>
        <v>0</v>
      </c>
    </row>
    <row r="15" spans="1:14" x14ac:dyDescent="0.25">
      <c r="A15" s="38">
        <v>11</v>
      </c>
      <c r="B15" s="39" t="s">
        <v>49</v>
      </c>
      <c r="C15" s="70">
        <v>0</v>
      </c>
      <c r="D15" s="71">
        <v>0</v>
      </c>
      <c r="E15" s="70">
        <v>0</v>
      </c>
      <c r="F15" s="71">
        <v>0</v>
      </c>
      <c r="G15" s="70">
        <v>0</v>
      </c>
      <c r="H15" s="71">
        <v>3</v>
      </c>
      <c r="I15" s="70">
        <v>0</v>
      </c>
      <c r="J15" s="71">
        <v>0</v>
      </c>
      <c r="K15" s="70">
        <v>0</v>
      </c>
      <c r="L15" s="71">
        <v>0</v>
      </c>
      <c r="M15" s="70">
        <v>0</v>
      </c>
      <c r="N15" s="39">
        <f t="shared" si="0"/>
        <v>3</v>
      </c>
    </row>
    <row r="16" spans="1:14" ht="56.25" x14ac:dyDescent="0.25">
      <c r="A16" s="38">
        <v>12</v>
      </c>
      <c r="B16" s="69" t="s">
        <v>50</v>
      </c>
      <c r="C16" s="70">
        <v>0</v>
      </c>
      <c r="D16" s="71">
        <v>0</v>
      </c>
      <c r="E16" s="70">
        <v>0</v>
      </c>
      <c r="F16" s="71">
        <v>0</v>
      </c>
      <c r="G16" s="70">
        <v>0</v>
      </c>
      <c r="H16" s="71">
        <v>0</v>
      </c>
      <c r="I16" s="70">
        <v>0</v>
      </c>
      <c r="J16" s="71">
        <v>0</v>
      </c>
      <c r="K16" s="70">
        <v>0</v>
      </c>
      <c r="L16" s="71">
        <v>0</v>
      </c>
      <c r="M16" s="70">
        <v>0</v>
      </c>
      <c r="N16" s="39">
        <f t="shared" si="0"/>
        <v>0</v>
      </c>
    </row>
    <row r="17" spans="1:14" ht="34.5" thickBot="1" x14ac:dyDescent="0.3">
      <c r="A17" s="38">
        <v>13</v>
      </c>
      <c r="B17" s="69" t="s">
        <v>51</v>
      </c>
      <c r="C17" s="86">
        <v>1</v>
      </c>
      <c r="D17" s="71">
        <v>0</v>
      </c>
      <c r="E17" s="70">
        <v>0</v>
      </c>
      <c r="F17" s="71">
        <v>0</v>
      </c>
      <c r="G17" s="70">
        <v>0</v>
      </c>
      <c r="H17" s="71">
        <v>0</v>
      </c>
      <c r="I17" s="70">
        <v>0</v>
      </c>
      <c r="J17" s="71">
        <v>0</v>
      </c>
      <c r="K17" s="70">
        <v>0</v>
      </c>
      <c r="L17" s="71">
        <v>0</v>
      </c>
      <c r="M17" s="70">
        <v>0</v>
      </c>
      <c r="N17" s="39">
        <f t="shared" si="0"/>
        <v>1</v>
      </c>
    </row>
    <row r="18" spans="1:14" ht="15.75" thickBot="1" x14ac:dyDescent="0.3">
      <c r="A18" s="44"/>
      <c r="B18" s="45" t="s">
        <v>37</v>
      </c>
      <c r="C18" s="49">
        <f t="shared" ref="C18:M18" si="1">SUM(C5:C17)</f>
        <v>1005</v>
      </c>
      <c r="D18" s="50">
        <f t="shared" si="1"/>
        <v>2056</v>
      </c>
      <c r="E18" s="49">
        <f t="shared" si="1"/>
        <v>1496</v>
      </c>
      <c r="F18" s="50">
        <f t="shared" si="1"/>
        <v>1510</v>
      </c>
      <c r="G18" s="49">
        <f t="shared" si="1"/>
        <v>2032</v>
      </c>
      <c r="H18" s="50">
        <f t="shared" si="1"/>
        <v>1553</v>
      </c>
      <c r="I18" s="49">
        <f t="shared" si="1"/>
        <v>1263</v>
      </c>
      <c r="J18" s="50">
        <f t="shared" si="1"/>
        <v>2154</v>
      </c>
      <c r="K18" s="49">
        <f t="shared" si="1"/>
        <v>1720</v>
      </c>
      <c r="L18" s="50">
        <f>SUM(L5:L17)</f>
        <v>1466</v>
      </c>
      <c r="M18" s="49">
        <f t="shared" si="1"/>
        <v>983</v>
      </c>
      <c r="N18" s="47">
        <f>SUM(C18:M18)</f>
        <v>17238</v>
      </c>
    </row>
    <row r="19" spans="1:14" ht="15.75" thickBot="1" x14ac:dyDescent="0.3">
      <c r="A19" s="141"/>
      <c r="B19" s="142"/>
      <c r="C19" s="54"/>
      <c r="D19" s="48"/>
      <c r="E19" s="54"/>
      <c r="F19" s="48"/>
      <c r="G19" s="54"/>
      <c r="H19" s="48"/>
      <c r="I19" s="54"/>
      <c r="J19" s="48"/>
      <c r="K19" s="54"/>
      <c r="L19" s="48"/>
      <c r="M19" s="54"/>
      <c r="N19" s="54"/>
    </row>
    <row r="20" spans="1:14" ht="15.75" thickBot="1" x14ac:dyDescent="0.3">
      <c r="A20" s="380" t="s">
        <v>53</v>
      </c>
      <c r="B20" s="381"/>
      <c r="C20" s="74">
        <f>C18/N18</f>
        <v>5.8301427079707625E-2</v>
      </c>
      <c r="D20" s="75">
        <f>D18/N18</f>
        <v>0.11927137718992922</v>
      </c>
      <c r="E20" s="56">
        <f>E18/N18</f>
        <v>8.6785009861932938E-2</v>
      </c>
      <c r="F20" s="75">
        <f>F18/N18</f>
        <v>8.7597169045132844E-2</v>
      </c>
      <c r="G20" s="56">
        <f>G18/N18</f>
        <v>0.11787910430444368</v>
      </c>
      <c r="H20" s="75">
        <f>H18/N18</f>
        <v>9.009165796496113E-2</v>
      </c>
      <c r="I20" s="56">
        <f>I18/N18</f>
        <v>7.3268360598677335E-2</v>
      </c>
      <c r="J20" s="75">
        <f>J18/N18</f>
        <v>0.12495649147232858</v>
      </c>
      <c r="K20" s="56">
        <f>K18/N18</f>
        <v>9.9779556793131455E-2</v>
      </c>
      <c r="L20" s="75">
        <f>L18/N18</f>
        <v>8.5044668755075992E-2</v>
      </c>
      <c r="M20" s="76">
        <f>M18/N18</f>
        <v>5.7025176934679199E-2</v>
      </c>
      <c r="N20" s="55">
        <f>N18/N18</f>
        <v>1</v>
      </c>
    </row>
  </sheetData>
  <mergeCells count="17">
    <mergeCell ref="N2:N4"/>
    <mergeCell ref="C3:C4"/>
    <mergeCell ref="D3:D4"/>
    <mergeCell ref="E3:E4"/>
    <mergeCell ref="F3:F4"/>
    <mergeCell ref="G3:G4"/>
    <mergeCell ref="M3:M4"/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/>
  </sheetViews>
  <sheetFormatPr defaultRowHeight="15" x14ac:dyDescent="0.25"/>
  <cols>
    <col min="1" max="1" width="3.85546875" customWidth="1"/>
    <col min="2" max="2" width="26.5703125" customWidth="1"/>
    <col min="6" max="6" width="9.5703125" bestFit="1" customWidth="1"/>
    <col min="11" max="11" width="9.5703125" bestFit="1" customWidth="1"/>
    <col min="14" max="14" width="8.5703125" customWidth="1"/>
  </cols>
  <sheetData>
    <row r="1" spans="1:15" ht="32.25" customHeight="1" thickBot="1" x14ac:dyDescent="0.3">
      <c r="A1" s="174" t="s">
        <v>67</v>
      </c>
      <c r="B1" s="31"/>
      <c r="C1" s="327" t="s">
        <v>108</v>
      </c>
      <c r="D1" s="328"/>
      <c r="E1" s="328"/>
      <c r="F1" s="328"/>
      <c r="G1" s="328"/>
      <c r="H1" s="328"/>
      <c r="I1" s="328"/>
      <c r="J1" s="329"/>
      <c r="K1" s="329"/>
      <c r="L1" s="31"/>
      <c r="M1" s="31"/>
      <c r="N1" s="239" t="s">
        <v>36</v>
      </c>
    </row>
    <row r="2" spans="1:15" ht="15.75" thickBot="1" x14ac:dyDescent="0.3">
      <c r="A2" s="330" t="s">
        <v>0</v>
      </c>
      <c r="B2" s="332" t="s">
        <v>1</v>
      </c>
      <c r="C2" s="353" t="s">
        <v>2</v>
      </c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32" t="s">
        <v>3</v>
      </c>
    </row>
    <row r="3" spans="1:15" x14ac:dyDescent="0.25">
      <c r="A3" s="354"/>
      <c r="B3" s="356"/>
      <c r="C3" s="364" t="s">
        <v>69</v>
      </c>
      <c r="D3" s="358" t="s">
        <v>4</v>
      </c>
      <c r="E3" s="360" t="s">
        <v>5</v>
      </c>
      <c r="F3" s="358" t="s">
        <v>6</v>
      </c>
      <c r="G3" s="360" t="s">
        <v>7</v>
      </c>
      <c r="H3" s="358" t="s">
        <v>8</v>
      </c>
      <c r="I3" s="360" t="s">
        <v>107</v>
      </c>
      <c r="J3" s="332" t="s">
        <v>9</v>
      </c>
      <c r="K3" s="383" t="s">
        <v>38</v>
      </c>
      <c r="L3" s="332" t="s">
        <v>93</v>
      </c>
      <c r="M3" s="366" t="s">
        <v>11</v>
      </c>
      <c r="N3" s="363"/>
    </row>
    <row r="4" spans="1:15" ht="15.75" thickBot="1" x14ac:dyDescent="0.3">
      <c r="A4" s="355"/>
      <c r="B4" s="357"/>
      <c r="C4" s="365"/>
      <c r="D4" s="359"/>
      <c r="E4" s="355"/>
      <c r="F4" s="359"/>
      <c r="G4" s="355"/>
      <c r="H4" s="359"/>
      <c r="I4" s="355"/>
      <c r="J4" s="355"/>
      <c r="K4" s="384"/>
      <c r="L4" s="355"/>
      <c r="M4" s="367"/>
      <c r="N4" s="357"/>
      <c r="O4" s="290"/>
    </row>
    <row r="5" spans="1:15" x14ac:dyDescent="0.25">
      <c r="A5" s="36">
        <v>1</v>
      </c>
      <c r="B5" s="37" t="s">
        <v>39</v>
      </c>
      <c r="C5" s="167">
        <v>45113</v>
      </c>
      <c r="D5" s="93">
        <v>101754</v>
      </c>
      <c r="E5" s="167">
        <v>77048</v>
      </c>
      <c r="F5" s="272">
        <v>90209</v>
      </c>
      <c r="G5" s="167">
        <v>118165</v>
      </c>
      <c r="H5" s="176">
        <v>82119</v>
      </c>
      <c r="I5" s="167">
        <v>80345</v>
      </c>
      <c r="J5" s="93">
        <v>102957</v>
      </c>
      <c r="K5" s="167">
        <v>81149</v>
      </c>
      <c r="L5" s="93">
        <v>74186</v>
      </c>
      <c r="M5" s="167">
        <v>63609</v>
      </c>
      <c r="N5" s="171">
        <f t="shared" ref="N5:N17" si="0">SUM(C5:M5)</f>
        <v>916654</v>
      </c>
      <c r="O5" s="291"/>
    </row>
    <row r="6" spans="1:15" x14ac:dyDescent="0.25">
      <c r="A6" s="38">
        <v>2</v>
      </c>
      <c r="B6" s="39" t="s">
        <v>40</v>
      </c>
      <c r="C6" s="86">
        <v>10340</v>
      </c>
      <c r="D6" s="67">
        <v>11995</v>
      </c>
      <c r="E6" s="86">
        <v>6618</v>
      </c>
      <c r="F6" s="67">
        <v>15104</v>
      </c>
      <c r="G6" s="86">
        <v>11468</v>
      </c>
      <c r="H6" s="67">
        <v>11955</v>
      </c>
      <c r="I6" s="86">
        <v>1036</v>
      </c>
      <c r="J6" s="67">
        <v>11380</v>
      </c>
      <c r="K6" s="86">
        <v>12019</v>
      </c>
      <c r="L6" s="67">
        <v>11094</v>
      </c>
      <c r="M6" s="86">
        <v>6741</v>
      </c>
      <c r="N6" s="73">
        <f t="shared" si="0"/>
        <v>109750</v>
      </c>
      <c r="O6" s="289"/>
    </row>
    <row r="7" spans="1:15" x14ac:dyDescent="0.25">
      <c r="A7" s="38">
        <v>3</v>
      </c>
      <c r="B7" s="39" t="s">
        <v>41</v>
      </c>
      <c r="C7" s="86">
        <v>784</v>
      </c>
      <c r="D7" s="67">
        <v>709</v>
      </c>
      <c r="E7" s="86">
        <v>4070</v>
      </c>
      <c r="F7" s="67">
        <v>1193</v>
      </c>
      <c r="G7" s="86">
        <v>248</v>
      </c>
      <c r="H7" s="67">
        <v>162</v>
      </c>
      <c r="I7" s="86">
        <v>1454</v>
      </c>
      <c r="J7" s="67">
        <v>2955</v>
      </c>
      <c r="K7" s="86">
        <v>4381</v>
      </c>
      <c r="L7" s="67">
        <v>818</v>
      </c>
      <c r="M7" s="86">
        <v>2919</v>
      </c>
      <c r="N7" s="73">
        <f t="shared" si="0"/>
        <v>19693</v>
      </c>
      <c r="O7" s="291"/>
    </row>
    <row r="8" spans="1:15" x14ac:dyDescent="0.25">
      <c r="A8" s="38">
        <v>4</v>
      </c>
      <c r="B8" s="39" t="s">
        <v>42</v>
      </c>
      <c r="C8" s="70">
        <v>76</v>
      </c>
      <c r="D8" s="71">
        <v>355</v>
      </c>
      <c r="E8" s="70">
        <v>868</v>
      </c>
      <c r="F8" s="71">
        <v>0</v>
      </c>
      <c r="G8" s="70">
        <v>194</v>
      </c>
      <c r="H8" s="71">
        <v>454</v>
      </c>
      <c r="I8" s="70">
        <v>0</v>
      </c>
      <c r="J8" s="71">
        <v>45</v>
      </c>
      <c r="K8" s="70">
        <v>397</v>
      </c>
      <c r="L8" s="67">
        <v>0</v>
      </c>
      <c r="M8" s="86">
        <v>12</v>
      </c>
      <c r="N8" s="73">
        <f t="shared" si="0"/>
        <v>2401</v>
      </c>
      <c r="O8" s="289"/>
    </row>
    <row r="9" spans="1:15" x14ac:dyDescent="0.25">
      <c r="A9" s="38">
        <v>5</v>
      </c>
      <c r="B9" s="39" t="s">
        <v>43</v>
      </c>
      <c r="C9" s="70">
        <v>0</v>
      </c>
      <c r="D9" s="71">
        <v>3</v>
      </c>
      <c r="E9" s="86">
        <v>204</v>
      </c>
      <c r="F9" s="71">
        <v>0</v>
      </c>
      <c r="G9" s="70">
        <v>959</v>
      </c>
      <c r="H9" s="71">
        <v>109</v>
      </c>
      <c r="I9" s="70">
        <v>0</v>
      </c>
      <c r="J9" s="71">
        <v>3</v>
      </c>
      <c r="K9" s="87">
        <v>1358</v>
      </c>
      <c r="L9" s="71">
        <v>339</v>
      </c>
      <c r="M9" s="70">
        <v>0</v>
      </c>
      <c r="N9" s="73">
        <f t="shared" si="0"/>
        <v>2975</v>
      </c>
      <c r="O9" s="289"/>
    </row>
    <row r="10" spans="1:15" x14ac:dyDescent="0.25">
      <c r="A10" s="38">
        <v>6</v>
      </c>
      <c r="B10" s="39" t="s">
        <v>44</v>
      </c>
      <c r="C10" s="296">
        <v>1135</v>
      </c>
      <c r="D10" s="67">
        <v>650</v>
      </c>
      <c r="E10" s="86">
        <v>92</v>
      </c>
      <c r="F10" s="67">
        <v>283</v>
      </c>
      <c r="G10" s="86">
        <v>748</v>
      </c>
      <c r="H10" s="67">
        <v>206</v>
      </c>
      <c r="I10" s="86">
        <v>1075</v>
      </c>
      <c r="J10" s="67">
        <v>403</v>
      </c>
      <c r="K10" s="86">
        <v>609</v>
      </c>
      <c r="L10" s="67">
        <v>162</v>
      </c>
      <c r="M10" s="86">
        <v>482</v>
      </c>
      <c r="N10" s="73">
        <f t="shared" si="0"/>
        <v>5845</v>
      </c>
      <c r="O10" s="292"/>
    </row>
    <row r="11" spans="1:15" x14ac:dyDescent="0.25">
      <c r="A11" s="38">
        <v>7</v>
      </c>
      <c r="B11" s="39" t="s">
        <v>45</v>
      </c>
      <c r="C11" s="70">
        <v>0</v>
      </c>
      <c r="D11" s="67">
        <v>152</v>
      </c>
      <c r="E11" s="70">
        <v>0</v>
      </c>
      <c r="F11" s="71">
        <v>0</v>
      </c>
      <c r="G11" s="70">
        <v>0</v>
      </c>
      <c r="H11" s="71">
        <v>0</v>
      </c>
      <c r="I11" s="70">
        <v>70</v>
      </c>
      <c r="J11" s="71">
        <v>6</v>
      </c>
      <c r="K11" s="85">
        <v>0</v>
      </c>
      <c r="L11" s="71">
        <v>5</v>
      </c>
      <c r="M11" s="70">
        <v>78</v>
      </c>
      <c r="N11" s="73">
        <f t="shared" si="0"/>
        <v>311</v>
      </c>
      <c r="O11" s="291"/>
    </row>
    <row r="12" spans="1:15" x14ac:dyDescent="0.25">
      <c r="A12" s="38">
        <v>8</v>
      </c>
      <c r="B12" s="39" t="s">
        <v>46</v>
      </c>
      <c r="C12" s="70">
        <v>41</v>
      </c>
      <c r="D12" s="67">
        <v>22</v>
      </c>
      <c r="E12" s="70">
        <v>353</v>
      </c>
      <c r="F12" s="71">
        <v>52</v>
      </c>
      <c r="G12" s="70">
        <v>82</v>
      </c>
      <c r="H12" s="71">
        <v>113</v>
      </c>
      <c r="I12" s="70">
        <v>0</v>
      </c>
      <c r="J12" s="71">
        <v>486</v>
      </c>
      <c r="K12" s="86">
        <v>1135</v>
      </c>
      <c r="L12" s="71">
        <v>54</v>
      </c>
      <c r="M12" s="70">
        <v>41</v>
      </c>
      <c r="N12" s="73">
        <f t="shared" si="0"/>
        <v>2379</v>
      </c>
      <c r="O12" s="289"/>
    </row>
    <row r="13" spans="1:15" ht="22.5" x14ac:dyDescent="0.25">
      <c r="A13" s="38">
        <v>9</v>
      </c>
      <c r="B13" s="69" t="s">
        <v>47</v>
      </c>
      <c r="C13" s="70">
        <v>0</v>
      </c>
      <c r="D13" s="71">
        <v>0</v>
      </c>
      <c r="E13" s="70">
        <v>0</v>
      </c>
      <c r="F13" s="71">
        <v>0</v>
      </c>
      <c r="G13" s="70">
        <v>0</v>
      </c>
      <c r="H13" s="71">
        <v>0</v>
      </c>
      <c r="I13" s="70">
        <v>0</v>
      </c>
      <c r="J13" s="71">
        <v>0</v>
      </c>
      <c r="K13" s="70">
        <v>0</v>
      </c>
      <c r="L13" s="71">
        <v>0</v>
      </c>
      <c r="M13" s="70">
        <v>0</v>
      </c>
      <c r="N13" s="39">
        <f t="shared" si="0"/>
        <v>0</v>
      </c>
      <c r="O13" s="292"/>
    </row>
    <row r="14" spans="1:15" ht="33.75" x14ac:dyDescent="0.25">
      <c r="A14" s="38">
        <v>10</v>
      </c>
      <c r="B14" s="243" t="s">
        <v>48</v>
      </c>
      <c r="C14" s="70">
        <v>0</v>
      </c>
      <c r="D14" s="71">
        <v>0</v>
      </c>
      <c r="E14" s="70">
        <v>0</v>
      </c>
      <c r="F14" s="71">
        <v>0</v>
      </c>
      <c r="G14" s="70">
        <v>0</v>
      </c>
      <c r="H14" s="71">
        <v>0</v>
      </c>
      <c r="I14" s="70">
        <v>0</v>
      </c>
      <c r="J14" s="71">
        <v>0</v>
      </c>
      <c r="K14" s="70">
        <v>0</v>
      </c>
      <c r="L14" s="71">
        <v>0</v>
      </c>
      <c r="M14" s="70">
        <v>0</v>
      </c>
      <c r="N14" s="39">
        <f t="shared" si="0"/>
        <v>0</v>
      </c>
      <c r="O14" s="291"/>
    </row>
    <row r="15" spans="1:15" x14ac:dyDescent="0.25">
      <c r="A15" s="38">
        <v>11</v>
      </c>
      <c r="B15" s="39" t="s">
        <v>49</v>
      </c>
      <c r="C15" s="70">
        <v>0</v>
      </c>
      <c r="D15" s="71">
        <v>0</v>
      </c>
      <c r="E15" s="70">
        <v>0</v>
      </c>
      <c r="F15" s="71"/>
      <c r="G15" s="70">
        <v>0</v>
      </c>
      <c r="H15" s="71">
        <v>91</v>
      </c>
      <c r="I15" s="70">
        <v>0</v>
      </c>
      <c r="J15" s="71">
        <v>0</v>
      </c>
      <c r="K15" s="70">
        <v>0</v>
      </c>
      <c r="L15" s="71">
        <v>0</v>
      </c>
      <c r="M15" s="70">
        <v>0</v>
      </c>
      <c r="N15" s="39">
        <f t="shared" si="0"/>
        <v>91</v>
      </c>
      <c r="O15" s="289"/>
    </row>
    <row r="16" spans="1:15" ht="56.25" x14ac:dyDescent="0.25">
      <c r="A16" s="38">
        <v>12</v>
      </c>
      <c r="B16" s="69" t="s">
        <v>50</v>
      </c>
      <c r="C16" s="70">
        <v>0</v>
      </c>
      <c r="D16" s="71">
        <v>0</v>
      </c>
      <c r="E16" s="70">
        <v>0</v>
      </c>
      <c r="F16" s="71">
        <v>0</v>
      </c>
      <c r="G16" s="70">
        <v>0</v>
      </c>
      <c r="H16" s="71">
        <v>0</v>
      </c>
      <c r="I16" s="70">
        <v>0</v>
      </c>
      <c r="J16" s="71">
        <v>0</v>
      </c>
      <c r="K16" s="70">
        <v>0</v>
      </c>
      <c r="L16" s="71">
        <v>0</v>
      </c>
      <c r="M16" s="70">
        <v>0</v>
      </c>
      <c r="N16" s="39">
        <f t="shared" si="0"/>
        <v>0</v>
      </c>
      <c r="O16" s="289"/>
    </row>
    <row r="17" spans="1:15" ht="34.5" thickBot="1" x14ac:dyDescent="0.3">
      <c r="A17" s="38">
        <v>13</v>
      </c>
      <c r="B17" s="69" t="s">
        <v>51</v>
      </c>
      <c r="C17" s="70">
        <v>11</v>
      </c>
      <c r="D17" s="71">
        <v>0</v>
      </c>
      <c r="E17" s="70">
        <v>0</v>
      </c>
      <c r="F17" s="71">
        <v>0</v>
      </c>
      <c r="G17" s="70">
        <v>0</v>
      </c>
      <c r="H17" s="71">
        <v>0</v>
      </c>
      <c r="I17" s="70">
        <v>0</v>
      </c>
      <c r="J17" s="71">
        <v>0</v>
      </c>
      <c r="K17" s="70">
        <v>0</v>
      </c>
      <c r="L17" s="71">
        <v>0</v>
      </c>
      <c r="M17" s="70">
        <v>0</v>
      </c>
      <c r="N17" s="39">
        <f t="shared" si="0"/>
        <v>11</v>
      </c>
      <c r="O17" s="291"/>
    </row>
    <row r="18" spans="1:15" ht="15.75" thickBot="1" x14ac:dyDescent="0.3">
      <c r="A18" s="44"/>
      <c r="B18" s="45" t="s">
        <v>37</v>
      </c>
      <c r="C18" s="49">
        <f t="shared" ref="C18:M18" si="1">SUM(C5:C17)</f>
        <v>57500</v>
      </c>
      <c r="D18" s="50">
        <f>SUM(D5:D17)</f>
        <v>115640</v>
      </c>
      <c r="E18" s="49">
        <f t="shared" si="1"/>
        <v>89253</v>
      </c>
      <c r="F18" s="50">
        <f>SUM(F5:F17)</f>
        <v>106841</v>
      </c>
      <c r="G18" s="49">
        <f t="shared" si="1"/>
        <v>131864</v>
      </c>
      <c r="H18" s="50">
        <f t="shared" si="1"/>
        <v>95209</v>
      </c>
      <c r="I18" s="49">
        <f>SUM(I5:I17)</f>
        <v>83980</v>
      </c>
      <c r="J18" s="50">
        <f t="shared" si="1"/>
        <v>118235</v>
      </c>
      <c r="K18" s="101">
        <f t="shared" si="1"/>
        <v>101048</v>
      </c>
      <c r="L18" s="50">
        <f t="shared" si="1"/>
        <v>86658</v>
      </c>
      <c r="M18" s="49">
        <f t="shared" si="1"/>
        <v>73882</v>
      </c>
      <c r="N18" s="47">
        <f>SUM(N5:N17)</f>
        <v>1060110</v>
      </c>
    </row>
    <row r="19" spans="1:15" ht="15.75" thickBot="1" x14ac:dyDescent="0.3"/>
    <row r="20" spans="1:15" ht="15.75" thickBot="1" x14ac:dyDescent="0.3">
      <c r="A20" s="380" t="s">
        <v>53</v>
      </c>
      <c r="B20" s="381"/>
      <c r="C20" s="74">
        <f>C18/N18</f>
        <v>5.4239654375489339E-2</v>
      </c>
      <c r="D20" s="75">
        <f>D18/N18</f>
        <v>0.10908301968663629</v>
      </c>
      <c r="E20" s="56">
        <f>E18/N18</f>
        <v>8.4192206469139996E-2</v>
      </c>
      <c r="F20" s="75">
        <f>F18/N18</f>
        <v>0.10078293761968098</v>
      </c>
      <c r="G20" s="56">
        <f>G18/N18</f>
        <v>0.12438709190555697</v>
      </c>
      <c r="H20" s="75">
        <f>H18/N18</f>
        <v>8.9810491364103726E-2</v>
      </c>
      <c r="I20" s="56">
        <f>I18/N18</f>
        <v>7.9218194338323375E-2</v>
      </c>
      <c r="J20" s="75">
        <f>J18/N18</f>
        <v>0.11153087887106056</v>
      </c>
      <c r="K20" s="56">
        <f>K18/N18</f>
        <v>9.5318410353642552E-2</v>
      </c>
      <c r="L20" s="75">
        <f>L18/N18</f>
        <v>8.1744347284715732E-2</v>
      </c>
      <c r="M20" s="76">
        <f>M18/N18</f>
        <v>6.9692767731650493E-2</v>
      </c>
      <c r="N20" s="242">
        <f>N18/N18</f>
        <v>1</v>
      </c>
    </row>
  </sheetData>
  <mergeCells count="17">
    <mergeCell ref="N2:N4"/>
    <mergeCell ref="C3:C4"/>
    <mergeCell ref="D3:D4"/>
    <mergeCell ref="E3:E4"/>
    <mergeCell ref="F3:F4"/>
    <mergeCell ref="G3:G4"/>
    <mergeCell ref="M3:M4"/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defaultRowHeight="15" x14ac:dyDescent="0.25"/>
  <cols>
    <col min="1" max="1" width="4" customWidth="1"/>
    <col min="2" max="2" width="21.5703125" customWidth="1"/>
  </cols>
  <sheetData>
    <row r="1" spans="1:14" ht="27.75" customHeight="1" thickBot="1" x14ac:dyDescent="0.3">
      <c r="A1" s="174"/>
      <c r="B1" s="31"/>
      <c r="C1" s="327" t="s">
        <v>109</v>
      </c>
      <c r="D1" s="328"/>
      <c r="E1" s="328"/>
      <c r="F1" s="328"/>
      <c r="G1" s="328"/>
      <c r="H1" s="328"/>
      <c r="I1" s="328"/>
      <c r="J1" s="329"/>
      <c r="K1" s="329"/>
      <c r="L1" s="31"/>
      <c r="M1" s="31"/>
      <c r="N1" s="68"/>
    </row>
    <row r="2" spans="1:14" ht="15.75" thickBot="1" x14ac:dyDescent="0.3">
      <c r="A2" s="330" t="s">
        <v>0</v>
      </c>
      <c r="B2" s="332" t="s">
        <v>1</v>
      </c>
      <c r="C2" s="353" t="s">
        <v>2</v>
      </c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32" t="s">
        <v>3</v>
      </c>
    </row>
    <row r="3" spans="1:14" x14ac:dyDescent="0.25">
      <c r="A3" s="354"/>
      <c r="B3" s="356"/>
      <c r="C3" s="375" t="s">
        <v>69</v>
      </c>
      <c r="D3" s="332" t="s">
        <v>4</v>
      </c>
      <c r="E3" s="360" t="s">
        <v>5</v>
      </c>
      <c r="F3" s="378" t="s">
        <v>6</v>
      </c>
      <c r="G3" s="360" t="s">
        <v>7</v>
      </c>
      <c r="H3" s="358" t="s">
        <v>8</v>
      </c>
      <c r="I3" s="360" t="s">
        <v>107</v>
      </c>
      <c r="J3" s="358" t="s">
        <v>9</v>
      </c>
      <c r="K3" s="375" t="s">
        <v>10</v>
      </c>
      <c r="L3" s="332" t="s">
        <v>93</v>
      </c>
      <c r="M3" s="360" t="s">
        <v>11</v>
      </c>
      <c r="N3" s="363"/>
    </row>
    <row r="4" spans="1:14" ht="15.75" thickBot="1" x14ac:dyDescent="0.3">
      <c r="A4" s="355"/>
      <c r="B4" s="357"/>
      <c r="C4" s="377"/>
      <c r="D4" s="355"/>
      <c r="E4" s="355"/>
      <c r="F4" s="379"/>
      <c r="G4" s="355"/>
      <c r="H4" s="359"/>
      <c r="I4" s="355"/>
      <c r="J4" s="359"/>
      <c r="K4" s="377"/>
      <c r="L4" s="355"/>
      <c r="M4" s="355"/>
      <c r="N4" s="357"/>
    </row>
    <row r="5" spans="1:14" x14ac:dyDescent="0.25">
      <c r="A5" s="36">
        <v>1</v>
      </c>
      <c r="B5" s="37" t="s">
        <v>39</v>
      </c>
      <c r="C5" s="86">
        <v>13</v>
      </c>
      <c r="D5" s="171">
        <v>37</v>
      </c>
      <c r="E5" s="85">
        <v>25</v>
      </c>
      <c r="F5" s="93">
        <v>37</v>
      </c>
      <c r="G5" s="85">
        <v>35</v>
      </c>
      <c r="H5" s="93">
        <v>40</v>
      </c>
      <c r="I5" s="85">
        <v>52</v>
      </c>
      <c r="J5" s="93">
        <v>60</v>
      </c>
      <c r="K5" s="85">
        <v>29</v>
      </c>
      <c r="L5" s="93">
        <v>34</v>
      </c>
      <c r="M5" s="85">
        <v>12</v>
      </c>
      <c r="N5" s="263">
        <f t="shared" ref="N5:N12" si="0">SUM(C5:M5)</f>
        <v>374</v>
      </c>
    </row>
    <row r="6" spans="1:14" x14ac:dyDescent="0.25">
      <c r="A6" s="38">
        <v>2</v>
      </c>
      <c r="B6" s="39" t="s">
        <v>40</v>
      </c>
      <c r="C6" s="86">
        <v>32</v>
      </c>
      <c r="D6" s="73">
        <v>139</v>
      </c>
      <c r="E6" s="86">
        <v>42</v>
      </c>
      <c r="F6" s="67">
        <v>72</v>
      </c>
      <c r="G6" s="86">
        <v>22</v>
      </c>
      <c r="H6" s="67">
        <v>35</v>
      </c>
      <c r="I6" s="70">
        <v>1</v>
      </c>
      <c r="J6" s="67">
        <v>61</v>
      </c>
      <c r="K6" s="86">
        <v>61</v>
      </c>
      <c r="L6" s="71">
        <v>17</v>
      </c>
      <c r="M6" s="70">
        <v>32</v>
      </c>
      <c r="N6" s="73">
        <f t="shared" si="0"/>
        <v>514</v>
      </c>
    </row>
    <row r="7" spans="1:14" x14ac:dyDescent="0.25">
      <c r="A7" s="38">
        <v>3</v>
      </c>
      <c r="B7" s="39" t="s">
        <v>41</v>
      </c>
      <c r="C7" s="70">
        <v>0</v>
      </c>
      <c r="D7" s="39">
        <v>6</v>
      </c>
      <c r="E7" s="70">
        <v>3</v>
      </c>
      <c r="F7" s="67">
        <v>4</v>
      </c>
      <c r="G7" s="70">
        <v>1</v>
      </c>
      <c r="H7" s="71">
        <v>4</v>
      </c>
      <c r="I7" s="70">
        <v>5</v>
      </c>
      <c r="J7" s="71">
        <v>5</v>
      </c>
      <c r="K7" s="70">
        <v>3</v>
      </c>
      <c r="L7" s="71">
        <v>5</v>
      </c>
      <c r="M7" s="70">
        <v>2</v>
      </c>
      <c r="N7" s="39">
        <f t="shared" si="0"/>
        <v>38</v>
      </c>
    </row>
    <row r="8" spans="1:14" x14ac:dyDescent="0.25">
      <c r="A8" s="38">
        <v>4</v>
      </c>
      <c r="B8" s="39" t="s">
        <v>42</v>
      </c>
      <c r="C8" s="70">
        <v>0</v>
      </c>
      <c r="D8" s="39">
        <v>0</v>
      </c>
      <c r="E8" s="70">
        <v>0</v>
      </c>
      <c r="F8" s="71">
        <v>0</v>
      </c>
      <c r="G8" s="70">
        <v>0</v>
      </c>
      <c r="H8" s="71">
        <v>0</v>
      </c>
      <c r="I8" s="70">
        <v>0</v>
      </c>
      <c r="J8" s="71">
        <v>0</v>
      </c>
      <c r="K8" s="70"/>
      <c r="L8" s="71">
        <v>0</v>
      </c>
      <c r="M8" s="70">
        <v>0</v>
      </c>
      <c r="N8" s="39">
        <f t="shared" si="0"/>
        <v>0</v>
      </c>
    </row>
    <row r="9" spans="1:14" x14ac:dyDescent="0.25">
      <c r="A9" s="38">
        <v>5</v>
      </c>
      <c r="B9" s="39" t="s">
        <v>43</v>
      </c>
      <c r="C9" s="70">
        <v>0</v>
      </c>
      <c r="D9" s="39">
        <v>0</v>
      </c>
      <c r="E9" s="70">
        <v>0</v>
      </c>
      <c r="F9" s="71">
        <v>0</v>
      </c>
      <c r="G9" s="70">
        <v>1</v>
      </c>
      <c r="H9" s="71">
        <v>0</v>
      </c>
      <c r="I9" s="70">
        <v>0</v>
      </c>
      <c r="J9" s="71">
        <v>0</v>
      </c>
      <c r="K9" s="87">
        <v>0</v>
      </c>
      <c r="L9" s="71">
        <v>0</v>
      </c>
      <c r="M9" s="70">
        <v>0</v>
      </c>
      <c r="N9" s="39">
        <f t="shared" si="0"/>
        <v>1</v>
      </c>
    </row>
    <row r="10" spans="1:14" x14ac:dyDescent="0.25">
      <c r="A10" s="38">
        <v>6</v>
      </c>
      <c r="B10" s="39" t="s">
        <v>44</v>
      </c>
      <c r="C10" s="70">
        <v>0</v>
      </c>
      <c r="D10" s="39">
        <v>0</v>
      </c>
      <c r="E10" s="70">
        <v>0</v>
      </c>
      <c r="F10" s="71">
        <v>0</v>
      </c>
      <c r="G10" s="70">
        <v>0</v>
      </c>
      <c r="H10" s="71">
        <v>0</v>
      </c>
      <c r="I10" s="70">
        <v>0</v>
      </c>
      <c r="J10" s="71">
        <v>1</v>
      </c>
      <c r="K10" s="70">
        <v>0</v>
      </c>
      <c r="L10" s="71">
        <v>0</v>
      </c>
      <c r="M10" s="70">
        <v>2</v>
      </c>
      <c r="N10" s="39">
        <f t="shared" si="0"/>
        <v>3</v>
      </c>
    </row>
    <row r="11" spans="1:14" x14ac:dyDescent="0.25">
      <c r="A11" s="38">
        <v>7</v>
      </c>
      <c r="B11" s="39" t="s">
        <v>45</v>
      </c>
      <c r="C11" s="70">
        <v>1</v>
      </c>
      <c r="D11" s="73">
        <v>9</v>
      </c>
      <c r="E11" s="70">
        <v>2</v>
      </c>
      <c r="F11" s="71">
        <v>2</v>
      </c>
      <c r="G11" s="70">
        <v>0</v>
      </c>
      <c r="H11" s="71"/>
      <c r="I11" s="70">
        <v>0</v>
      </c>
      <c r="J11" s="71">
        <v>6</v>
      </c>
      <c r="K11" s="179">
        <v>1</v>
      </c>
      <c r="L11" s="71">
        <v>1</v>
      </c>
      <c r="M11" s="70">
        <v>1</v>
      </c>
      <c r="N11" s="262">
        <f t="shared" si="0"/>
        <v>23</v>
      </c>
    </row>
    <row r="12" spans="1:14" ht="15.75" thickBot="1" x14ac:dyDescent="0.3">
      <c r="A12" s="41">
        <v>8</v>
      </c>
      <c r="B12" s="42" t="s">
        <v>46</v>
      </c>
      <c r="C12" s="87">
        <v>0</v>
      </c>
      <c r="D12" s="39">
        <v>0</v>
      </c>
      <c r="E12" s="87">
        <v>0</v>
      </c>
      <c r="F12" s="178">
        <v>0</v>
      </c>
      <c r="G12" s="87">
        <v>0</v>
      </c>
      <c r="H12" s="178">
        <v>0</v>
      </c>
      <c r="I12" s="87">
        <v>0</v>
      </c>
      <c r="J12" s="178">
        <v>0</v>
      </c>
      <c r="K12" s="87">
        <v>0</v>
      </c>
      <c r="L12" s="178">
        <v>0</v>
      </c>
      <c r="M12" s="87">
        <v>0</v>
      </c>
      <c r="N12" s="261">
        <f t="shared" si="0"/>
        <v>0</v>
      </c>
    </row>
    <row r="13" spans="1:14" ht="15.75" thickBot="1" x14ac:dyDescent="0.3">
      <c r="A13" s="44"/>
      <c r="B13" s="45" t="s">
        <v>54</v>
      </c>
      <c r="C13" s="49">
        <f t="shared" ref="C13:N13" si="1">SUM(C5:C12)</f>
        <v>46</v>
      </c>
      <c r="D13" s="47">
        <f t="shared" si="1"/>
        <v>191</v>
      </c>
      <c r="E13" s="49">
        <f t="shared" si="1"/>
        <v>72</v>
      </c>
      <c r="F13" s="50">
        <f t="shared" si="1"/>
        <v>115</v>
      </c>
      <c r="G13" s="49">
        <f t="shared" si="1"/>
        <v>59</v>
      </c>
      <c r="H13" s="50">
        <f t="shared" si="1"/>
        <v>79</v>
      </c>
      <c r="I13" s="49">
        <f t="shared" si="1"/>
        <v>58</v>
      </c>
      <c r="J13" s="50">
        <f t="shared" si="1"/>
        <v>133</v>
      </c>
      <c r="K13" s="49">
        <f t="shared" si="1"/>
        <v>94</v>
      </c>
      <c r="L13" s="50">
        <f t="shared" si="1"/>
        <v>57</v>
      </c>
      <c r="M13" s="49">
        <f t="shared" si="1"/>
        <v>49</v>
      </c>
      <c r="N13" s="47">
        <f t="shared" si="1"/>
        <v>953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.75" thickBot="1" x14ac:dyDescent="0.3">
      <c r="A16" s="387" t="s">
        <v>53</v>
      </c>
      <c r="B16" s="388"/>
      <c r="C16" s="74">
        <f>C13/N13</f>
        <v>4.8268625393494226E-2</v>
      </c>
      <c r="D16" s="75">
        <f>D13/N13</f>
        <v>0.20041972717733472</v>
      </c>
      <c r="E16" s="56">
        <f>E13/N13</f>
        <v>7.5550891920251842E-2</v>
      </c>
      <c r="F16" s="75">
        <f>F13/N13</f>
        <v>0.12067156348373557</v>
      </c>
      <c r="G16" s="56">
        <f>G13/N13</f>
        <v>6.190975865687303E-2</v>
      </c>
      <c r="H16" s="75">
        <f>H13/N13</f>
        <v>8.2896117523609647E-2</v>
      </c>
      <c r="I16" s="56">
        <f>I13/N13</f>
        <v>6.0860440713536204E-2</v>
      </c>
      <c r="J16" s="75">
        <f>J13/N13</f>
        <v>0.13955928646379853</v>
      </c>
      <c r="K16" s="56">
        <f>K13/N13</f>
        <v>9.8635886673662118E-2</v>
      </c>
      <c r="L16" s="75">
        <f>L13/N13</f>
        <v>5.9811122770199371E-2</v>
      </c>
      <c r="M16" s="76">
        <f>M13/N13</f>
        <v>5.1416579223504719E-2</v>
      </c>
      <c r="N16" s="242">
        <f>N13/N13</f>
        <v>1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1"/>
      <c r="B18" s="31"/>
      <c r="C18" s="327" t="s">
        <v>110</v>
      </c>
      <c r="D18" s="328"/>
      <c r="E18" s="328"/>
      <c r="F18" s="328"/>
      <c r="G18" s="328"/>
      <c r="H18" s="328"/>
      <c r="I18" s="328"/>
      <c r="J18" s="329"/>
      <c r="K18" s="329"/>
      <c r="L18" s="31"/>
      <c r="M18" s="31"/>
      <c r="N18" s="239" t="s">
        <v>36</v>
      </c>
    </row>
    <row r="19" spans="1:14" ht="15.75" thickBot="1" x14ac:dyDescent="0.3">
      <c r="A19" s="330" t="s">
        <v>0</v>
      </c>
      <c r="B19" s="332" t="s">
        <v>1</v>
      </c>
      <c r="C19" s="353" t="s">
        <v>2</v>
      </c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32" t="s">
        <v>3</v>
      </c>
    </row>
    <row r="20" spans="1:14" x14ac:dyDescent="0.25">
      <c r="A20" s="354"/>
      <c r="B20" s="356"/>
      <c r="C20" s="375" t="s">
        <v>69</v>
      </c>
      <c r="D20" s="332" t="s">
        <v>4</v>
      </c>
      <c r="E20" s="360" t="s">
        <v>5</v>
      </c>
      <c r="F20" s="378" t="s">
        <v>6</v>
      </c>
      <c r="G20" s="360" t="s">
        <v>7</v>
      </c>
      <c r="H20" s="358" t="s">
        <v>8</v>
      </c>
      <c r="I20" s="360" t="s">
        <v>107</v>
      </c>
      <c r="J20" s="358" t="s">
        <v>9</v>
      </c>
      <c r="K20" s="375" t="s">
        <v>10</v>
      </c>
      <c r="L20" s="332" t="s">
        <v>93</v>
      </c>
      <c r="M20" s="360" t="s">
        <v>11</v>
      </c>
      <c r="N20" s="363"/>
    </row>
    <row r="21" spans="1:14" ht="15.75" thickBot="1" x14ac:dyDescent="0.3">
      <c r="A21" s="355"/>
      <c r="B21" s="357"/>
      <c r="C21" s="377"/>
      <c r="D21" s="355"/>
      <c r="E21" s="355"/>
      <c r="F21" s="379"/>
      <c r="G21" s="355"/>
      <c r="H21" s="359"/>
      <c r="I21" s="355"/>
      <c r="J21" s="359"/>
      <c r="K21" s="377"/>
      <c r="L21" s="355"/>
      <c r="M21" s="355"/>
      <c r="N21" s="357"/>
    </row>
    <row r="22" spans="1:14" x14ac:dyDescent="0.25">
      <c r="A22" s="36">
        <v>1</v>
      </c>
      <c r="B22" s="37" t="s">
        <v>39</v>
      </c>
      <c r="C22" s="86">
        <v>5809</v>
      </c>
      <c r="D22" s="171">
        <v>7135</v>
      </c>
      <c r="E22" s="85">
        <v>2533</v>
      </c>
      <c r="F22" s="93">
        <v>22609</v>
      </c>
      <c r="G22" s="85">
        <v>5345</v>
      </c>
      <c r="H22" s="93">
        <v>5340</v>
      </c>
      <c r="I22" s="85">
        <v>11198</v>
      </c>
      <c r="J22" s="93">
        <v>9332</v>
      </c>
      <c r="K22" s="85">
        <v>4445</v>
      </c>
      <c r="L22" s="93">
        <v>6700</v>
      </c>
      <c r="M22" s="85">
        <v>1665</v>
      </c>
      <c r="N22" s="171">
        <f t="shared" ref="N22:N29" si="2">SUM(C22:M22)</f>
        <v>82111</v>
      </c>
    </row>
    <row r="23" spans="1:14" x14ac:dyDescent="0.25">
      <c r="A23" s="38">
        <v>2</v>
      </c>
      <c r="B23" s="39" t="s">
        <v>40</v>
      </c>
      <c r="C23" s="86">
        <v>6564</v>
      </c>
      <c r="D23" s="73">
        <v>43856</v>
      </c>
      <c r="E23" s="86">
        <v>9623</v>
      </c>
      <c r="F23" s="67">
        <v>19204</v>
      </c>
      <c r="G23" s="86">
        <v>2926</v>
      </c>
      <c r="H23" s="67">
        <v>7436</v>
      </c>
      <c r="I23" s="70">
        <v>502</v>
      </c>
      <c r="J23" s="67">
        <v>12850</v>
      </c>
      <c r="K23" s="86">
        <v>11966</v>
      </c>
      <c r="L23" s="67">
        <v>4823</v>
      </c>
      <c r="M23" s="86">
        <v>2689</v>
      </c>
      <c r="N23" s="73">
        <f t="shared" si="2"/>
        <v>122439</v>
      </c>
    </row>
    <row r="24" spans="1:14" x14ac:dyDescent="0.25">
      <c r="A24" s="38">
        <v>3</v>
      </c>
      <c r="B24" s="39" t="s">
        <v>41</v>
      </c>
      <c r="C24" s="296">
        <v>2654</v>
      </c>
      <c r="D24" s="73">
        <v>1626</v>
      </c>
      <c r="E24" s="86">
        <v>448</v>
      </c>
      <c r="F24" s="67">
        <v>2578</v>
      </c>
      <c r="G24" s="86">
        <v>729</v>
      </c>
      <c r="H24" s="67">
        <v>163</v>
      </c>
      <c r="I24" s="70">
        <v>164</v>
      </c>
      <c r="J24" s="67">
        <v>682</v>
      </c>
      <c r="K24" s="70">
        <v>130</v>
      </c>
      <c r="L24" s="245">
        <v>184</v>
      </c>
      <c r="M24" s="86">
        <v>1111</v>
      </c>
      <c r="N24" s="262">
        <f t="shared" si="2"/>
        <v>10469</v>
      </c>
    </row>
    <row r="25" spans="1:14" x14ac:dyDescent="0.25">
      <c r="A25" s="38">
        <v>4</v>
      </c>
      <c r="B25" s="39" t="s">
        <v>42</v>
      </c>
      <c r="C25" s="70">
        <v>0</v>
      </c>
      <c r="D25" s="39">
        <v>0</v>
      </c>
      <c r="E25" s="70">
        <v>0</v>
      </c>
      <c r="F25" s="71">
        <v>0</v>
      </c>
      <c r="G25" s="70">
        <v>0</v>
      </c>
      <c r="H25" s="71">
        <v>0</v>
      </c>
      <c r="I25" s="70">
        <v>0</v>
      </c>
      <c r="J25" s="71">
        <v>0</v>
      </c>
      <c r="K25" s="70">
        <v>0</v>
      </c>
      <c r="L25" s="71">
        <v>0</v>
      </c>
      <c r="M25" s="70">
        <v>0</v>
      </c>
      <c r="N25" s="262">
        <f t="shared" si="2"/>
        <v>0</v>
      </c>
    </row>
    <row r="26" spans="1:14" x14ac:dyDescent="0.25">
      <c r="A26" s="38">
        <v>5</v>
      </c>
      <c r="B26" s="39" t="s">
        <v>43</v>
      </c>
      <c r="C26" s="70">
        <v>0</v>
      </c>
      <c r="D26" s="39">
        <v>0</v>
      </c>
      <c r="E26" s="70">
        <v>0</v>
      </c>
      <c r="F26" s="71">
        <v>0</v>
      </c>
      <c r="G26" s="70">
        <v>13</v>
      </c>
      <c r="H26" s="71">
        <v>0</v>
      </c>
      <c r="I26" s="70">
        <v>0</v>
      </c>
      <c r="J26" s="71">
        <v>0</v>
      </c>
      <c r="K26" s="87">
        <v>0</v>
      </c>
      <c r="L26" s="71">
        <v>0</v>
      </c>
      <c r="M26" s="70">
        <v>0</v>
      </c>
      <c r="N26" s="39">
        <f t="shared" si="2"/>
        <v>13</v>
      </c>
    </row>
    <row r="27" spans="1:14" x14ac:dyDescent="0.25">
      <c r="A27" s="38">
        <v>6</v>
      </c>
      <c r="B27" s="39" t="s">
        <v>44</v>
      </c>
      <c r="C27" s="70">
        <v>0</v>
      </c>
      <c r="D27" s="39">
        <v>0</v>
      </c>
      <c r="E27" s="70">
        <v>0</v>
      </c>
      <c r="F27" s="71">
        <v>0</v>
      </c>
      <c r="G27" s="70">
        <v>0</v>
      </c>
      <c r="H27" s="71">
        <v>0</v>
      </c>
      <c r="I27" s="70">
        <v>0</v>
      </c>
      <c r="J27" s="71">
        <v>28</v>
      </c>
      <c r="K27" s="70">
        <v>0</v>
      </c>
      <c r="L27" s="71">
        <v>0</v>
      </c>
      <c r="M27" s="70">
        <v>622</v>
      </c>
      <c r="N27" s="39">
        <f t="shared" si="2"/>
        <v>650</v>
      </c>
    </row>
    <row r="28" spans="1:14" x14ac:dyDescent="0.25">
      <c r="A28" s="38">
        <v>7</v>
      </c>
      <c r="B28" s="39" t="s">
        <v>45</v>
      </c>
      <c r="C28" s="70">
        <v>2</v>
      </c>
      <c r="D28" s="73">
        <v>1018</v>
      </c>
      <c r="E28" s="70">
        <v>132</v>
      </c>
      <c r="F28" s="71">
        <v>42</v>
      </c>
      <c r="G28" s="70">
        <v>0</v>
      </c>
      <c r="H28" s="71">
        <v>0</v>
      </c>
      <c r="I28" s="70">
        <v>0</v>
      </c>
      <c r="J28" s="67">
        <v>390</v>
      </c>
      <c r="K28" s="85">
        <v>235</v>
      </c>
      <c r="L28" s="67">
        <v>88</v>
      </c>
      <c r="M28" s="86">
        <v>1612</v>
      </c>
      <c r="N28" s="73">
        <f t="shared" si="2"/>
        <v>3519</v>
      </c>
    </row>
    <row r="29" spans="1:14" ht="15.75" thickBot="1" x14ac:dyDescent="0.3">
      <c r="A29" s="41">
        <v>8</v>
      </c>
      <c r="B29" s="42" t="s">
        <v>46</v>
      </c>
      <c r="C29" s="87">
        <v>0</v>
      </c>
      <c r="D29" s="39">
        <v>0</v>
      </c>
      <c r="E29" s="87">
        <v>0</v>
      </c>
      <c r="F29" s="178">
        <v>0</v>
      </c>
      <c r="G29" s="87">
        <v>0</v>
      </c>
      <c r="H29" s="178">
        <v>0</v>
      </c>
      <c r="I29" s="87">
        <v>0</v>
      </c>
      <c r="J29" s="178">
        <v>0</v>
      </c>
      <c r="K29" s="87">
        <v>0</v>
      </c>
      <c r="L29" s="295">
        <v>0</v>
      </c>
      <c r="M29" s="275">
        <v>0</v>
      </c>
      <c r="N29" s="294">
        <f t="shared" si="2"/>
        <v>0</v>
      </c>
    </row>
    <row r="30" spans="1:14" ht="15.75" thickBot="1" x14ac:dyDescent="0.3">
      <c r="A30" s="77"/>
      <c r="B30" s="45" t="s">
        <v>3</v>
      </c>
      <c r="C30" s="177">
        <f>SUM(C22:C29)</f>
        <v>15029</v>
      </c>
      <c r="D30" s="61">
        <f t="shared" ref="D30:K30" si="3">SUM(D22:D29)</f>
        <v>53635</v>
      </c>
      <c r="E30" s="49">
        <f t="shared" si="3"/>
        <v>12736</v>
      </c>
      <c r="F30" s="143">
        <f>SUM(F22:F29)</f>
        <v>44433</v>
      </c>
      <c r="G30" s="49">
        <f t="shared" si="3"/>
        <v>9013</v>
      </c>
      <c r="H30" s="50">
        <f t="shared" si="3"/>
        <v>12939</v>
      </c>
      <c r="I30" s="49">
        <f>SUM(I22:I29)</f>
        <v>11864</v>
      </c>
      <c r="J30" s="50">
        <f t="shared" si="3"/>
        <v>23282</v>
      </c>
      <c r="K30" s="49">
        <f t="shared" si="3"/>
        <v>16776</v>
      </c>
      <c r="L30" s="50">
        <f>SUM(L22:L29)</f>
        <v>11795</v>
      </c>
      <c r="M30" s="101">
        <f>SUM(M22:M29)</f>
        <v>7699</v>
      </c>
      <c r="N30" s="47">
        <f>SUM(C30:M30)</f>
        <v>219201</v>
      </c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385" t="s">
        <v>53</v>
      </c>
      <c r="B32" s="386"/>
      <c r="C32" s="100">
        <f>C30/N30</f>
        <v>6.8562643418597538E-2</v>
      </c>
      <c r="D32" s="99">
        <f>D30/N30</f>
        <v>0.24468410271850949</v>
      </c>
      <c r="E32" s="100">
        <f>E30/N30</f>
        <v>5.8101924717496728E-2</v>
      </c>
      <c r="F32" s="55">
        <f>F30/N30</f>
        <v>0.20270436722460208</v>
      </c>
      <c r="G32" s="100">
        <f>G30/N30</f>
        <v>4.1117513150031253E-2</v>
      </c>
      <c r="H32" s="55">
        <f>H30/N30</f>
        <v>5.9028015383141501E-2</v>
      </c>
      <c r="I32" s="100">
        <f>I30/N30</f>
        <v>5.4123840675909328E-2</v>
      </c>
      <c r="J32" s="55">
        <f>J30/N30</f>
        <v>0.10621301910119023</v>
      </c>
      <c r="K32" s="100">
        <f>K30/N30</f>
        <v>7.6532497570722766E-2</v>
      </c>
      <c r="L32" s="55">
        <f>L30/N30</f>
        <v>5.3809061090049772E-2</v>
      </c>
      <c r="M32" s="100">
        <f>M30/N30</f>
        <v>3.5123014949749315E-2</v>
      </c>
      <c r="N32" s="55">
        <f>N30/N30</f>
        <v>1</v>
      </c>
    </row>
  </sheetData>
  <mergeCells count="34">
    <mergeCell ref="N2:N4"/>
    <mergeCell ref="C3:C4"/>
    <mergeCell ref="D3:D4"/>
    <mergeCell ref="E3:E4"/>
    <mergeCell ref="F3:F4"/>
    <mergeCell ref="G3:G4"/>
    <mergeCell ref="M3:M4"/>
    <mergeCell ref="A16:B16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19:N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32:B32"/>
    <mergeCell ref="C18:K18"/>
    <mergeCell ref="A19:A21"/>
    <mergeCell ref="B19:B21"/>
    <mergeCell ref="C19:M19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3.7109375" style="1" customWidth="1"/>
    <col min="2" max="2" width="22.5703125" customWidth="1"/>
  </cols>
  <sheetData>
    <row r="1" spans="1:14" ht="30" customHeight="1" thickBot="1" x14ac:dyDescent="0.3">
      <c r="B1" s="31"/>
      <c r="C1" s="327" t="s">
        <v>104</v>
      </c>
      <c r="D1" s="328"/>
      <c r="E1" s="328"/>
      <c r="F1" s="328"/>
      <c r="G1" s="328"/>
      <c r="H1" s="328"/>
      <c r="I1" s="328"/>
      <c r="J1" s="329"/>
      <c r="K1" s="329"/>
      <c r="L1" s="31"/>
      <c r="M1" s="31"/>
      <c r="N1" s="68"/>
    </row>
    <row r="2" spans="1:14" ht="15.75" thickBot="1" x14ac:dyDescent="0.3">
      <c r="A2" s="330" t="s">
        <v>0</v>
      </c>
      <c r="B2" s="332" t="s">
        <v>1</v>
      </c>
      <c r="C2" s="353" t="s">
        <v>2</v>
      </c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32" t="s">
        <v>3</v>
      </c>
    </row>
    <row r="3" spans="1:14" x14ac:dyDescent="0.25">
      <c r="A3" s="354"/>
      <c r="B3" s="356"/>
      <c r="C3" s="375" t="s">
        <v>69</v>
      </c>
      <c r="D3" s="332" t="s">
        <v>4</v>
      </c>
      <c r="E3" s="360" t="s">
        <v>5</v>
      </c>
      <c r="F3" s="378" t="s">
        <v>6</v>
      </c>
      <c r="G3" s="360" t="s">
        <v>7</v>
      </c>
      <c r="H3" s="358" t="s">
        <v>8</v>
      </c>
      <c r="I3" s="360" t="s">
        <v>107</v>
      </c>
      <c r="J3" s="358" t="s">
        <v>9</v>
      </c>
      <c r="K3" s="375" t="s">
        <v>10</v>
      </c>
      <c r="L3" s="332" t="s">
        <v>93</v>
      </c>
      <c r="M3" s="360" t="s">
        <v>11</v>
      </c>
      <c r="N3" s="363"/>
    </row>
    <row r="4" spans="1:14" ht="15.75" thickBot="1" x14ac:dyDescent="0.3">
      <c r="A4" s="355"/>
      <c r="B4" s="357"/>
      <c r="C4" s="377"/>
      <c r="D4" s="355"/>
      <c r="E4" s="355"/>
      <c r="F4" s="379"/>
      <c r="G4" s="355"/>
      <c r="H4" s="359"/>
      <c r="I4" s="355"/>
      <c r="J4" s="359"/>
      <c r="K4" s="377"/>
      <c r="L4" s="355"/>
      <c r="M4" s="355"/>
      <c r="N4" s="357"/>
    </row>
    <row r="5" spans="1:14" x14ac:dyDescent="0.25">
      <c r="A5" s="36">
        <v>1</v>
      </c>
      <c r="B5" s="37" t="s">
        <v>39</v>
      </c>
      <c r="C5" s="86">
        <v>0</v>
      </c>
      <c r="D5" s="171">
        <v>2</v>
      </c>
      <c r="E5" s="85">
        <v>5</v>
      </c>
      <c r="F5" s="93">
        <v>0</v>
      </c>
      <c r="G5" s="85">
        <v>2</v>
      </c>
      <c r="H5" s="93">
        <v>0</v>
      </c>
      <c r="I5" s="85">
        <v>1</v>
      </c>
      <c r="J5" s="93">
        <v>0</v>
      </c>
      <c r="K5" s="85">
        <v>0</v>
      </c>
      <c r="L5" s="93">
        <v>0</v>
      </c>
      <c r="M5" s="85">
        <v>0</v>
      </c>
      <c r="N5" s="171">
        <f t="shared" ref="N5:N12" si="0">SUM(C5:M5)</f>
        <v>10</v>
      </c>
    </row>
    <row r="6" spans="1:14" x14ac:dyDescent="0.25">
      <c r="A6" s="38">
        <v>2</v>
      </c>
      <c r="B6" s="39" t="s">
        <v>40</v>
      </c>
      <c r="C6" s="86">
        <v>0</v>
      </c>
      <c r="D6" s="73">
        <v>0</v>
      </c>
      <c r="E6" s="86">
        <v>0</v>
      </c>
      <c r="F6" s="67">
        <v>0</v>
      </c>
      <c r="G6" s="86">
        <v>0</v>
      </c>
      <c r="H6" s="67">
        <v>0</v>
      </c>
      <c r="I6" s="70">
        <v>0</v>
      </c>
      <c r="J6" s="67">
        <v>0</v>
      </c>
      <c r="K6" s="86">
        <v>0</v>
      </c>
      <c r="L6" s="67">
        <v>0</v>
      </c>
      <c r="M6" s="86">
        <v>0</v>
      </c>
      <c r="N6" s="73">
        <f t="shared" si="0"/>
        <v>0</v>
      </c>
    </row>
    <row r="7" spans="1:14" x14ac:dyDescent="0.25">
      <c r="A7" s="38">
        <v>3</v>
      </c>
      <c r="B7" s="39" t="s">
        <v>41</v>
      </c>
      <c r="C7" s="70">
        <v>0</v>
      </c>
      <c r="D7" s="73">
        <v>0</v>
      </c>
      <c r="E7" s="86">
        <v>0</v>
      </c>
      <c r="F7" s="67">
        <v>0</v>
      </c>
      <c r="G7" s="70">
        <v>0</v>
      </c>
      <c r="H7" s="71">
        <v>0</v>
      </c>
      <c r="I7" s="70">
        <v>0</v>
      </c>
      <c r="J7" s="71">
        <v>0</v>
      </c>
      <c r="K7" s="70">
        <v>0</v>
      </c>
      <c r="L7" s="71">
        <v>0</v>
      </c>
      <c r="M7" s="70">
        <v>0</v>
      </c>
      <c r="N7" s="73">
        <f t="shared" si="0"/>
        <v>0</v>
      </c>
    </row>
    <row r="8" spans="1:14" x14ac:dyDescent="0.25">
      <c r="A8" s="38">
        <v>4</v>
      </c>
      <c r="B8" s="39" t="s">
        <v>42</v>
      </c>
      <c r="C8" s="70">
        <v>0</v>
      </c>
      <c r="D8" s="39">
        <v>0</v>
      </c>
      <c r="E8" s="70">
        <v>0</v>
      </c>
      <c r="F8" s="71">
        <v>0</v>
      </c>
      <c r="G8" s="70">
        <v>0</v>
      </c>
      <c r="H8" s="71">
        <v>0</v>
      </c>
      <c r="I8" s="70">
        <v>0</v>
      </c>
      <c r="J8" s="71">
        <v>0</v>
      </c>
      <c r="K8" s="70">
        <v>0</v>
      </c>
      <c r="L8" s="71">
        <v>0</v>
      </c>
      <c r="M8" s="70">
        <v>0</v>
      </c>
      <c r="N8" s="73">
        <f t="shared" si="0"/>
        <v>0</v>
      </c>
    </row>
    <row r="9" spans="1:14" x14ac:dyDescent="0.25">
      <c r="A9" s="38">
        <v>5</v>
      </c>
      <c r="B9" s="39" t="s">
        <v>43</v>
      </c>
      <c r="C9" s="70">
        <v>0</v>
      </c>
      <c r="D9" s="39">
        <v>0</v>
      </c>
      <c r="E9" s="70">
        <v>0</v>
      </c>
      <c r="F9" s="71">
        <v>0</v>
      </c>
      <c r="G9" s="70">
        <v>0</v>
      </c>
      <c r="H9" s="71">
        <v>0</v>
      </c>
      <c r="I9" s="70">
        <v>0</v>
      </c>
      <c r="J9" s="71">
        <v>0</v>
      </c>
      <c r="K9" s="87">
        <v>0</v>
      </c>
      <c r="L9" s="71">
        <v>0</v>
      </c>
      <c r="M9" s="70">
        <v>0</v>
      </c>
      <c r="N9" s="39">
        <f t="shared" si="0"/>
        <v>0</v>
      </c>
    </row>
    <row r="10" spans="1:14" x14ac:dyDescent="0.25">
      <c r="A10" s="38">
        <v>6</v>
      </c>
      <c r="B10" s="39" t="s">
        <v>44</v>
      </c>
      <c r="C10" s="70">
        <v>0</v>
      </c>
      <c r="D10" s="39">
        <v>0</v>
      </c>
      <c r="E10" s="70">
        <v>0</v>
      </c>
      <c r="F10" s="71">
        <v>0</v>
      </c>
      <c r="G10" s="70">
        <v>0</v>
      </c>
      <c r="H10" s="71">
        <v>0</v>
      </c>
      <c r="I10" s="70">
        <v>0</v>
      </c>
      <c r="J10" s="71">
        <v>0</v>
      </c>
      <c r="K10" s="70">
        <v>0</v>
      </c>
      <c r="L10" s="71">
        <v>0</v>
      </c>
      <c r="M10" s="70">
        <v>0</v>
      </c>
      <c r="N10" s="39">
        <f t="shared" si="0"/>
        <v>0</v>
      </c>
    </row>
    <row r="11" spans="1:14" x14ac:dyDescent="0.25">
      <c r="A11" s="38">
        <v>7</v>
      </c>
      <c r="B11" s="39" t="s">
        <v>45</v>
      </c>
      <c r="C11" s="70">
        <v>0</v>
      </c>
      <c r="D11" s="73">
        <v>0</v>
      </c>
      <c r="E11" s="70">
        <v>0</v>
      </c>
      <c r="F11" s="71">
        <v>0</v>
      </c>
      <c r="G11" s="70">
        <v>0</v>
      </c>
      <c r="H11" s="71">
        <v>0</v>
      </c>
      <c r="I11" s="70">
        <v>0</v>
      </c>
      <c r="J11" s="67">
        <v>0</v>
      </c>
      <c r="K11" s="179">
        <v>0</v>
      </c>
      <c r="L11" s="71">
        <v>0</v>
      </c>
      <c r="M11" s="86">
        <v>0</v>
      </c>
      <c r="N11" s="73">
        <f t="shared" si="0"/>
        <v>0</v>
      </c>
    </row>
    <row r="12" spans="1:14" ht="15.75" thickBot="1" x14ac:dyDescent="0.3">
      <c r="A12" s="41">
        <v>8</v>
      </c>
      <c r="B12" s="42" t="s">
        <v>46</v>
      </c>
      <c r="C12" s="87">
        <v>0</v>
      </c>
      <c r="D12" s="39">
        <v>0</v>
      </c>
      <c r="E12" s="87">
        <v>0</v>
      </c>
      <c r="F12" s="178">
        <v>0</v>
      </c>
      <c r="G12" s="87">
        <v>0</v>
      </c>
      <c r="H12" s="178">
        <v>0</v>
      </c>
      <c r="I12" s="87">
        <v>0</v>
      </c>
      <c r="J12" s="178">
        <v>0</v>
      </c>
      <c r="K12" s="87">
        <v>0</v>
      </c>
      <c r="L12" s="178">
        <v>0</v>
      </c>
      <c r="M12" s="87">
        <v>0</v>
      </c>
      <c r="N12" s="42">
        <f t="shared" si="0"/>
        <v>0</v>
      </c>
    </row>
    <row r="13" spans="1:14" ht="15.75" thickBot="1" x14ac:dyDescent="0.3">
      <c r="A13" s="77"/>
      <c r="B13" s="45" t="s">
        <v>30</v>
      </c>
      <c r="C13" s="177">
        <f t="shared" ref="C13:N13" si="1">SUM(C5:C12)</f>
        <v>0</v>
      </c>
      <c r="D13" s="47">
        <f t="shared" si="1"/>
        <v>2</v>
      </c>
      <c r="E13" s="49">
        <f t="shared" si="1"/>
        <v>5</v>
      </c>
      <c r="F13" s="50">
        <f t="shared" si="1"/>
        <v>0</v>
      </c>
      <c r="G13" s="49">
        <f t="shared" si="1"/>
        <v>2</v>
      </c>
      <c r="H13" s="50">
        <f t="shared" si="1"/>
        <v>0</v>
      </c>
      <c r="I13" s="49">
        <f t="shared" si="1"/>
        <v>1</v>
      </c>
      <c r="J13" s="50">
        <f t="shared" si="1"/>
        <v>0</v>
      </c>
      <c r="K13" s="49">
        <f t="shared" si="1"/>
        <v>0</v>
      </c>
      <c r="L13" s="50">
        <f t="shared" si="1"/>
        <v>0</v>
      </c>
      <c r="M13" s="49">
        <f t="shared" si="1"/>
        <v>0</v>
      </c>
      <c r="N13" s="47">
        <f t="shared" si="1"/>
        <v>10</v>
      </c>
    </row>
    <row r="14" spans="1:14" ht="15.75" thickBo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89" t="s">
        <v>53</v>
      </c>
      <c r="B15" s="390"/>
      <c r="C15" s="100">
        <f>C13/N13</f>
        <v>0</v>
      </c>
      <c r="D15" s="99">
        <f>D13/N13</f>
        <v>0.2</v>
      </c>
      <c r="E15" s="98">
        <f>E13/N13</f>
        <v>0.5</v>
      </c>
      <c r="F15" s="55">
        <f>F13/N13</f>
        <v>0</v>
      </c>
      <c r="G15" s="98">
        <f>G13/N13</f>
        <v>0.2</v>
      </c>
      <c r="H15" s="55">
        <f>H13/N13</f>
        <v>0</v>
      </c>
      <c r="I15" s="98">
        <f>I13/N13</f>
        <v>0.1</v>
      </c>
      <c r="J15" s="55">
        <f>J13/N13</f>
        <v>0</v>
      </c>
      <c r="K15" s="98">
        <f>K13/N13</f>
        <v>0</v>
      </c>
      <c r="L15" s="55">
        <f>L13/N13</f>
        <v>0</v>
      </c>
      <c r="M15" s="98">
        <f>M13/N13</f>
        <v>0</v>
      </c>
      <c r="N15" s="55">
        <f>N13/N13</f>
        <v>1</v>
      </c>
    </row>
    <row r="16" spans="1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B17" s="31"/>
      <c r="C17" s="327" t="s">
        <v>111</v>
      </c>
      <c r="D17" s="328"/>
      <c r="E17" s="328"/>
      <c r="F17" s="328"/>
      <c r="G17" s="328"/>
      <c r="H17" s="328"/>
      <c r="I17" s="328"/>
      <c r="J17" s="329"/>
      <c r="K17" s="329"/>
      <c r="L17" s="31"/>
      <c r="M17" s="31"/>
      <c r="N17" s="239" t="s">
        <v>36</v>
      </c>
    </row>
    <row r="18" spans="1:14" ht="15.75" thickBot="1" x14ac:dyDescent="0.3">
      <c r="A18" s="330" t="s">
        <v>0</v>
      </c>
      <c r="B18" s="332" t="s">
        <v>1</v>
      </c>
      <c r="C18" s="353" t="s">
        <v>2</v>
      </c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32" t="s">
        <v>3</v>
      </c>
    </row>
    <row r="19" spans="1:14" x14ac:dyDescent="0.25">
      <c r="A19" s="354"/>
      <c r="B19" s="356"/>
      <c r="C19" s="375" t="s">
        <v>69</v>
      </c>
      <c r="D19" s="332" t="s">
        <v>4</v>
      </c>
      <c r="E19" s="360" t="s">
        <v>5</v>
      </c>
      <c r="F19" s="378" t="s">
        <v>6</v>
      </c>
      <c r="G19" s="360" t="s">
        <v>7</v>
      </c>
      <c r="H19" s="358" t="s">
        <v>8</v>
      </c>
      <c r="I19" s="360" t="s">
        <v>107</v>
      </c>
      <c r="J19" s="358" t="s">
        <v>9</v>
      </c>
      <c r="K19" s="375" t="s">
        <v>10</v>
      </c>
      <c r="L19" s="332" t="s">
        <v>93</v>
      </c>
      <c r="M19" s="360" t="s">
        <v>11</v>
      </c>
      <c r="N19" s="363"/>
    </row>
    <row r="20" spans="1:14" ht="15.75" thickBot="1" x14ac:dyDescent="0.3">
      <c r="A20" s="355"/>
      <c r="B20" s="357"/>
      <c r="C20" s="377"/>
      <c r="D20" s="355"/>
      <c r="E20" s="355"/>
      <c r="F20" s="379"/>
      <c r="G20" s="355"/>
      <c r="H20" s="359"/>
      <c r="I20" s="355"/>
      <c r="J20" s="359"/>
      <c r="K20" s="377"/>
      <c r="L20" s="355"/>
      <c r="M20" s="355"/>
      <c r="N20" s="357"/>
    </row>
    <row r="21" spans="1:14" x14ac:dyDescent="0.25">
      <c r="A21" s="36">
        <v>1</v>
      </c>
      <c r="B21" s="37" t="s">
        <v>39</v>
      </c>
      <c r="C21" s="86">
        <v>0</v>
      </c>
      <c r="D21" s="171">
        <v>41</v>
      </c>
      <c r="E21" s="85">
        <v>553</v>
      </c>
      <c r="F21" s="93">
        <v>0</v>
      </c>
      <c r="G21" s="85">
        <v>33</v>
      </c>
      <c r="H21" s="93">
        <v>0</v>
      </c>
      <c r="I21" s="85">
        <v>21</v>
      </c>
      <c r="J21" s="93">
        <v>0</v>
      </c>
      <c r="K21" s="85">
        <v>0</v>
      </c>
      <c r="L21" s="93">
        <v>0</v>
      </c>
      <c r="M21" s="85">
        <v>0</v>
      </c>
      <c r="N21" s="171">
        <f t="shared" ref="N21:N28" si="2">SUM(C21:M21)</f>
        <v>648</v>
      </c>
    </row>
    <row r="22" spans="1:14" x14ac:dyDescent="0.25">
      <c r="A22" s="38">
        <v>2</v>
      </c>
      <c r="B22" s="39" t="s">
        <v>40</v>
      </c>
      <c r="C22" s="86">
        <v>0</v>
      </c>
      <c r="D22" s="73">
        <v>0</v>
      </c>
      <c r="E22" s="86">
        <v>0</v>
      </c>
      <c r="F22" s="67">
        <v>0</v>
      </c>
      <c r="G22" s="86">
        <v>0</v>
      </c>
      <c r="H22" s="67">
        <v>0</v>
      </c>
      <c r="I22" s="70">
        <v>0</v>
      </c>
      <c r="J22" s="67">
        <v>0</v>
      </c>
      <c r="K22" s="86">
        <v>0</v>
      </c>
      <c r="L22" s="67">
        <v>0</v>
      </c>
      <c r="M22" s="86">
        <v>0</v>
      </c>
      <c r="N22" s="73">
        <f t="shared" si="2"/>
        <v>0</v>
      </c>
    </row>
    <row r="23" spans="1:14" x14ac:dyDescent="0.25">
      <c r="A23" s="38">
        <v>3</v>
      </c>
      <c r="B23" s="39" t="s">
        <v>41</v>
      </c>
      <c r="C23" s="70">
        <v>0</v>
      </c>
      <c r="D23" s="73">
        <v>0</v>
      </c>
      <c r="E23" s="86">
        <v>0</v>
      </c>
      <c r="F23" s="67">
        <v>0</v>
      </c>
      <c r="G23" s="70">
        <v>0</v>
      </c>
      <c r="H23" s="71">
        <v>0</v>
      </c>
      <c r="I23" s="70">
        <v>0</v>
      </c>
      <c r="J23" s="71">
        <v>0</v>
      </c>
      <c r="K23" s="70">
        <v>0</v>
      </c>
      <c r="L23" s="71">
        <v>0</v>
      </c>
      <c r="M23" s="70">
        <v>0</v>
      </c>
      <c r="N23" s="73">
        <f t="shared" si="2"/>
        <v>0</v>
      </c>
    </row>
    <row r="24" spans="1:14" x14ac:dyDescent="0.25">
      <c r="A24" s="38">
        <v>4</v>
      </c>
      <c r="B24" s="39" t="s">
        <v>42</v>
      </c>
      <c r="C24" s="70">
        <v>0</v>
      </c>
      <c r="D24" s="39">
        <v>0</v>
      </c>
      <c r="E24" s="70">
        <v>0</v>
      </c>
      <c r="F24" s="71">
        <v>0</v>
      </c>
      <c r="G24" s="70">
        <v>0</v>
      </c>
      <c r="H24" s="71">
        <v>0</v>
      </c>
      <c r="I24" s="70">
        <v>0</v>
      </c>
      <c r="J24" s="71">
        <v>0</v>
      </c>
      <c r="K24" s="70">
        <v>0</v>
      </c>
      <c r="L24" s="71">
        <v>0</v>
      </c>
      <c r="M24" s="70">
        <v>0</v>
      </c>
      <c r="N24" s="73">
        <f t="shared" si="2"/>
        <v>0</v>
      </c>
    </row>
    <row r="25" spans="1:14" x14ac:dyDescent="0.25">
      <c r="A25" s="38">
        <v>5</v>
      </c>
      <c r="B25" s="39" t="s">
        <v>43</v>
      </c>
      <c r="C25" s="70">
        <v>0</v>
      </c>
      <c r="D25" s="39">
        <v>0</v>
      </c>
      <c r="E25" s="70">
        <v>0</v>
      </c>
      <c r="F25" s="71">
        <v>0</v>
      </c>
      <c r="G25" s="70">
        <v>0</v>
      </c>
      <c r="H25" s="71">
        <v>0</v>
      </c>
      <c r="I25" s="70">
        <v>0</v>
      </c>
      <c r="J25" s="71">
        <v>0</v>
      </c>
      <c r="K25" s="87">
        <v>0</v>
      </c>
      <c r="L25" s="71">
        <v>0</v>
      </c>
      <c r="M25" s="70">
        <v>0</v>
      </c>
      <c r="N25" s="39">
        <f t="shared" si="2"/>
        <v>0</v>
      </c>
    </row>
    <row r="26" spans="1:14" x14ac:dyDescent="0.25">
      <c r="A26" s="38">
        <v>6</v>
      </c>
      <c r="B26" s="39" t="s">
        <v>44</v>
      </c>
      <c r="C26" s="70">
        <v>0</v>
      </c>
      <c r="D26" s="39">
        <v>0</v>
      </c>
      <c r="E26" s="70">
        <v>0</v>
      </c>
      <c r="F26" s="71">
        <v>0</v>
      </c>
      <c r="G26" s="70">
        <v>0</v>
      </c>
      <c r="H26" s="71">
        <v>0</v>
      </c>
      <c r="I26" s="70">
        <v>0</v>
      </c>
      <c r="J26" s="71">
        <v>0</v>
      </c>
      <c r="K26" s="70">
        <v>0</v>
      </c>
      <c r="L26" s="71">
        <v>0</v>
      </c>
      <c r="M26" s="70">
        <v>0</v>
      </c>
      <c r="N26" s="39">
        <f t="shared" si="2"/>
        <v>0</v>
      </c>
    </row>
    <row r="27" spans="1:14" x14ac:dyDescent="0.25">
      <c r="A27" s="38">
        <v>7</v>
      </c>
      <c r="B27" s="39" t="s">
        <v>45</v>
      </c>
      <c r="C27" s="70">
        <v>0</v>
      </c>
      <c r="D27" s="73">
        <v>0</v>
      </c>
      <c r="E27" s="70">
        <v>0</v>
      </c>
      <c r="F27" s="71">
        <v>0</v>
      </c>
      <c r="G27" s="70">
        <v>0</v>
      </c>
      <c r="H27" s="71">
        <v>0</v>
      </c>
      <c r="I27" s="70">
        <v>0</v>
      </c>
      <c r="J27" s="67">
        <v>0</v>
      </c>
      <c r="K27" s="179">
        <v>0</v>
      </c>
      <c r="L27" s="71">
        <v>0</v>
      </c>
      <c r="M27" s="86">
        <v>0</v>
      </c>
      <c r="N27" s="73">
        <f t="shared" si="2"/>
        <v>0</v>
      </c>
    </row>
    <row r="28" spans="1:14" ht="15.75" thickBot="1" x14ac:dyDescent="0.3">
      <c r="A28" s="41">
        <v>8</v>
      </c>
      <c r="B28" s="42" t="s">
        <v>46</v>
      </c>
      <c r="C28" s="87">
        <v>0</v>
      </c>
      <c r="D28" s="39">
        <v>0</v>
      </c>
      <c r="E28" s="87">
        <v>0</v>
      </c>
      <c r="F28" s="178">
        <v>0</v>
      </c>
      <c r="G28" s="87">
        <v>0</v>
      </c>
      <c r="H28" s="178">
        <v>0</v>
      </c>
      <c r="I28" s="87">
        <v>0</v>
      </c>
      <c r="J28" s="178">
        <v>0</v>
      </c>
      <c r="K28" s="87">
        <v>0</v>
      </c>
      <c r="L28" s="178">
        <v>0</v>
      </c>
      <c r="M28" s="87">
        <v>0</v>
      </c>
      <c r="N28" s="42">
        <f t="shared" si="2"/>
        <v>0</v>
      </c>
    </row>
    <row r="29" spans="1:14" ht="15.75" thickBot="1" x14ac:dyDescent="0.3">
      <c r="A29" s="44"/>
      <c r="B29" s="45" t="s">
        <v>37</v>
      </c>
      <c r="C29" s="101">
        <f t="shared" ref="C29:N29" si="3">SUM(C21:C28)</f>
        <v>0</v>
      </c>
      <c r="D29" s="47">
        <f t="shared" si="3"/>
        <v>41</v>
      </c>
      <c r="E29" s="101">
        <f t="shared" si="3"/>
        <v>553</v>
      </c>
      <c r="F29" s="47">
        <f t="shared" si="3"/>
        <v>0</v>
      </c>
      <c r="G29" s="101">
        <f t="shared" si="3"/>
        <v>33</v>
      </c>
      <c r="H29" s="47">
        <f t="shared" si="3"/>
        <v>0</v>
      </c>
      <c r="I29" s="101">
        <f t="shared" si="3"/>
        <v>21</v>
      </c>
      <c r="J29" s="47">
        <f t="shared" si="3"/>
        <v>0</v>
      </c>
      <c r="K29" s="101">
        <f t="shared" si="3"/>
        <v>0</v>
      </c>
      <c r="L29" s="47">
        <f t="shared" si="3"/>
        <v>0</v>
      </c>
      <c r="M29" s="101">
        <f t="shared" si="3"/>
        <v>0</v>
      </c>
      <c r="N29" s="47">
        <f t="shared" si="3"/>
        <v>648</v>
      </c>
    </row>
    <row r="30" spans="1:14" ht="15.75" thickBo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389" t="s">
        <v>53</v>
      </c>
      <c r="B31" s="390"/>
      <c r="C31" s="98">
        <f>C29/N29</f>
        <v>0</v>
      </c>
      <c r="D31" s="99">
        <f>D29/N29</f>
        <v>6.3271604938271608E-2</v>
      </c>
      <c r="E31" s="98">
        <f>E29/N29</f>
        <v>0.85339506172839508</v>
      </c>
      <c r="F31" s="99">
        <f>F29/N29</f>
        <v>0</v>
      </c>
      <c r="G31" s="98">
        <f>G29/N29</f>
        <v>5.0925925925925923E-2</v>
      </c>
      <c r="H31" s="99">
        <f>H29/N29</f>
        <v>0</v>
      </c>
      <c r="I31" s="98">
        <f>I29/N29</f>
        <v>3.2407407407407406E-2</v>
      </c>
      <c r="J31" s="99">
        <f>J29/N29</f>
        <v>0</v>
      </c>
      <c r="K31" s="98">
        <f>K29/N29</f>
        <v>0</v>
      </c>
      <c r="L31" s="99">
        <f>L29/N29</f>
        <v>0</v>
      </c>
      <c r="M31" s="98">
        <f>M29/N29</f>
        <v>0</v>
      </c>
      <c r="N31" s="99">
        <f>N29/N29</f>
        <v>1</v>
      </c>
    </row>
  </sheetData>
  <mergeCells count="34">
    <mergeCell ref="A2:A4"/>
    <mergeCell ref="A15:B15"/>
    <mergeCell ref="C1:K1"/>
    <mergeCell ref="B2:B4"/>
    <mergeCell ref="C2:M2"/>
    <mergeCell ref="N2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18:N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A31:B31"/>
    <mergeCell ref="C17:K17"/>
    <mergeCell ref="A18:A20"/>
    <mergeCell ref="B18:B20"/>
    <mergeCell ref="C18:M18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/>
  </sheetViews>
  <sheetFormatPr defaultRowHeight="15" x14ac:dyDescent="0.25"/>
  <cols>
    <col min="1" max="1" width="4.42578125" customWidth="1"/>
    <col min="2" max="2" width="27.85546875" customWidth="1"/>
    <col min="3" max="3" width="9.140625" customWidth="1"/>
  </cols>
  <sheetData>
    <row r="1" spans="1:14" ht="33.75" customHeight="1" thickBot="1" x14ac:dyDescent="0.3">
      <c r="A1" s="31"/>
      <c r="B1" s="31"/>
      <c r="C1" s="348" t="s">
        <v>112</v>
      </c>
      <c r="D1" s="349"/>
      <c r="E1" s="349"/>
      <c r="F1" s="349"/>
      <c r="G1" s="349"/>
      <c r="H1" s="349"/>
      <c r="I1" s="349"/>
      <c r="J1" s="31"/>
      <c r="K1" s="31"/>
      <c r="L1" s="31"/>
      <c r="M1" s="31"/>
      <c r="N1" s="244" t="s">
        <v>36</v>
      </c>
    </row>
    <row r="2" spans="1:14" ht="15.75" thickBot="1" x14ac:dyDescent="0.3">
      <c r="A2" s="330" t="s">
        <v>0</v>
      </c>
      <c r="B2" s="332" t="s">
        <v>1</v>
      </c>
      <c r="C2" s="350" t="s">
        <v>2</v>
      </c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36" t="s">
        <v>3</v>
      </c>
    </row>
    <row r="3" spans="1:14" ht="15.75" thickBot="1" x14ac:dyDescent="0.3">
      <c r="A3" s="331"/>
      <c r="B3" s="333"/>
      <c r="C3" s="91" t="s">
        <v>69</v>
      </c>
      <c r="D3" s="35" t="s">
        <v>4</v>
      </c>
      <c r="E3" s="62" t="s">
        <v>5</v>
      </c>
      <c r="F3" s="32" t="s">
        <v>6</v>
      </c>
      <c r="G3" s="63" t="s">
        <v>7</v>
      </c>
      <c r="H3" s="32" t="s">
        <v>8</v>
      </c>
      <c r="I3" s="23" t="s">
        <v>107</v>
      </c>
      <c r="J3" s="32" t="s">
        <v>9</v>
      </c>
      <c r="K3" s="88" t="s">
        <v>10</v>
      </c>
      <c r="L3" s="32" t="s">
        <v>93</v>
      </c>
      <c r="M3" s="253" t="s">
        <v>11</v>
      </c>
      <c r="N3" s="337"/>
    </row>
    <row r="4" spans="1:14" x14ac:dyDescent="0.25">
      <c r="A4" s="36">
        <v>1</v>
      </c>
      <c r="B4" s="37" t="s">
        <v>12</v>
      </c>
      <c r="C4" s="205">
        <v>47016</v>
      </c>
      <c r="D4" s="272">
        <v>48780</v>
      </c>
      <c r="E4" s="205">
        <v>16548</v>
      </c>
      <c r="F4" s="93">
        <v>53360</v>
      </c>
      <c r="G4" s="205">
        <v>19843</v>
      </c>
      <c r="H4" s="93">
        <v>72312</v>
      </c>
      <c r="I4" s="205">
        <v>7841</v>
      </c>
      <c r="J4" s="93">
        <v>28612</v>
      </c>
      <c r="K4" s="205">
        <v>19022</v>
      </c>
      <c r="L4" s="93">
        <v>41122</v>
      </c>
      <c r="M4" s="205">
        <v>20400</v>
      </c>
      <c r="N4" s="171">
        <f t="shared" ref="N4:N20" si="0">SUM(C4:M4)</f>
        <v>374856</v>
      </c>
    </row>
    <row r="5" spans="1:14" x14ac:dyDescent="0.25">
      <c r="A5" s="38">
        <v>2</v>
      </c>
      <c r="B5" s="39" t="s">
        <v>13</v>
      </c>
      <c r="C5" s="169">
        <v>1578</v>
      </c>
      <c r="D5" s="67">
        <v>47661</v>
      </c>
      <c r="E5" s="169">
        <v>8527</v>
      </c>
      <c r="F5" s="245">
        <v>7329</v>
      </c>
      <c r="G5" s="169">
        <v>1381</v>
      </c>
      <c r="H5" s="67">
        <v>71747</v>
      </c>
      <c r="I5" s="64">
        <v>0</v>
      </c>
      <c r="J5" s="67">
        <v>8721</v>
      </c>
      <c r="K5" s="64">
        <v>86</v>
      </c>
      <c r="L5" s="67">
        <v>18566</v>
      </c>
      <c r="M5" s="169">
        <v>5867</v>
      </c>
      <c r="N5" s="73">
        <f t="shared" si="0"/>
        <v>171463</v>
      </c>
    </row>
    <row r="6" spans="1:14" x14ac:dyDescent="0.25">
      <c r="A6" s="38">
        <v>3</v>
      </c>
      <c r="B6" s="39" t="s">
        <v>14</v>
      </c>
      <c r="C6" s="169">
        <v>37605</v>
      </c>
      <c r="D6" s="273">
        <v>75139</v>
      </c>
      <c r="E6" s="169">
        <v>26235</v>
      </c>
      <c r="F6" s="67">
        <v>90502</v>
      </c>
      <c r="G6" s="169">
        <v>27776</v>
      </c>
      <c r="H6" s="67">
        <v>54069</v>
      </c>
      <c r="I6" s="169">
        <v>4498</v>
      </c>
      <c r="J6" s="67">
        <v>34883</v>
      </c>
      <c r="K6" s="169">
        <v>45271</v>
      </c>
      <c r="L6" s="67">
        <v>28865</v>
      </c>
      <c r="M6" s="169">
        <v>13121</v>
      </c>
      <c r="N6" s="73">
        <f>SUM(C6:M6)</f>
        <v>437964</v>
      </c>
    </row>
    <row r="7" spans="1:14" x14ac:dyDescent="0.25">
      <c r="A7" s="38">
        <v>4</v>
      </c>
      <c r="B7" s="39" t="s">
        <v>15</v>
      </c>
      <c r="C7" s="64">
        <v>0</v>
      </c>
      <c r="D7" s="71">
        <v>0</v>
      </c>
      <c r="E7" s="64">
        <v>0</v>
      </c>
      <c r="F7" s="71">
        <v>0</v>
      </c>
      <c r="G7" s="64">
        <v>0</v>
      </c>
      <c r="H7" s="71">
        <v>0</v>
      </c>
      <c r="I7" s="64">
        <v>0</v>
      </c>
      <c r="J7" s="71">
        <v>0</v>
      </c>
      <c r="K7" s="64">
        <v>0</v>
      </c>
      <c r="L7" s="71">
        <v>0</v>
      </c>
      <c r="M7" s="64">
        <v>0</v>
      </c>
      <c r="N7" s="39">
        <f t="shared" si="0"/>
        <v>0</v>
      </c>
    </row>
    <row r="8" spans="1:14" x14ac:dyDescent="0.25">
      <c r="A8" s="38">
        <v>5</v>
      </c>
      <c r="B8" s="39" t="s">
        <v>16</v>
      </c>
      <c r="C8" s="64">
        <v>0</v>
      </c>
      <c r="D8" s="67">
        <v>0</v>
      </c>
      <c r="E8" s="64">
        <v>0</v>
      </c>
      <c r="F8" s="71">
        <v>0</v>
      </c>
      <c r="G8" s="169">
        <v>4951</v>
      </c>
      <c r="H8" s="67">
        <v>1275</v>
      </c>
      <c r="I8" s="64">
        <v>0</v>
      </c>
      <c r="J8" s="71">
        <v>0</v>
      </c>
      <c r="K8" s="64">
        <v>0</v>
      </c>
      <c r="L8" s="71">
        <v>0</v>
      </c>
      <c r="M8" s="64">
        <v>0</v>
      </c>
      <c r="N8" s="73">
        <f t="shared" si="0"/>
        <v>6226</v>
      </c>
    </row>
    <row r="9" spans="1:14" x14ac:dyDescent="0.25">
      <c r="A9" s="38">
        <v>6</v>
      </c>
      <c r="B9" s="39" t="s">
        <v>17</v>
      </c>
      <c r="C9" s="64">
        <v>4</v>
      </c>
      <c r="D9" s="71">
        <v>246</v>
      </c>
      <c r="E9" s="64">
        <v>14</v>
      </c>
      <c r="F9" s="71">
        <v>97</v>
      </c>
      <c r="G9" s="64">
        <v>260</v>
      </c>
      <c r="H9" s="71">
        <v>63</v>
      </c>
      <c r="I9" s="64">
        <v>0</v>
      </c>
      <c r="J9" s="71">
        <v>34</v>
      </c>
      <c r="K9" s="64">
        <v>87</v>
      </c>
      <c r="L9" s="71">
        <v>40</v>
      </c>
      <c r="M9" s="64">
        <v>0</v>
      </c>
      <c r="N9" s="39">
        <f t="shared" si="0"/>
        <v>845</v>
      </c>
    </row>
    <row r="10" spans="1:14" x14ac:dyDescent="0.25">
      <c r="A10" s="38">
        <v>7</v>
      </c>
      <c r="B10" s="39" t="s">
        <v>18</v>
      </c>
      <c r="C10" s="169">
        <v>10427</v>
      </c>
      <c r="D10" s="67">
        <v>17960</v>
      </c>
      <c r="E10" s="169">
        <v>4469</v>
      </c>
      <c r="F10" s="67">
        <v>1467</v>
      </c>
      <c r="G10" s="169">
        <v>2512</v>
      </c>
      <c r="H10" s="67">
        <v>2336</v>
      </c>
      <c r="I10" s="64">
        <v>0</v>
      </c>
      <c r="J10" s="67">
        <v>5545</v>
      </c>
      <c r="K10" s="64">
        <v>296</v>
      </c>
      <c r="L10" s="67">
        <v>2392</v>
      </c>
      <c r="M10" s="64">
        <v>382</v>
      </c>
      <c r="N10" s="73">
        <f t="shared" si="0"/>
        <v>47786</v>
      </c>
    </row>
    <row r="11" spans="1:14" x14ac:dyDescent="0.25">
      <c r="A11" s="38">
        <v>8</v>
      </c>
      <c r="B11" s="39" t="s">
        <v>19</v>
      </c>
      <c r="C11" s="246">
        <v>70918</v>
      </c>
      <c r="D11" s="67">
        <v>33798</v>
      </c>
      <c r="E11" s="169">
        <v>100563</v>
      </c>
      <c r="F11" s="67">
        <v>33078</v>
      </c>
      <c r="G11" s="169">
        <v>9260</v>
      </c>
      <c r="H11" s="67">
        <v>95711</v>
      </c>
      <c r="I11" s="169">
        <v>1840</v>
      </c>
      <c r="J11" s="67">
        <v>20087</v>
      </c>
      <c r="K11" s="169">
        <v>15837</v>
      </c>
      <c r="L11" s="67">
        <v>22902</v>
      </c>
      <c r="M11" s="169">
        <v>12399</v>
      </c>
      <c r="N11" s="73">
        <f t="shared" si="0"/>
        <v>416393</v>
      </c>
    </row>
    <row r="12" spans="1:14" x14ac:dyDescent="0.25">
      <c r="A12" s="38">
        <v>9</v>
      </c>
      <c r="B12" s="39" t="s">
        <v>20</v>
      </c>
      <c r="C12" s="246">
        <v>157922</v>
      </c>
      <c r="D12" s="67">
        <v>122697</v>
      </c>
      <c r="E12" s="169">
        <v>27242</v>
      </c>
      <c r="F12" s="67">
        <v>60588</v>
      </c>
      <c r="G12" s="169">
        <v>59611</v>
      </c>
      <c r="H12" s="67">
        <v>55649</v>
      </c>
      <c r="I12" s="64">
        <v>680</v>
      </c>
      <c r="J12" s="67">
        <v>28731</v>
      </c>
      <c r="K12" s="169">
        <v>6536</v>
      </c>
      <c r="L12" s="67">
        <v>108298</v>
      </c>
      <c r="M12" s="169">
        <v>4853</v>
      </c>
      <c r="N12" s="73">
        <f t="shared" si="0"/>
        <v>632807</v>
      </c>
    </row>
    <row r="13" spans="1:14" x14ac:dyDescent="0.25">
      <c r="A13" s="38">
        <v>10</v>
      </c>
      <c r="B13" s="39" t="s">
        <v>21</v>
      </c>
      <c r="C13" s="169">
        <v>142847</v>
      </c>
      <c r="D13" s="67">
        <v>276567</v>
      </c>
      <c r="E13" s="169">
        <v>205140</v>
      </c>
      <c r="F13" s="67">
        <v>228423</v>
      </c>
      <c r="G13" s="169">
        <v>249410</v>
      </c>
      <c r="H13" s="67">
        <v>209009</v>
      </c>
      <c r="I13" s="169">
        <v>117743</v>
      </c>
      <c r="J13" s="67">
        <v>294011</v>
      </c>
      <c r="K13" s="169">
        <v>219693</v>
      </c>
      <c r="L13" s="67">
        <v>226652</v>
      </c>
      <c r="M13" s="169">
        <v>139555</v>
      </c>
      <c r="N13" s="73">
        <f t="shared" si="0"/>
        <v>2309050</v>
      </c>
    </row>
    <row r="14" spans="1:14" x14ac:dyDescent="0.25">
      <c r="A14" s="38">
        <v>11</v>
      </c>
      <c r="B14" s="39" t="s">
        <v>22</v>
      </c>
      <c r="C14" s="64">
        <v>0</v>
      </c>
      <c r="D14" s="67">
        <v>127</v>
      </c>
      <c r="E14" s="64">
        <v>0</v>
      </c>
      <c r="F14" s="67">
        <v>0</v>
      </c>
      <c r="G14" s="169">
        <v>3550</v>
      </c>
      <c r="H14" s="67">
        <v>1031</v>
      </c>
      <c r="I14" s="64">
        <v>0</v>
      </c>
      <c r="J14" s="71">
        <v>0</v>
      </c>
      <c r="K14" s="64">
        <v>205</v>
      </c>
      <c r="L14" s="71">
        <v>0</v>
      </c>
      <c r="M14" s="64">
        <v>0</v>
      </c>
      <c r="N14" s="73">
        <f t="shared" si="0"/>
        <v>4913</v>
      </c>
    </row>
    <row r="15" spans="1:14" x14ac:dyDescent="0.25">
      <c r="A15" s="38">
        <v>12</v>
      </c>
      <c r="B15" s="39" t="s">
        <v>23</v>
      </c>
      <c r="C15" s="64">
        <v>101</v>
      </c>
      <c r="D15" s="71">
        <v>384</v>
      </c>
      <c r="E15" s="64">
        <v>69</v>
      </c>
      <c r="F15" s="71">
        <v>599</v>
      </c>
      <c r="G15" s="64">
        <v>71</v>
      </c>
      <c r="H15" s="71">
        <v>300</v>
      </c>
      <c r="I15" s="64">
        <v>0</v>
      </c>
      <c r="J15" s="71">
        <v>132</v>
      </c>
      <c r="K15" s="64">
        <v>279</v>
      </c>
      <c r="L15" s="71">
        <v>70</v>
      </c>
      <c r="M15" s="64">
        <v>3</v>
      </c>
      <c r="N15" s="73">
        <f t="shared" si="0"/>
        <v>2008</v>
      </c>
    </row>
    <row r="16" spans="1:14" x14ac:dyDescent="0.25">
      <c r="A16" s="38">
        <v>13</v>
      </c>
      <c r="B16" s="39" t="s">
        <v>68</v>
      </c>
      <c r="C16" s="169">
        <v>20713</v>
      </c>
      <c r="D16" s="67">
        <v>28128</v>
      </c>
      <c r="E16" s="169">
        <v>2772</v>
      </c>
      <c r="F16" s="67">
        <v>5374</v>
      </c>
      <c r="G16" s="169">
        <v>5840</v>
      </c>
      <c r="H16" s="67">
        <v>31936</v>
      </c>
      <c r="I16" s="64">
        <v>353</v>
      </c>
      <c r="J16" s="67">
        <v>12273</v>
      </c>
      <c r="K16" s="169">
        <v>7207</v>
      </c>
      <c r="L16" s="67">
        <v>3438</v>
      </c>
      <c r="M16" s="169">
        <v>1247</v>
      </c>
      <c r="N16" s="73">
        <f t="shared" si="0"/>
        <v>119281</v>
      </c>
    </row>
    <row r="17" spans="1:14" x14ac:dyDescent="0.25">
      <c r="A17" s="38">
        <v>14</v>
      </c>
      <c r="B17" s="39" t="s">
        <v>25</v>
      </c>
      <c r="C17" s="64">
        <v>289</v>
      </c>
      <c r="D17" s="67">
        <v>2855</v>
      </c>
      <c r="E17" s="64">
        <v>0</v>
      </c>
      <c r="F17" s="67">
        <v>4830</v>
      </c>
      <c r="G17" s="64">
        <v>0</v>
      </c>
      <c r="H17" s="71">
        <v>0</v>
      </c>
      <c r="I17" s="64">
        <v>0</v>
      </c>
      <c r="J17" s="71">
        <v>0</v>
      </c>
      <c r="K17" s="64">
        <v>0</v>
      </c>
      <c r="L17" s="67">
        <v>3980</v>
      </c>
      <c r="M17" s="64">
        <v>0</v>
      </c>
      <c r="N17" s="73">
        <f t="shared" si="0"/>
        <v>11954</v>
      </c>
    </row>
    <row r="18" spans="1:14" x14ac:dyDescent="0.25">
      <c r="A18" s="38">
        <v>15</v>
      </c>
      <c r="B18" s="39" t="s">
        <v>26</v>
      </c>
      <c r="C18" s="64">
        <v>2</v>
      </c>
      <c r="D18" s="71">
        <v>116</v>
      </c>
      <c r="E18" s="64">
        <v>0</v>
      </c>
      <c r="F18" s="67">
        <v>10</v>
      </c>
      <c r="G18" s="64">
        <v>0</v>
      </c>
      <c r="H18" s="71">
        <v>58</v>
      </c>
      <c r="I18" s="64">
        <v>0</v>
      </c>
      <c r="J18" s="71">
        <v>0</v>
      </c>
      <c r="K18" s="64">
        <v>31</v>
      </c>
      <c r="L18" s="71">
        <v>59</v>
      </c>
      <c r="M18" s="64">
        <v>0</v>
      </c>
      <c r="N18" s="73">
        <f t="shared" si="0"/>
        <v>276</v>
      </c>
    </row>
    <row r="19" spans="1:14" x14ac:dyDescent="0.25">
      <c r="A19" s="38">
        <v>16</v>
      </c>
      <c r="B19" s="39" t="s">
        <v>27</v>
      </c>
      <c r="C19" s="169">
        <v>4639</v>
      </c>
      <c r="D19" s="67">
        <v>32145</v>
      </c>
      <c r="E19" s="64">
        <v>187</v>
      </c>
      <c r="F19" s="67">
        <v>1194</v>
      </c>
      <c r="G19" s="64">
        <v>0</v>
      </c>
      <c r="H19" s="71">
        <v>195</v>
      </c>
      <c r="I19" s="64">
        <v>0</v>
      </c>
      <c r="J19" s="67">
        <v>5149</v>
      </c>
      <c r="K19" s="64">
        <v>0</v>
      </c>
      <c r="L19" s="71">
        <v>71</v>
      </c>
      <c r="M19" s="169">
        <v>123</v>
      </c>
      <c r="N19" s="73">
        <f t="shared" si="0"/>
        <v>43703</v>
      </c>
    </row>
    <row r="20" spans="1:14" x14ac:dyDescent="0.25">
      <c r="A20" s="38">
        <v>17</v>
      </c>
      <c r="B20" s="39" t="s">
        <v>28</v>
      </c>
      <c r="C20" s="64">
        <v>0</v>
      </c>
      <c r="D20" s="71">
        <v>0</v>
      </c>
      <c r="E20" s="64">
        <v>0</v>
      </c>
      <c r="F20" s="71">
        <v>0</v>
      </c>
      <c r="G20" s="64">
        <v>0</v>
      </c>
      <c r="H20" s="71">
        <v>0</v>
      </c>
      <c r="I20" s="64">
        <v>0</v>
      </c>
      <c r="J20" s="71">
        <v>0</v>
      </c>
      <c r="K20" s="64">
        <v>0</v>
      </c>
      <c r="L20" s="71">
        <v>2</v>
      </c>
      <c r="M20" s="64">
        <v>3</v>
      </c>
      <c r="N20" s="39">
        <f t="shared" si="0"/>
        <v>5</v>
      </c>
    </row>
    <row r="21" spans="1:14" ht="15.75" thickBot="1" x14ac:dyDescent="0.3">
      <c r="A21" s="41">
        <v>18</v>
      </c>
      <c r="B21" s="42" t="s">
        <v>29</v>
      </c>
      <c r="C21" s="170">
        <v>1820</v>
      </c>
      <c r="D21" s="168">
        <v>7982</v>
      </c>
      <c r="E21" s="170">
        <v>1500</v>
      </c>
      <c r="F21" s="168">
        <v>6660</v>
      </c>
      <c r="G21" s="170">
        <v>2108</v>
      </c>
      <c r="H21" s="168">
        <v>5257</v>
      </c>
      <c r="I21" s="170">
        <v>1416</v>
      </c>
      <c r="J21" s="168">
        <v>3567</v>
      </c>
      <c r="K21" s="170">
        <v>2767</v>
      </c>
      <c r="L21" s="168">
        <v>2503</v>
      </c>
      <c r="M21" s="170">
        <v>1237</v>
      </c>
      <c r="N21" s="172">
        <f>SUM(C21:M21)</f>
        <v>36817</v>
      </c>
    </row>
    <row r="22" spans="1:14" ht="15.75" thickBot="1" x14ac:dyDescent="0.3">
      <c r="A22" s="44"/>
      <c r="B22" s="45" t="s">
        <v>37</v>
      </c>
      <c r="C22" s="97">
        <f t="shared" ref="C22:L22" si="1">SUM(C4:C21)</f>
        <v>495881</v>
      </c>
      <c r="D22" s="143">
        <f t="shared" si="1"/>
        <v>694585</v>
      </c>
      <c r="E22" s="65">
        <f t="shared" si="1"/>
        <v>393266</v>
      </c>
      <c r="F22" s="50">
        <f>SUM(F4:F21)</f>
        <v>493511</v>
      </c>
      <c r="G22" s="65">
        <f>SUM(G4:G21)</f>
        <v>386573</v>
      </c>
      <c r="H22" s="50">
        <f t="shared" si="1"/>
        <v>600948</v>
      </c>
      <c r="I22" s="65">
        <f t="shared" si="1"/>
        <v>134371</v>
      </c>
      <c r="J22" s="50">
        <f t="shared" si="1"/>
        <v>441745</v>
      </c>
      <c r="K22" s="65">
        <f>SUM(K4:K21)</f>
        <v>317317</v>
      </c>
      <c r="L22" s="50">
        <f t="shared" si="1"/>
        <v>458960</v>
      </c>
      <c r="M22" s="97">
        <f>SUM(M4:M21)</f>
        <v>199190</v>
      </c>
      <c r="N22" s="47">
        <f>SUM(C22:M22)</f>
        <v>4616347</v>
      </c>
    </row>
    <row r="23" spans="1:14" ht="15.75" thickBot="1" x14ac:dyDescent="0.3">
      <c r="A23" s="51"/>
      <c r="B23" s="52"/>
      <c r="C23" s="80"/>
      <c r="D23" s="54"/>
      <c r="E23" s="80"/>
      <c r="F23" s="54"/>
      <c r="G23" s="80"/>
      <c r="H23" s="54"/>
      <c r="I23" s="80"/>
      <c r="J23" s="54"/>
      <c r="K23" s="80"/>
      <c r="L23" s="54"/>
      <c r="M23" s="80"/>
      <c r="N23" s="54"/>
    </row>
    <row r="24" spans="1:14" ht="15.75" thickBot="1" x14ac:dyDescent="0.3">
      <c r="A24" s="338" t="s">
        <v>53</v>
      </c>
      <c r="B24" s="339"/>
      <c r="C24" s="74">
        <f>C22/N22</f>
        <v>0.10741848478894676</v>
      </c>
      <c r="D24" s="81">
        <f>D22/N22</f>
        <v>0.15046204282303735</v>
      </c>
      <c r="E24" s="56">
        <f>E22/N22</f>
        <v>8.5189869825643527E-2</v>
      </c>
      <c r="F24" s="75">
        <f>F22/N22</f>
        <v>0.10690509183993317</v>
      </c>
      <c r="G24" s="56">
        <f>G22/N22</f>
        <v>8.3740022143049472E-2</v>
      </c>
      <c r="H24" s="81">
        <f>H22/N22</f>
        <v>0.13017825566405644</v>
      </c>
      <c r="I24" s="82">
        <f>I22/N22</f>
        <v>2.9107647237090278E-2</v>
      </c>
      <c r="J24" s="81">
        <f>J22/N22</f>
        <v>9.5691463401689686E-2</v>
      </c>
      <c r="K24" s="56">
        <f>K22/N22</f>
        <v>6.8737683713984241E-2</v>
      </c>
      <c r="L24" s="81">
        <f>L22/N22</f>
        <v>9.9420602480706069E-2</v>
      </c>
      <c r="M24" s="83">
        <f>M22/N22</f>
        <v>4.3148836081862998E-2</v>
      </c>
      <c r="N24" s="242">
        <f>N22/N22</f>
        <v>1</v>
      </c>
    </row>
    <row r="25" spans="1:14" ht="15.75" thickBot="1" x14ac:dyDescent="0.3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1"/>
    </row>
    <row r="26" spans="1:14" ht="15.75" thickBot="1" x14ac:dyDescent="0.3">
      <c r="A26" s="307" t="s">
        <v>0</v>
      </c>
      <c r="B26" s="313" t="s">
        <v>1</v>
      </c>
      <c r="C26" s="324" t="s">
        <v>90</v>
      </c>
      <c r="D26" s="325"/>
      <c r="E26" s="325"/>
      <c r="F26" s="325"/>
      <c r="G26" s="326"/>
      <c r="H26" s="317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8"/>
      <c r="B27" s="314"/>
      <c r="C27" s="266" t="s">
        <v>11</v>
      </c>
      <c r="D27" s="184" t="s">
        <v>32</v>
      </c>
      <c r="E27" s="266" t="s">
        <v>7</v>
      </c>
      <c r="F27" s="184" t="s">
        <v>9</v>
      </c>
      <c r="G27" s="266" t="s">
        <v>4</v>
      </c>
      <c r="H27" s="318"/>
      <c r="I27" s="1"/>
      <c r="J27" s="110"/>
      <c r="K27" s="297" t="s">
        <v>33</v>
      </c>
      <c r="L27" s="298"/>
      <c r="M27" s="161">
        <f>N22</f>
        <v>4616347</v>
      </c>
      <c r="N27" s="162">
        <f>M27/M29</f>
        <v>0.84422418319311843</v>
      </c>
    </row>
    <row r="28" spans="1:14" ht="15.75" thickBot="1" x14ac:dyDescent="0.3">
      <c r="A28" s="26">
        <v>19</v>
      </c>
      <c r="B28" s="185" t="s">
        <v>34</v>
      </c>
      <c r="C28" s="160">
        <v>291207</v>
      </c>
      <c r="D28" s="59">
        <v>287518</v>
      </c>
      <c r="E28" s="160">
        <v>178522</v>
      </c>
      <c r="F28" s="59">
        <v>64641</v>
      </c>
      <c r="G28" s="160">
        <v>29918</v>
      </c>
      <c r="H28" s="59">
        <f>SUM(C28:G28)</f>
        <v>851806</v>
      </c>
      <c r="I28" s="1"/>
      <c r="J28" s="110"/>
      <c r="K28" s="297" t="s">
        <v>34</v>
      </c>
      <c r="L28" s="298"/>
      <c r="M28" s="240">
        <f>H28</f>
        <v>851806</v>
      </c>
      <c r="N28" s="163">
        <f>M28/M29</f>
        <v>0.1557758168068816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110"/>
      <c r="K29" s="297" t="s">
        <v>3</v>
      </c>
      <c r="L29" s="298"/>
      <c r="M29" s="164">
        <f>M27+M28</f>
        <v>5468153</v>
      </c>
      <c r="N29" s="165">
        <f>M29/M29</f>
        <v>1</v>
      </c>
    </row>
    <row r="30" spans="1:14" ht="15.75" thickBot="1" x14ac:dyDescent="0.3">
      <c r="A30" s="301" t="s">
        <v>53</v>
      </c>
      <c r="B30" s="302"/>
      <c r="C30" s="27">
        <f>C28/H28</f>
        <v>0.34187009718175265</v>
      </c>
      <c r="D30" s="111">
        <f>D28/H28</f>
        <v>0.33753929885443401</v>
      </c>
      <c r="E30" s="27">
        <f>E28/H28</f>
        <v>0.2095805852506322</v>
      </c>
      <c r="F30" s="111">
        <f>F28/H28</f>
        <v>7.5886997743617679E-2</v>
      </c>
      <c r="G30" s="27">
        <f>G28/H28</f>
        <v>3.512302096956349E-2</v>
      </c>
      <c r="H30" s="111">
        <f>H28/H28</f>
        <v>1</v>
      </c>
      <c r="I30" s="1"/>
      <c r="J30" s="1"/>
      <c r="K30" s="1"/>
      <c r="L30" s="1"/>
      <c r="M30" s="1"/>
      <c r="N30" s="1"/>
    </row>
  </sheetData>
  <mergeCells count="14">
    <mergeCell ref="C26:G26"/>
    <mergeCell ref="N2:N3"/>
    <mergeCell ref="A30:B30"/>
    <mergeCell ref="K28:L28"/>
    <mergeCell ref="C1:I1"/>
    <mergeCell ref="A2:A3"/>
    <mergeCell ref="B2:B3"/>
    <mergeCell ref="C2:M2"/>
    <mergeCell ref="A24:B24"/>
    <mergeCell ref="A26:A27"/>
    <mergeCell ref="B26:B27"/>
    <mergeCell ref="K27:L27"/>
    <mergeCell ref="K29:L29"/>
    <mergeCell ref="H26:H27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/>
  </sheetViews>
  <sheetFormatPr defaultRowHeight="15" x14ac:dyDescent="0.25"/>
  <cols>
    <col min="1" max="1" width="4.7109375" customWidth="1"/>
    <col min="2" max="2" width="20.28515625" customWidth="1"/>
    <col min="14" max="14" width="11.7109375" customWidth="1"/>
  </cols>
  <sheetData>
    <row r="1" spans="1:14" x14ac:dyDescent="0.25">
      <c r="A1" s="17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91" t="s">
        <v>113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3"/>
      <c r="M2" s="1"/>
      <c r="N2" s="1"/>
    </row>
    <row r="3" spans="1:14" ht="15.75" thickBot="1" x14ac:dyDescent="0.3">
      <c r="A3" s="31"/>
      <c r="B3" s="327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1"/>
      <c r="N3" s="239" t="s">
        <v>91</v>
      </c>
    </row>
    <row r="4" spans="1:14" ht="15.75" thickBot="1" x14ac:dyDescent="0.3">
      <c r="A4" s="330" t="s">
        <v>0</v>
      </c>
      <c r="B4" s="398" t="s">
        <v>89</v>
      </c>
      <c r="C4" s="353" t="s">
        <v>2</v>
      </c>
      <c r="D4" s="353"/>
      <c r="E4" s="353"/>
      <c r="F4" s="353"/>
      <c r="G4" s="353"/>
      <c r="H4" s="353"/>
      <c r="I4" s="353"/>
      <c r="J4" s="353"/>
      <c r="K4" s="353"/>
      <c r="L4" s="353"/>
      <c r="M4" s="400"/>
      <c r="N4" s="413" t="s">
        <v>3</v>
      </c>
    </row>
    <row r="5" spans="1:14" ht="15.75" thickBot="1" x14ac:dyDescent="0.3">
      <c r="A5" s="331"/>
      <c r="B5" s="399"/>
      <c r="C5" s="158" t="s">
        <v>69</v>
      </c>
      <c r="D5" s="157" t="s">
        <v>4</v>
      </c>
      <c r="E5" s="156" t="s">
        <v>5</v>
      </c>
      <c r="F5" s="157" t="s">
        <v>6</v>
      </c>
      <c r="G5" s="156" t="s">
        <v>7</v>
      </c>
      <c r="H5" s="157" t="s">
        <v>8</v>
      </c>
      <c r="I5" s="23" t="s">
        <v>107</v>
      </c>
      <c r="J5" s="157" t="s">
        <v>9</v>
      </c>
      <c r="K5" s="159" t="s">
        <v>10</v>
      </c>
      <c r="L5" s="157" t="s">
        <v>93</v>
      </c>
      <c r="M5" s="155" t="s">
        <v>11</v>
      </c>
      <c r="N5" s="414"/>
    </row>
    <row r="6" spans="1:14" ht="37.5" customHeight="1" x14ac:dyDescent="0.25">
      <c r="A6" s="36">
        <v>1</v>
      </c>
      <c r="B6" s="84" t="s">
        <v>59</v>
      </c>
      <c r="C6" s="92">
        <v>255469</v>
      </c>
      <c r="D6" s="93">
        <v>951565</v>
      </c>
      <c r="E6" s="85">
        <v>180196</v>
      </c>
      <c r="F6" s="93">
        <v>303219</v>
      </c>
      <c r="G6" s="85">
        <v>197995</v>
      </c>
      <c r="H6" s="93">
        <v>257559</v>
      </c>
      <c r="I6" s="85">
        <v>135888</v>
      </c>
      <c r="J6" s="93">
        <v>200535</v>
      </c>
      <c r="K6" s="102">
        <v>450416</v>
      </c>
      <c r="L6" s="93">
        <v>193152</v>
      </c>
      <c r="M6" s="94">
        <v>155347</v>
      </c>
      <c r="N6" s="127">
        <f>SUM(C6:M6)</f>
        <v>3281341</v>
      </c>
    </row>
    <row r="7" spans="1:14" ht="37.5" customHeight="1" thickBot="1" x14ac:dyDescent="0.3">
      <c r="A7" s="112">
        <v>2</v>
      </c>
      <c r="B7" s="113" t="s">
        <v>60</v>
      </c>
      <c r="C7" s="114">
        <v>132905</v>
      </c>
      <c r="D7" s="115">
        <v>275980</v>
      </c>
      <c r="E7" s="116">
        <v>176622</v>
      </c>
      <c r="F7" s="115">
        <v>135119</v>
      </c>
      <c r="G7" s="116">
        <v>213108</v>
      </c>
      <c r="H7" s="115">
        <v>202550</v>
      </c>
      <c r="I7" s="116">
        <v>77327</v>
      </c>
      <c r="J7" s="115">
        <v>126929</v>
      </c>
      <c r="K7" s="116">
        <v>215568</v>
      </c>
      <c r="L7" s="115">
        <v>138653</v>
      </c>
      <c r="M7" s="117">
        <v>108427</v>
      </c>
      <c r="N7" s="128">
        <f>SUM(C7:M7)</f>
        <v>1803188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75" thickBot="1" x14ac:dyDescent="0.3">
      <c r="A10" s="330" t="s">
        <v>0</v>
      </c>
      <c r="B10" s="398" t="s">
        <v>89</v>
      </c>
      <c r="C10" s="403" t="s">
        <v>90</v>
      </c>
      <c r="D10" s="404"/>
      <c r="E10" s="404"/>
      <c r="F10" s="404"/>
      <c r="G10" s="321"/>
      <c r="H10" s="401" t="s">
        <v>3</v>
      </c>
      <c r="I10" s="1"/>
      <c r="J10" s="407" t="s">
        <v>81</v>
      </c>
      <c r="K10" s="408"/>
      <c r="L10" s="405" t="s">
        <v>2</v>
      </c>
      <c r="M10" s="411" t="s">
        <v>90</v>
      </c>
      <c r="N10" s="405" t="s">
        <v>3</v>
      </c>
    </row>
    <row r="11" spans="1:14" ht="15.75" thickBot="1" x14ac:dyDescent="0.3">
      <c r="A11" s="331"/>
      <c r="B11" s="399"/>
      <c r="C11" s="267" t="s">
        <v>11</v>
      </c>
      <c r="D11" s="268" t="s">
        <v>32</v>
      </c>
      <c r="E11" s="269" t="s">
        <v>7</v>
      </c>
      <c r="F11" s="270" t="s">
        <v>9</v>
      </c>
      <c r="G11" s="156" t="s">
        <v>4</v>
      </c>
      <c r="H11" s="402"/>
      <c r="I11" s="1"/>
      <c r="J11" s="409"/>
      <c r="K11" s="410"/>
      <c r="L11" s="406"/>
      <c r="M11" s="412"/>
      <c r="N11" s="406"/>
    </row>
    <row r="12" spans="1:14" ht="37.5" customHeight="1" thickBot="1" x14ac:dyDescent="0.3">
      <c r="A12" s="129">
        <v>1</v>
      </c>
      <c r="B12" s="84" t="s">
        <v>59</v>
      </c>
      <c r="C12" s="130">
        <v>8016</v>
      </c>
      <c r="D12" s="131">
        <v>35297</v>
      </c>
      <c r="E12" s="132">
        <v>4169</v>
      </c>
      <c r="F12" s="131">
        <v>2366</v>
      </c>
      <c r="G12" s="133">
        <v>9</v>
      </c>
      <c r="H12" s="274">
        <f>SUM(C12:G12)</f>
        <v>49857</v>
      </c>
      <c r="I12" s="1"/>
      <c r="J12" s="394" t="s">
        <v>59</v>
      </c>
      <c r="K12" s="395"/>
      <c r="L12" s="138">
        <f>N6</f>
        <v>3281341</v>
      </c>
      <c r="M12" s="152">
        <f>H12</f>
        <v>49857</v>
      </c>
      <c r="N12" s="153">
        <f>SUM(L12:M12)</f>
        <v>3331198</v>
      </c>
    </row>
    <row r="13" spans="1:14" ht="37.5" customHeight="1" thickBot="1" x14ac:dyDescent="0.3">
      <c r="A13" s="112">
        <v>2</v>
      </c>
      <c r="B13" s="113" t="s">
        <v>60</v>
      </c>
      <c r="C13" s="134">
        <v>3127</v>
      </c>
      <c r="D13" s="135">
        <v>18997</v>
      </c>
      <c r="E13" s="136">
        <v>9046</v>
      </c>
      <c r="F13" s="135">
        <v>61</v>
      </c>
      <c r="G13" s="137">
        <v>56</v>
      </c>
      <c r="H13" s="128">
        <f>SUM(C13:G13)</f>
        <v>31287</v>
      </c>
      <c r="I13" s="1"/>
      <c r="J13" s="396" t="s">
        <v>60</v>
      </c>
      <c r="K13" s="397"/>
      <c r="L13" s="139">
        <f>N7</f>
        <v>1803188</v>
      </c>
      <c r="M13" s="152">
        <f>H13</f>
        <v>31287</v>
      </c>
      <c r="N13" s="154">
        <f>SUM(L13:M13)</f>
        <v>1834475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16">
    <mergeCell ref="N10:N11"/>
    <mergeCell ref="J10:K11"/>
    <mergeCell ref="L10:L11"/>
    <mergeCell ref="M10:M11"/>
    <mergeCell ref="N4:N5"/>
    <mergeCell ref="A2:L2"/>
    <mergeCell ref="J12:K12"/>
    <mergeCell ref="J13:K13"/>
    <mergeCell ref="B10:B11"/>
    <mergeCell ref="A10:A11"/>
    <mergeCell ref="B3:L3"/>
    <mergeCell ref="A4:A5"/>
    <mergeCell ref="B4:B5"/>
    <mergeCell ref="C4:M4"/>
    <mergeCell ref="H10:H11"/>
    <mergeCell ref="C10:G10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/>
  </sheetViews>
  <sheetFormatPr defaultRowHeight="15" x14ac:dyDescent="0.25"/>
  <cols>
    <col min="1" max="1" width="25.7109375" customWidth="1"/>
    <col min="13" max="13" width="9.5703125" bestFit="1" customWidth="1"/>
  </cols>
  <sheetData>
    <row r="1" spans="1:13" ht="11.25" customHeight="1" thickBot="1" x14ac:dyDescent="0.3">
      <c r="A1" s="173"/>
      <c r="B1" s="173"/>
      <c r="C1" s="247" t="s">
        <v>114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15.75" thickBot="1" x14ac:dyDescent="0.3">
      <c r="A2" s="105"/>
      <c r="B2" s="106" t="s">
        <v>69</v>
      </c>
      <c r="C2" s="89" t="s">
        <v>4</v>
      </c>
      <c r="D2" s="90" t="s">
        <v>5</v>
      </c>
      <c r="E2" s="89" t="s">
        <v>6</v>
      </c>
      <c r="F2" s="90" t="s">
        <v>7</v>
      </c>
      <c r="G2" s="89" t="s">
        <v>8</v>
      </c>
      <c r="H2" s="23" t="s">
        <v>107</v>
      </c>
      <c r="I2" s="89" t="s">
        <v>9</v>
      </c>
      <c r="J2" s="90" t="s">
        <v>10</v>
      </c>
      <c r="K2" s="89" t="s">
        <v>93</v>
      </c>
      <c r="L2" s="88" t="s">
        <v>11</v>
      </c>
      <c r="M2" s="89" t="s">
        <v>3</v>
      </c>
    </row>
    <row r="3" spans="1:13" x14ac:dyDescent="0.25">
      <c r="A3" s="180" t="s">
        <v>70</v>
      </c>
      <c r="B3" s="103"/>
      <c r="C3" s="103"/>
      <c r="D3" s="104"/>
      <c r="E3" s="103"/>
      <c r="F3" s="104"/>
      <c r="G3" s="103"/>
      <c r="H3" s="103"/>
      <c r="I3" s="103"/>
      <c r="J3" s="104"/>
      <c r="K3" s="103"/>
      <c r="L3" s="104"/>
      <c r="M3" s="103"/>
    </row>
    <row r="4" spans="1:13" x14ac:dyDescent="0.25">
      <c r="A4" s="181" t="s">
        <v>76</v>
      </c>
      <c r="B4" s="224">
        <v>6046</v>
      </c>
      <c r="C4" s="224">
        <v>64043</v>
      </c>
      <c r="D4" s="225">
        <v>39126</v>
      </c>
      <c r="E4" s="224">
        <v>47738</v>
      </c>
      <c r="F4" s="225">
        <v>31602</v>
      </c>
      <c r="G4" s="224">
        <v>61731</v>
      </c>
      <c r="H4" s="181">
        <v>237</v>
      </c>
      <c r="I4" s="224">
        <v>9593</v>
      </c>
      <c r="J4" s="224">
        <v>46265</v>
      </c>
      <c r="K4" s="224">
        <v>39779</v>
      </c>
      <c r="L4" s="225">
        <v>24388</v>
      </c>
      <c r="M4" s="224">
        <f>SUM(B4:L4)</f>
        <v>370548</v>
      </c>
    </row>
    <row r="5" spans="1:13" x14ac:dyDescent="0.25">
      <c r="A5" s="181" t="s">
        <v>77</v>
      </c>
      <c r="B5" s="224">
        <v>93945</v>
      </c>
      <c r="C5" s="224">
        <v>695849</v>
      </c>
      <c r="D5" s="225">
        <v>238299</v>
      </c>
      <c r="E5" s="224">
        <v>398917</v>
      </c>
      <c r="F5" s="225">
        <v>188656</v>
      </c>
      <c r="G5" s="224">
        <v>588283</v>
      </c>
      <c r="H5" s="224">
        <v>2617</v>
      </c>
      <c r="I5" s="224">
        <v>78061</v>
      </c>
      <c r="J5" s="224">
        <v>298753</v>
      </c>
      <c r="K5" s="224">
        <v>338050</v>
      </c>
      <c r="L5" s="225">
        <v>179505</v>
      </c>
      <c r="M5" s="250">
        <f>SUM(B5:L5)</f>
        <v>3100935</v>
      </c>
    </row>
    <row r="6" spans="1:13" x14ac:dyDescent="0.25">
      <c r="A6" s="181" t="s">
        <v>58</v>
      </c>
      <c r="B6" s="181">
        <v>0</v>
      </c>
      <c r="C6" s="181">
        <v>0</v>
      </c>
      <c r="D6" s="226">
        <v>0</v>
      </c>
      <c r="E6" s="181">
        <v>0</v>
      </c>
      <c r="F6" s="226">
        <v>0</v>
      </c>
      <c r="G6" s="181">
        <v>0</v>
      </c>
      <c r="H6" s="181">
        <v>0</v>
      </c>
      <c r="I6" s="181">
        <v>0</v>
      </c>
      <c r="J6" s="226">
        <v>0</v>
      </c>
      <c r="K6" s="181">
        <v>0</v>
      </c>
      <c r="L6" s="226">
        <v>0</v>
      </c>
      <c r="M6" s="181">
        <f>SUM(B6:L6)</f>
        <v>0</v>
      </c>
    </row>
    <row r="7" spans="1:13" x14ac:dyDescent="0.25">
      <c r="A7" s="180" t="s">
        <v>71</v>
      </c>
      <c r="B7" s="103"/>
      <c r="C7" s="103"/>
      <c r="D7" s="104"/>
      <c r="E7" s="103"/>
      <c r="F7" s="104"/>
      <c r="G7" s="103"/>
      <c r="H7" s="103"/>
      <c r="I7" s="103"/>
      <c r="J7" s="104"/>
      <c r="K7" s="103"/>
      <c r="L7" s="104"/>
      <c r="M7" s="103"/>
    </row>
    <row r="8" spans="1:13" x14ac:dyDescent="0.25">
      <c r="A8" s="181" t="s">
        <v>76</v>
      </c>
      <c r="B8" s="224">
        <v>12317</v>
      </c>
      <c r="C8" s="224">
        <v>30763</v>
      </c>
      <c r="D8" s="225">
        <v>24679</v>
      </c>
      <c r="E8" s="224">
        <v>12516</v>
      </c>
      <c r="F8" s="225">
        <v>23372</v>
      </c>
      <c r="G8" s="224">
        <v>16821</v>
      </c>
      <c r="H8" s="224">
        <v>10946</v>
      </c>
      <c r="I8" s="224">
        <v>23705</v>
      </c>
      <c r="J8" s="224">
        <v>14177</v>
      </c>
      <c r="K8" s="224">
        <v>186694</v>
      </c>
      <c r="L8" s="225">
        <v>17749</v>
      </c>
      <c r="M8" s="224">
        <f>SUM(B8:L8)</f>
        <v>373739</v>
      </c>
    </row>
    <row r="9" spans="1:13" x14ac:dyDescent="0.25">
      <c r="A9" s="181" t="s">
        <v>77</v>
      </c>
      <c r="B9" s="224">
        <v>178011</v>
      </c>
      <c r="C9" s="224">
        <v>223529</v>
      </c>
      <c r="D9" s="225">
        <v>313754</v>
      </c>
      <c r="E9" s="224">
        <v>90984</v>
      </c>
      <c r="F9" s="225">
        <v>173429</v>
      </c>
      <c r="G9" s="224">
        <v>125624</v>
      </c>
      <c r="H9" s="224">
        <v>55386</v>
      </c>
      <c r="I9" s="224">
        <v>190569</v>
      </c>
      <c r="J9" s="224">
        <v>88563</v>
      </c>
      <c r="K9" s="224">
        <v>248315</v>
      </c>
      <c r="L9" s="225">
        <v>113312</v>
      </c>
      <c r="M9" s="250">
        <f>SUM(B9:L9)</f>
        <v>1801476</v>
      </c>
    </row>
    <row r="10" spans="1:13" x14ac:dyDescent="0.25">
      <c r="A10" s="181" t="s">
        <v>58</v>
      </c>
      <c r="B10" s="224">
        <v>37140</v>
      </c>
      <c r="C10" s="224">
        <v>46401</v>
      </c>
      <c r="D10" s="225">
        <v>80174</v>
      </c>
      <c r="E10" s="224">
        <v>18918</v>
      </c>
      <c r="F10" s="225">
        <v>35984</v>
      </c>
      <c r="G10" s="224">
        <v>28787</v>
      </c>
      <c r="H10" s="224">
        <v>19332</v>
      </c>
      <c r="I10" s="224">
        <v>59090</v>
      </c>
      <c r="J10" s="224">
        <v>23548</v>
      </c>
      <c r="K10" s="224">
        <v>49328</v>
      </c>
      <c r="L10" s="225">
        <v>28917</v>
      </c>
      <c r="M10" s="224">
        <f>SUM(B10:L10)</f>
        <v>427619</v>
      </c>
    </row>
    <row r="11" spans="1:13" x14ac:dyDescent="0.25">
      <c r="A11" s="180" t="s">
        <v>72</v>
      </c>
      <c r="B11" s="103"/>
      <c r="C11" s="103"/>
      <c r="D11" s="104"/>
      <c r="E11" s="103"/>
      <c r="F11" s="104"/>
      <c r="G11" s="103"/>
      <c r="H11" s="103"/>
      <c r="I11" s="103"/>
      <c r="J11" s="104"/>
      <c r="K11" s="103"/>
      <c r="L11" s="104"/>
      <c r="M11" s="103"/>
    </row>
    <row r="12" spans="1:13" x14ac:dyDescent="0.25">
      <c r="A12" s="181" t="s">
        <v>76</v>
      </c>
      <c r="B12" s="224">
        <v>29535</v>
      </c>
      <c r="C12" s="224">
        <v>0</v>
      </c>
      <c r="D12" s="226">
        <v>0</v>
      </c>
      <c r="E12" s="224">
        <v>1501</v>
      </c>
      <c r="F12" s="226">
        <v>0</v>
      </c>
      <c r="G12" s="181">
        <v>0</v>
      </c>
      <c r="H12" s="181">
        <v>0</v>
      </c>
      <c r="I12" s="224">
        <v>16281</v>
      </c>
      <c r="J12" s="224">
        <v>1257</v>
      </c>
      <c r="K12" s="181">
        <v>0</v>
      </c>
      <c r="L12" s="226">
        <v>0</v>
      </c>
      <c r="M12" s="224">
        <f>SUM(B12:L12)</f>
        <v>48574</v>
      </c>
    </row>
    <row r="13" spans="1:13" x14ac:dyDescent="0.25">
      <c r="A13" s="181" t="s">
        <v>77</v>
      </c>
      <c r="B13" s="224">
        <v>411145</v>
      </c>
      <c r="C13" s="224">
        <v>0</v>
      </c>
      <c r="D13" s="225">
        <v>0</v>
      </c>
      <c r="E13" s="224">
        <v>9383</v>
      </c>
      <c r="F13" s="225">
        <v>0</v>
      </c>
      <c r="G13" s="181">
        <v>0</v>
      </c>
      <c r="H13" s="181">
        <v>0</v>
      </c>
      <c r="I13" s="224">
        <v>92500</v>
      </c>
      <c r="J13" s="224">
        <v>7441</v>
      </c>
      <c r="K13" s="181">
        <v>0</v>
      </c>
      <c r="L13" s="226">
        <v>0</v>
      </c>
      <c r="M13" s="250">
        <f>SUM(B13:L13)</f>
        <v>520469</v>
      </c>
    </row>
    <row r="14" spans="1:13" x14ac:dyDescent="0.25">
      <c r="A14" s="181" t="s">
        <v>58</v>
      </c>
      <c r="B14" s="224">
        <v>70923</v>
      </c>
      <c r="C14" s="224">
        <v>0</v>
      </c>
      <c r="D14" s="225">
        <v>0</v>
      </c>
      <c r="E14" s="224">
        <v>1939</v>
      </c>
      <c r="F14" s="226">
        <v>0</v>
      </c>
      <c r="G14" s="181">
        <v>0</v>
      </c>
      <c r="H14" s="181">
        <v>0</v>
      </c>
      <c r="I14" s="224">
        <v>29058</v>
      </c>
      <c r="J14" s="224">
        <v>2450</v>
      </c>
      <c r="K14" s="181">
        <v>0</v>
      </c>
      <c r="L14" s="226">
        <v>0</v>
      </c>
      <c r="M14" s="224">
        <f>SUM(B14:L14)</f>
        <v>104370</v>
      </c>
    </row>
    <row r="15" spans="1:13" x14ac:dyDescent="0.25">
      <c r="A15" s="180" t="s">
        <v>73</v>
      </c>
      <c r="B15" s="103"/>
      <c r="C15" s="103"/>
      <c r="D15" s="104"/>
      <c r="E15" s="103"/>
      <c r="F15" s="104"/>
      <c r="G15" s="103"/>
      <c r="H15" s="103"/>
      <c r="I15" s="103"/>
      <c r="J15" s="104"/>
      <c r="K15" s="103"/>
      <c r="L15" s="104"/>
      <c r="M15" s="103"/>
    </row>
    <row r="16" spans="1:13" x14ac:dyDescent="0.25">
      <c r="A16" s="181" t="s">
        <v>76</v>
      </c>
      <c r="B16" s="224">
        <v>750</v>
      </c>
      <c r="C16" s="224">
        <v>2183</v>
      </c>
      <c r="D16" s="225">
        <v>61</v>
      </c>
      <c r="E16" s="224">
        <v>2139</v>
      </c>
      <c r="F16" s="225">
        <v>185</v>
      </c>
      <c r="G16" s="224">
        <v>5620</v>
      </c>
      <c r="H16" s="224">
        <v>2845</v>
      </c>
      <c r="I16" s="224">
        <v>2738</v>
      </c>
      <c r="J16" s="225">
        <v>301</v>
      </c>
      <c r="K16" s="224">
        <v>1872</v>
      </c>
      <c r="L16" s="225">
        <v>422</v>
      </c>
      <c r="M16" s="224">
        <f>SUM(B16:L16)</f>
        <v>19116</v>
      </c>
    </row>
    <row r="17" spans="1:13" x14ac:dyDescent="0.25">
      <c r="A17" s="181" t="s">
        <v>77</v>
      </c>
      <c r="B17" s="224">
        <v>235</v>
      </c>
      <c r="C17" s="224">
        <v>738</v>
      </c>
      <c r="D17" s="225">
        <v>29</v>
      </c>
      <c r="E17" s="224">
        <v>1044</v>
      </c>
      <c r="F17" s="225">
        <v>107</v>
      </c>
      <c r="G17" s="224">
        <v>2278</v>
      </c>
      <c r="H17" s="224">
        <v>828</v>
      </c>
      <c r="I17" s="224">
        <v>931</v>
      </c>
      <c r="J17" s="225">
        <v>225</v>
      </c>
      <c r="K17" s="224">
        <v>703</v>
      </c>
      <c r="L17" s="225">
        <v>222</v>
      </c>
      <c r="M17" s="250">
        <f>SUM(B17:L17)</f>
        <v>7340</v>
      </c>
    </row>
    <row r="18" spans="1:13" x14ac:dyDescent="0.25">
      <c r="A18" s="181" t="s">
        <v>58</v>
      </c>
      <c r="B18" s="224">
        <v>170</v>
      </c>
      <c r="C18" s="181">
        <v>357</v>
      </c>
      <c r="D18" s="226">
        <v>9</v>
      </c>
      <c r="E18" s="224">
        <v>589</v>
      </c>
      <c r="F18" s="226">
        <v>34</v>
      </c>
      <c r="G18" s="224">
        <v>771</v>
      </c>
      <c r="H18" s="181">
        <v>356</v>
      </c>
      <c r="I18" s="181">
        <v>0</v>
      </c>
      <c r="J18" s="226">
        <v>55</v>
      </c>
      <c r="K18" s="181">
        <v>241</v>
      </c>
      <c r="L18" s="226">
        <v>107</v>
      </c>
      <c r="M18" s="224">
        <f>SUM(B18:L18)</f>
        <v>2689</v>
      </c>
    </row>
    <row r="19" spans="1:13" x14ac:dyDescent="0.25">
      <c r="A19" s="180" t="s">
        <v>74</v>
      </c>
      <c r="B19" s="103"/>
      <c r="C19" s="103"/>
      <c r="D19" s="104"/>
      <c r="E19" s="103"/>
      <c r="F19" s="104"/>
      <c r="G19" s="103"/>
      <c r="H19" s="103"/>
      <c r="I19" s="103"/>
      <c r="J19" s="104"/>
      <c r="K19" s="103"/>
      <c r="L19" s="104"/>
      <c r="M19" s="103"/>
    </row>
    <row r="20" spans="1:13" x14ac:dyDescent="0.25">
      <c r="A20" s="181" t="s">
        <v>76</v>
      </c>
      <c r="B20" s="181">
        <v>0</v>
      </c>
      <c r="C20" s="181">
        <v>0</v>
      </c>
      <c r="D20" s="226">
        <v>724</v>
      </c>
      <c r="E20" s="181">
        <v>0</v>
      </c>
      <c r="F20" s="226">
        <v>0</v>
      </c>
      <c r="G20" s="181">
        <v>0</v>
      </c>
      <c r="H20" s="181">
        <v>0</v>
      </c>
      <c r="I20" s="181">
        <v>0</v>
      </c>
      <c r="J20" s="226">
        <v>0</v>
      </c>
      <c r="K20" s="224">
        <v>0</v>
      </c>
      <c r="L20" s="226">
        <v>0</v>
      </c>
      <c r="M20" s="181">
        <f>SUM(B20:L20)</f>
        <v>724</v>
      </c>
    </row>
    <row r="21" spans="1:13" x14ac:dyDescent="0.25">
      <c r="A21" s="181" t="s">
        <v>77</v>
      </c>
      <c r="B21" s="181">
        <v>0</v>
      </c>
      <c r="C21" s="181">
        <v>0</v>
      </c>
      <c r="D21" s="225">
        <v>8684</v>
      </c>
      <c r="E21" s="181">
        <v>0</v>
      </c>
      <c r="F21" s="226">
        <v>0</v>
      </c>
      <c r="G21" s="181">
        <v>0</v>
      </c>
      <c r="H21" s="181">
        <v>0</v>
      </c>
      <c r="I21" s="181">
        <v>0</v>
      </c>
      <c r="J21" s="226">
        <v>0</v>
      </c>
      <c r="K21" s="181">
        <v>0</v>
      </c>
      <c r="L21" s="226">
        <v>0</v>
      </c>
      <c r="M21" s="250">
        <f>SUM(B21:L21)</f>
        <v>8684</v>
      </c>
    </row>
    <row r="22" spans="1:13" ht="12.75" customHeight="1" x14ac:dyDescent="0.25">
      <c r="A22" s="181" t="s">
        <v>58</v>
      </c>
      <c r="B22" s="181">
        <v>0</v>
      </c>
      <c r="C22" s="181">
        <v>0</v>
      </c>
      <c r="D22" s="225">
        <v>1303</v>
      </c>
      <c r="E22" s="181">
        <v>0</v>
      </c>
      <c r="F22" s="226">
        <v>0</v>
      </c>
      <c r="G22" s="181">
        <v>0</v>
      </c>
      <c r="H22" s="181">
        <v>0</v>
      </c>
      <c r="I22" s="181">
        <v>0</v>
      </c>
      <c r="J22" s="226">
        <v>0</v>
      </c>
      <c r="K22" s="181">
        <v>0</v>
      </c>
      <c r="L22" s="226">
        <v>0</v>
      </c>
      <c r="M22" s="224">
        <f>SUM(B22:L22)</f>
        <v>1303</v>
      </c>
    </row>
    <row r="23" spans="1:13" x14ac:dyDescent="0.25">
      <c r="A23" s="180" t="s">
        <v>75</v>
      </c>
      <c r="B23" s="103"/>
      <c r="C23" s="103"/>
      <c r="D23" s="104"/>
      <c r="E23" s="103"/>
      <c r="F23" s="104"/>
      <c r="G23" s="103"/>
      <c r="H23" s="103"/>
      <c r="I23" s="103"/>
      <c r="J23" s="104"/>
      <c r="K23" s="103"/>
      <c r="L23" s="104"/>
      <c r="M23" s="103"/>
    </row>
    <row r="24" spans="1:13" x14ac:dyDescent="0.25">
      <c r="A24" s="181" t="s">
        <v>76</v>
      </c>
      <c r="B24" s="224">
        <v>222</v>
      </c>
      <c r="C24" s="224">
        <v>644</v>
      </c>
      <c r="D24" s="226">
        <v>0</v>
      </c>
      <c r="E24" s="224">
        <v>35791</v>
      </c>
      <c r="F24" s="225">
        <v>1460</v>
      </c>
      <c r="G24" s="181">
        <v>0</v>
      </c>
      <c r="H24" s="181">
        <v>0</v>
      </c>
      <c r="I24" s="224">
        <v>425</v>
      </c>
      <c r="J24" s="226">
        <v>456</v>
      </c>
      <c r="K24" s="224">
        <v>10193</v>
      </c>
      <c r="L24" s="225">
        <v>40672</v>
      </c>
      <c r="M24" s="224">
        <f>SUM(B24:L24)</f>
        <v>89863</v>
      </c>
    </row>
    <row r="25" spans="1:13" x14ac:dyDescent="0.25">
      <c r="A25" s="181" t="s">
        <v>77</v>
      </c>
      <c r="B25" s="224">
        <v>39923</v>
      </c>
      <c r="C25" s="224">
        <v>515</v>
      </c>
      <c r="D25" s="226">
        <v>0</v>
      </c>
      <c r="E25" s="224">
        <v>28730</v>
      </c>
      <c r="F25" s="225">
        <v>1680</v>
      </c>
      <c r="G25" s="181">
        <v>0</v>
      </c>
      <c r="H25" s="224">
        <v>0</v>
      </c>
      <c r="I25" s="224">
        <v>710</v>
      </c>
      <c r="J25" s="225">
        <v>2754</v>
      </c>
      <c r="K25" s="224">
        <v>15750</v>
      </c>
      <c r="L25" s="225">
        <v>32487</v>
      </c>
      <c r="M25" s="250">
        <f>SUM(B25:L25)</f>
        <v>122549</v>
      </c>
    </row>
    <row r="26" spans="1:13" x14ac:dyDescent="0.25">
      <c r="A26" s="181" t="s">
        <v>58</v>
      </c>
      <c r="B26" s="224">
        <v>6175</v>
      </c>
      <c r="C26" s="181">
        <v>187</v>
      </c>
      <c r="D26" s="226">
        <v>0</v>
      </c>
      <c r="E26" s="224">
        <v>6224</v>
      </c>
      <c r="F26" s="226">
        <v>254</v>
      </c>
      <c r="G26" s="181">
        <v>0</v>
      </c>
      <c r="H26" s="181">
        <v>0</v>
      </c>
      <c r="I26" s="224">
        <v>198</v>
      </c>
      <c r="J26" s="226">
        <v>0</v>
      </c>
      <c r="K26" s="224">
        <v>1196</v>
      </c>
      <c r="L26" s="225">
        <v>13690</v>
      </c>
      <c r="M26" s="224">
        <f>SUM(B26:L26)</f>
        <v>27924</v>
      </c>
    </row>
    <row r="27" spans="1:13" x14ac:dyDescent="0.25">
      <c r="A27" s="180" t="s">
        <v>78</v>
      </c>
      <c r="B27" s="103"/>
      <c r="C27" s="103"/>
      <c r="D27" s="104"/>
      <c r="E27" s="103"/>
      <c r="F27" s="104"/>
      <c r="G27" s="103"/>
      <c r="H27" s="103"/>
      <c r="I27" s="103"/>
      <c r="J27" s="104"/>
      <c r="K27" s="103"/>
      <c r="L27" s="104"/>
      <c r="M27" s="103"/>
    </row>
    <row r="28" spans="1:13" x14ac:dyDescent="0.25">
      <c r="A28" s="181" t="s">
        <v>76</v>
      </c>
      <c r="B28" s="181">
        <v>0</v>
      </c>
      <c r="C28" s="224">
        <v>6303</v>
      </c>
      <c r="D28" s="225">
        <v>1838</v>
      </c>
      <c r="E28" s="224">
        <v>12422</v>
      </c>
      <c r="F28" s="225">
        <v>22809</v>
      </c>
      <c r="G28" s="224">
        <v>2976</v>
      </c>
      <c r="H28" s="224">
        <v>22576</v>
      </c>
      <c r="I28" s="224">
        <v>35047</v>
      </c>
      <c r="J28" s="225">
        <v>6133</v>
      </c>
      <c r="K28" s="224">
        <v>1079</v>
      </c>
      <c r="L28" s="225">
        <v>1028</v>
      </c>
      <c r="M28" s="224">
        <f>SUM(B28:L28)</f>
        <v>112211</v>
      </c>
    </row>
    <row r="29" spans="1:13" x14ac:dyDescent="0.25">
      <c r="A29" s="181" t="s">
        <v>77</v>
      </c>
      <c r="B29" s="181">
        <v>0</v>
      </c>
      <c r="C29" s="224">
        <v>41618</v>
      </c>
      <c r="D29" s="225">
        <v>7707</v>
      </c>
      <c r="E29" s="224">
        <v>94482</v>
      </c>
      <c r="F29" s="225">
        <v>175309</v>
      </c>
      <c r="G29" s="224">
        <v>25652</v>
      </c>
      <c r="H29" s="224">
        <v>130566</v>
      </c>
      <c r="I29" s="224">
        <v>230111</v>
      </c>
      <c r="J29" s="225">
        <v>39713</v>
      </c>
      <c r="K29" s="224">
        <v>8281</v>
      </c>
      <c r="L29" s="225">
        <v>6390</v>
      </c>
      <c r="M29" s="250">
        <f>SUM(B29:L29)</f>
        <v>759829</v>
      </c>
    </row>
    <row r="30" spans="1:13" x14ac:dyDescent="0.25">
      <c r="A30" s="181" t="s">
        <v>58</v>
      </c>
      <c r="B30" s="181">
        <v>0</v>
      </c>
      <c r="C30" s="224">
        <v>7854</v>
      </c>
      <c r="D30" s="225">
        <v>3887</v>
      </c>
      <c r="E30" s="224">
        <v>18871</v>
      </c>
      <c r="F30" s="225">
        <v>40883</v>
      </c>
      <c r="G30" s="224">
        <v>5019</v>
      </c>
      <c r="H30" s="224">
        <v>8769</v>
      </c>
      <c r="I30" s="224">
        <v>40060</v>
      </c>
      <c r="J30" s="225">
        <v>4963</v>
      </c>
      <c r="K30" s="224">
        <v>1111</v>
      </c>
      <c r="L30" s="225">
        <v>2605</v>
      </c>
      <c r="M30" s="224">
        <f>SUM(B30:L30)</f>
        <v>134022</v>
      </c>
    </row>
    <row r="31" spans="1:13" ht="12" customHeight="1" x14ac:dyDescent="0.25">
      <c r="A31" s="180" t="s">
        <v>79</v>
      </c>
      <c r="B31" s="180"/>
      <c r="C31" s="103"/>
      <c r="D31" s="104"/>
      <c r="E31" s="103"/>
      <c r="F31" s="104"/>
      <c r="G31" s="103"/>
      <c r="H31" s="103"/>
      <c r="I31" s="103"/>
      <c r="J31" s="104"/>
      <c r="K31" s="103"/>
      <c r="L31" s="104"/>
      <c r="M31" s="103"/>
    </row>
    <row r="32" spans="1:13" x14ac:dyDescent="0.25">
      <c r="A32" s="181" t="s">
        <v>76</v>
      </c>
      <c r="B32" s="181">
        <v>0</v>
      </c>
      <c r="C32" s="181">
        <v>0</v>
      </c>
      <c r="D32" s="226">
        <v>0</v>
      </c>
      <c r="E32" s="224">
        <v>3505</v>
      </c>
      <c r="F32" s="226">
        <v>0</v>
      </c>
      <c r="G32" s="224">
        <v>7534</v>
      </c>
      <c r="H32" s="181">
        <v>0</v>
      </c>
      <c r="I32" s="181">
        <v>0</v>
      </c>
      <c r="J32" s="225">
        <v>0</v>
      </c>
      <c r="K32" s="181">
        <v>58</v>
      </c>
      <c r="L32" s="226">
        <v>279</v>
      </c>
      <c r="M32" s="224">
        <f>SUM(B32:L32)</f>
        <v>11376</v>
      </c>
    </row>
    <row r="33" spans="1:13" ht="12.75" customHeight="1" x14ac:dyDescent="0.25">
      <c r="A33" s="181" t="s">
        <v>77</v>
      </c>
      <c r="B33" s="181">
        <v>0</v>
      </c>
      <c r="C33" s="181">
        <v>0</v>
      </c>
      <c r="D33" s="226">
        <v>0</v>
      </c>
      <c r="E33" s="224">
        <v>3219</v>
      </c>
      <c r="F33" s="226">
        <v>0</v>
      </c>
      <c r="G33" s="224">
        <v>9109</v>
      </c>
      <c r="H33" s="181">
        <v>0</v>
      </c>
      <c r="I33" s="224">
        <v>0</v>
      </c>
      <c r="J33" s="225">
        <v>0</v>
      </c>
      <c r="K33" s="181">
        <v>31</v>
      </c>
      <c r="L33" s="225">
        <v>3368</v>
      </c>
      <c r="M33" s="250">
        <f>SUM(B33:L33)</f>
        <v>15727</v>
      </c>
    </row>
    <row r="34" spans="1:13" ht="15.75" thickBot="1" x14ac:dyDescent="0.3">
      <c r="A34" s="182" t="s">
        <v>58</v>
      </c>
      <c r="B34" s="182">
        <v>0</v>
      </c>
      <c r="C34" s="182">
        <v>0</v>
      </c>
      <c r="D34" s="227">
        <v>0</v>
      </c>
      <c r="E34" s="164">
        <v>688</v>
      </c>
      <c r="F34" s="227">
        <v>0</v>
      </c>
      <c r="G34" s="182">
        <v>862</v>
      </c>
      <c r="H34" s="182">
        <v>0</v>
      </c>
      <c r="I34" s="182">
        <v>0</v>
      </c>
      <c r="J34" s="227">
        <v>0</v>
      </c>
      <c r="K34" s="182">
        <v>152</v>
      </c>
      <c r="L34" s="227">
        <v>956</v>
      </c>
      <c r="M34" s="164">
        <f>SUM(B34:L34)</f>
        <v>2658</v>
      </c>
    </row>
  </sheetData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7" workbookViewId="0"/>
  </sheetViews>
  <sheetFormatPr defaultRowHeight="15" x14ac:dyDescent="0.25"/>
  <cols>
    <col min="1" max="1" width="7" customWidth="1"/>
    <col min="2" max="2" width="16.5703125" customWidth="1"/>
    <col min="3" max="3" width="13.42578125" customWidth="1"/>
    <col min="4" max="4" width="11.28515625" customWidth="1"/>
    <col min="5" max="6" width="14.28515625" customWidth="1"/>
    <col min="7" max="7" width="12.28515625" customWidth="1"/>
    <col min="8" max="8" width="12.42578125" customWidth="1"/>
    <col min="9" max="10" width="11.42578125" customWidth="1"/>
    <col min="11" max="11" width="11.140625" customWidth="1"/>
  </cols>
  <sheetData>
    <row r="1" spans="1:11" x14ac:dyDescent="0.2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x14ac:dyDescent="0.25">
      <c r="A2" s="256"/>
      <c r="B2" s="418" t="s">
        <v>115</v>
      </c>
      <c r="C2" s="418"/>
      <c r="D2" s="418"/>
      <c r="E2" s="418"/>
      <c r="F2" s="418"/>
      <c r="G2" s="419"/>
      <c r="H2" s="419"/>
      <c r="I2" s="125"/>
      <c r="J2" s="125"/>
      <c r="K2" s="125"/>
    </row>
    <row r="3" spans="1:11" ht="15.75" thickBot="1" x14ac:dyDescent="0.3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39" t="s">
        <v>92</v>
      </c>
    </row>
    <row r="4" spans="1:11" ht="15.75" thickBot="1" x14ac:dyDescent="0.3">
      <c r="A4" s="317" t="s">
        <v>82</v>
      </c>
      <c r="B4" s="317" t="s">
        <v>57</v>
      </c>
      <c r="C4" s="317" t="s">
        <v>83</v>
      </c>
      <c r="D4" s="317" t="s">
        <v>84</v>
      </c>
      <c r="E4" s="420" t="s">
        <v>85</v>
      </c>
      <c r="F4" s="421"/>
      <c r="G4" s="422"/>
      <c r="H4" s="317" t="s">
        <v>86</v>
      </c>
      <c r="I4" s="317" t="s">
        <v>80</v>
      </c>
      <c r="J4" s="317" t="s">
        <v>87</v>
      </c>
      <c r="K4" s="317" t="s">
        <v>3</v>
      </c>
    </row>
    <row r="5" spans="1:11" ht="47.25" customHeight="1" thickBot="1" x14ac:dyDescent="0.3">
      <c r="A5" s="417"/>
      <c r="B5" s="417"/>
      <c r="C5" s="417"/>
      <c r="D5" s="417"/>
      <c r="E5" s="119" t="s">
        <v>59</v>
      </c>
      <c r="F5" s="119" t="s">
        <v>60</v>
      </c>
      <c r="G5" s="119" t="s">
        <v>88</v>
      </c>
      <c r="H5" s="417"/>
      <c r="I5" s="417"/>
      <c r="J5" s="417"/>
      <c r="K5" s="417"/>
    </row>
    <row r="6" spans="1:11" ht="15.75" thickBot="1" x14ac:dyDescent="0.3">
      <c r="A6" s="126"/>
      <c r="B6" s="150" t="s">
        <v>55</v>
      </c>
      <c r="C6" s="120">
        <f t="shared" ref="C6:K6" si="0">SUM(C7:C17)</f>
        <v>3919633</v>
      </c>
      <c r="D6" s="78">
        <f t="shared" si="0"/>
        <v>54168</v>
      </c>
      <c r="E6" s="195">
        <f t="shared" si="0"/>
        <v>3281341</v>
      </c>
      <c r="F6" s="195">
        <f t="shared" si="0"/>
        <v>1803188</v>
      </c>
      <c r="G6" s="288">
        <f t="shared" si="0"/>
        <v>5200837</v>
      </c>
      <c r="H6" s="78">
        <f t="shared" si="0"/>
        <v>0</v>
      </c>
      <c r="I6" s="78">
        <f t="shared" si="0"/>
        <v>0</v>
      </c>
      <c r="J6" s="78">
        <f t="shared" si="0"/>
        <v>3070</v>
      </c>
      <c r="K6" s="278">
        <f t="shared" si="0"/>
        <v>9177708</v>
      </c>
    </row>
    <row r="7" spans="1:11" x14ac:dyDescent="0.25">
      <c r="A7" s="121">
        <v>1</v>
      </c>
      <c r="B7" s="186" t="s">
        <v>69</v>
      </c>
      <c r="C7" s="194">
        <f>381019+1570</f>
        <v>382589</v>
      </c>
      <c r="D7" s="196">
        <v>11007</v>
      </c>
      <c r="E7" s="194">
        <v>255469</v>
      </c>
      <c r="F7" s="194">
        <v>132905</v>
      </c>
      <c r="G7" s="196">
        <f>SUM(E7:F7)+6835</f>
        <v>395209</v>
      </c>
      <c r="H7" s="194">
        <v>0</v>
      </c>
      <c r="I7" s="194">
        <v>0</v>
      </c>
      <c r="J7" s="194">
        <v>0</v>
      </c>
      <c r="K7" s="196">
        <f t="shared" ref="K7:K17" si="1">C7+D7+G7+J7</f>
        <v>788805</v>
      </c>
    </row>
    <row r="8" spans="1:11" x14ac:dyDescent="0.25">
      <c r="A8" s="118">
        <v>2</v>
      </c>
      <c r="B8" s="124" t="s">
        <v>4</v>
      </c>
      <c r="C8" s="197">
        <f>553946+8502</f>
        <v>562448</v>
      </c>
      <c r="D8" s="191">
        <v>6661</v>
      </c>
      <c r="E8" s="191">
        <v>951565</v>
      </c>
      <c r="F8" s="191">
        <v>275980</v>
      </c>
      <c r="G8" s="197">
        <f>SUM(E8:F8)+58840</f>
        <v>1286385</v>
      </c>
      <c r="H8" s="197">
        <v>0</v>
      </c>
      <c r="I8" s="197">
        <v>0</v>
      </c>
      <c r="J8" s="197">
        <v>0</v>
      </c>
      <c r="K8" s="277">
        <f t="shared" si="1"/>
        <v>1855494</v>
      </c>
    </row>
    <row r="9" spans="1:11" x14ac:dyDescent="0.25">
      <c r="A9" s="122">
        <v>3</v>
      </c>
      <c r="B9" s="187" t="s">
        <v>5</v>
      </c>
      <c r="C9" s="190">
        <f>302078+5296</f>
        <v>307374</v>
      </c>
      <c r="D9" s="190">
        <v>1996</v>
      </c>
      <c r="E9" s="190">
        <v>180196</v>
      </c>
      <c r="F9" s="190">
        <v>176622</v>
      </c>
      <c r="G9" s="200">
        <f>SUM(E9:F9)+2319</f>
        <v>359137</v>
      </c>
      <c r="H9" s="190">
        <v>0</v>
      </c>
      <c r="I9" s="190">
        <v>0</v>
      </c>
      <c r="J9" s="200">
        <v>0</v>
      </c>
      <c r="K9" s="196">
        <f t="shared" si="1"/>
        <v>668507</v>
      </c>
    </row>
    <row r="10" spans="1:11" x14ac:dyDescent="0.25">
      <c r="A10" s="118">
        <v>4</v>
      </c>
      <c r="B10" s="124" t="s">
        <v>6</v>
      </c>
      <c r="C10" s="191">
        <f>411177+10427</f>
        <v>421604</v>
      </c>
      <c r="D10" s="191">
        <v>2995</v>
      </c>
      <c r="E10" s="191">
        <v>303219</v>
      </c>
      <c r="F10" s="191">
        <v>135119</v>
      </c>
      <c r="G10" s="197">
        <f>SUM(E10:F10)+15343</f>
        <v>453681</v>
      </c>
      <c r="H10" s="191">
        <v>0</v>
      </c>
      <c r="I10" s="191">
        <v>0</v>
      </c>
      <c r="J10" s="197">
        <v>0</v>
      </c>
      <c r="K10" s="277">
        <f t="shared" si="1"/>
        <v>878280</v>
      </c>
    </row>
    <row r="11" spans="1:11" x14ac:dyDescent="0.25">
      <c r="A11" s="122">
        <v>5</v>
      </c>
      <c r="B11" s="187" t="s">
        <v>7</v>
      </c>
      <c r="C11" s="190">
        <f>372530+6517</f>
        <v>379047</v>
      </c>
      <c r="D11" s="190">
        <v>16</v>
      </c>
      <c r="E11" s="190">
        <v>197995</v>
      </c>
      <c r="F11" s="190">
        <v>213108</v>
      </c>
      <c r="G11" s="200">
        <f>SUM(E11:F11)+4111</f>
        <v>415214</v>
      </c>
      <c r="H11" s="190">
        <v>0</v>
      </c>
      <c r="I11" s="190">
        <v>0</v>
      </c>
      <c r="J11" s="200">
        <v>0</v>
      </c>
      <c r="K11" s="196">
        <f t="shared" si="1"/>
        <v>794277</v>
      </c>
    </row>
    <row r="12" spans="1:11" x14ac:dyDescent="0.25">
      <c r="A12" s="118">
        <v>6</v>
      </c>
      <c r="B12" s="124" t="s">
        <v>8</v>
      </c>
      <c r="C12" s="191">
        <v>474839</v>
      </c>
      <c r="D12" s="191">
        <v>23756</v>
      </c>
      <c r="E12" s="191">
        <v>257559</v>
      </c>
      <c r="F12" s="191">
        <v>202550</v>
      </c>
      <c r="G12" s="197">
        <f>SUM(E12:F12)+2399</f>
        <v>462508</v>
      </c>
      <c r="H12" s="191">
        <v>0</v>
      </c>
      <c r="I12" s="191">
        <v>0</v>
      </c>
      <c r="J12" s="197">
        <v>0</v>
      </c>
      <c r="K12" s="277">
        <f t="shared" si="1"/>
        <v>961103</v>
      </c>
    </row>
    <row r="13" spans="1:11" x14ac:dyDescent="0.25">
      <c r="A13" s="122">
        <v>7</v>
      </c>
      <c r="B13" s="187" t="s">
        <v>107</v>
      </c>
      <c r="C13" s="190">
        <f>130980+5351</f>
        <v>136331</v>
      </c>
      <c r="D13" s="190">
        <v>0</v>
      </c>
      <c r="E13" s="190">
        <v>135888</v>
      </c>
      <c r="F13" s="190">
        <v>77327</v>
      </c>
      <c r="G13" s="200">
        <f>SUM(E13:F13)+1990</f>
        <v>215205</v>
      </c>
      <c r="H13" s="190">
        <v>0</v>
      </c>
      <c r="I13" s="190">
        <v>0</v>
      </c>
      <c r="J13" s="200">
        <v>0</v>
      </c>
      <c r="K13" s="196">
        <f t="shared" si="1"/>
        <v>351536</v>
      </c>
    </row>
    <row r="14" spans="1:11" x14ac:dyDescent="0.25">
      <c r="A14" s="118">
        <v>8</v>
      </c>
      <c r="B14" s="124" t="s">
        <v>9</v>
      </c>
      <c r="C14" s="191">
        <f>382050+1147</f>
        <v>383197</v>
      </c>
      <c r="D14" s="191">
        <v>0</v>
      </c>
      <c r="E14" s="191">
        <v>200535</v>
      </c>
      <c r="F14" s="191">
        <v>126929</v>
      </c>
      <c r="G14" s="197">
        <f>SUM(E14:F14)+4236</f>
        <v>331700</v>
      </c>
      <c r="H14" s="191">
        <v>0</v>
      </c>
      <c r="I14" s="191">
        <v>0</v>
      </c>
      <c r="J14" s="197">
        <v>0</v>
      </c>
      <c r="K14" s="277">
        <f t="shared" si="1"/>
        <v>714897</v>
      </c>
    </row>
    <row r="15" spans="1:11" x14ac:dyDescent="0.25">
      <c r="A15" s="122">
        <v>9</v>
      </c>
      <c r="B15" s="187" t="s">
        <v>38</v>
      </c>
      <c r="C15" s="190">
        <f>291726+7457</f>
        <v>299183</v>
      </c>
      <c r="D15" s="190">
        <v>2246</v>
      </c>
      <c r="E15" s="190">
        <v>450416</v>
      </c>
      <c r="F15" s="190">
        <v>215568</v>
      </c>
      <c r="G15" s="200">
        <f>SUM(E15:F15)+5499</f>
        <v>671483</v>
      </c>
      <c r="H15" s="190">
        <v>0</v>
      </c>
      <c r="I15" s="190">
        <v>0</v>
      </c>
      <c r="J15" s="200">
        <v>3070</v>
      </c>
      <c r="K15" s="196">
        <f t="shared" si="1"/>
        <v>975982</v>
      </c>
    </row>
    <row r="16" spans="1:11" x14ac:dyDescent="0.25">
      <c r="A16" s="118">
        <v>10</v>
      </c>
      <c r="B16" s="124" t="s">
        <v>93</v>
      </c>
      <c r="C16" s="191">
        <f>350064+5057</f>
        <v>355121</v>
      </c>
      <c r="D16" s="191">
        <v>0</v>
      </c>
      <c r="E16" s="191">
        <v>193152</v>
      </c>
      <c r="F16" s="191">
        <v>138653</v>
      </c>
      <c r="G16" s="197">
        <f>SUM(E16:F16)+9446</f>
        <v>341251</v>
      </c>
      <c r="H16" s="191">
        <v>0</v>
      </c>
      <c r="I16" s="191">
        <v>0</v>
      </c>
      <c r="J16" s="197">
        <v>0</v>
      </c>
      <c r="K16" s="277">
        <f t="shared" si="1"/>
        <v>696372</v>
      </c>
    </row>
    <row r="17" spans="1:11" ht="15.75" thickBot="1" x14ac:dyDescent="0.3">
      <c r="A17" s="123">
        <v>11</v>
      </c>
      <c r="B17" s="188" t="s">
        <v>11</v>
      </c>
      <c r="C17" s="199">
        <v>217900</v>
      </c>
      <c r="D17" s="198">
        <v>5491</v>
      </c>
      <c r="E17" s="199">
        <v>155347</v>
      </c>
      <c r="F17" s="199">
        <v>108427</v>
      </c>
      <c r="G17" s="200">
        <f>SUM(E17:F17)+5290</f>
        <v>269064</v>
      </c>
      <c r="H17" s="199">
        <v>0</v>
      </c>
      <c r="I17" s="199">
        <v>0</v>
      </c>
      <c r="J17" s="198">
        <v>0</v>
      </c>
      <c r="K17" s="196">
        <f t="shared" si="1"/>
        <v>492455</v>
      </c>
    </row>
    <row r="18" spans="1:11" ht="15.75" thickBot="1" x14ac:dyDescent="0.3">
      <c r="A18" s="126"/>
      <c r="B18" s="150" t="s">
        <v>56</v>
      </c>
      <c r="C18" s="151">
        <f t="shared" ref="C18:K18" si="2">SUM(C19:C23)</f>
        <v>28142</v>
      </c>
      <c r="D18" s="193">
        <f t="shared" si="2"/>
        <v>123540</v>
      </c>
      <c r="E18" s="193">
        <f t="shared" si="2"/>
        <v>49857</v>
      </c>
      <c r="F18" s="193">
        <f t="shared" si="2"/>
        <v>31287</v>
      </c>
      <c r="G18" s="280">
        <f t="shared" si="2"/>
        <v>84816</v>
      </c>
      <c r="H18" s="193">
        <f t="shared" si="2"/>
        <v>0</v>
      </c>
      <c r="I18" s="193">
        <f t="shared" si="2"/>
        <v>6593058</v>
      </c>
      <c r="J18" s="193">
        <f t="shared" si="2"/>
        <v>0</v>
      </c>
      <c r="K18" s="280">
        <f t="shared" si="2"/>
        <v>6829556</v>
      </c>
    </row>
    <row r="19" spans="1:11" x14ac:dyDescent="0.25">
      <c r="A19" s="122">
        <v>1</v>
      </c>
      <c r="B19" s="187" t="s">
        <v>11</v>
      </c>
      <c r="C19" s="190">
        <v>6525</v>
      </c>
      <c r="D19" s="190">
        <v>0</v>
      </c>
      <c r="E19" s="190">
        <v>8016</v>
      </c>
      <c r="F19" s="190">
        <v>3127</v>
      </c>
      <c r="G19" s="200">
        <f>SUM(E19:F19)+147</f>
        <v>11290</v>
      </c>
      <c r="H19" s="190">
        <v>0</v>
      </c>
      <c r="I19" s="200">
        <f>2885406+85080</f>
        <v>2970486</v>
      </c>
      <c r="J19" s="190">
        <v>0</v>
      </c>
      <c r="K19" s="196">
        <f>C19+D19+G19+I19+J19</f>
        <v>2988301</v>
      </c>
    </row>
    <row r="20" spans="1:11" x14ac:dyDescent="0.25">
      <c r="A20" s="118">
        <v>2</v>
      </c>
      <c r="B20" s="124" t="s">
        <v>32</v>
      </c>
      <c r="C20" s="191">
        <v>14244</v>
      </c>
      <c r="D20" s="191">
        <v>123540</v>
      </c>
      <c r="E20" s="191">
        <v>35297</v>
      </c>
      <c r="F20" s="191">
        <v>18997</v>
      </c>
      <c r="G20" s="197">
        <f>SUM(E20:F20)+1629</f>
        <v>55923</v>
      </c>
      <c r="H20" s="191">
        <v>0</v>
      </c>
      <c r="I20" s="191">
        <f>2367174+2983</f>
        <v>2370157</v>
      </c>
      <c r="J20" s="191">
        <v>0</v>
      </c>
      <c r="K20" s="277">
        <f>C20+D20+G20+I20+J20</f>
        <v>2563864</v>
      </c>
    </row>
    <row r="21" spans="1:11" x14ac:dyDescent="0.25">
      <c r="A21" s="122">
        <v>3</v>
      </c>
      <c r="B21" s="187" t="s">
        <v>7</v>
      </c>
      <c r="C21" s="190">
        <v>4528</v>
      </c>
      <c r="D21" s="187">
        <v>0</v>
      </c>
      <c r="E21" s="190">
        <v>4169</v>
      </c>
      <c r="F21" s="190">
        <v>9046</v>
      </c>
      <c r="G21" s="200">
        <f>SUM(E21:F21)+1679</f>
        <v>14894</v>
      </c>
      <c r="H21" s="190">
        <v>0</v>
      </c>
      <c r="I21" s="200">
        <f>578580+213895</f>
        <v>792475</v>
      </c>
      <c r="J21" s="190">
        <v>0</v>
      </c>
      <c r="K21" s="196">
        <f>C21+D21+G21+I21+J21</f>
        <v>811897</v>
      </c>
    </row>
    <row r="22" spans="1:11" x14ac:dyDescent="0.25">
      <c r="A22" s="140">
        <v>4</v>
      </c>
      <c r="B22" s="189" t="s">
        <v>9</v>
      </c>
      <c r="C22" s="192">
        <v>2539</v>
      </c>
      <c r="D22" s="189">
        <v>0</v>
      </c>
      <c r="E22" s="192">
        <v>2366</v>
      </c>
      <c r="F22" s="192">
        <v>61</v>
      </c>
      <c r="G22" s="293">
        <f>SUM(E22:F22)+187</f>
        <v>2614</v>
      </c>
      <c r="H22" s="192">
        <v>0</v>
      </c>
      <c r="I22" s="192">
        <f>377045+26275</f>
        <v>403320</v>
      </c>
      <c r="J22" s="192">
        <v>0</v>
      </c>
      <c r="K22" s="277">
        <f>C22+D22+G22+I22+J22</f>
        <v>408473</v>
      </c>
    </row>
    <row r="23" spans="1:11" s="1" customFormat="1" ht="15.75" thickBot="1" x14ac:dyDescent="0.3">
      <c r="A23" s="122">
        <v>5</v>
      </c>
      <c r="B23" s="187" t="s">
        <v>4</v>
      </c>
      <c r="C23" s="190">
        <v>306</v>
      </c>
      <c r="D23" s="187">
        <v>0</v>
      </c>
      <c r="E23" s="190">
        <v>9</v>
      </c>
      <c r="F23" s="190">
        <v>56</v>
      </c>
      <c r="G23" s="200">
        <f>SUM(E23:F23)+30</f>
        <v>95</v>
      </c>
      <c r="H23" s="190">
        <v>0</v>
      </c>
      <c r="I23" s="190">
        <f>56615+5</f>
        <v>56620</v>
      </c>
      <c r="J23" s="190">
        <v>0</v>
      </c>
      <c r="K23" s="196">
        <f>C23+D23+G23+I23+J23</f>
        <v>57021</v>
      </c>
    </row>
    <row r="24" spans="1:11" ht="15.75" thickBot="1" x14ac:dyDescent="0.3">
      <c r="A24" s="415" t="s">
        <v>30</v>
      </c>
      <c r="B24" s="416"/>
      <c r="C24" s="271">
        <f t="shared" ref="C24:K24" si="3">C6+C18</f>
        <v>3947775</v>
      </c>
      <c r="D24" s="271">
        <f t="shared" si="3"/>
        <v>177708</v>
      </c>
      <c r="E24" s="271">
        <f t="shared" si="3"/>
        <v>3331198</v>
      </c>
      <c r="F24" s="271">
        <f t="shared" si="3"/>
        <v>1834475</v>
      </c>
      <c r="G24" s="279">
        <f t="shared" si="3"/>
        <v>5285653</v>
      </c>
      <c r="H24" s="271">
        <f t="shared" si="3"/>
        <v>0</v>
      </c>
      <c r="I24" s="271">
        <f t="shared" si="3"/>
        <v>6593058</v>
      </c>
      <c r="J24" s="271">
        <f t="shared" si="3"/>
        <v>3070</v>
      </c>
      <c r="K24" s="279">
        <f t="shared" si="3"/>
        <v>16007264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1">
    <mergeCell ref="A24:B24"/>
    <mergeCell ref="I4:I5"/>
    <mergeCell ref="J4:J5"/>
    <mergeCell ref="K4:K5"/>
    <mergeCell ref="B2:H2"/>
    <mergeCell ref="A4:A5"/>
    <mergeCell ref="B4:B5"/>
    <mergeCell ref="C4:C5"/>
    <mergeCell ref="D4:D5"/>
    <mergeCell ref="E4:G4"/>
    <mergeCell ref="H4:H5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RowHeight="15" x14ac:dyDescent="0.25"/>
  <cols>
    <col min="3" max="3" width="15" customWidth="1"/>
    <col min="4" max="4" width="17.28515625" customWidth="1"/>
    <col min="5" max="5" width="19.140625" customWidth="1"/>
    <col min="6" max="6" width="24.42578125" customWidth="1"/>
    <col min="7" max="7" width="25.85546875" customWidth="1"/>
  </cols>
  <sheetData>
    <row r="1" spans="1:8" x14ac:dyDescent="0.25">
      <c r="A1" s="276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429" t="s">
        <v>116</v>
      </c>
      <c r="C4" s="429"/>
      <c r="D4" s="429"/>
      <c r="E4" s="429"/>
      <c r="F4" s="429"/>
      <c r="G4" s="429"/>
      <c r="H4" s="429"/>
    </row>
    <row r="5" spans="1:8" x14ac:dyDescent="0.25">
      <c r="A5" s="1"/>
      <c r="B5" s="248"/>
      <c r="C5" s="249"/>
      <c r="D5" s="249"/>
      <c r="E5" s="249"/>
      <c r="F5" s="249"/>
      <c r="G5" s="249"/>
      <c r="H5" s="249"/>
    </row>
    <row r="6" spans="1:8" ht="15.75" thickBot="1" x14ac:dyDescent="0.3">
      <c r="A6" s="1"/>
      <c r="B6" s="1"/>
      <c r="C6" s="1"/>
      <c r="D6" s="1"/>
      <c r="E6" s="1"/>
      <c r="F6" s="1"/>
      <c r="G6" s="108"/>
      <c r="H6" s="1"/>
    </row>
    <row r="7" spans="1:8" ht="15" customHeight="1" x14ac:dyDescent="0.25">
      <c r="A7" s="1"/>
      <c r="B7" s="430" t="s">
        <v>3</v>
      </c>
      <c r="C7" s="431"/>
      <c r="D7" s="434" t="s">
        <v>61</v>
      </c>
      <c r="E7" s="436" t="s">
        <v>62</v>
      </c>
      <c r="F7" s="436" t="s">
        <v>63</v>
      </c>
      <c r="G7" s="438" t="s">
        <v>59</v>
      </c>
      <c r="H7" s="1"/>
    </row>
    <row r="8" spans="1:8" ht="23.25" customHeight="1" x14ac:dyDescent="0.25">
      <c r="A8" s="1"/>
      <c r="B8" s="432"/>
      <c r="C8" s="433"/>
      <c r="D8" s="435"/>
      <c r="E8" s="437"/>
      <c r="F8" s="437"/>
      <c r="G8" s="439"/>
      <c r="H8" s="1"/>
    </row>
    <row r="9" spans="1:8" ht="45" customHeight="1" x14ac:dyDescent="0.25">
      <c r="A9" s="1"/>
      <c r="B9" s="423" t="s">
        <v>64</v>
      </c>
      <c r="C9" s="424"/>
      <c r="D9" s="281">
        <v>499</v>
      </c>
      <c r="E9" s="281">
        <v>73721</v>
      </c>
      <c r="F9" s="281">
        <v>728</v>
      </c>
      <c r="G9" s="282">
        <v>150083</v>
      </c>
      <c r="H9" s="1"/>
    </row>
    <row r="10" spans="1:8" ht="45" customHeight="1" x14ac:dyDescent="0.25">
      <c r="A10" s="1"/>
      <c r="B10" s="423" t="s">
        <v>65</v>
      </c>
      <c r="C10" s="424"/>
      <c r="D10" s="281">
        <v>97</v>
      </c>
      <c r="E10" s="281">
        <v>21720</v>
      </c>
      <c r="F10" s="281">
        <v>173</v>
      </c>
      <c r="G10" s="282">
        <v>49413</v>
      </c>
      <c r="H10" s="1"/>
    </row>
    <row r="11" spans="1:8" ht="38.25" customHeight="1" x14ac:dyDescent="0.25">
      <c r="A11" s="1"/>
      <c r="B11" s="425" t="s">
        <v>3</v>
      </c>
      <c r="C11" s="426"/>
      <c r="D11" s="283">
        <f>D9+D10</f>
        <v>596</v>
      </c>
      <c r="E11" s="284">
        <f t="shared" ref="E11:G11" si="0">E9+E10</f>
        <v>95441</v>
      </c>
      <c r="F11" s="283">
        <f t="shared" si="0"/>
        <v>901</v>
      </c>
      <c r="G11" s="285">
        <f t="shared" si="0"/>
        <v>199496</v>
      </c>
      <c r="H11" s="1"/>
    </row>
    <row r="12" spans="1:8" ht="53.25" customHeight="1" thickBot="1" x14ac:dyDescent="0.3">
      <c r="A12" s="1"/>
      <c r="B12" s="427" t="s">
        <v>66</v>
      </c>
      <c r="C12" s="428"/>
      <c r="D12" s="286">
        <v>313</v>
      </c>
      <c r="E12" s="286">
        <v>33601</v>
      </c>
      <c r="F12" s="286">
        <v>337</v>
      </c>
      <c r="G12" s="287">
        <v>85580</v>
      </c>
      <c r="H12" s="1"/>
    </row>
  </sheetData>
  <mergeCells count="10">
    <mergeCell ref="B9:C9"/>
    <mergeCell ref="B10:C10"/>
    <mergeCell ref="B11:C11"/>
    <mergeCell ref="B12:C12"/>
    <mergeCell ref="B4:H4"/>
    <mergeCell ref="B7:C8"/>
    <mergeCell ref="D7:D8"/>
    <mergeCell ref="E7:E8"/>
    <mergeCell ref="F7:F8"/>
    <mergeCell ref="G7:G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/>
  </sheetViews>
  <sheetFormatPr defaultRowHeight="15" x14ac:dyDescent="0.25"/>
  <cols>
    <col min="1" max="1" width="4.28515625" customWidth="1"/>
    <col min="2" max="2" width="27.85546875" customWidth="1"/>
  </cols>
  <sheetData>
    <row r="1" spans="1:14" ht="23.25" customHeight="1" thickBot="1" x14ac:dyDescent="0.3">
      <c r="A1" s="231"/>
      <c r="B1" s="231"/>
      <c r="C1" s="303" t="s">
        <v>95</v>
      </c>
      <c r="D1" s="304"/>
      <c r="E1" s="304"/>
      <c r="F1" s="304"/>
      <c r="G1" s="304"/>
      <c r="H1" s="304"/>
      <c r="I1" s="304"/>
      <c r="J1" s="2"/>
      <c r="K1" s="2"/>
      <c r="L1" s="2"/>
      <c r="M1" s="2"/>
      <c r="N1" s="8"/>
    </row>
    <row r="2" spans="1:14" ht="15.75" thickBot="1" x14ac:dyDescent="0.3">
      <c r="A2" s="307" t="s">
        <v>0</v>
      </c>
      <c r="B2" s="309" t="s">
        <v>1</v>
      </c>
      <c r="C2" s="311" t="s">
        <v>2</v>
      </c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05" t="s">
        <v>3</v>
      </c>
    </row>
    <row r="3" spans="1:14" ht="15.75" thickBot="1" x14ac:dyDescent="0.3">
      <c r="A3" s="308"/>
      <c r="B3" s="310"/>
      <c r="C3" s="91" t="s">
        <v>69</v>
      </c>
      <c r="D3" s="24" t="s">
        <v>4</v>
      </c>
      <c r="E3" s="23" t="s">
        <v>5</v>
      </c>
      <c r="F3" s="24" t="s">
        <v>6</v>
      </c>
      <c r="G3" s="23" t="s">
        <v>7</v>
      </c>
      <c r="H3" s="24" t="s">
        <v>8</v>
      </c>
      <c r="I3" s="23" t="s">
        <v>107</v>
      </c>
      <c r="J3" s="24" t="s">
        <v>9</v>
      </c>
      <c r="K3" s="91" t="s">
        <v>10</v>
      </c>
      <c r="L3" s="24" t="s">
        <v>93</v>
      </c>
      <c r="M3" s="25" t="s">
        <v>11</v>
      </c>
      <c r="N3" s="306"/>
    </row>
    <row r="4" spans="1:14" x14ac:dyDescent="0.25">
      <c r="A4" s="5">
        <v>1</v>
      </c>
      <c r="B4" s="9" t="s">
        <v>12</v>
      </c>
      <c r="C4" s="201">
        <v>26749</v>
      </c>
      <c r="D4" s="217">
        <v>41374</v>
      </c>
      <c r="E4" s="201">
        <v>28008</v>
      </c>
      <c r="F4" s="217">
        <v>70980</v>
      </c>
      <c r="G4" s="223">
        <v>46022</v>
      </c>
      <c r="H4" s="217">
        <v>35611</v>
      </c>
      <c r="I4" s="223">
        <v>18322</v>
      </c>
      <c r="J4" s="217">
        <v>41211</v>
      </c>
      <c r="K4" s="223">
        <v>37115</v>
      </c>
      <c r="L4" s="217">
        <v>38477</v>
      </c>
      <c r="M4" s="213">
        <v>54628</v>
      </c>
      <c r="N4" s="210">
        <f>SUM(C4:M4)</f>
        <v>438497</v>
      </c>
    </row>
    <row r="5" spans="1:14" x14ac:dyDescent="0.25">
      <c r="A5" s="4">
        <v>2</v>
      </c>
      <c r="B5" s="10" t="s">
        <v>13</v>
      </c>
      <c r="C5" s="220">
        <v>7</v>
      </c>
      <c r="D5" s="218">
        <v>5027</v>
      </c>
      <c r="E5" s="221">
        <v>1472</v>
      </c>
      <c r="F5" s="218">
        <v>1229</v>
      </c>
      <c r="G5" s="220">
        <v>20</v>
      </c>
      <c r="H5" s="22">
        <v>527</v>
      </c>
      <c r="I5" s="220">
        <v>0</v>
      </c>
      <c r="J5" s="22">
        <v>72</v>
      </c>
      <c r="K5" s="220">
        <v>30</v>
      </c>
      <c r="L5" s="22">
        <v>423</v>
      </c>
      <c r="M5" s="214">
        <v>212</v>
      </c>
      <c r="N5" s="211">
        <f>SUM(C5:M5)</f>
        <v>9019</v>
      </c>
    </row>
    <row r="6" spans="1:14" x14ac:dyDescent="0.25">
      <c r="A6" s="4">
        <v>3</v>
      </c>
      <c r="B6" s="10" t="s">
        <v>14</v>
      </c>
      <c r="C6" s="221">
        <v>2100</v>
      </c>
      <c r="D6" s="218">
        <v>5134</v>
      </c>
      <c r="E6" s="221">
        <v>7149</v>
      </c>
      <c r="F6" s="218">
        <v>5428</v>
      </c>
      <c r="G6" s="221">
        <v>1952</v>
      </c>
      <c r="H6" s="218">
        <v>3220</v>
      </c>
      <c r="I6" s="221">
        <v>379</v>
      </c>
      <c r="J6" s="218">
        <v>2528</v>
      </c>
      <c r="K6" s="221">
        <v>4170</v>
      </c>
      <c r="L6" s="218">
        <v>2214</v>
      </c>
      <c r="M6" s="215">
        <v>2224</v>
      </c>
      <c r="N6" s="238">
        <f>SUM(C6:M6)</f>
        <v>36498</v>
      </c>
    </row>
    <row r="7" spans="1:14" x14ac:dyDescent="0.25">
      <c r="A7" s="4">
        <v>4</v>
      </c>
      <c r="B7" s="10" t="s">
        <v>15</v>
      </c>
      <c r="C7" s="220">
        <v>0</v>
      </c>
      <c r="D7" s="22">
        <v>0</v>
      </c>
      <c r="E7" s="220">
        <v>0</v>
      </c>
      <c r="F7" s="22">
        <v>0</v>
      </c>
      <c r="G7" s="220">
        <v>0</v>
      </c>
      <c r="H7" s="22">
        <v>0</v>
      </c>
      <c r="I7" s="220">
        <v>0</v>
      </c>
      <c r="J7" s="22">
        <v>0</v>
      </c>
      <c r="K7" s="220">
        <v>0</v>
      </c>
      <c r="L7" s="22">
        <v>0</v>
      </c>
      <c r="M7" s="214">
        <v>0</v>
      </c>
      <c r="N7" s="10">
        <v>0</v>
      </c>
    </row>
    <row r="8" spans="1:14" x14ac:dyDescent="0.25">
      <c r="A8" s="4">
        <v>5</v>
      </c>
      <c r="B8" s="10" t="s">
        <v>16</v>
      </c>
      <c r="C8" s="220">
        <v>0</v>
      </c>
      <c r="D8" s="218">
        <v>0</v>
      </c>
      <c r="E8" s="220">
        <v>0</v>
      </c>
      <c r="F8" s="22">
        <v>0</v>
      </c>
      <c r="G8" s="221">
        <v>4</v>
      </c>
      <c r="H8" s="218">
        <v>1</v>
      </c>
      <c r="I8" s="220">
        <v>0</v>
      </c>
      <c r="J8" s="22">
        <v>0</v>
      </c>
      <c r="K8" s="220">
        <v>0</v>
      </c>
      <c r="L8" s="22">
        <v>0</v>
      </c>
      <c r="M8" s="214">
        <v>0</v>
      </c>
      <c r="N8" s="211">
        <f t="shared" ref="N8:N21" si="0">SUM(C8:M8)</f>
        <v>5</v>
      </c>
    </row>
    <row r="9" spans="1:14" x14ac:dyDescent="0.25">
      <c r="A9" s="4">
        <v>6</v>
      </c>
      <c r="B9" s="10" t="s">
        <v>17</v>
      </c>
      <c r="C9" s="220">
        <v>1</v>
      </c>
      <c r="D9" s="22">
        <v>6</v>
      </c>
      <c r="E9" s="220">
        <v>2</v>
      </c>
      <c r="F9" s="22">
        <v>7</v>
      </c>
      <c r="G9" s="220">
        <v>3</v>
      </c>
      <c r="H9" s="22">
        <v>3</v>
      </c>
      <c r="I9" s="220">
        <v>0</v>
      </c>
      <c r="J9" s="22">
        <v>4</v>
      </c>
      <c r="K9" s="220">
        <v>8</v>
      </c>
      <c r="L9" s="22">
        <v>2</v>
      </c>
      <c r="M9" s="214">
        <v>0</v>
      </c>
      <c r="N9" s="10">
        <f t="shared" si="0"/>
        <v>36</v>
      </c>
    </row>
    <row r="10" spans="1:14" x14ac:dyDescent="0.25">
      <c r="A10" s="4">
        <v>7</v>
      </c>
      <c r="B10" s="10" t="s">
        <v>18</v>
      </c>
      <c r="C10" s="221">
        <v>326</v>
      </c>
      <c r="D10" s="218">
        <v>526</v>
      </c>
      <c r="E10" s="221">
        <v>218</v>
      </c>
      <c r="F10" s="218">
        <v>230</v>
      </c>
      <c r="G10" s="221">
        <v>227</v>
      </c>
      <c r="H10" s="218">
        <v>370</v>
      </c>
      <c r="I10" s="220">
        <v>0</v>
      </c>
      <c r="J10" s="218">
        <v>125</v>
      </c>
      <c r="K10" s="220">
        <v>49</v>
      </c>
      <c r="L10" s="22">
        <v>18</v>
      </c>
      <c r="M10" s="214">
        <v>50</v>
      </c>
      <c r="N10" s="211">
        <f t="shared" si="0"/>
        <v>2139</v>
      </c>
    </row>
    <row r="11" spans="1:14" x14ac:dyDescent="0.25">
      <c r="A11" s="4">
        <v>8</v>
      </c>
      <c r="B11" s="10" t="s">
        <v>19</v>
      </c>
      <c r="C11" s="221">
        <v>7922</v>
      </c>
      <c r="D11" s="218">
        <v>10148</v>
      </c>
      <c r="E11" s="221">
        <v>5066</v>
      </c>
      <c r="F11" s="218">
        <v>12886</v>
      </c>
      <c r="G11" s="221">
        <v>5079</v>
      </c>
      <c r="H11" s="218">
        <v>18895</v>
      </c>
      <c r="I11" s="221">
        <v>480</v>
      </c>
      <c r="J11" s="218">
        <v>3342</v>
      </c>
      <c r="K11" s="221">
        <v>4444</v>
      </c>
      <c r="L11" s="218">
        <v>4274</v>
      </c>
      <c r="M11" s="215">
        <v>10845</v>
      </c>
      <c r="N11" s="238">
        <f t="shared" si="0"/>
        <v>83381</v>
      </c>
    </row>
    <row r="12" spans="1:14" x14ac:dyDescent="0.25">
      <c r="A12" s="4">
        <v>9</v>
      </c>
      <c r="B12" s="10" t="s">
        <v>20</v>
      </c>
      <c r="C12" s="221">
        <v>8695</v>
      </c>
      <c r="D12" s="218">
        <v>11012</v>
      </c>
      <c r="E12" s="221">
        <v>1608</v>
      </c>
      <c r="F12" s="218">
        <v>20702</v>
      </c>
      <c r="G12" s="221">
        <v>5488</v>
      </c>
      <c r="H12" s="218">
        <v>17055</v>
      </c>
      <c r="I12" s="221">
        <v>266</v>
      </c>
      <c r="J12" s="218">
        <v>1345</v>
      </c>
      <c r="K12" s="221">
        <v>2199</v>
      </c>
      <c r="L12" s="218">
        <v>1715</v>
      </c>
      <c r="M12" s="215">
        <v>2080</v>
      </c>
      <c r="N12" s="238">
        <f t="shared" si="0"/>
        <v>72165</v>
      </c>
    </row>
    <row r="13" spans="1:14" x14ac:dyDescent="0.25">
      <c r="A13" s="4">
        <v>10</v>
      </c>
      <c r="B13" s="10" t="s">
        <v>21</v>
      </c>
      <c r="C13" s="221">
        <v>33947</v>
      </c>
      <c r="D13" s="218">
        <v>61325</v>
      </c>
      <c r="E13" s="221">
        <v>47776</v>
      </c>
      <c r="F13" s="218">
        <v>49209</v>
      </c>
      <c r="G13" s="221">
        <v>63953</v>
      </c>
      <c r="H13" s="218">
        <v>49130</v>
      </c>
      <c r="I13" s="221">
        <v>29980</v>
      </c>
      <c r="J13" s="218">
        <v>69665</v>
      </c>
      <c r="K13" s="221">
        <v>52106</v>
      </c>
      <c r="L13" s="218">
        <v>50250</v>
      </c>
      <c r="M13" s="215">
        <v>32842</v>
      </c>
      <c r="N13" s="238">
        <f t="shared" si="0"/>
        <v>540183</v>
      </c>
    </row>
    <row r="14" spans="1:14" x14ac:dyDescent="0.25">
      <c r="A14" s="4">
        <v>11</v>
      </c>
      <c r="B14" s="10" t="s">
        <v>22</v>
      </c>
      <c r="C14" s="220">
        <v>0</v>
      </c>
      <c r="D14" s="22">
        <v>1</v>
      </c>
      <c r="E14" s="220">
        <v>0</v>
      </c>
      <c r="F14" s="218">
        <v>0</v>
      </c>
      <c r="G14" s="221">
        <v>15</v>
      </c>
      <c r="H14" s="218">
        <v>11</v>
      </c>
      <c r="I14" s="220">
        <v>0</v>
      </c>
      <c r="J14" s="22">
        <v>0</v>
      </c>
      <c r="K14" s="220">
        <v>20</v>
      </c>
      <c r="L14" s="22">
        <v>0</v>
      </c>
      <c r="M14" s="214">
        <v>0</v>
      </c>
      <c r="N14" s="211">
        <f t="shared" si="0"/>
        <v>47</v>
      </c>
    </row>
    <row r="15" spans="1:14" x14ac:dyDescent="0.25">
      <c r="A15" s="4">
        <v>12</v>
      </c>
      <c r="B15" s="10" t="s">
        <v>23</v>
      </c>
      <c r="C15" s="220">
        <v>50</v>
      </c>
      <c r="D15" s="22">
        <v>74</v>
      </c>
      <c r="E15" s="220">
        <v>25</v>
      </c>
      <c r="F15" s="22">
        <v>217</v>
      </c>
      <c r="G15" s="220">
        <v>34</v>
      </c>
      <c r="H15" s="22">
        <v>107</v>
      </c>
      <c r="I15" s="220">
        <v>0</v>
      </c>
      <c r="J15" s="22">
        <v>41</v>
      </c>
      <c r="K15" s="220">
        <v>150</v>
      </c>
      <c r="L15" s="22">
        <v>19</v>
      </c>
      <c r="M15" s="214">
        <v>3</v>
      </c>
      <c r="N15" s="211">
        <f t="shared" si="0"/>
        <v>720</v>
      </c>
    </row>
    <row r="16" spans="1:14" x14ac:dyDescent="0.25">
      <c r="A16" s="4">
        <v>13</v>
      </c>
      <c r="B16" s="10" t="s">
        <v>24</v>
      </c>
      <c r="C16" s="221">
        <v>2782</v>
      </c>
      <c r="D16" s="218">
        <v>4165</v>
      </c>
      <c r="E16" s="221">
        <v>1022</v>
      </c>
      <c r="F16" s="218">
        <v>6485</v>
      </c>
      <c r="G16" s="221">
        <v>3660</v>
      </c>
      <c r="H16" s="218">
        <v>10252</v>
      </c>
      <c r="I16" s="220">
        <v>134</v>
      </c>
      <c r="J16" s="218">
        <v>1068</v>
      </c>
      <c r="K16" s="221">
        <v>2610</v>
      </c>
      <c r="L16" s="22">
        <v>225</v>
      </c>
      <c r="M16" s="259">
        <v>1585</v>
      </c>
      <c r="N16" s="211">
        <f t="shared" si="0"/>
        <v>33988</v>
      </c>
    </row>
    <row r="17" spans="1:14" x14ac:dyDescent="0.25">
      <c r="A17" s="4">
        <v>14</v>
      </c>
      <c r="B17" s="10" t="s">
        <v>25</v>
      </c>
      <c r="C17" s="220">
        <v>1</v>
      </c>
      <c r="D17" s="22">
        <v>14</v>
      </c>
      <c r="E17" s="220">
        <v>0</v>
      </c>
      <c r="F17" s="22">
        <v>10</v>
      </c>
      <c r="G17" s="220">
        <v>0</v>
      </c>
      <c r="H17" s="22">
        <v>0</v>
      </c>
      <c r="I17" s="220">
        <v>0</v>
      </c>
      <c r="J17" s="22">
        <v>0</v>
      </c>
      <c r="K17" s="220">
        <v>0</v>
      </c>
      <c r="L17" s="218">
        <v>3108</v>
      </c>
      <c r="M17" s="214">
        <v>0</v>
      </c>
      <c r="N17" s="211">
        <f t="shared" si="0"/>
        <v>3133</v>
      </c>
    </row>
    <row r="18" spans="1:14" x14ac:dyDescent="0.25">
      <c r="A18" s="4">
        <v>15</v>
      </c>
      <c r="B18" s="10" t="s">
        <v>26</v>
      </c>
      <c r="C18" s="220">
        <v>1</v>
      </c>
      <c r="D18" s="22">
        <v>7</v>
      </c>
      <c r="E18" s="220">
        <v>0</v>
      </c>
      <c r="F18" s="218">
        <v>3</v>
      </c>
      <c r="G18" s="220">
        <v>0</v>
      </c>
      <c r="H18" s="22">
        <v>34</v>
      </c>
      <c r="I18" s="220">
        <v>0</v>
      </c>
      <c r="J18" s="22">
        <v>0</v>
      </c>
      <c r="K18" s="220">
        <v>27</v>
      </c>
      <c r="L18" s="22">
        <v>44</v>
      </c>
      <c r="M18" s="214">
        <v>0</v>
      </c>
      <c r="N18" s="211">
        <f t="shared" si="0"/>
        <v>116</v>
      </c>
    </row>
    <row r="19" spans="1:14" x14ac:dyDescent="0.25">
      <c r="A19" s="4">
        <v>16</v>
      </c>
      <c r="B19" s="10" t="s">
        <v>27</v>
      </c>
      <c r="C19" s="221">
        <v>19</v>
      </c>
      <c r="D19" s="218">
        <v>33</v>
      </c>
      <c r="E19" s="221">
        <v>11</v>
      </c>
      <c r="F19" s="218">
        <v>58</v>
      </c>
      <c r="G19" s="220">
        <v>0</v>
      </c>
      <c r="H19" s="218">
        <v>894</v>
      </c>
      <c r="I19" s="220">
        <v>0</v>
      </c>
      <c r="J19" s="22">
        <v>22</v>
      </c>
      <c r="K19" s="220">
        <v>0</v>
      </c>
      <c r="L19" s="22">
        <v>3</v>
      </c>
      <c r="M19" s="214">
        <v>2</v>
      </c>
      <c r="N19" s="211">
        <f t="shared" si="0"/>
        <v>1042</v>
      </c>
    </row>
    <row r="20" spans="1:14" x14ac:dyDescent="0.25">
      <c r="A20" s="4">
        <v>17</v>
      </c>
      <c r="B20" s="10" t="s">
        <v>28</v>
      </c>
      <c r="C20" s="220">
        <v>0</v>
      </c>
      <c r="D20" s="22">
        <v>0</v>
      </c>
      <c r="E20" s="220">
        <v>0</v>
      </c>
      <c r="F20" s="22">
        <v>0</v>
      </c>
      <c r="G20" s="220">
        <v>0</v>
      </c>
      <c r="H20" s="22">
        <v>0</v>
      </c>
      <c r="I20" s="220">
        <v>0</v>
      </c>
      <c r="J20" s="22">
        <v>0</v>
      </c>
      <c r="K20" s="221">
        <v>0</v>
      </c>
      <c r="L20" s="22">
        <v>1</v>
      </c>
      <c r="M20" s="214">
        <v>6</v>
      </c>
      <c r="N20" s="211">
        <f t="shared" si="0"/>
        <v>7</v>
      </c>
    </row>
    <row r="21" spans="1:14" ht="15.75" thickBot="1" x14ac:dyDescent="0.3">
      <c r="A21" s="6">
        <v>18</v>
      </c>
      <c r="B21" s="11" t="s">
        <v>29</v>
      </c>
      <c r="C21" s="222">
        <v>2893</v>
      </c>
      <c r="D21" s="219">
        <v>18823</v>
      </c>
      <c r="E21" s="222">
        <v>3740</v>
      </c>
      <c r="F21" s="219">
        <v>14300</v>
      </c>
      <c r="G21" s="222">
        <v>4766</v>
      </c>
      <c r="H21" s="219">
        <v>20911</v>
      </c>
      <c r="I21" s="222">
        <v>5541</v>
      </c>
      <c r="J21" s="219">
        <v>10824</v>
      </c>
      <c r="K21" s="222">
        <v>6354</v>
      </c>
      <c r="L21" s="219">
        <v>5416</v>
      </c>
      <c r="M21" s="216">
        <v>6930</v>
      </c>
      <c r="N21" s="212">
        <f t="shared" si="0"/>
        <v>100498</v>
      </c>
    </row>
    <row r="22" spans="1:14" ht="15.75" thickBot="1" x14ac:dyDescent="0.3">
      <c r="A22" s="7"/>
      <c r="B22" s="19" t="s">
        <v>30</v>
      </c>
      <c r="C22" s="145">
        <v>48870</v>
      </c>
      <c r="D22" s="146">
        <v>103936</v>
      </c>
      <c r="E22" s="147">
        <v>66428</v>
      </c>
      <c r="F22" s="146">
        <v>115612</v>
      </c>
      <c r="G22" s="147">
        <v>79428</v>
      </c>
      <c r="H22" s="146">
        <v>94682</v>
      </c>
      <c r="I22" s="147">
        <v>36604</v>
      </c>
      <c r="J22" s="146">
        <v>87789</v>
      </c>
      <c r="K22" s="147">
        <v>68589</v>
      </c>
      <c r="L22" s="146">
        <v>71675</v>
      </c>
      <c r="M22" s="148">
        <v>84538</v>
      </c>
      <c r="N22" s="149">
        <f>SUM(C22:M22)</f>
        <v>858151</v>
      </c>
    </row>
    <row r="23" spans="1:14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</row>
    <row r="24" spans="1:14" ht="15.75" thickBot="1" x14ac:dyDescent="0.3">
      <c r="A24" s="301" t="s">
        <v>31</v>
      </c>
      <c r="B24" s="302"/>
      <c r="C24" s="27">
        <f>C22/N22</f>
        <v>5.6948019637569611E-2</v>
      </c>
      <c r="D24" s="28">
        <f>D22/N22</f>
        <v>0.12111621381318673</v>
      </c>
      <c r="E24" s="29">
        <f>E22/N22</f>
        <v>7.7408288284928878E-2</v>
      </c>
      <c r="F24" s="28">
        <f>F22/N22</f>
        <v>0.13472221089295475</v>
      </c>
      <c r="G24" s="29">
        <f>G22/N22</f>
        <v>9.2557137380251259E-2</v>
      </c>
      <c r="H24" s="28">
        <f>H22/N22</f>
        <v>0.1103325638494857</v>
      </c>
      <c r="I24" s="29">
        <f>I22/N22</f>
        <v>4.2654497868090814E-2</v>
      </c>
      <c r="J24" s="28">
        <f>J22/N22</f>
        <v>0.10230017794071207</v>
      </c>
      <c r="K24" s="29">
        <f>K22/N22</f>
        <v>7.9926493123005163E-2</v>
      </c>
      <c r="L24" s="28">
        <f>L22/N22</f>
        <v>8.3522596839017846E-2</v>
      </c>
      <c r="M24" s="30">
        <f>M22/N22</f>
        <v>9.8511800370797209E-2</v>
      </c>
      <c r="N24" s="107">
        <f>N22/N22</f>
        <v>1</v>
      </c>
    </row>
    <row r="25" spans="1:14" ht="15.75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5.75" thickBot="1" x14ac:dyDescent="0.3">
      <c r="A26" s="307" t="s">
        <v>0</v>
      </c>
      <c r="B26" s="313" t="s">
        <v>1</v>
      </c>
      <c r="C26" s="324" t="s">
        <v>90</v>
      </c>
      <c r="D26" s="325"/>
      <c r="E26" s="325"/>
      <c r="F26" s="325"/>
      <c r="G26" s="326"/>
      <c r="H26" s="317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8"/>
      <c r="B27" s="314"/>
      <c r="C27" s="266" t="s">
        <v>11</v>
      </c>
      <c r="D27" s="184" t="s">
        <v>32</v>
      </c>
      <c r="E27" s="266" t="s">
        <v>7</v>
      </c>
      <c r="F27" s="184" t="s">
        <v>9</v>
      </c>
      <c r="G27" s="264" t="s">
        <v>4</v>
      </c>
      <c r="H27" s="318"/>
      <c r="I27" s="1"/>
      <c r="J27" s="110"/>
      <c r="K27" s="297" t="s">
        <v>33</v>
      </c>
      <c r="L27" s="298"/>
      <c r="M27" s="161">
        <f>N22</f>
        <v>858151</v>
      </c>
      <c r="N27" s="162">
        <f>M27/M29</f>
        <v>0.98155616761754871</v>
      </c>
    </row>
    <row r="28" spans="1:14" ht="15.75" thickBot="1" x14ac:dyDescent="0.3">
      <c r="A28" s="26">
        <v>19</v>
      </c>
      <c r="B28" s="109" t="s">
        <v>34</v>
      </c>
      <c r="C28" s="160">
        <v>5925</v>
      </c>
      <c r="D28" s="59">
        <v>941</v>
      </c>
      <c r="E28" s="160">
        <v>3002</v>
      </c>
      <c r="F28" s="59">
        <v>5746</v>
      </c>
      <c r="G28" s="160">
        <v>511</v>
      </c>
      <c r="H28" s="59">
        <f>SUM(C28:G28)</f>
        <v>16125</v>
      </c>
      <c r="I28" s="1"/>
      <c r="J28" s="110"/>
      <c r="K28" s="297" t="s">
        <v>34</v>
      </c>
      <c r="L28" s="298"/>
      <c r="M28" s="160">
        <f>H28</f>
        <v>16125</v>
      </c>
      <c r="N28" s="163">
        <f>M28/M29</f>
        <v>1.8443832382451307E-2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110"/>
      <c r="K29" s="322" t="s">
        <v>3</v>
      </c>
      <c r="L29" s="323"/>
      <c r="M29" s="164">
        <f>M27+M28</f>
        <v>874276</v>
      </c>
      <c r="N29" s="165">
        <f>M29/M29</f>
        <v>1</v>
      </c>
    </row>
    <row r="30" spans="1:14" ht="15.75" thickBot="1" x14ac:dyDescent="0.3">
      <c r="A30" s="301" t="s">
        <v>35</v>
      </c>
      <c r="B30" s="302"/>
      <c r="C30" s="27">
        <f>C28/H28</f>
        <v>0.36744186046511629</v>
      </c>
      <c r="D30" s="111">
        <f>D28/H28</f>
        <v>5.8356589147286822E-2</v>
      </c>
      <c r="E30" s="27">
        <f>E28/H28</f>
        <v>0.18617054263565891</v>
      </c>
      <c r="F30" s="111">
        <f>F28/H28</f>
        <v>0.3563410852713178</v>
      </c>
      <c r="G30" s="27">
        <f>G28/H28</f>
        <v>3.1689922480620157E-2</v>
      </c>
      <c r="H30" s="111">
        <f>H28/H28</f>
        <v>1</v>
      </c>
      <c r="I30" s="1"/>
      <c r="J30" s="1"/>
      <c r="K30" s="1"/>
      <c r="L30" s="1"/>
      <c r="M30" s="1"/>
      <c r="N30" s="1"/>
    </row>
  </sheetData>
  <mergeCells count="14">
    <mergeCell ref="N2:N3"/>
    <mergeCell ref="A24:B24"/>
    <mergeCell ref="C1:I1"/>
    <mergeCell ref="A2:A3"/>
    <mergeCell ref="B2:B3"/>
    <mergeCell ref="C2:M2"/>
    <mergeCell ref="K28:L28"/>
    <mergeCell ref="K29:L29"/>
    <mergeCell ref="A30:B30"/>
    <mergeCell ref="A26:A27"/>
    <mergeCell ref="B26:B27"/>
    <mergeCell ref="K27:L27"/>
    <mergeCell ref="H26:H27"/>
    <mergeCell ref="C26:G26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/>
  </sheetViews>
  <sheetFormatPr defaultRowHeight="15" x14ac:dyDescent="0.25"/>
  <cols>
    <col min="1" max="1" width="4" customWidth="1"/>
    <col min="2" max="2" width="28.42578125" customWidth="1"/>
    <col min="3" max="3" width="9.5703125" bestFit="1" customWidth="1"/>
    <col min="6" max="6" width="9.140625" customWidth="1"/>
  </cols>
  <sheetData>
    <row r="1" spans="1:14" ht="31.5" customHeight="1" thickBot="1" x14ac:dyDescent="0.3">
      <c r="A1" s="174"/>
      <c r="B1" s="174"/>
      <c r="C1" s="327" t="s">
        <v>96</v>
      </c>
      <c r="D1" s="328"/>
      <c r="E1" s="328"/>
      <c r="F1" s="328"/>
      <c r="G1" s="328"/>
      <c r="H1" s="328"/>
      <c r="I1" s="328"/>
      <c r="J1" s="329"/>
      <c r="K1" s="329"/>
      <c r="L1" s="31"/>
      <c r="M1" s="31"/>
      <c r="N1" s="239" t="s">
        <v>36</v>
      </c>
    </row>
    <row r="2" spans="1:14" ht="15.75" thickBot="1" x14ac:dyDescent="0.3">
      <c r="A2" s="330" t="s">
        <v>0</v>
      </c>
      <c r="B2" s="332" t="s">
        <v>1</v>
      </c>
      <c r="C2" s="334" t="s">
        <v>2</v>
      </c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6" t="s">
        <v>3</v>
      </c>
    </row>
    <row r="3" spans="1:14" ht="15.75" thickBot="1" x14ac:dyDescent="0.3">
      <c r="A3" s="331"/>
      <c r="B3" s="333"/>
      <c r="C3" s="91" t="s">
        <v>69</v>
      </c>
      <c r="D3" s="32" t="s">
        <v>4</v>
      </c>
      <c r="E3" s="33" t="s">
        <v>5</v>
      </c>
      <c r="F3" s="32" t="s">
        <v>6</v>
      </c>
      <c r="G3" s="33" t="s">
        <v>7</v>
      </c>
      <c r="H3" s="32" t="s">
        <v>8</v>
      </c>
      <c r="I3" s="23" t="s">
        <v>107</v>
      </c>
      <c r="J3" s="32" t="s">
        <v>9</v>
      </c>
      <c r="K3" s="89" t="s">
        <v>10</v>
      </c>
      <c r="L3" s="24" t="s">
        <v>93</v>
      </c>
      <c r="M3" s="34" t="s">
        <v>11</v>
      </c>
      <c r="N3" s="337"/>
    </row>
    <row r="4" spans="1:14" x14ac:dyDescent="0.25">
      <c r="A4" s="36">
        <v>1</v>
      </c>
      <c r="B4" s="37" t="s">
        <v>12</v>
      </c>
      <c r="C4" s="206">
        <v>39515</v>
      </c>
      <c r="D4" s="171">
        <v>46094</v>
      </c>
      <c r="E4" s="206">
        <v>16854</v>
      </c>
      <c r="F4" s="171">
        <v>21273</v>
      </c>
      <c r="G4" s="206">
        <v>33290</v>
      </c>
      <c r="H4" s="171">
        <v>63001</v>
      </c>
      <c r="I4" s="206">
        <v>2469</v>
      </c>
      <c r="J4" s="171">
        <v>24231</v>
      </c>
      <c r="K4" s="206">
        <v>13609</v>
      </c>
      <c r="L4" s="183">
        <v>5591</v>
      </c>
      <c r="M4" s="85">
        <v>15733</v>
      </c>
      <c r="N4" s="171">
        <f t="shared" ref="N4:N21" si="0">SUM(C4:M4)</f>
        <v>281660</v>
      </c>
    </row>
    <row r="5" spans="1:14" x14ac:dyDescent="0.25">
      <c r="A5" s="38">
        <v>2</v>
      </c>
      <c r="B5" s="39" t="s">
        <v>13</v>
      </c>
      <c r="C5" s="60">
        <v>713</v>
      </c>
      <c r="D5" s="73">
        <v>18226</v>
      </c>
      <c r="E5" s="207">
        <v>3241</v>
      </c>
      <c r="F5" s="73">
        <v>5026</v>
      </c>
      <c r="G5" s="207">
        <v>1089</v>
      </c>
      <c r="H5" s="73">
        <v>36030</v>
      </c>
      <c r="I5" s="60">
        <v>0</v>
      </c>
      <c r="J5" s="73">
        <v>2781</v>
      </c>
      <c r="K5" s="60">
        <v>24</v>
      </c>
      <c r="L5" s="73">
        <v>7300</v>
      </c>
      <c r="M5" s="70">
        <v>954</v>
      </c>
      <c r="N5" s="73">
        <f t="shared" si="0"/>
        <v>75384</v>
      </c>
    </row>
    <row r="6" spans="1:14" x14ac:dyDescent="0.25">
      <c r="A6" s="38">
        <v>3</v>
      </c>
      <c r="B6" s="39" t="s">
        <v>14</v>
      </c>
      <c r="C6" s="207">
        <v>32651</v>
      </c>
      <c r="D6" s="73">
        <v>68072</v>
      </c>
      <c r="E6" s="207">
        <v>19007</v>
      </c>
      <c r="F6" s="73">
        <v>56891</v>
      </c>
      <c r="G6" s="207">
        <v>20187</v>
      </c>
      <c r="H6" s="73">
        <v>39580</v>
      </c>
      <c r="I6" s="207">
        <v>4599</v>
      </c>
      <c r="J6" s="73">
        <v>34879</v>
      </c>
      <c r="K6" s="207">
        <v>42802</v>
      </c>
      <c r="L6" s="73">
        <v>19213</v>
      </c>
      <c r="M6" s="86">
        <v>25576</v>
      </c>
      <c r="N6" s="73">
        <f t="shared" si="0"/>
        <v>363457</v>
      </c>
    </row>
    <row r="7" spans="1:14" x14ac:dyDescent="0.25">
      <c r="A7" s="38">
        <v>4</v>
      </c>
      <c r="B7" s="39" t="s">
        <v>15</v>
      </c>
      <c r="C7" s="60">
        <v>0</v>
      </c>
      <c r="D7" s="39">
        <v>0</v>
      </c>
      <c r="E7" s="60">
        <v>0</v>
      </c>
      <c r="F7" s="39">
        <v>0</v>
      </c>
      <c r="G7" s="60">
        <v>0</v>
      </c>
      <c r="H7" s="39">
        <v>0</v>
      </c>
      <c r="I7" s="60">
        <v>0</v>
      </c>
      <c r="J7" s="39">
        <v>0</v>
      </c>
      <c r="K7" s="60">
        <v>0</v>
      </c>
      <c r="L7" s="39">
        <v>0</v>
      </c>
      <c r="M7" s="70">
        <v>0</v>
      </c>
      <c r="N7" s="39">
        <f t="shared" si="0"/>
        <v>0</v>
      </c>
    </row>
    <row r="8" spans="1:14" x14ac:dyDescent="0.25">
      <c r="A8" s="38">
        <v>5</v>
      </c>
      <c r="B8" s="39" t="s">
        <v>16</v>
      </c>
      <c r="C8" s="60">
        <v>0</v>
      </c>
      <c r="D8" s="39">
        <v>0</v>
      </c>
      <c r="E8" s="60">
        <v>0</v>
      </c>
      <c r="F8" s="39">
        <v>0</v>
      </c>
      <c r="G8" s="207">
        <v>0</v>
      </c>
      <c r="H8" s="39">
        <v>0</v>
      </c>
      <c r="I8" s="60">
        <v>0</v>
      </c>
      <c r="J8" s="39">
        <v>0</v>
      </c>
      <c r="K8" s="60">
        <v>0</v>
      </c>
      <c r="L8" s="39">
        <v>0</v>
      </c>
      <c r="M8" s="70">
        <v>0</v>
      </c>
      <c r="N8" s="73">
        <f t="shared" si="0"/>
        <v>0</v>
      </c>
    </row>
    <row r="9" spans="1:14" x14ac:dyDescent="0.25">
      <c r="A9" s="38">
        <v>6</v>
      </c>
      <c r="B9" s="39" t="s">
        <v>17</v>
      </c>
      <c r="C9" s="60">
        <v>0</v>
      </c>
      <c r="D9" s="39">
        <v>0</v>
      </c>
      <c r="E9" s="60">
        <v>0</v>
      </c>
      <c r="F9" s="39">
        <v>0</v>
      </c>
      <c r="G9" s="60">
        <v>0</v>
      </c>
      <c r="H9" s="39">
        <v>0</v>
      </c>
      <c r="I9" s="60">
        <v>0</v>
      </c>
      <c r="J9" s="39">
        <v>0</v>
      </c>
      <c r="K9" s="60">
        <v>0</v>
      </c>
      <c r="L9" s="39">
        <v>0</v>
      </c>
      <c r="M9" s="70">
        <v>0</v>
      </c>
      <c r="N9" s="39">
        <f t="shared" si="0"/>
        <v>0</v>
      </c>
    </row>
    <row r="10" spans="1:14" x14ac:dyDescent="0.25">
      <c r="A10" s="38">
        <v>7</v>
      </c>
      <c r="B10" s="39" t="s">
        <v>18</v>
      </c>
      <c r="C10" s="207">
        <v>389</v>
      </c>
      <c r="D10" s="73">
        <v>32</v>
      </c>
      <c r="E10" s="60">
        <v>96</v>
      </c>
      <c r="F10" s="73">
        <v>243</v>
      </c>
      <c r="G10" s="207">
        <v>154</v>
      </c>
      <c r="H10" s="73">
        <v>15</v>
      </c>
      <c r="I10" s="60">
        <v>0</v>
      </c>
      <c r="J10" s="39">
        <v>4</v>
      </c>
      <c r="K10" s="207">
        <v>0</v>
      </c>
      <c r="L10" s="39">
        <v>0</v>
      </c>
      <c r="M10" s="70">
        <v>0</v>
      </c>
      <c r="N10" s="73">
        <f t="shared" si="0"/>
        <v>933</v>
      </c>
    </row>
    <row r="11" spans="1:14" x14ac:dyDescent="0.25">
      <c r="A11" s="38">
        <v>8</v>
      </c>
      <c r="B11" s="39" t="s">
        <v>19</v>
      </c>
      <c r="C11" s="207">
        <v>20369</v>
      </c>
      <c r="D11" s="73">
        <v>2295</v>
      </c>
      <c r="E11" s="207">
        <v>80791</v>
      </c>
      <c r="F11" s="73">
        <v>5250</v>
      </c>
      <c r="G11" s="207">
        <v>1035</v>
      </c>
      <c r="H11" s="73">
        <v>7694</v>
      </c>
      <c r="I11" s="207">
        <v>254</v>
      </c>
      <c r="J11" s="73">
        <v>1147</v>
      </c>
      <c r="K11" s="207">
        <v>3126</v>
      </c>
      <c r="L11" s="73">
        <v>1335</v>
      </c>
      <c r="M11" s="86">
        <v>1172</v>
      </c>
      <c r="N11" s="73">
        <f t="shared" si="0"/>
        <v>124468</v>
      </c>
    </row>
    <row r="12" spans="1:14" x14ac:dyDescent="0.25">
      <c r="A12" s="38">
        <v>9</v>
      </c>
      <c r="B12" s="39" t="s">
        <v>20</v>
      </c>
      <c r="C12" s="207">
        <v>28371</v>
      </c>
      <c r="D12" s="73">
        <v>31348</v>
      </c>
      <c r="E12" s="207">
        <v>44476</v>
      </c>
      <c r="F12" s="73">
        <v>18272</v>
      </c>
      <c r="G12" s="207">
        <v>32691</v>
      </c>
      <c r="H12" s="73">
        <v>9822</v>
      </c>
      <c r="I12" s="60">
        <v>173</v>
      </c>
      <c r="J12" s="73">
        <v>5247</v>
      </c>
      <c r="K12" s="207">
        <v>5133</v>
      </c>
      <c r="L12" s="73">
        <v>78776</v>
      </c>
      <c r="M12" s="86">
        <v>3639</v>
      </c>
      <c r="N12" s="73">
        <f t="shared" si="0"/>
        <v>257948</v>
      </c>
    </row>
    <row r="13" spans="1:14" x14ac:dyDescent="0.25">
      <c r="A13" s="38">
        <v>10</v>
      </c>
      <c r="B13" s="39" t="s">
        <v>21</v>
      </c>
      <c r="C13" s="207">
        <v>74228</v>
      </c>
      <c r="D13" s="73">
        <v>178385</v>
      </c>
      <c r="E13" s="207">
        <v>103153</v>
      </c>
      <c r="F13" s="73">
        <v>157161</v>
      </c>
      <c r="G13" s="207">
        <v>141045</v>
      </c>
      <c r="H13" s="73">
        <v>112134</v>
      </c>
      <c r="I13" s="207">
        <v>95865</v>
      </c>
      <c r="J13" s="73">
        <v>143376</v>
      </c>
      <c r="K13" s="207">
        <v>119009</v>
      </c>
      <c r="L13" s="73">
        <v>100312</v>
      </c>
      <c r="M13" s="86">
        <v>82586</v>
      </c>
      <c r="N13" s="73">
        <f t="shared" si="0"/>
        <v>1307254</v>
      </c>
    </row>
    <row r="14" spans="1:14" x14ac:dyDescent="0.25">
      <c r="A14" s="38">
        <v>11</v>
      </c>
      <c r="B14" s="39" t="s">
        <v>22</v>
      </c>
      <c r="C14" s="60">
        <v>0</v>
      </c>
      <c r="D14" s="73">
        <v>193</v>
      </c>
      <c r="E14" s="60">
        <v>0</v>
      </c>
      <c r="F14" s="39">
        <v>0</v>
      </c>
      <c r="G14" s="60">
        <v>0</v>
      </c>
      <c r="H14" s="39">
        <v>0</v>
      </c>
      <c r="I14" s="60">
        <v>0</v>
      </c>
      <c r="J14" s="39">
        <v>0</v>
      </c>
      <c r="K14" s="60">
        <v>0</v>
      </c>
      <c r="L14" s="39">
        <v>0</v>
      </c>
      <c r="M14" s="70">
        <v>0</v>
      </c>
      <c r="N14" s="73">
        <f t="shared" si="0"/>
        <v>193</v>
      </c>
    </row>
    <row r="15" spans="1:14" x14ac:dyDescent="0.25">
      <c r="A15" s="38">
        <v>12</v>
      </c>
      <c r="B15" s="39" t="s">
        <v>23</v>
      </c>
      <c r="C15" s="60">
        <v>0</v>
      </c>
      <c r="D15" s="39">
        <v>0</v>
      </c>
      <c r="E15" s="60">
        <v>0</v>
      </c>
      <c r="F15" s="39">
        <v>0</v>
      </c>
      <c r="G15" s="60">
        <v>0</v>
      </c>
      <c r="H15" s="39">
        <v>0</v>
      </c>
      <c r="I15" s="60">
        <v>0</v>
      </c>
      <c r="J15" s="39">
        <v>0</v>
      </c>
      <c r="K15" s="60">
        <v>0</v>
      </c>
      <c r="L15" s="39">
        <v>0</v>
      </c>
      <c r="M15" s="70">
        <v>0</v>
      </c>
      <c r="N15" s="39">
        <f t="shared" si="0"/>
        <v>0</v>
      </c>
    </row>
    <row r="16" spans="1:14" x14ac:dyDescent="0.25">
      <c r="A16" s="38">
        <v>13</v>
      </c>
      <c r="B16" s="39" t="s">
        <v>24</v>
      </c>
      <c r="C16" s="207">
        <v>2995</v>
      </c>
      <c r="D16" s="73">
        <v>756</v>
      </c>
      <c r="E16" s="207">
        <v>250</v>
      </c>
      <c r="F16" s="73">
        <v>1102</v>
      </c>
      <c r="G16" s="207">
        <v>744</v>
      </c>
      <c r="H16" s="73">
        <v>2829</v>
      </c>
      <c r="I16" s="207">
        <v>0</v>
      </c>
      <c r="J16" s="73">
        <v>88</v>
      </c>
      <c r="K16" s="207">
        <v>410</v>
      </c>
      <c r="L16" s="39">
        <v>93</v>
      </c>
      <c r="M16" s="86">
        <v>161</v>
      </c>
      <c r="N16" s="73">
        <f t="shared" si="0"/>
        <v>9428</v>
      </c>
    </row>
    <row r="17" spans="1:14" x14ac:dyDescent="0.25">
      <c r="A17" s="38">
        <v>14</v>
      </c>
      <c r="B17" s="39" t="s">
        <v>25</v>
      </c>
      <c r="C17" s="207">
        <v>0</v>
      </c>
      <c r="D17" s="73">
        <v>0</v>
      </c>
      <c r="E17" s="60">
        <v>0</v>
      </c>
      <c r="F17" s="39">
        <v>0</v>
      </c>
      <c r="G17" s="60">
        <v>0</v>
      </c>
      <c r="H17" s="39">
        <v>0</v>
      </c>
      <c r="I17" s="60">
        <v>0</v>
      </c>
      <c r="J17" s="39">
        <v>0</v>
      </c>
      <c r="K17" s="60">
        <v>0</v>
      </c>
      <c r="L17" s="39">
        <v>0</v>
      </c>
      <c r="M17" s="70">
        <v>0</v>
      </c>
      <c r="N17" s="73">
        <f t="shared" si="0"/>
        <v>0</v>
      </c>
    </row>
    <row r="18" spans="1:14" x14ac:dyDescent="0.25">
      <c r="A18" s="38">
        <v>15</v>
      </c>
      <c r="B18" s="39" t="s">
        <v>26</v>
      </c>
      <c r="C18" s="60">
        <v>0</v>
      </c>
      <c r="D18" s="39">
        <v>0</v>
      </c>
      <c r="E18" s="60">
        <v>0</v>
      </c>
      <c r="F18" s="39">
        <v>0</v>
      </c>
      <c r="G18" s="60">
        <v>0</v>
      </c>
      <c r="H18" s="39">
        <v>0</v>
      </c>
      <c r="I18" s="60">
        <v>0</v>
      </c>
      <c r="J18" s="39">
        <v>0</v>
      </c>
      <c r="K18" s="60">
        <v>0</v>
      </c>
      <c r="L18" s="39">
        <v>0</v>
      </c>
      <c r="M18" s="70">
        <v>0</v>
      </c>
      <c r="N18" s="39">
        <f t="shared" si="0"/>
        <v>0</v>
      </c>
    </row>
    <row r="19" spans="1:14" x14ac:dyDescent="0.25">
      <c r="A19" s="38">
        <v>16</v>
      </c>
      <c r="B19" s="39" t="s">
        <v>27</v>
      </c>
      <c r="C19" s="60">
        <v>812</v>
      </c>
      <c r="D19" s="73">
        <v>3077</v>
      </c>
      <c r="E19" s="60">
        <v>65</v>
      </c>
      <c r="F19" s="73">
        <v>0</v>
      </c>
      <c r="G19" s="60">
        <v>0</v>
      </c>
      <c r="H19" s="39">
        <v>0</v>
      </c>
      <c r="I19" s="60">
        <v>0</v>
      </c>
      <c r="J19" s="73">
        <v>2957</v>
      </c>
      <c r="K19" s="60">
        <v>0</v>
      </c>
      <c r="L19" s="39">
        <v>0</v>
      </c>
      <c r="M19" s="70">
        <v>0</v>
      </c>
      <c r="N19" s="73">
        <f t="shared" si="0"/>
        <v>6911</v>
      </c>
    </row>
    <row r="20" spans="1:14" x14ac:dyDescent="0.25">
      <c r="A20" s="38">
        <v>17</v>
      </c>
      <c r="B20" s="39" t="s">
        <v>28</v>
      </c>
      <c r="C20" s="60">
        <v>0</v>
      </c>
      <c r="D20" s="39">
        <v>0</v>
      </c>
      <c r="E20" s="60">
        <v>0</v>
      </c>
      <c r="F20" s="39">
        <v>0</v>
      </c>
      <c r="G20" s="60">
        <v>0</v>
      </c>
      <c r="H20" s="39">
        <v>0</v>
      </c>
      <c r="I20" s="60">
        <v>0</v>
      </c>
      <c r="J20" s="39">
        <v>0</v>
      </c>
      <c r="K20" s="60">
        <v>0</v>
      </c>
      <c r="L20" s="39">
        <v>0</v>
      </c>
      <c r="M20" s="70">
        <v>0</v>
      </c>
      <c r="N20" s="39">
        <f t="shared" si="0"/>
        <v>0</v>
      </c>
    </row>
    <row r="21" spans="1:14" ht="15.75" thickBot="1" x14ac:dyDescent="0.3">
      <c r="A21" s="41">
        <v>18</v>
      </c>
      <c r="B21" s="42" t="s">
        <v>29</v>
      </c>
      <c r="C21" s="228">
        <v>4155</v>
      </c>
      <c r="D21" s="172">
        <v>10469</v>
      </c>
      <c r="E21" s="228">
        <v>1975</v>
      </c>
      <c r="F21" s="172">
        <v>6177</v>
      </c>
      <c r="G21" s="228">
        <v>1240</v>
      </c>
      <c r="H21" s="172">
        <v>3586</v>
      </c>
      <c r="I21" s="228">
        <v>383</v>
      </c>
      <c r="J21" s="172">
        <v>2854</v>
      </c>
      <c r="K21" s="228">
        <v>5030</v>
      </c>
      <c r="L21" s="172">
        <v>2012</v>
      </c>
      <c r="M21" s="95">
        <v>1017</v>
      </c>
      <c r="N21" s="172">
        <f t="shared" si="0"/>
        <v>38898</v>
      </c>
    </row>
    <row r="22" spans="1:14" ht="15.75" thickBot="1" x14ac:dyDescent="0.3">
      <c r="A22" s="44"/>
      <c r="B22" s="45" t="s">
        <v>37</v>
      </c>
      <c r="C22" s="144">
        <f>SUM(C4:C21)</f>
        <v>204198</v>
      </c>
      <c r="D22" s="47">
        <f>SUM(D4:D21)</f>
        <v>358947</v>
      </c>
      <c r="E22" s="48">
        <f>SUM(E4:E21)</f>
        <v>269908</v>
      </c>
      <c r="F22" s="47">
        <f>SUM(F4:F21)</f>
        <v>271395</v>
      </c>
      <c r="G22" s="48">
        <f t="shared" ref="G22:N22" si="1">SUM(G4:G21)</f>
        <v>231475</v>
      </c>
      <c r="H22" s="47">
        <f t="shared" si="1"/>
        <v>274691</v>
      </c>
      <c r="I22" s="48">
        <f>SUM(I4:I21)</f>
        <v>103743</v>
      </c>
      <c r="J22" s="47">
        <f t="shared" si="1"/>
        <v>217564</v>
      </c>
      <c r="K22" s="144">
        <f t="shared" si="1"/>
        <v>189143</v>
      </c>
      <c r="L22" s="47">
        <f t="shared" si="1"/>
        <v>214632</v>
      </c>
      <c r="M22" s="49">
        <f t="shared" si="1"/>
        <v>130838</v>
      </c>
      <c r="N22" s="47">
        <f t="shared" si="1"/>
        <v>2466534</v>
      </c>
    </row>
    <row r="23" spans="1:14" ht="15.75" thickBot="1" x14ac:dyDescent="0.3">
      <c r="A23" s="51"/>
      <c r="B23" s="52"/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5.75" thickBot="1" x14ac:dyDescent="0.3">
      <c r="A24" s="338" t="s">
        <v>31</v>
      </c>
      <c r="B24" s="339"/>
      <c r="C24" s="56">
        <f>C22/N22</f>
        <v>8.2787425593971134E-2</v>
      </c>
      <c r="D24" s="55">
        <f>D22/N22</f>
        <v>0.14552688104035866</v>
      </c>
      <c r="E24" s="56">
        <f>E22/N22</f>
        <v>0.10942804761661505</v>
      </c>
      <c r="F24" s="55">
        <f>F22/N22</f>
        <v>0.11003091787909675</v>
      </c>
      <c r="G24" s="251">
        <f>G22/N22</f>
        <v>9.3846263623367857E-2</v>
      </c>
      <c r="H24" s="55">
        <f>H22/N22</f>
        <v>0.11136720596594249</v>
      </c>
      <c r="I24" s="57">
        <f>I22/N22</f>
        <v>4.2060235131565184E-2</v>
      </c>
      <c r="J24" s="55">
        <f>J22/N22</f>
        <v>8.8206365693722449E-2</v>
      </c>
      <c r="K24" s="56">
        <f>K22/N22</f>
        <v>7.6683718935153536E-2</v>
      </c>
      <c r="L24" s="252">
        <f>L22/N22</f>
        <v>8.7017653111613302E-2</v>
      </c>
      <c r="M24" s="56">
        <f>M22/N22</f>
        <v>5.3045285408593594E-2</v>
      </c>
      <c r="N24" s="55">
        <f>N22/N22</f>
        <v>1</v>
      </c>
    </row>
    <row r="25" spans="1:14" ht="15.75" thickBot="1" x14ac:dyDescent="0.3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spans="1:14" ht="15.75" thickBot="1" x14ac:dyDescent="0.3">
      <c r="A26" s="307" t="s">
        <v>0</v>
      </c>
      <c r="B26" s="313" t="s">
        <v>1</v>
      </c>
      <c r="C26" s="324" t="s">
        <v>90</v>
      </c>
      <c r="D26" s="325"/>
      <c r="E26" s="325"/>
      <c r="F26" s="325"/>
      <c r="G26" s="326"/>
      <c r="H26" s="317" t="s">
        <v>3</v>
      </c>
      <c r="I26" s="1"/>
      <c r="J26" s="254"/>
      <c r="K26" s="1"/>
      <c r="L26" s="1"/>
      <c r="M26" s="1"/>
      <c r="N26" s="1"/>
    </row>
    <row r="27" spans="1:14" ht="15.75" thickBot="1" x14ac:dyDescent="0.3">
      <c r="A27" s="308"/>
      <c r="B27" s="314"/>
      <c r="C27" s="266" t="s">
        <v>11</v>
      </c>
      <c r="D27" s="184" t="s">
        <v>32</v>
      </c>
      <c r="E27" s="266" t="s">
        <v>7</v>
      </c>
      <c r="F27" s="184" t="s">
        <v>9</v>
      </c>
      <c r="G27" s="264" t="s">
        <v>4</v>
      </c>
      <c r="H27" s="318"/>
      <c r="I27" s="1"/>
      <c r="J27" s="110"/>
      <c r="K27" s="344" t="s">
        <v>33</v>
      </c>
      <c r="L27" s="345"/>
      <c r="M27" s="161">
        <f>N22</f>
        <v>2466534</v>
      </c>
      <c r="N27" s="162">
        <f>M27/M29</f>
        <v>0.89393506130610212</v>
      </c>
    </row>
    <row r="28" spans="1:14" ht="15.75" thickBot="1" x14ac:dyDescent="0.3">
      <c r="A28" s="26">
        <v>19</v>
      </c>
      <c r="B28" s="109" t="s">
        <v>34</v>
      </c>
      <c r="C28" s="258">
        <f>155943+38</f>
        <v>155981</v>
      </c>
      <c r="D28" s="59">
        <v>88215</v>
      </c>
      <c r="E28" s="258">
        <f>19995+143</f>
        <v>20138</v>
      </c>
      <c r="F28" s="59">
        <v>15221</v>
      </c>
      <c r="G28" s="160">
        <v>13098</v>
      </c>
      <c r="H28" s="59">
        <f>SUM(C28:G28)</f>
        <v>292653</v>
      </c>
      <c r="I28" s="1"/>
      <c r="J28" s="110"/>
      <c r="K28" s="340" t="s">
        <v>34</v>
      </c>
      <c r="L28" s="341"/>
      <c r="M28" s="160">
        <f>H28</f>
        <v>292653</v>
      </c>
      <c r="N28" s="163">
        <f>M28/M29</f>
        <v>0.10606493869389788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110"/>
      <c r="K29" s="342" t="s">
        <v>3</v>
      </c>
      <c r="L29" s="343"/>
      <c r="M29" s="164">
        <f>M27+M28</f>
        <v>2759187</v>
      </c>
      <c r="N29" s="165">
        <f>M29/M29</f>
        <v>1</v>
      </c>
    </row>
    <row r="30" spans="1:14" ht="15.75" thickBot="1" x14ac:dyDescent="0.3">
      <c r="A30" s="301" t="s">
        <v>35</v>
      </c>
      <c r="B30" s="302"/>
      <c r="C30" s="27">
        <f>C28/H28</f>
        <v>0.53298958151804354</v>
      </c>
      <c r="D30" s="111">
        <f>D28/H28</f>
        <v>0.30143207142930367</v>
      </c>
      <c r="E30" s="27">
        <f>E28/H28</f>
        <v>6.8811869346974058E-2</v>
      </c>
      <c r="F30" s="111">
        <f>F28/H28</f>
        <v>5.2010401396876162E-2</v>
      </c>
      <c r="G30" s="27">
        <f>G28/H28</f>
        <v>4.4756076308802573E-2</v>
      </c>
      <c r="H30" s="111">
        <f>H28/H28</f>
        <v>1</v>
      </c>
      <c r="I30" s="1"/>
      <c r="J30" s="1"/>
      <c r="K30" s="1"/>
      <c r="L30" s="1"/>
      <c r="M30" s="1"/>
      <c r="N30" s="1"/>
    </row>
    <row r="35" spans="4:4" x14ac:dyDescent="0.25">
      <c r="D35" s="255"/>
    </row>
  </sheetData>
  <mergeCells count="14">
    <mergeCell ref="A24:B24"/>
    <mergeCell ref="K28:L28"/>
    <mergeCell ref="K29:L29"/>
    <mergeCell ref="A30:B30"/>
    <mergeCell ref="A26:A27"/>
    <mergeCell ref="B26:B27"/>
    <mergeCell ref="K27:L27"/>
    <mergeCell ref="H26:H27"/>
    <mergeCell ref="C26:G26"/>
    <mergeCell ref="C1:K1"/>
    <mergeCell ref="A2:A3"/>
    <mergeCell ref="B2:B3"/>
    <mergeCell ref="C2:M2"/>
    <mergeCell ref="N2:N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defaultRowHeight="15" x14ac:dyDescent="0.25"/>
  <cols>
    <col min="1" max="1" width="4.42578125" customWidth="1"/>
    <col min="2" max="2" width="28.42578125" customWidth="1"/>
  </cols>
  <sheetData>
    <row r="1" spans="1:14" ht="33" customHeight="1" thickBot="1" x14ac:dyDescent="0.3">
      <c r="A1" s="174"/>
      <c r="B1" s="174"/>
      <c r="C1" s="327" t="s">
        <v>97</v>
      </c>
      <c r="D1" s="328"/>
      <c r="E1" s="328"/>
      <c r="F1" s="328"/>
      <c r="G1" s="328"/>
      <c r="H1" s="328"/>
      <c r="I1" s="328"/>
      <c r="J1" s="329"/>
      <c r="K1" s="329"/>
      <c r="L1" s="31"/>
      <c r="M1" s="31"/>
      <c r="N1" s="31"/>
    </row>
    <row r="2" spans="1:14" ht="15.75" thickBot="1" x14ac:dyDescent="0.3">
      <c r="A2" s="330" t="s">
        <v>0</v>
      </c>
      <c r="B2" s="332" t="s">
        <v>1</v>
      </c>
      <c r="C2" s="346" t="s">
        <v>2</v>
      </c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36" t="s">
        <v>3</v>
      </c>
    </row>
    <row r="3" spans="1:14" ht="15.75" thickBot="1" x14ac:dyDescent="0.3">
      <c r="A3" s="331"/>
      <c r="B3" s="333"/>
      <c r="C3" s="91" t="s">
        <v>69</v>
      </c>
      <c r="D3" s="32" t="s">
        <v>4</v>
      </c>
      <c r="E3" s="33" t="s">
        <v>5</v>
      </c>
      <c r="F3" s="32" t="s">
        <v>6</v>
      </c>
      <c r="G3" s="33" t="s">
        <v>7</v>
      </c>
      <c r="H3" s="32" t="s">
        <v>8</v>
      </c>
      <c r="I3" s="23" t="s">
        <v>107</v>
      </c>
      <c r="J3" s="32" t="s">
        <v>9</v>
      </c>
      <c r="K3" s="90" t="s">
        <v>10</v>
      </c>
      <c r="L3" s="265" t="s">
        <v>93</v>
      </c>
      <c r="M3" s="33" t="s">
        <v>11</v>
      </c>
      <c r="N3" s="337"/>
    </row>
    <row r="4" spans="1:14" x14ac:dyDescent="0.25">
      <c r="A4" s="36">
        <v>1</v>
      </c>
      <c r="B4" s="37" t="s">
        <v>12</v>
      </c>
      <c r="C4" s="206">
        <v>612</v>
      </c>
      <c r="D4" s="171">
        <v>1069</v>
      </c>
      <c r="E4" s="209">
        <v>234</v>
      </c>
      <c r="F4" s="229">
        <v>627</v>
      </c>
      <c r="G4" s="209">
        <v>436</v>
      </c>
      <c r="H4" s="171">
        <v>1089</v>
      </c>
      <c r="I4" s="209">
        <v>88</v>
      </c>
      <c r="J4" s="229">
        <v>429</v>
      </c>
      <c r="K4" s="209">
        <v>262</v>
      </c>
      <c r="L4" s="229">
        <v>155</v>
      </c>
      <c r="M4" s="209">
        <v>335</v>
      </c>
      <c r="N4" s="171">
        <f t="shared" ref="N4:N21" si="0">SUM(C4:M4)</f>
        <v>5336</v>
      </c>
    </row>
    <row r="5" spans="1:14" x14ac:dyDescent="0.25">
      <c r="A5" s="38">
        <v>2</v>
      </c>
      <c r="B5" s="39" t="s">
        <v>13</v>
      </c>
      <c r="C5" s="60">
        <v>5</v>
      </c>
      <c r="D5" s="73">
        <v>2075</v>
      </c>
      <c r="E5" s="60">
        <v>357</v>
      </c>
      <c r="F5" s="39">
        <v>205</v>
      </c>
      <c r="G5" s="60">
        <v>93</v>
      </c>
      <c r="H5" s="73">
        <v>4140</v>
      </c>
      <c r="I5" s="60">
        <v>0</v>
      </c>
      <c r="J5" s="39">
        <v>208</v>
      </c>
      <c r="K5" s="60">
        <v>1</v>
      </c>
      <c r="L5" s="39">
        <v>904</v>
      </c>
      <c r="M5" s="60">
        <v>104</v>
      </c>
      <c r="N5" s="73">
        <f t="shared" si="0"/>
        <v>8092</v>
      </c>
    </row>
    <row r="6" spans="1:14" x14ac:dyDescent="0.25">
      <c r="A6" s="38">
        <v>3</v>
      </c>
      <c r="B6" s="39" t="s">
        <v>14</v>
      </c>
      <c r="C6" s="207">
        <v>413</v>
      </c>
      <c r="D6" s="73">
        <v>1104</v>
      </c>
      <c r="E6" s="60">
        <v>428</v>
      </c>
      <c r="F6" s="73">
        <v>985</v>
      </c>
      <c r="G6" s="60">
        <v>443</v>
      </c>
      <c r="H6" s="39">
        <v>528</v>
      </c>
      <c r="I6" s="60">
        <v>65</v>
      </c>
      <c r="J6" s="39">
        <v>479</v>
      </c>
      <c r="K6" s="60">
        <v>654</v>
      </c>
      <c r="L6" s="39">
        <v>276</v>
      </c>
      <c r="M6" s="60">
        <v>297</v>
      </c>
      <c r="N6" s="73">
        <f t="shared" si="0"/>
        <v>5672</v>
      </c>
    </row>
    <row r="7" spans="1:14" x14ac:dyDescent="0.25">
      <c r="A7" s="38">
        <v>4</v>
      </c>
      <c r="B7" s="39" t="s">
        <v>15</v>
      </c>
      <c r="C7" s="60">
        <v>0</v>
      </c>
      <c r="D7" s="39">
        <v>0</v>
      </c>
      <c r="E7" s="60">
        <v>0</v>
      </c>
      <c r="F7" s="39">
        <v>0</v>
      </c>
      <c r="G7" s="60">
        <v>0</v>
      </c>
      <c r="H7" s="39">
        <v>0</v>
      </c>
      <c r="I7" s="60">
        <v>0</v>
      </c>
      <c r="J7" s="39">
        <v>0</v>
      </c>
      <c r="K7" s="60">
        <v>0</v>
      </c>
      <c r="L7" s="39">
        <v>0</v>
      </c>
      <c r="M7" s="60">
        <v>0</v>
      </c>
      <c r="N7" s="39">
        <f t="shared" si="0"/>
        <v>0</v>
      </c>
    </row>
    <row r="8" spans="1:14" x14ac:dyDescent="0.25">
      <c r="A8" s="38">
        <v>5</v>
      </c>
      <c r="B8" s="39" t="s">
        <v>16</v>
      </c>
      <c r="C8" s="60">
        <v>0</v>
      </c>
      <c r="D8" s="39">
        <v>0</v>
      </c>
      <c r="E8" s="60">
        <v>0</v>
      </c>
      <c r="F8" s="39">
        <v>0</v>
      </c>
      <c r="G8" s="60">
        <v>0</v>
      </c>
      <c r="H8" s="39">
        <v>0</v>
      </c>
      <c r="I8" s="60">
        <v>0</v>
      </c>
      <c r="J8" s="39">
        <v>0</v>
      </c>
      <c r="K8" s="60">
        <v>0</v>
      </c>
      <c r="L8" s="39">
        <v>0</v>
      </c>
      <c r="M8" s="60">
        <v>0</v>
      </c>
      <c r="N8" s="39">
        <f t="shared" si="0"/>
        <v>0</v>
      </c>
    </row>
    <row r="9" spans="1:14" x14ac:dyDescent="0.25">
      <c r="A9" s="38">
        <v>6</v>
      </c>
      <c r="B9" s="39" t="s">
        <v>17</v>
      </c>
      <c r="C9" s="60">
        <v>0</v>
      </c>
      <c r="D9" s="39">
        <v>0</v>
      </c>
      <c r="E9" s="60">
        <v>0</v>
      </c>
      <c r="F9" s="39">
        <v>0</v>
      </c>
      <c r="G9" s="60">
        <v>0</v>
      </c>
      <c r="H9" s="39">
        <v>0</v>
      </c>
      <c r="I9" s="60">
        <v>0</v>
      </c>
      <c r="J9" s="39">
        <v>0</v>
      </c>
      <c r="K9" s="60">
        <v>0</v>
      </c>
      <c r="L9" s="39">
        <v>0</v>
      </c>
      <c r="M9" s="60">
        <v>0</v>
      </c>
      <c r="N9" s="39">
        <f t="shared" si="0"/>
        <v>0</v>
      </c>
    </row>
    <row r="10" spans="1:14" x14ac:dyDescent="0.25">
      <c r="A10" s="38">
        <v>7</v>
      </c>
      <c r="B10" s="39" t="s">
        <v>18</v>
      </c>
      <c r="C10" s="60">
        <v>7</v>
      </c>
      <c r="D10" s="39">
        <v>1</v>
      </c>
      <c r="E10" s="60">
        <v>17</v>
      </c>
      <c r="F10" s="39">
        <v>5</v>
      </c>
      <c r="G10" s="60">
        <v>4</v>
      </c>
      <c r="H10" s="39">
        <v>1</v>
      </c>
      <c r="I10" s="60">
        <v>0</v>
      </c>
      <c r="J10" s="39">
        <v>5</v>
      </c>
      <c r="K10" s="60">
        <v>0</v>
      </c>
      <c r="L10" s="39">
        <v>0</v>
      </c>
      <c r="M10" s="60">
        <v>0</v>
      </c>
      <c r="N10" s="39">
        <f t="shared" si="0"/>
        <v>40</v>
      </c>
    </row>
    <row r="11" spans="1:14" x14ac:dyDescent="0.25">
      <c r="A11" s="38">
        <v>8</v>
      </c>
      <c r="B11" s="39" t="s">
        <v>19</v>
      </c>
      <c r="C11" s="60">
        <v>86</v>
      </c>
      <c r="D11" s="39">
        <v>28</v>
      </c>
      <c r="E11" s="60">
        <v>505</v>
      </c>
      <c r="F11" s="39">
        <v>111</v>
      </c>
      <c r="G11" s="60">
        <v>30</v>
      </c>
      <c r="H11" s="39">
        <v>179</v>
      </c>
      <c r="I11" s="60">
        <v>6</v>
      </c>
      <c r="J11" s="39">
        <v>17</v>
      </c>
      <c r="K11" s="60">
        <v>37</v>
      </c>
      <c r="L11" s="39">
        <v>51</v>
      </c>
      <c r="M11" s="60">
        <v>32</v>
      </c>
      <c r="N11" s="73">
        <f t="shared" si="0"/>
        <v>1082</v>
      </c>
    </row>
    <row r="12" spans="1:14" x14ac:dyDescent="0.25">
      <c r="A12" s="38">
        <v>9</v>
      </c>
      <c r="B12" s="39" t="s">
        <v>20</v>
      </c>
      <c r="C12" s="207">
        <v>829</v>
      </c>
      <c r="D12" s="73">
        <v>991</v>
      </c>
      <c r="E12" s="60">
        <v>874</v>
      </c>
      <c r="F12" s="39">
        <v>605</v>
      </c>
      <c r="G12" s="60">
        <v>365</v>
      </c>
      <c r="H12" s="39">
        <v>662</v>
      </c>
      <c r="I12" s="60">
        <v>5</v>
      </c>
      <c r="J12" s="39">
        <v>201</v>
      </c>
      <c r="K12" s="60">
        <v>144</v>
      </c>
      <c r="L12" s="39">
        <v>613</v>
      </c>
      <c r="M12" s="60">
        <v>87</v>
      </c>
      <c r="N12" s="73">
        <f t="shared" si="0"/>
        <v>5376</v>
      </c>
    </row>
    <row r="13" spans="1:14" x14ac:dyDescent="0.25">
      <c r="A13" s="38">
        <v>10</v>
      </c>
      <c r="B13" s="39" t="s">
        <v>21</v>
      </c>
      <c r="C13" s="207">
        <v>1064</v>
      </c>
      <c r="D13" s="73">
        <v>2258</v>
      </c>
      <c r="E13" s="207">
        <v>1583</v>
      </c>
      <c r="F13" s="73">
        <v>1671</v>
      </c>
      <c r="G13" s="207">
        <v>2094</v>
      </c>
      <c r="H13" s="73">
        <v>1641</v>
      </c>
      <c r="I13" s="207">
        <v>1322</v>
      </c>
      <c r="J13" s="73">
        <v>2289</v>
      </c>
      <c r="K13" s="207">
        <v>1825</v>
      </c>
      <c r="L13" s="73">
        <v>1529</v>
      </c>
      <c r="M13" s="207">
        <v>1034</v>
      </c>
      <c r="N13" s="73">
        <f t="shared" si="0"/>
        <v>18310</v>
      </c>
    </row>
    <row r="14" spans="1:14" x14ac:dyDescent="0.25">
      <c r="A14" s="38">
        <v>11</v>
      </c>
      <c r="B14" s="39" t="s">
        <v>22</v>
      </c>
      <c r="C14" s="60">
        <v>0</v>
      </c>
      <c r="D14" s="39">
        <v>0</v>
      </c>
      <c r="E14" s="60">
        <v>0</v>
      </c>
      <c r="F14" s="39">
        <v>0</v>
      </c>
      <c r="G14" s="60">
        <v>0</v>
      </c>
      <c r="H14" s="39">
        <v>0</v>
      </c>
      <c r="I14" s="207">
        <v>0</v>
      </c>
      <c r="J14" s="39">
        <v>0</v>
      </c>
      <c r="K14" s="60">
        <v>0</v>
      </c>
      <c r="L14" s="39">
        <v>0</v>
      </c>
      <c r="M14" s="60">
        <v>0</v>
      </c>
      <c r="N14" s="73">
        <f t="shared" si="0"/>
        <v>0</v>
      </c>
    </row>
    <row r="15" spans="1:14" x14ac:dyDescent="0.25">
      <c r="A15" s="38">
        <v>12</v>
      </c>
      <c r="B15" s="39" t="s">
        <v>23</v>
      </c>
      <c r="C15" s="60">
        <v>0</v>
      </c>
      <c r="D15" s="39">
        <v>0</v>
      </c>
      <c r="E15" s="60">
        <v>0</v>
      </c>
      <c r="F15" s="39">
        <v>0</v>
      </c>
      <c r="G15" s="60">
        <v>0</v>
      </c>
      <c r="H15" s="39">
        <v>0</v>
      </c>
      <c r="I15" s="60">
        <v>0</v>
      </c>
      <c r="J15" s="39">
        <v>0</v>
      </c>
      <c r="K15" s="60">
        <v>0</v>
      </c>
      <c r="L15" s="39">
        <v>0</v>
      </c>
      <c r="M15" s="60">
        <v>0</v>
      </c>
      <c r="N15" s="39">
        <f t="shared" si="0"/>
        <v>0</v>
      </c>
    </row>
    <row r="16" spans="1:14" x14ac:dyDescent="0.25">
      <c r="A16" s="38">
        <v>13</v>
      </c>
      <c r="B16" s="39" t="s">
        <v>24</v>
      </c>
      <c r="C16" s="60">
        <v>111</v>
      </c>
      <c r="D16" s="39">
        <v>3</v>
      </c>
      <c r="E16" s="60">
        <v>4</v>
      </c>
      <c r="F16" s="39">
        <v>24</v>
      </c>
      <c r="G16" s="60">
        <v>46</v>
      </c>
      <c r="H16" s="39">
        <v>16</v>
      </c>
      <c r="I16" s="60">
        <v>0</v>
      </c>
      <c r="J16" s="39">
        <v>5</v>
      </c>
      <c r="K16" s="60">
        <v>22</v>
      </c>
      <c r="L16" s="39">
        <v>6</v>
      </c>
      <c r="M16" s="60">
        <v>11</v>
      </c>
      <c r="N16" s="39">
        <f t="shared" si="0"/>
        <v>248</v>
      </c>
    </row>
    <row r="17" spans="1:14" x14ac:dyDescent="0.25">
      <c r="A17" s="38">
        <v>14</v>
      </c>
      <c r="B17" s="39" t="s">
        <v>25</v>
      </c>
      <c r="C17" s="60">
        <v>0</v>
      </c>
      <c r="D17" s="39">
        <v>0</v>
      </c>
      <c r="E17" s="60">
        <v>0</v>
      </c>
      <c r="F17" s="39">
        <v>0</v>
      </c>
      <c r="G17" s="60">
        <v>0</v>
      </c>
      <c r="H17" s="39">
        <v>0</v>
      </c>
      <c r="I17" s="60">
        <v>0</v>
      </c>
      <c r="J17" s="39">
        <v>0</v>
      </c>
      <c r="K17" s="60">
        <v>0</v>
      </c>
      <c r="L17" s="39">
        <v>0</v>
      </c>
      <c r="M17" s="60">
        <v>0</v>
      </c>
      <c r="N17" s="39">
        <f t="shared" si="0"/>
        <v>0</v>
      </c>
    </row>
    <row r="18" spans="1:14" x14ac:dyDescent="0.25">
      <c r="A18" s="38">
        <v>15</v>
      </c>
      <c r="B18" s="39" t="s">
        <v>26</v>
      </c>
      <c r="C18" s="60">
        <v>0</v>
      </c>
      <c r="D18" s="39">
        <v>0</v>
      </c>
      <c r="E18" s="60">
        <v>0</v>
      </c>
      <c r="F18" s="39">
        <v>0</v>
      </c>
      <c r="G18" s="60">
        <v>0</v>
      </c>
      <c r="H18" s="39">
        <v>0</v>
      </c>
      <c r="I18" s="60">
        <v>0</v>
      </c>
      <c r="J18" s="39">
        <v>0</v>
      </c>
      <c r="K18" s="60">
        <v>0</v>
      </c>
      <c r="L18" s="39">
        <v>0</v>
      </c>
      <c r="M18" s="60">
        <v>0</v>
      </c>
      <c r="N18" s="39">
        <f t="shared" si="0"/>
        <v>0</v>
      </c>
    </row>
    <row r="19" spans="1:14" x14ac:dyDescent="0.25">
      <c r="A19" s="38">
        <v>16</v>
      </c>
      <c r="B19" s="39" t="s">
        <v>27</v>
      </c>
      <c r="C19" s="60">
        <v>14</v>
      </c>
      <c r="D19" s="39">
        <v>1</v>
      </c>
      <c r="E19" s="60">
        <v>2</v>
      </c>
      <c r="F19" s="39">
        <v>0</v>
      </c>
      <c r="G19" s="60">
        <v>0</v>
      </c>
      <c r="H19" s="39">
        <v>0</v>
      </c>
      <c r="I19" s="60">
        <v>0</v>
      </c>
      <c r="J19" s="39">
        <v>1</v>
      </c>
      <c r="K19" s="60">
        <v>0</v>
      </c>
      <c r="L19" s="39">
        <v>0</v>
      </c>
      <c r="M19" s="60">
        <v>0</v>
      </c>
      <c r="N19" s="39">
        <f t="shared" si="0"/>
        <v>18</v>
      </c>
    </row>
    <row r="20" spans="1:14" x14ac:dyDescent="0.25">
      <c r="A20" s="38">
        <v>17</v>
      </c>
      <c r="B20" s="39" t="s">
        <v>28</v>
      </c>
      <c r="C20" s="60">
        <v>0</v>
      </c>
      <c r="D20" s="39">
        <v>0</v>
      </c>
      <c r="E20" s="60">
        <v>0</v>
      </c>
      <c r="F20" s="39">
        <v>0</v>
      </c>
      <c r="G20" s="60">
        <v>0</v>
      </c>
      <c r="H20" s="39">
        <v>0</v>
      </c>
      <c r="I20" s="60">
        <v>0</v>
      </c>
      <c r="J20" s="39">
        <v>0</v>
      </c>
      <c r="K20" s="60">
        <v>0</v>
      </c>
      <c r="L20" s="39">
        <v>0</v>
      </c>
      <c r="M20" s="60">
        <v>0</v>
      </c>
      <c r="N20" s="39">
        <f t="shared" si="0"/>
        <v>0</v>
      </c>
    </row>
    <row r="21" spans="1:14" ht="15.75" thickBot="1" x14ac:dyDescent="0.3">
      <c r="A21" s="41">
        <v>18</v>
      </c>
      <c r="B21" s="42" t="s">
        <v>29</v>
      </c>
      <c r="C21" s="208">
        <v>83</v>
      </c>
      <c r="D21" s="42">
        <v>519</v>
      </c>
      <c r="E21" s="208">
        <v>98</v>
      </c>
      <c r="F21" s="42">
        <v>342</v>
      </c>
      <c r="G21" s="228">
        <v>49</v>
      </c>
      <c r="H21" s="42">
        <v>277</v>
      </c>
      <c r="I21" s="208">
        <v>5</v>
      </c>
      <c r="J21" s="42">
        <v>43</v>
      </c>
      <c r="K21" s="208">
        <v>247</v>
      </c>
      <c r="L21" s="172">
        <v>30</v>
      </c>
      <c r="M21" s="208">
        <v>90</v>
      </c>
      <c r="N21" s="172">
        <f t="shared" si="0"/>
        <v>1783</v>
      </c>
    </row>
    <row r="22" spans="1:14" ht="15.75" thickBot="1" x14ac:dyDescent="0.3">
      <c r="A22" s="44"/>
      <c r="B22" s="45" t="s">
        <v>3</v>
      </c>
      <c r="C22" s="46">
        <f>SUM(C4:C21)</f>
        <v>3224</v>
      </c>
      <c r="D22" s="61">
        <f>SUM(D4:D21)</f>
        <v>8049</v>
      </c>
      <c r="E22" s="96">
        <f t="shared" ref="E22:N22" si="1">SUM(E4:E21)</f>
        <v>4102</v>
      </c>
      <c r="F22" s="47">
        <f t="shared" si="1"/>
        <v>4575</v>
      </c>
      <c r="G22" s="48">
        <f t="shared" si="1"/>
        <v>3560</v>
      </c>
      <c r="H22" s="47">
        <f t="shared" si="1"/>
        <v>8533</v>
      </c>
      <c r="I22" s="48">
        <f t="shared" si="1"/>
        <v>1491</v>
      </c>
      <c r="J22" s="47">
        <f t="shared" si="1"/>
        <v>3677</v>
      </c>
      <c r="K22" s="48">
        <f t="shared" si="1"/>
        <v>3192</v>
      </c>
      <c r="L22" s="47">
        <f t="shared" si="1"/>
        <v>3564</v>
      </c>
      <c r="M22" s="48">
        <f t="shared" si="1"/>
        <v>1990</v>
      </c>
      <c r="N22" s="47">
        <f t="shared" si="1"/>
        <v>45957</v>
      </c>
    </row>
    <row r="23" spans="1:14" ht="15.75" thickBot="1" x14ac:dyDescent="0.3">
      <c r="A23" s="51"/>
      <c r="B23" s="52"/>
      <c r="C23" s="54"/>
      <c r="D23" s="79"/>
      <c r="E23" s="79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5.75" thickBot="1" x14ac:dyDescent="0.3">
      <c r="A24" s="338" t="s">
        <v>31</v>
      </c>
      <c r="B24" s="339"/>
      <c r="C24" s="56">
        <f>C22/N22</f>
        <v>7.015253389037579E-2</v>
      </c>
      <c r="D24" s="55">
        <f>D22/N22</f>
        <v>0.17514198054703309</v>
      </c>
      <c r="E24" s="56">
        <f>E22/N22</f>
        <v>8.9257349261265967E-2</v>
      </c>
      <c r="F24" s="55">
        <f>F22/N22</f>
        <v>9.954957895423984E-2</v>
      </c>
      <c r="G24" s="56">
        <f>G22/N22</f>
        <v>7.7463716082424874E-2</v>
      </c>
      <c r="H24" s="55">
        <f>H22/N22</f>
        <v>0.18567356441891333</v>
      </c>
      <c r="I24" s="56">
        <f>I22/N22</f>
        <v>3.2443370977217834E-2</v>
      </c>
      <c r="J24" s="55">
        <f>J22/N22</f>
        <v>8.0009574167156261E-2</v>
      </c>
      <c r="K24" s="56">
        <f>K22/N22</f>
        <v>6.945623082446635E-2</v>
      </c>
      <c r="L24" s="55">
        <f>L22/N22</f>
        <v>7.7550753965663549E-2</v>
      </c>
      <c r="M24" s="57">
        <f>M22/N22</f>
        <v>4.330134691124312E-2</v>
      </c>
      <c r="N24" s="55">
        <f>N22/N22</f>
        <v>1</v>
      </c>
    </row>
    <row r="25" spans="1:14" ht="15.75" thickBot="1" x14ac:dyDescent="0.3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spans="1:14" ht="15.75" thickBot="1" x14ac:dyDescent="0.3">
      <c r="A26" s="307" t="s">
        <v>0</v>
      </c>
      <c r="B26" s="313" t="s">
        <v>1</v>
      </c>
      <c r="C26" s="324" t="s">
        <v>90</v>
      </c>
      <c r="D26" s="325"/>
      <c r="E26" s="325"/>
      <c r="F26" s="325"/>
      <c r="G26" s="326"/>
      <c r="H26" s="317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8"/>
      <c r="B27" s="314"/>
      <c r="C27" s="266" t="s">
        <v>11</v>
      </c>
      <c r="D27" s="184" t="s">
        <v>32</v>
      </c>
      <c r="E27" s="266" t="s">
        <v>7</v>
      </c>
      <c r="F27" s="184" t="s">
        <v>9</v>
      </c>
      <c r="G27" s="264" t="s">
        <v>4</v>
      </c>
      <c r="H27" s="318"/>
      <c r="I27" s="1"/>
      <c r="J27" s="110"/>
      <c r="K27" s="344" t="s">
        <v>33</v>
      </c>
      <c r="L27" s="345"/>
      <c r="M27" s="161">
        <f>N22</f>
        <v>45957</v>
      </c>
      <c r="N27" s="162">
        <f>M27/M29</f>
        <v>0.95759709951658611</v>
      </c>
    </row>
    <row r="28" spans="1:14" ht="15.75" thickBot="1" x14ac:dyDescent="0.3">
      <c r="A28" s="26">
        <v>19</v>
      </c>
      <c r="B28" s="109" t="s">
        <v>34</v>
      </c>
      <c r="C28" s="258">
        <v>1146</v>
      </c>
      <c r="D28" s="59">
        <v>492</v>
      </c>
      <c r="E28" s="257">
        <v>203</v>
      </c>
      <c r="F28" s="166">
        <v>126</v>
      </c>
      <c r="G28" s="160">
        <v>68</v>
      </c>
      <c r="H28" s="59">
        <f>SUM(C28:G28)</f>
        <v>2035</v>
      </c>
      <c r="I28" s="1"/>
      <c r="J28" s="110"/>
      <c r="K28" s="340" t="s">
        <v>34</v>
      </c>
      <c r="L28" s="341"/>
      <c r="M28" s="160">
        <f>H28</f>
        <v>2035</v>
      </c>
      <c r="N28" s="163">
        <f>M28/M29</f>
        <v>4.24029004834139E-2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110"/>
      <c r="K29" s="342" t="s">
        <v>3</v>
      </c>
      <c r="L29" s="343"/>
      <c r="M29" s="164">
        <f>M27+M28</f>
        <v>47992</v>
      </c>
      <c r="N29" s="165">
        <f>M29/M29</f>
        <v>1</v>
      </c>
    </row>
    <row r="30" spans="1:14" ht="15.75" thickBot="1" x14ac:dyDescent="0.3">
      <c r="A30" s="301" t="s">
        <v>35</v>
      </c>
      <c r="B30" s="302"/>
      <c r="C30" s="27">
        <f>C28/H28</f>
        <v>0.5631449631449631</v>
      </c>
      <c r="D30" s="111">
        <f>D28/H28</f>
        <v>0.24176904176904176</v>
      </c>
      <c r="E30" s="27">
        <f>E28/H28</f>
        <v>9.9754299754299752E-2</v>
      </c>
      <c r="F30" s="111">
        <f>F28/H28</f>
        <v>6.1916461916461919E-2</v>
      </c>
      <c r="G30" s="27">
        <f>G28/H28</f>
        <v>3.3415233415233413E-2</v>
      </c>
      <c r="H30" s="111">
        <f>H28/H28</f>
        <v>1</v>
      </c>
      <c r="I30" s="1"/>
      <c r="J30" s="1"/>
      <c r="K30" s="1"/>
      <c r="L30" s="1"/>
      <c r="M30" s="1"/>
      <c r="N30" s="1"/>
    </row>
    <row r="31" spans="1:14" x14ac:dyDescent="0.25">
      <c r="H31" s="1"/>
    </row>
    <row r="32" spans="1:14" x14ac:dyDescent="0.25">
      <c r="D32" s="255"/>
    </row>
  </sheetData>
  <mergeCells count="14">
    <mergeCell ref="N2:N3"/>
    <mergeCell ref="A30:B30"/>
    <mergeCell ref="K28:L28"/>
    <mergeCell ref="C1:K1"/>
    <mergeCell ref="A2:A3"/>
    <mergeCell ref="B2:B3"/>
    <mergeCell ref="C2:M2"/>
    <mergeCell ref="A24:B24"/>
    <mergeCell ref="A26:A27"/>
    <mergeCell ref="B26:B27"/>
    <mergeCell ref="K27:L27"/>
    <mergeCell ref="K29:L29"/>
    <mergeCell ref="H26:H27"/>
    <mergeCell ref="C26:G2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/>
  </sheetViews>
  <sheetFormatPr defaultRowHeight="15" x14ac:dyDescent="0.25"/>
  <cols>
    <col min="1" max="1" width="4.5703125" customWidth="1"/>
    <col min="2" max="2" width="27.85546875" customWidth="1"/>
  </cols>
  <sheetData>
    <row r="1" spans="1:14" ht="28.5" customHeight="1" thickBot="1" x14ac:dyDescent="0.3">
      <c r="A1" s="174"/>
      <c r="B1" s="174"/>
      <c r="C1" s="348" t="s">
        <v>98</v>
      </c>
      <c r="D1" s="349"/>
      <c r="E1" s="349"/>
      <c r="F1" s="349"/>
      <c r="G1" s="349"/>
      <c r="H1" s="349"/>
      <c r="I1" s="349"/>
      <c r="J1" s="31"/>
      <c r="K1" s="31"/>
      <c r="L1" s="31"/>
      <c r="M1" s="31"/>
      <c r="N1" s="31"/>
    </row>
    <row r="2" spans="1:14" ht="15.75" thickBot="1" x14ac:dyDescent="0.3">
      <c r="A2" s="330" t="s">
        <v>0</v>
      </c>
      <c r="B2" s="332" t="s">
        <v>1</v>
      </c>
      <c r="C2" s="350" t="s">
        <v>2</v>
      </c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36" t="s">
        <v>3</v>
      </c>
    </row>
    <row r="3" spans="1:14" ht="15.75" thickBot="1" x14ac:dyDescent="0.3">
      <c r="A3" s="331"/>
      <c r="B3" s="333"/>
      <c r="C3" s="91" t="s">
        <v>69</v>
      </c>
      <c r="D3" s="35" t="s">
        <v>4</v>
      </c>
      <c r="E3" s="62" t="s">
        <v>5</v>
      </c>
      <c r="F3" s="32" t="s">
        <v>6</v>
      </c>
      <c r="G3" s="63" t="s">
        <v>7</v>
      </c>
      <c r="H3" s="32" t="s">
        <v>8</v>
      </c>
      <c r="I3" s="23" t="s">
        <v>107</v>
      </c>
      <c r="J3" s="32" t="s">
        <v>9</v>
      </c>
      <c r="K3" s="88" t="s">
        <v>10</v>
      </c>
      <c r="L3" s="265" t="s">
        <v>93</v>
      </c>
      <c r="M3" s="63" t="s">
        <v>11</v>
      </c>
      <c r="N3" s="337"/>
    </row>
    <row r="4" spans="1:14" x14ac:dyDescent="0.25">
      <c r="A4" s="36">
        <v>1</v>
      </c>
      <c r="B4" s="37" t="s">
        <v>12</v>
      </c>
      <c r="C4" s="202">
        <v>142</v>
      </c>
      <c r="D4" s="204">
        <v>356</v>
      </c>
      <c r="E4" s="205">
        <v>66</v>
      </c>
      <c r="F4" s="204">
        <v>232</v>
      </c>
      <c r="G4" s="202">
        <v>35</v>
      </c>
      <c r="H4" s="204">
        <v>286</v>
      </c>
      <c r="I4" s="202">
        <v>56</v>
      </c>
      <c r="J4" s="37">
        <v>122</v>
      </c>
      <c r="K4" s="202">
        <v>76</v>
      </c>
      <c r="L4" s="204">
        <v>39</v>
      </c>
      <c r="M4" s="202">
        <v>184</v>
      </c>
      <c r="N4" s="171">
        <f t="shared" ref="N4:N20" si="0">SUM(C4:M4)</f>
        <v>1594</v>
      </c>
    </row>
    <row r="5" spans="1:14" x14ac:dyDescent="0.25">
      <c r="A5" s="38">
        <v>2</v>
      </c>
      <c r="B5" s="39" t="s">
        <v>13</v>
      </c>
      <c r="C5" s="64">
        <v>0</v>
      </c>
      <c r="D5" s="71">
        <v>75</v>
      </c>
      <c r="E5" s="64">
        <v>78</v>
      </c>
      <c r="F5" s="71">
        <v>201</v>
      </c>
      <c r="G5" s="64">
        <v>0</v>
      </c>
      <c r="H5" s="71">
        <v>250</v>
      </c>
      <c r="I5" s="64">
        <v>0</v>
      </c>
      <c r="J5" s="39">
        <v>39</v>
      </c>
      <c r="K5" s="64">
        <v>0</v>
      </c>
      <c r="L5" s="71">
        <v>31</v>
      </c>
      <c r="M5" s="64">
        <v>13</v>
      </c>
      <c r="N5" s="39">
        <f t="shared" si="0"/>
        <v>687</v>
      </c>
    </row>
    <row r="6" spans="1:14" x14ac:dyDescent="0.25">
      <c r="A6" s="38">
        <v>3</v>
      </c>
      <c r="B6" s="39" t="s">
        <v>14</v>
      </c>
      <c r="C6" s="64">
        <v>88</v>
      </c>
      <c r="D6" s="71">
        <v>309</v>
      </c>
      <c r="E6" s="169">
        <v>213</v>
      </c>
      <c r="F6" s="71">
        <v>331</v>
      </c>
      <c r="G6" s="64">
        <v>35</v>
      </c>
      <c r="H6" s="71">
        <v>336</v>
      </c>
      <c r="I6" s="64">
        <v>81</v>
      </c>
      <c r="J6" s="39">
        <v>231</v>
      </c>
      <c r="K6" s="64">
        <v>196</v>
      </c>
      <c r="L6" s="71">
        <v>92</v>
      </c>
      <c r="M6" s="64">
        <v>191</v>
      </c>
      <c r="N6" s="73">
        <f>SUM(C6:M6)</f>
        <v>2103</v>
      </c>
    </row>
    <row r="7" spans="1:14" x14ac:dyDescent="0.25">
      <c r="A7" s="38">
        <v>4</v>
      </c>
      <c r="B7" s="39" t="s">
        <v>15</v>
      </c>
      <c r="C7" s="64">
        <v>0</v>
      </c>
      <c r="D7" s="71">
        <v>0</v>
      </c>
      <c r="E7" s="64">
        <v>0</v>
      </c>
      <c r="F7" s="71">
        <v>0</v>
      </c>
      <c r="G7" s="64">
        <v>0</v>
      </c>
      <c r="H7" s="40">
        <v>0</v>
      </c>
      <c r="I7" s="64">
        <v>0</v>
      </c>
      <c r="J7" s="39">
        <v>0</v>
      </c>
      <c r="K7" s="64">
        <v>0</v>
      </c>
      <c r="L7" s="71">
        <v>0</v>
      </c>
      <c r="M7" s="64">
        <v>0</v>
      </c>
      <c r="N7" s="39">
        <f t="shared" si="0"/>
        <v>0</v>
      </c>
    </row>
    <row r="8" spans="1:14" x14ac:dyDescent="0.25">
      <c r="A8" s="38">
        <v>5</v>
      </c>
      <c r="B8" s="39" t="s">
        <v>16</v>
      </c>
      <c r="C8" s="64">
        <v>0</v>
      </c>
      <c r="D8" s="71">
        <v>1</v>
      </c>
      <c r="E8" s="64">
        <v>0</v>
      </c>
      <c r="F8" s="71">
        <v>0</v>
      </c>
      <c r="G8" s="64">
        <v>0</v>
      </c>
      <c r="H8" s="40">
        <v>0</v>
      </c>
      <c r="I8" s="64">
        <v>0</v>
      </c>
      <c r="J8" s="39">
        <v>0</v>
      </c>
      <c r="K8" s="64">
        <v>0</v>
      </c>
      <c r="L8" s="71">
        <v>0</v>
      </c>
      <c r="M8" s="64">
        <v>0</v>
      </c>
      <c r="N8" s="39">
        <f t="shared" si="0"/>
        <v>1</v>
      </c>
    </row>
    <row r="9" spans="1:14" x14ac:dyDescent="0.25">
      <c r="A9" s="38">
        <v>6</v>
      </c>
      <c r="B9" s="39" t="s">
        <v>17</v>
      </c>
      <c r="C9" s="64">
        <v>0</v>
      </c>
      <c r="D9" s="71">
        <v>0</v>
      </c>
      <c r="E9" s="64">
        <v>0</v>
      </c>
      <c r="F9" s="71">
        <v>1</v>
      </c>
      <c r="G9" s="64">
        <v>0</v>
      </c>
      <c r="H9" s="71">
        <v>0</v>
      </c>
      <c r="I9" s="64">
        <v>0</v>
      </c>
      <c r="J9" s="39">
        <v>0</v>
      </c>
      <c r="K9" s="64">
        <v>0</v>
      </c>
      <c r="L9" s="71">
        <v>0</v>
      </c>
      <c r="M9" s="64">
        <v>0</v>
      </c>
      <c r="N9" s="39">
        <f t="shared" si="0"/>
        <v>1</v>
      </c>
    </row>
    <row r="10" spans="1:14" x14ac:dyDescent="0.25">
      <c r="A10" s="38">
        <v>7</v>
      </c>
      <c r="B10" s="39" t="s">
        <v>18</v>
      </c>
      <c r="C10" s="64">
        <v>2</v>
      </c>
      <c r="D10" s="71">
        <v>3</v>
      </c>
      <c r="E10" s="169">
        <v>7</v>
      </c>
      <c r="F10" s="71">
        <v>1</v>
      </c>
      <c r="G10" s="64">
        <v>0</v>
      </c>
      <c r="H10" s="71">
        <v>3</v>
      </c>
      <c r="I10" s="64">
        <v>0</v>
      </c>
      <c r="J10" s="39">
        <v>1</v>
      </c>
      <c r="K10" s="64">
        <v>0</v>
      </c>
      <c r="L10" s="71">
        <v>0</v>
      </c>
      <c r="M10" s="64">
        <v>0</v>
      </c>
      <c r="N10" s="39">
        <f t="shared" si="0"/>
        <v>17</v>
      </c>
    </row>
    <row r="11" spans="1:14" x14ac:dyDescent="0.25">
      <c r="A11" s="38">
        <v>8</v>
      </c>
      <c r="B11" s="39" t="s">
        <v>19</v>
      </c>
      <c r="C11" s="64">
        <v>54</v>
      </c>
      <c r="D11" s="71">
        <v>45</v>
      </c>
      <c r="E11" s="169">
        <v>30</v>
      </c>
      <c r="F11" s="71">
        <v>76</v>
      </c>
      <c r="G11" s="64">
        <v>2</v>
      </c>
      <c r="H11" s="71">
        <v>64</v>
      </c>
      <c r="I11" s="64">
        <v>9</v>
      </c>
      <c r="J11" s="39">
        <v>21</v>
      </c>
      <c r="K11" s="64">
        <v>28</v>
      </c>
      <c r="L11" s="71">
        <v>24</v>
      </c>
      <c r="M11" s="64">
        <v>32</v>
      </c>
      <c r="N11" s="39">
        <f t="shared" si="0"/>
        <v>385</v>
      </c>
    </row>
    <row r="12" spans="1:14" x14ac:dyDescent="0.25">
      <c r="A12" s="38">
        <v>9</v>
      </c>
      <c r="B12" s="39" t="s">
        <v>20</v>
      </c>
      <c r="C12" s="64">
        <v>149</v>
      </c>
      <c r="D12" s="67">
        <v>978</v>
      </c>
      <c r="E12" s="64">
        <v>354</v>
      </c>
      <c r="F12" s="71">
        <v>351</v>
      </c>
      <c r="G12" s="64">
        <v>17</v>
      </c>
      <c r="H12" s="71">
        <v>227</v>
      </c>
      <c r="I12" s="64">
        <v>17</v>
      </c>
      <c r="J12" s="73">
        <v>51</v>
      </c>
      <c r="K12" s="64">
        <v>68</v>
      </c>
      <c r="L12" s="71">
        <v>174</v>
      </c>
      <c r="M12" s="64">
        <v>74</v>
      </c>
      <c r="N12" s="73">
        <f t="shared" si="0"/>
        <v>2460</v>
      </c>
    </row>
    <row r="13" spans="1:14" x14ac:dyDescent="0.25">
      <c r="A13" s="38">
        <v>10</v>
      </c>
      <c r="B13" s="39" t="s">
        <v>21</v>
      </c>
      <c r="C13" s="64">
        <v>516</v>
      </c>
      <c r="D13" s="67">
        <v>1034</v>
      </c>
      <c r="E13" s="169">
        <v>920</v>
      </c>
      <c r="F13" s="67">
        <v>1021</v>
      </c>
      <c r="G13" s="64">
        <v>470</v>
      </c>
      <c r="H13" s="67">
        <v>1360</v>
      </c>
      <c r="I13" s="169">
        <v>1092</v>
      </c>
      <c r="J13" s="73">
        <v>938</v>
      </c>
      <c r="K13" s="169">
        <v>815</v>
      </c>
      <c r="L13" s="67">
        <v>709</v>
      </c>
      <c r="M13" s="169">
        <v>643</v>
      </c>
      <c r="N13" s="73">
        <f t="shared" si="0"/>
        <v>9518</v>
      </c>
    </row>
    <row r="14" spans="1:14" x14ac:dyDescent="0.25">
      <c r="A14" s="38">
        <v>11</v>
      </c>
      <c r="B14" s="39" t="s">
        <v>22</v>
      </c>
      <c r="C14" s="64">
        <v>0</v>
      </c>
      <c r="D14" s="71">
        <v>8</v>
      </c>
      <c r="E14" s="64">
        <v>0</v>
      </c>
      <c r="F14" s="71">
        <v>0</v>
      </c>
      <c r="G14" s="64">
        <v>0</v>
      </c>
      <c r="H14" s="40">
        <v>0</v>
      </c>
      <c r="I14" s="64">
        <v>0</v>
      </c>
      <c r="J14" s="39">
        <v>0</v>
      </c>
      <c r="K14" s="64">
        <v>0</v>
      </c>
      <c r="L14" s="71">
        <v>0</v>
      </c>
      <c r="M14" s="64">
        <v>0</v>
      </c>
      <c r="N14" s="39">
        <f t="shared" si="0"/>
        <v>8</v>
      </c>
    </row>
    <row r="15" spans="1:14" x14ac:dyDescent="0.25">
      <c r="A15" s="38">
        <v>12</v>
      </c>
      <c r="B15" s="39" t="s">
        <v>23</v>
      </c>
      <c r="C15" s="64">
        <v>0</v>
      </c>
      <c r="D15" s="71">
        <v>0</v>
      </c>
      <c r="E15" s="64">
        <v>0</v>
      </c>
      <c r="F15" s="71">
        <v>0</v>
      </c>
      <c r="G15" s="64">
        <v>0</v>
      </c>
      <c r="H15" s="40">
        <v>0</v>
      </c>
      <c r="I15" s="64">
        <v>0</v>
      </c>
      <c r="J15" s="39">
        <v>0</v>
      </c>
      <c r="K15" s="64">
        <v>1</v>
      </c>
      <c r="L15" s="71">
        <v>0</v>
      </c>
      <c r="M15" s="64">
        <v>0</v>
      </c>
      <c r="N15" s="39">
        <f t="shared" si="0"/>
        <v>1</v>
      </c>
    </row>
    <row r="16" spans="1:14" x14ac:dyDescent="0.25">
      <c r="A16" s="38">
        <v>13</v>
      </c>
      <c r="B16" s="39" t="s">
        <v>24</v>
      </c>
      <c r="C16" s="64">
        <v>102</v>
      </c>
      <c r="D16" s="71">
        <v>12</v>
      </c>
      <c r="E16" s="64">
        <v>27</v>
      </c>
      <c r="F16" s="71">
        <v>26</v>
      </c>
      <c r="G16" s="64">
        <v>12</v>
      </c>
      <c r="H16" s="40">
        <v>16</v>
      </c>
      <c r="I16" s="64">
        <v>0</v>
      </c>
      <c r="J16" s="39">
        <v>17</v>
      </c>
      <c r="K16" s="64">
        <v>19</v>
      </c>
      <c r="L16" s="71">
        <v>4</v>
      </c>
      <c r="M16" s="64">
        <v>30</v>
      </c>
      <c r="N16" s="39">
        <f t="shared" si="0"/>
        <v>265</v>
      </c>
    </row>
    <row r="17" spans="1:14" x14ac:dyDescent="0.25">
      <c r="A17" s="38">
        <v>14</v>
      </c>
      <c r="B17" s="39" t="s">
        <v>25</v>
      </c>
      <c r="C17" s="64">
        <v>0</v>
      </c>
      <c r="D17" s="71">
        <v>0</v>
      </c>
      <c r="E17" s="64">
        <v>0</v>
      </c>
      <c r="F17" s="71">
        <v>0</v>
      </c>
      <c r="G17" s="64">
        <v>0</v>
      </c>
      <c r="H17" s="40">
        <v>0</v>
      </c>
      <c r="I17" s="64">
        <v>0</v>
      </c>
      <c r="J17" s="39">
        <v>0</v>
      </c>
      <c r="K17" s="64">
        <v>0</v>
      </c>
      <c r="L17" s="71">
        <v>0</v>
      </c>
      <c r="M17" s="64">
        <v>0</v>
      </c>
      <c r="N17" s="39">
        <f t="shared" si="0"/>
        <v>0</v>
      </c>
    </row>
    <row r="18" spans="1:14" x14ac:dyDescent="0.25">
      <c r="A18" s="38">
        <v>15</v>
      </c>
      <c r="B18" s="39" t="s">
        <v>26</v>
      </c>
      <c r="C18" s="64">
        <v>3</v>
      </c>
      <c r="D18" s="71">
        <v>0</v>
      </c>
      <c r="E18" s="64">
        <v>0</v>
      </c>
      <c r="F18" s="71">
        <v>0</v>
      </c>
      <c r="G18" s="64">
        <v>0</v>
      </c>
      <c r="H18" s="40">
        <v>0</v>
      </c>
      <c r="I18" s="64">
        <v>0</v>
      </c>
      <c r="J18" s="39">
        <v>0</v>
      </c>
      <c r="K18" s="64">
        <v>0</v>
      </c>
      <c r="L18" s="71">
        <v>0</v>
      </c>
      <c r="M18" s="64">
        <v>0</v>
      </c>
      <c r="N18" s="39">
        <f t="shared" si="0"/>
        <v>3</v>
      </c>
    </row>
    <row r="19" spans="1:14" x14ac:dyDescent="0.25">
      <c r="A19" s="38">
        <v>16</v>
      </c>
      <c r="B19" s="39" t="s">
        <v>27</v>
      </c>
      <c r="C19" s="64">
        <v>0</v>
      </c>
      <c r="D19" s="71">
        <v>1</v>
      </c>
      <c r="E19" s="64">
        <v>2</v>
      </c>
      <c r="F19" s="71">
        <v>1</v>
      </c>
      <c r="G19" s="64">
        <v>0</v>
      </c>
      <c r="H19" s="40">
        <v>1</v>
      </c>
      <c r="I19" s="64">
        <v>0</v>
      </c>
      <c r="J19" s="39">
        <v>2</v>
      </c>
      <c r="K19" s="64">
        <v>0</v>
      </c>
      <c r="L19" s="71">
        <v>0</v>
      </c>
      <c r="M19" s="64">
        <v>0</v>
      </c>
      <c r="N19" s="39">
        <f t="shared" si="0"/>
        <v>7</v>
      </c>
    </row>
    <row r="20" spans="1:14" x14ac:dyDescent="0.25">
      <c r="A20" s="38">
        <v>17</v>
      </c>
      <c r="B20" s="39" t="s">
        <v>28</v>
      </c>
      <c r="C20" s="64">
        <v>0</v>
      </c>
      <c r="D20" s="71">
        <v>0</v>
      </c>
      <c r="E20" s="64">
        <v>0</v>
      </c>
      <c r="F20" s="71">
        <v>0</v>
      </c>
      <c r="G20" s="64">
        <v>0</v>
      </c>
      <c r="H20" s="40">
        <v>0</v>
      </c>
      <c r="I20" s="64">
        <v>0</v>
      </c>
      <c r="J20" s="39">
        <v>0</v>
      </c>
      <c r="K20" s="64">
        <v>0</v>
      </c>
      <c r="L20" s="71">
        <v>0</v>
      </c>
      <c r="M20" s="64">
        <v>0</v>
      </c>
      <c r="N20" s="39">
        <f t="shared" si="0"/>
        <v>0</v>
      </c>
    </row>
    <row r="21" spans="1:14" ht="15.75" thickBot="1" x14ac:dyDescent="0.3">
      <c r="A21" s="41">
        <v>18</v>
      </c>
      <c r="B21" s="42" t="s">
        <v>29</v>
      </c>
      <c r="C21" s="203">
        <v>37</v>
      </c>
      <c r="D21" s="178">
        <v>115</v>
      </c>
      <c r="E21" s="203">
        <v>21</v>
      </c>
      <c r="F21" s="178">
        <v>99</v>
      </c>
      <c r="G21" s="260">
        <v>1</v>
      </c>
      <c r="H21" s="43">
        <v>81</v>
      </c>
      <c r="I21" s="203">
        <v>23</v>
      </c>
      <c r="J21" s="42">
        <v>13</v>
      </c>
      <c r="K21" s="203">
        <v>35</v>
      </c>
      <c r="L21" s="178">
        <v>21</v>
      </c>
      <c r="M21" s="203">
        <v>47</v>
      </c>
      <c r="N21" s="172">
        <f>SUM(C21:M21)</f>
        <v>493</v>
      </c>
    </row>
    <row r="22" spans="1:14" ht="15.75" thickBot="1" x14ac:dyDescent="0.3">
      <c r="A22" s="44"/>
      <c r="B22" s="45" t="s">
        <v>37</v>
      </c>
      <c r="C22" s="65">
        <f t="shared" ref="C22:M22" si="1">SUM(C4:C21)</f>
        <v>1093</v>
      </c>
      <c r="D22" s="50">
        <f t="shared" si="1"/>
        <v>2937</v>
      </c>
      <c r="E22" s="97">
        <f t="shared" si="1"/>
        <v>1718</v>
      </c>
      <c r="F22" s="50">
        <f t="shared" si="1"/>
        <v>2340</v>
      </c>
      <c r="G22" s="66">
        <f t="shared" si="1"/>
        <v>572</v>
      </c>
      <c r="H22" s="50">
        <f t="shared" si="1"/>
        <v>2624</v>
      </c>
      <c r="I22" s="65">
        <f t="shared" si="1"/>
        <v>1278</v>
      </c>
      <c r="J22" s="50">
        <f t="shared" si="1"/>
        <v>1435</v>
      </c>
      <c r="K22" s="97">
        <f>SUM(K4:K21)</f>
        <v>1238</v>
      </c>
      <c r="L22" s="50">
        <f t="shared" si="1"/>
        <v>1094</v>
      </c>
      <c r="M22" s="65">
        <f t="shared" si="1"/>
        <v>1214</v>
      </c>
      <c r="N22" s="47">
        <f>SUM(C22:M22)</f>
        <v>17543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thickBot="1" x14ac:dyDescent="0.3">
      <c r="A24" s="338" t="s">
        <v>31</v>
      </c>
      <c r="B24" s="339"/>
      <c r="C24" s="56">
        <f>C22/N22</f>
        <v>6.2304052898592033E-2</v>
      </c>
      <c r="D24" s="55">
        <f>D22/N22</f>
        <v>0.1674172034429687</v>
      </c>
      <c r="E24" s="56">
        <f>E22/N22</f>
        <v>9.7930798609131842E-2</v>
      </c>
      <c r="F24" s="55">
        <f>F22/N22</f>
        <v>0.13338653594026106</v>
      </c>
      <c r="G24" s="56">
        <f>G22/N22</f>
        <v>3.2605597674286037E-2</v>
      </c>
      <c r="H24" s="55">
        <f>H22/N22</f>
        <v>0.14957532919113037</v>
      </c>
      <c r="I24" s="56">
        <f>I22/N22</f>
        <v>7.2849569628911814E-2</v>
      </c>
      <c r="J24" s="55">
        <f>J22/N22</f>
        <v>8.1799008151399413E-2</v>
      </c>
      <c r="K24" s="56">
        <f>K22/N22</f>
        <v>7.0569457903437272E-2</v>
      </c>
      <c r="L24" s="55">
        <f>L22/N22</f>
        <v>6.2361055691728895E-2</v>
      </c>
      <c r="M24" s="56">
        <f>M22/N22</f>
        <v>6.9201390868152537E-2</v>
      </c>
      <c r="N24" s="55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307" t="s">
        <v>0</v>
      </c>
      <c r="B26" s="313" t="s">
        <v>1</v>
      </c>
      <c r="C26" s="324" t="s">
        <v>90</v>
      </c>
      <c r="D26" s="325"/>
      <c r="E26" s="325"/>
      <c r="F26" s="325"/>
      <c r="G26" s="326"/>
      <c r="H26" s="317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8"/>
      <c r="B27" s="314"/>
      <c r="C27" s="266" t="s">
        <v>11</v>
      </c>
      <c r="D27" s="184" t="s">
        <v>32</v>
      </c>
      <c r="E27" s="266" t="s">
        <v>7</v>
      </c>
      <c r="F27" s="184" t="s">
        <v>9</v>
      </c>
      <c r="G27" s="264" t="s">
        <v>4</v>
      </c>
      <c r="H27" s="318"/>
      <c r="I27" s="1"/>
      <c r="J27" s="110"/>
      <c r="K27" s="344" t="s">
        <v>33</v>
      </c>
      <c r="L27" s="345"/>
      <c r="M27" s="161">
        <f>N22</f>
        <v>17543</v>
      </c>
      <c r="N27" s="162">
        <f>M27/M29</f>
        <v>0.97542396441479007</v>
      </c>
    </row>
    <row r="28" spans="1:14" ht="15.75" thickBot="1" x14ac:dyDescent="0.3">
      <c r="A28" s="26">
        <v>19</v>
      </c>
      <c r="B28" s="185" t="s">
        <v>34</v>
      </c>
      <c r="C28" s="258">
        <f>74+71</f>
        <v>145</v>
      </c>
      <c r="D28" s="59">
        <f>222+37</f>
        <v>259</v>
      </c>
      <c r="E28" s="257">
        <f>21+3</f>
        <v>24</v>
      </c>
      <c r="F28" s="166">
        <f>9+4</f>
        <v>13</v>
      </c>
      <c r="G28" s="160">
        <v>1</v>
      </c>
      <c r="H28" s="59">
        <f>SUM(C28:G28)</f>
        <v>442</v>
      </c>
      <c r="I28" s="1"/>
      <c r="J28" s="110"/>
      <c r="K28" s="340" t="s">
        <v>34</v>
      </c>
      <c r="L28" s="341"/>
      <c r="M28" s="160">
        <f>H28</f>
        <v>442</v>
      </c>
      <c r="N28" s="163">
        <f>M28/M29</f>
        <v>2.4576035585209897E-2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110"/>
      <c r="K29" s="342" t="s">
        <v>3</v>
      </c>
      <c r="L29" s="343"/>
      <c r="M29" s="164">
        <f>M27+M28</f>
        <v>17985</v>
      </c>
      <c r="N29" s="165">
        <f>M29/M29</f>
        <v>1</v>
      </c>
    </row>
    <row r="30" spans="1:14" ht="15.75" thickBot="1" x14ac:dyDescent="0.3">
      <c r="A30" s="301" t="s">
        <v>35</v>
      </c>
      <c r="B30" s="302"/>
      <c r="C30" s="27">
        <f>C28/H28</f>
        <v>0.32805429864253394</v>
      </c>
      <c r="D30" s="111">
        <f>D28/H28</f>
        <v>0.58597285067873306</v>
      </c>
      <c r="E30" s="27">
        <f>E28/H28</f>
        <v>5.4298642533936653E-2</v>
      </c>
      <c r="F30" s="111">
        <f>F28/H28</f>
        <v>2.9411764705882353E-2</v>
      </c>
      <c r="G30" s="27">
        <f>G28/H28</f>
        <v>2.2624434389140274E-3</v>
      </c>
      <c r="H30" s="111">
        <f>H28/H28</f>
        <v>1</v>
      </c>
      <c r="I30" s="1"/>
      <c r="J30" s="1"/>
      <c r="K30" s="1"/>
      <c r="L30" s="1"/>
      <c r="M30" s="1"/>
      <c r="N30" s="1"/>
    </row>
  </sheetData>
  <mergeCells count="14">
    <mergeCell ref="N2:N3"/>
    <mergeCell ref="A24:B24"/>
    <mergeCell ref="C1:I1"/>
    <mergeCell ref="A2:A3"/>
    <mergeCell ref="B2:B3"/>
    <mergeCell ref="C2:M2"/>
    <mergeCell ref="K28:L28"/>
    <mergeCell ref="A30:B30"/>
    <mergeCell ref="A26:A27"/>
    <mergeCell ref="B26:B27"/>
    <mergeCell ref="K27:L27"/>
    <mergeCell ref="K29:L29"/>
    <mergeCell ref="H26:H27"/>
    <mergeCell ref="C26:G26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4.7109375" customWidth="1"/>
    <col min="2" max="2" width="27.85546875" customWidth="1"/>
    <col min="11" max="11" width="9.140625" customWidth="1"/>
  </cols>
  <sheetData>
    <row r="1" spans="1:14" ht="27.75" customHeight="1" thickBot="1" x14ac:dyDescent="0.3">
      <c r="A1" s="31"/>
      <c r="B1" s="31"/>
      <c r="C1" s="327" t="s">
        <v>99</v>
      </c>
      <c r="D1" s="328"/>
      <c r="E1" s="328"/>
      <c r="F1" s="328"/>
      <c r="G1" s="328"/>
      <c r="H1" s="328"/>
      <c r="I1" s="328"/>
      <c r="J1" s="329"/>
      <c r="K1" s="329"/>
      <c r="L1" s="31"/>
      <c r="M1" s="31"/>
      <c r="N1" s="239" t="s">
        <v>36</v>
      </c>
    </row>
    <row r="2" spans="1:14" ht="15.75" thickBot="1" x14ac:dyDescent="0.3">
      <c r="A2" s="330" t="s">
        <v>0</v>
      </c>
      <c r="B2" s="332" t="s">
        <v>1</v>
      </c>
      <c r="C2" s="352" t="s">
        <v>2</v>
      </c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36" t="s">
        <v>3</v>
      </c>
    </row>
    <row r="3" spans="1:14" ht="15.75" thickBot="1" x14ac:dyDescent="0.3">
      <c r="A3" s="331"/>
      <c r="B3" s="333"/>
      <c r="C3" s="91" t="s">
        <v>69</v>
      </c>
      <c r="D3" s="35" t="s">
        <v>4</v>
      </c>
      <c r="E3" s="34" t="s">
        <v>5</v>
      </c>
      <c r="F3" s="35" t="s">
        <v>6</v>
      </c>
      <c r="G3" s="34" t="s">
        <v>7</v>
      </c>
      <c r="H3" s="35" t="s">
        <v>8</v>
      </c>
      <c r="I3" s="23" t="s">
        <v>107</v>
      </c>
      <c r="J3" s="35" t="s">
        <v>9</v>
      </c>
      <c r="K3" s="89" t="s">
        <v>38</v>
      </c>
      <c r="L3" s="265" t="s">
        <v>93</v>
      </c>
      <c r="M3" s="62" t="s">
        <v>11</v>
      </c>
      <c r="N3" s="337"/>
    </row>
    <row r="4" spans="1:14" x14ac:dyDescent="0.25">
      <c r="A4" s="36">
        <v>1</v>
      </c>
      <c r="B4" s="37" t="s">
        <v>12</v>
      </c>
      <c r="C4" s="167">
        <v>5359</v>
      </c>
      <c r="D4" s="93">
        <v>17439</v>
      </c>
      <c r="E4" s="167">
        <v>10870</v>
      </c>
      <c r="F4" s="93">
        <v>8845</v>
      </c>
      <c r="G4" s="167">
        <v>5763</v>
      </c>
      <c r="H4" s="93">
        <v>13094</v>
      </c>
      <c r="I4" s="167">
        <v>3571</v>
      </c>
      <c r="J4" s="93">
        <v>10031</v>
      </c>
      <c r="K4" s="167">
        <v>1629</v>
      </c>
      <c r="L4" s="93">
        <v>1958</v>
      </c>
      <c r="M4" s="205">
        <v>6491</v>
      </c>
      <c r="N4" s="171">
        <f t="shared" ref="N4:N21" si="0">SUM(C4:M4)</f>
        <v>85050</v>
      </c>
    </row>
    <row r="5" spans="1:14" x14ac:dyDescent="0.25">
      <c r="A5" s="38">
        <v>2</v>
      </c>
      <c r="B5" s="39" t="s">
        <v>13</v>
      </c>
      <c r="C5" s="70">
        <v>0</v>
      </c>
      <c r="D5" s="67">
        <v>1108</v>
      </c>
      <c r="E5" s="86">
        <v>1181</v>
      </c>
      <c r="F5" s="67">
        <v>1884</v>
      </c>
      <c r="G5" s="70">
        <v>0</v>
      </c>
      <c r="H5" s="67">
        <v>2204</v>
      </c>
      <c r="I5" s="70">
        <v>0</v>
      </c>
      <c r="J5" s="71">
        <v>496</v>
      </c>
      <c r="K5" s="70">
        <v>0</v>
      </c>
      <c r="L5" s="71">
        <v>230</v>
      </c>
      <c r="M5" s="64">
        <v>218</v>
      </c>
      <c r="N5" s="73">
        <f t="shared" si="0"/>
        <v>7321</v>
      </c>
    </row>
    <row r="6" spans="1:14" x14ac:dyDescent="0.25">
      <c r="A6" s="38">
        <v>3</v>
      </c>
      <c r="B6" s="39" t="s">
        <v>14</v>
      </c>
      <c r="C6" s="86">
        <v>7678</v>
      </c>
      <c r="D6" s="67">
        <v>30378</v>
      </c>
      <c r="E6" s="86">
        <v>13865</v>
      </c>
      <c r="F6" s="67">
        <v>20797</v>
      </c>
      <c r="G6" s="86">
        <v>8365</v>
      </c>
      <c r="H6" s="67">
        <v>21623</v>
      </c>
      <c r="I6" s="86">
        <v>4656</v>
      </c>
      <c r="J6" s="67">
        <v>14496</v>
      </c>
      <c r="K6" s="86">
        <v>13606</v>
      </c>
      <c r="L6" s="67">
        <v>7621</v>
      </c>
      <c r="M6" s="169">
        <v>17184</v>
      </c>
      <c r="N6" s="73">
        <f t="shared" si="0"/>
        <v>160269</v>
      </c>
    </row>
    <row r="7" spans="1:14" x14ac:dyDescent="0.25">
      <c r="A7" s="38">
        <v>4</v>
      </c>
      <c r="B7" s="39" t="s">
        <v>15</v>
      </c>
      <c r="C7" s="70">
        <v>0</v>
      </c>
      <c r="D7" s="71">
        <v>0</v>
      </c>
      <c r="E7" s="70">
        <v>0</v>
      </c>
      <c r="F7" s="71">
        <v>0</v>
      </c>
      <c r="G7" s="70">
        <v>0</v>
      </c>
      <c r="H7" s="71">
        <v>0</v>
      </c>
      <c r="I7" s="70">
        <v>0</v>
      </c>
      <c r="J7" s="71">
        <v>0</v>
      </c>
      <c r="K7" s="70">
        <v>0</v>
      </c>
      <c r="L7" s="71">
        <v>0</v>
      </c>
      <c r="M7" s="64">
        <v>0</v>
      </c>
      <c r="N7" s="39">
        <f t="shared" si="0"/>
        <v>0</v>
      </c>
    </row>
    <row r="8" spans="1:14" x14ac:dyDescent="0.25">
      <c r="A8" s="38">
        <v>5</v>
      </c>
      <c r="B8" s="39" t="s">
        <v>16</v>
      </c>
      <c r="C8" s="70">
        <v>0</v>
      </c>
      <c r="D8" s="67">
        <v>492041</v>
      </c>
      <c r="E8" s="70">
        <v>0</v>
      </c>
      <c r="F8" s="71">
        <v>0</v>
      </c>
      <c r="G8" s="86">
        <v>0</v>
      </c>
      <c r="H8" s="71">
        <v>0</v>
      </c>
      <c r="I8" s="70">
        <v>0</v>
      </c>
      <c r="J8" s="71">
        <v>0</v>
      </c>
      <c r="K8" s="70">
        <v>0</v>
      </c>
      <c r="L8" s="71">
        <v>0</v>
      </c>
      <c r="M8" s="64">
        <v>0</v>
      </c>
      <c r="N8" s="73">
        <f t="shared" si="0"/>
        <v>492041</v>
      </c>
    </row>
    <row r="9" spans="1:14" x14ac:dyDescent="0.25">
      <c r="A9" s="38">
        <v>6</v>
      </c>
      <c r="B9" s="39" t="s">
        <v>17</v>
      </c>
      <c r="C9" s="70">
        <v>0</v>
      </c>
      <c r="D9" s="67">
        <v>0</v>
      </c>
      <c r="E9" s="70">
        <v>0</v>
      </c>
      <c r="F9" s="71">
        <v>100</v>
      </c>
      <c r="G9" s="70">
        <v>0</v>
      </c>
      <c r="H9" s="67">
        <v>0</v>
      </c>
      <c r="I9" s="70">
        <v>0</v>
      </c>
      <c r="J9" s="71">
        <v>0</v>
      </c>
      <c r="K9" s="70">
        <v>0</v>
      </c>
      <c r="L9" s="71">
        <v>0</v>
      </c>
      <c r="M9" s="64">
        <v>0</v>
      </c>
      <c r="N9" s="73">
        <f t="shared" si="0"/>
        <v>100</v>
      </c>
    </row>
    <row r="10" spans="1:14" x14ac:dyDescent="0.25">
      <c r="A10" s="38">
        <v>7</v>
      </c>
      <c r="B10" s="39" t="s">
        <v>18</v>
      </c>
      <c r="C10" s="86">
        <v>857</v>
      </c>
      <c r="D10" s="67">
        <v>4838</v>
      </c>
      <c r="E10" s="70">
        <v>184</v>
      </c>
      <c r="F10" s="67">
        <v>70</v>
      </c>
      <c r="G10" s="86">
        <v>0</v>
      </c>
      <c r="H10" s="71">
        <v>278</v>
      </c>
      <c r="I10" s="70">
        <v>0</v>
      </c>
      <c r="J10" s="71">
        <v>461</v>
      </c>
      <c r="K10" s="70">
        <v>0</v>
      </c>
      <c r="L10" s="71">
        <v>0</v>
      </c>
      <c r="M10" s="64">
        <v>0</v>
      </c>
      <c r="N10" s="73">
        <f t="shared" si="0"/>
        <v>6688</v>
      </c>
    </row>
    <row r="11" spans="1:14" x14ac:dyDescent="0.25">
      <c r="A11" s="38">
        <v>8</v>
      </c>
      <c r="B11" s="39" t="s">
        <v>19</v>
      </c>
      <c r="C11" s="86">
        <v>104445</v>
      </c>
      <c r="D11" s="67">
        <v>25752</v>
      </c>
      <c r="E11" s="86">
        <v>4665</v>
      </c>
      <c r="F11" s="67">
        <v>17811</v>
      </c>
      <c r="G11" s="86">
        <v>1850</v>
      </c>
      <c r="H11" s="67">
        <v>8020</v>
      </c>
      <c r="I11" s="70">
        <v>651</v>
      </c>
      <c r="J11" s="67">
        <v>21902</v>
      </c>
      <c r="K11" s="86">
        <v>6548</v>
      </c>
      <c r="L11" s="67">
        <v>17043</v>
      </c>
      <c r="M11" s="169">
        <v>1690</v>
      </c>
      <c r="N11" s="73">
        <f t="shared" si="0"/>
        <v>210377</v>
      </c>
    </row>
    <row r="12" spans="1:14" x14ac:dyDescent="0.25">
      <c r="A12" s="38">
        <v>9</v>
      </c>
      <c r="B12" s="39" t="s">
        <v>20</v>
      </c>
      <c r="C12" s="86">
        <v>63191</v>
      </c>
      <c r="D12" s="67">
        <v>54932</v>
      </c>
      <c r="E12" s="86">
        <v>18482</v>
      </c>
      <c r="F12" s="67">
        <v>23206</v>
      </c>
      <c r="G12" s="86">
        <v>12857</v>
      </c>
      <c r="H12" s="67">
        <v>6182</v>
      </c>
      <c r="I12" s="86">
        <v>1352</v>
      </c>
      <c r="J12" s="67">
        <v>2495</v>
      </c>
      <c r="K12" s="86">
        <v>6282</v>
      </c>
      <c r="L12" s="67">
        <v>17073</v>
      </c>
      <c r="M12" s="169">
        <v>1672</v>
      </c>
      <c r="N12" s="73">
        <f t="shared" si="0"/>
        <v>207724</v>
      </c>
    </row>
    <row r="13" spans="1:14" x14ac:dyDescent="0.25">
      <c r="A13" s="38">
        <v>10</v>
      </c>
      <c r="B13" s="39" t="s">
        <v>21</v>
      </c>
      <c r="C13" s="86">
        <v>71068</v>
      </c>
      <c r="D13" s="67">
        <v>300181</v>
      </c>
      <c r="E13" s="86">
        <v>128719</v>
      </c>
      <c r="F13" s="67">
        <v>211843</v>
      </c>
      <c r="G13" s="86">
        <v>159842</v>
      </c>
      <c r="H13" s="67">
        <v>201408</v>
      </c>
      <c r="I13" s="86">
        <v>123908</v>
      </c>
      <c r="J13" s="67">
        <v>136917</v>
      </c>
      <c r="K13" s="86">
        <v>416580</v>
      </c>
      <c r="L13" s="67">
        <v>148624</v>
      </c>
      <c r="M13" s="169">
        <v>126398</v>
      </c>
      <c r="N13" s="73">
        <f t="shared" si="0"/>
        <v>2025488</v>
      </c>
    </row>
    <row r="14" spans="1:14" x14ac:dyDescent="0.25">
      <c r="A14" s="38">
        <v>11</v>
      </c>
      <c r="B14" s="39" t="s">
        <v>22</v>
      </c>
      <c r="C14" s="70">
        <v>0</v>
      </c>
      <c r="D14" s="67">
        <v>16654</v>
      </c>
      <c r="E14" s="86">
        <v>0</v>
      </c>
      <c r="F14" s="71">
        <v>0</v>
      </c>
      <c r="G14" s="70">
        <v>0</v>
      </c>
      <c r="H14" s="71">
        <v>0</v>
      </c>
      <c r="I14" s="70">
        <v>0</v>
      </c>
      <c r="J14" s="67">
        <v>0</v>
      </c>
      <c r="K14" s="70">
        <v>0</v>
      </c>
      <c r="L14" s="71">
        <v>0</v>
      </c>
      <c r="M14" s="64">
        <v>0</v>
      </c>
      <c r="N14" s="73">
        <f t="shared" si="0"/>
        <v>16654</v>
      </c>
    </row>
    <row r="15" spans="1:14" x14ac:dyDescent="0.25">
      <c r="A15" s="38">
        <v>12</v>
      </c>
      <c r="B15" s="39" t="s">
        <v>23</v>
      </c>
      <c r="C15" s="70">
        <v>0</v>
      </c>
      <c r="D15" s="71">
        <v>0</v>
      </c>
      <c r="E15" s="70">
        <v>0</v>
      </c>
      <c r="F15" s="71">
        <v>0</v>
      </c>
      <c r="G15" s="70">
        <v>0</v>
      </c>
      <c r="H15" s="71">
        <v>0</v>
      </c>
      <c r="I15" s="70">
        <v>0</v>
      </c>
      <c r="J15" s="71">
        <v>0</v>
      </c>
      <c r="K15" s="70">
        <v>25</v>
      </c>
      <c r="L15" s="71">
        <v>0</v>
      </c>
      <c r="M15" s="64">
        <v>0</v>
      </c>
      <c r="N15" s="39">
        <f t="shared" si="0"/>
        <v>25</v>
      </c>
    </row>
    <row r="16" spans="1:14" x14ac:dyDescent="0.25">
      <c r="A16" s="38">
        <v>13</v>
      </c>
      <c r="B16" s="39" t="s">
        <v>24</v>
      </c>
      <c r="C16" s="86">
        <v>1276</v>
      </c>
      <c r="D16" s="67">
        <v>4133</v>
      </c>
      <c r="E16" s="86">
        <v>664</v>
      </c>
      <c r="F16" s="67">
        <v>14483</v>
      </c>
      <c r="G16" s="86">
        <v>9119</v>
      </c>
      <c r="H16" s="67">
        <v>1182</v>
      </c>
      <c r="I16" s="70">
        <v>0</v>
      </c>
      <c r="J16" s="67">
        <v>12849</v>
      </c>
      <c r="K16" s="86">
        <v>2791</v>
      </c>
      <c r="L16" s="71">
        <v>216</v>
      </c>
      <c r="M16" s="169">
        <v>1070</v>
      </c>
      <c r="N16" s="73">
        <f t="shared" si="0"/>
        <v>47783</v>
      </c>
    </row>
    <row r="17" spans="1:14" x14ac:dyDescent="0.25">
      <c r="A17" s="38">
        <v>14</v>
      </c>
      <c r="B17" s="39" t="s">
        <v>25</v>
      </c>
      <c r="C17" s="70">
        <v>0</v>
      </c>
      <c r="D17" s="67">
        <v>0</v>
      </c>
      <c r="E17" s="70">
        <v>0</v>
      </c>
      <c r="F17" s="71">
        <v>0</v>
      </c>
      <c r="G17" s="70">
        <v>0</v>
      </c>
      <c r="H17" s="71">
        <v>0</v>
      </c>
      <c r="I17" s="70">
        <v>0</v>
      </c>
      <c r="J17" s="71">
        <v>0</v>
      </c>
      <c r="K17" s="70">
        <v>0</v>
      </c>
      <c r="L17" s="71">
        <v>0</v>
      </c>
      <c r="M17" s="64">
        <v>0</v>
      </c>
      <c r="N17" s="73">
        <f t="shared" si="0"/>
        <v>0</v>
      </c>
    </row>
    <row r="18" spans="1:14" x14ac:dyDescent="0.25">
      <c r="A18" s="38">
        <v>15</v>
      </c>
      <c r="B18" s="39" t="s">
        <v>26</v>
      </c>
      <c r="C18" s="86">
        <v>706</v>
      </c>
      <c r="D18" s="71">
        <v>0</v>
      </c>
      <c r="E18" s="70">
        <v>0</v>
      </c>
      <c r="F18" s="71">
        <v>0</v>
      </c>
      <c r="G18" s="70">
        <v>0</v>
      </c>
      <c r="H18" s="71">
        <v>0</v>
      </c>
      <c r="I18" s="70">
        <v>0</v>
      </c>
      <c r="J18" s="71">
        <v>0</v>
      </c>
      <c r="K18" s="70">
        <v>0</v>
      </c>
      <c r="L18" s="71">
        <v>0</v>
      </c>
      <c r="M18" s="64">
        <v>0</v>
      </c>
      <c r="N18" s="73">
        <f t="shared" si="0"/>
        <v>706</v>
      </c>
    </row>
    <row r="19" spans="1:14" x14ac:dyDescent="0.25">
      <c r="A19" s="38">
        <v>16</v>
      </c>
      <c r="B19" s="39" t="s">
        <v>27</v>
      </c>
      <c r="C19" s="86">
        <v>0</v>
      </c>
      <c r="D19" s="67">
        <v>51</v>
      </c>
      <c r="E19" s="70">
        <v>134</v>
      </c>
      <c r="F19" s="67">
        <v>2100</v>
      </c>
      <c r="G19" s="70">
        <v>0</v>
      </c>
      <c r="H19" s="71">
        <v>35</v>
      </c>
      <c r="I19" s="70">
        <v>0</v>
      </c>
      <c r="J19" s="71">
        <v>120</v>
      </c>
      <c r="K19" s="70">
        <v>0</v>
      </c>
      <c r="L19" s="71">
        <v>0</v>
      </c>
      <c r="M19" s="64">
        <v>0</v>
      </c>
      <c r="N19" s="73">
        <f t="shared" si="0"/>
        <v>2440</v>
      </c>
    </row>
    <row r="20" spans="1:14" x14ac:dyDescent="0.25">
      <c r="A20" s="38">
        <v>17</v>
      </c>
      <c r="B20" s="39" t="s">
        <v>28</v>
      </c>
      <c r="C20" s="70">
        <v>0</v>
      </c>
      <c r="D20" s="71">
        <v>0</v>
      </c>
      <c r="E20" s="70">
        <v>0</v>
      </c>
      <c r="F20" s="71">
        <v>0</v>
      </c>
      <c r="G20" s="70">
        <v>0</v>
      </c>
      <c r="H20" s="71">
        <v>0</v>
      </c>
      <c r="I20" s="70">
        <v>0</v>
      </c>
      <c r="J20" s="71">
        <v>0</v>
      </c>
      <c r="K20" s="70">
        <v>0</v>
      </c>
      <c r="L20" s="71">
        <v>0</v>
      </c>
      <c r="M20" s="64">
        <v>0</v>
      </c>
      <c r="N20" s="39">
        <f t="shared" si="0"/>
        <v>0</v>
      </c>
    </row>
    <row r="21" spans="1:14" ht="15.75" thickBot="1" x14ac:dyDescent="0.3">
      <c r="A21" s="41">
        <v>18</v>
      </c>
      <c r="B21" s="42" t="s">
        <v>29</v>
      </c>
      <c r="C21" s="95">
        <v>889</v>
      </c>
      <c r="D21" s="168">
        <v>4058</v>
      </c>
      <c r="E21" s="95">
        <v>1432</v>
      </c>
      <c r="F21" s="168">
        <v>2080</v>
      </c>
      <c r="G21" s="95">
        <v>199</v>
      </c>
      <c r="H21" s="168">
        <v>3533</v>
      </c>
      <c r="I21" s="95">
        <v>1751</v>
      </c>
      <c r="J21" s="168">
        <v>768</v>
      </c>
      <c r="K21" s="95">
        <v>2955</v>
      </c>
      <c r="L21" s="168">
        <v>387</v>
      </c>
      <c r="M21" s="170">
        <v>624</v>
      </c>
      <c r="N21" s="172">
        <f t="shared" si="0"/>
        <v>18676</v>
      </c>
    </row>
    <row r="22" spans="1:14" ht="15.75" thickBot="1" x14ac:dyDescent="0.3">
      <c r="A22" s="44"/>
      <c r="B22" s="45" t="s">
        <v>30</v>
      </c>
      <c r="C22" s="49">
        <f t="shared" ref="C22:M22" si="1">SUM(C4:C21)</f>
        <v>255469</v>
      </c>
      <c r="D22" s="50">
        <f>SUM(D4:D21)</f>
        <v>951565</v>
      </c>
      <c r="E22" s="49">
        <f t="shared" si="1"/>
        <v>180196</v>
      </c>
      <c r="F22" s="50">
        <f t="shared" si="1"/>
        <v>303219</v>
      </c>
      <c r="G22" s="101">
        <f t="shared" si="1"/>
        <v>197995</v>
      </c>
      <c r="H22" s="50">
        <f t="shared" si="1"/>
        <v>257559</v>
      </c>
      <c r="I22" s="49">
        <f>SUM(I4:I21)</f>
        <v>135889</v>
      </c>
      <c r="J22" s="50">
        <f t="shared" si="1"/>
        <v>200535</v>
      </c>
      <c r="K22" s="101">
        <f t="shared" si="1"/>
        <v>450416</v>
      </c>
      <c r="L22" s="50">
        <f t="shared" si="1"/>
        <v>193152</v>
      </c>
      <c r="M22" s="65">
        <f t="shared" si="1"/>
        <v>155347</v>
      </c>
      <c r="N22" s="47">
        <f>SUM(N4:N21)</f>
        <v>3281342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73"/>
      <c r="J23" s="1"/>
      <c r="K23" s="1"/>
      <c r="L23" s="1"/>
      <c r="M23" s="1"/>
      <c r="N23" s="1"/>
    </row>
    <row r="24" spans="1:14" ht="15.75" thickBot="1" x14ac:dyDescent="0.3">
      <c r="A24" s="338" t="s">
        <v>31</v>
      </c>
      <c r="B24" s="339"/>
      <c r="C24" s="56">
        <f>C22/N22</f>
        <v>7.7855036140700967E-2</v>
      </c>
      <c r="D24" s="55">
        <f>D22/N22</f>
        <v>0.28999263106375378</v>
      </c>
      <c r="E24" s="56">
        <f>E22/N22</f>
        <v>5.4915336469042238E-2</v>
      </c>
      <c r="F24" s="55">
        <f>F22/N22</f>
        <v>9.2407009083478653E-2</v>
      </c>
      <c r="G24" s="56">
        <f>G22/N22</f>
        <v>6.033964152471763E-2</v>
      </c>
      <c r="H24" s="55">
        <f>H22/N22</f>
        <v>7.8491970663222541E-2</v>
      </c>
      <c r="I24" s="56">
        <f>I22/N22</f>
        <v>4.1412629344944843E-2</v>
      </c>
      <c r="J24" s="55">
        <f>J22/N22</f>
        <v>6.1113715059265383E-2</v>
      </c>
      <c r="K24" s="56">
        <f>K22/N22</f>
        <v>0.13726578942396128</v>
      </c>
      <c r="L24" s="55">
        <f>L22/N22</f>
        <v>5.8863721001955908E-2</v>
      </c>
      <c r="M24" s="56">
        <f>M22/N22</f>
        <v>4.734252022495674E-2</v>
      </c>
      <c r="N24" s="55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307" t="s">
        <v>0</v>
      </c>
      <c r="B26" s="313" t="s">
        <v>1</v>
      </c>
      <c r="C26" s="324" t="s">
        <v>90</v>
      </c>
      <c r="D26" s="325"/>
      <c r="E26" s="325"/>
      <c r="F26" s="325"/>
      <c r="G26" s="326"/>
      <c r="H26" s="317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8"/>
      <c r="B27" s="314"/>
      <c r="C27" s="266" t="s">
        <v>11</v>
      </c>
      <c r="D27" s="184" t="s">
        <v>32</v>
      </c>
      <c r="E27" s="266" t="s">
        <v>7</v>
      </c>
      <c r="F27" s="184" t="s">
        <v>9</v>
      </c>
      <c r="G27" s="264" t="s">
        <v>4</v>
      </c>
      <c r="H27" s="318"/>
      <c r="I27" s="1"/>
      <c r="J27" s="110"/>
      <c r="K27" s="297" t="s">
        <v>33</v>
      </c>
      <c r="L27" s="298"/>
      <c r="M27" s="161">
        <f>N22</f>
        <v>3281342</v>
      </c>
      <c r="N27" s="162">
        <f>M27/M29</f>
        <v>0.98503331683276807</v>
      </c>
    </row>
    <row r="28" spans="1:14" ht="15.75" thickBot="1" x14ac:dyDescent="0.3">
      <c r="A28" s="26">
        <v>19</v>
      </c>
      <c r="B28" s="185" t="s">
        <v>34</v>
      </c>
      <c r="C28" s="160">
        <v>8016</v>
      </c>
      <c r="D28" s="59">
        <v>35297</v>
      </c>
      <c r="E28" s="160">
        <v>4169</v>
      </c>
      <c r="F28" s="59">
        <v>2366</v>
      </c>
      <c r="G28" s="160">
        <v>9</v>
      </c>
      <c r="H28" s="59">
        <f>SUM(C28:G28)</f>
        <v>49857</v>
      </c>
      <c r="I28" s="1"/>
      <c r="J28" s="110"/>
      <c r="K28" s="297" t="s">
        <v>34</v>
      </c>
      <c r="L28" s="298"/>
      <c r="M28" s="240">
        <f>H28</f>
        <v>49857</v>
      </c>
      <c r="N28" s="163">
        <f>M28/M29</f>
        <v>1.4966683167231978E-2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110"/>
      <c r="K29" s="297" t="s">
        <v>3</v>
      </c>
      <c r="L29" s="298"/>
      <c r="M29" s="241">
        <f>M27+M28</f>
        <v>3331199</v>
      </c>
      <c r="N29" s="165">
        <f>M29/M29</f>
        <v>1</v>
      </c>
    </row>
    <row r="30" spans="1:14" ht="15.75" thickBot="1" x14ac:dyDescent="0.3">
      <c r="A30" s="301" t="s">
        <v>35</v>
      </c>
      <c r="B30" s="302"/>
      <c r="C30" s="27">
        <f>C28/H28</f>
        <v>0.16077983031470003</v>
      </c>
      <c r="D30" s="111">
        <f>D28/H28</f>
        <v>0.70796477926870849</v>
      </c>
      <c r="E30" s="27">
        <f>E28/H28</f>
        <v>8.3619150771205644E-2</v>
      </c>
      <c r="F30" s="111">
        <f>F28/H28</f>
        <v>4.7455723368834871E-2</v>
      </c>
      <c r="G30" s="27">
        <f>G28/H28</f>
        <v>1.8051627655093567E-4</v>
      </c>
      <c r="H30" s="111">
        <f>H28/H28</f>
        <v>1</v>
      </c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4">
    <mergeCell ref="N2:N3"/>
    <mergeCell ref="A24:B24"/>
    <mergeCell ref="C1:K1"/>
    <mergeCell ref="A2:A3"/>
    <mergeCell ref="B2:B3"/>
    <mergeCell ref="C2:M2"/>
    <mergeCell ref="K28:L28"/>
    <mergeCell ref="A30:B30"/>
    <mergeCell ref="A26:A27"/>
    <mergeCell ref="B26:B27"/>
    <mergeCell ref="K27:L27"/>
    <mergeCell ref="K29:L29"/>
    <mergeCell ref="H26:H27"/>
    <mergeCell ref="C26:G2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N10" sqref="N10"/>
    </sheetView>
  </sheetViews>
  <sheetFormatPr defaultRowHeight="15" x14ac:dyDescent="0.25"/>
  <cols>
    <col min="1" max="1" width="3.85546875" customWidth="1"/>
    <col min="2" max="2" width="27.85546875" customWidth="1"/>
  </cols>
  <sheetData>
    <row r="1" spans="1:14" ht="24.75" customHeight="1" thickBot="1" x14ac:dyDescent="0.3">
      <c r="A1" s="31"/>
      <c r="B1" s="31"/>
      <c r="C1" s="327" t="s">
        <v>100</v>
      </c>
      <c r="D1" s="328"/>
      <c r="E1" s="328"/>
      <c r="F1" s="328"/>
      <c r="G1" s="328"/>
      <c r="H1" s="328"/>
      <c r="I1" s="328"/>
      <c r="J1" s="329"/>
      <c r="K1" s="329"/>
      <c r="L1" s="31"/>
      <c r="M1" s="31"/>
      <c r="N1" s="68"/>
    </row>
    <row r="2" spans="1:14" ht="15.75" thickBot="1" x14ac:dyDescent="0.3">
      <c r="A2" s="330" t="s">
        <v>0</v>
      </c>
      <c r="B2" s="332" t="s">
        <v>1</v>
      </c>
      <c r="C2" s="353" t="s">
        <v>2</v>
      </c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32" t="s">
        <v>3</v>
      </c>
    </row>
    <row r="3" spans="1:14" x14ac:dyDescent="0.25">
      <c r="A3" s="354"/>
      <c r="B3" s="356"/>
      <c r="C3" s="364" t="s">
        <v>69</v>
      </c>
      <c r="D3" s="358" t="s">
        <v>4</v>
      </c>
      <c r="E3" s="360" t="s">
        <v>5</v>
      </c>
      <c r="F3" s="358" t="s">
        <v>6</v>
      </c>
      <c r="G3" s="360" t="s">
        <v>7</v>
      </c>
      <c r="H3" s="358" t="s">
        <v>8</v>
      </c>
      <c r="I3" s="360" t="s">
        <v>107</v>
      </c>
      <c r="J3" s="332" t="s">
        <v>9</v>
      </c>
      <c r="K3" s="361" t="s">
        <v>38</v>
      </c>
      <c r="L3" s="332" t="s">
        <v>93</v>
      </c>
      <c r="M3" s="366" t="s">
        <v>11</v>
      </c>
      <c r="N3" s="363"/>
    </row>
    <row r="4" spans="1:14" ht="15.75" thickBot="1" x14ac:dyDescent="0.3">
      <c r="A4" s="355"/>
      <c r="B4" s="357"/>
      <c r="C4" s="365"/>
      <c r="D4" s="359"/>
      <c r="E4" s="355"/>
      <c r="F4" s="359"/>
      <c r="G4" s="355"/>
      <c r="H4" s="359"/>
      <c r="I4" s="355"/>
      <c r="J4" s="355"/>
      <c r="K4" s="362"/>
      <c r="L4" s="355"/>
      <c r="M4" s="367"/>
      <c r="N4" s="357"/>
    </row>
    <row r="5" spans="1:14" x14ac:dyDescent="0.25">
      <c r="A5" s="36">
        <v>1</v>
      </c>
      <c r="B5" s="37" t="s">
        <v>39</v>
      </c>
      <c r="C5" s="167">
        <v>23519</v>
      </c>
      <c r="D5" s="93">
        <v>39665</v>
      </c>
      <c r="E5" s="167">
        <v>31009</v>
      </c>
      <c r="F5" s="93">
        <v>30424</v>
      </c>
      <c r="G5" s="167">
        <v>46048</v>
      </c>
      <c r="H5" s="176">
        <v>33960</v>
      </c>
      <c r="I5" s="167">
        <v>20645</v>
      </c>
      <c r="J5" s="93">
        <v>46422</v>
      </c>
      <c r="K5" s="167">
        <v>34670</v>
      </c>
      <c r="L5" s="93">
        <v>34279</v>
      </c>
      <c r="M5" s="167">
        <v>22373</v>
      </c>
      <c r="N5" s="171">
        <f t="shared" ref="N5:N17" si="0">SUM(C5:M5)</f>
        <v>363014</v>
      </c>
    </row>
    <row r="6" spans="1:14" x14ac:dyDescent="0.25">
      <c r="A6" s="38">
        <v>2</v>
      </c>
      <c r="B6" s="39" t="s">
        <v>40</v>
      </c>
      <c r="C6" s="86">
        <v>2478</v>
      </c>
      <c r="D6" s="67">
        <v>4859</v>
      </c>
      <c r="E6" s="86">
        <v>3194</v>
      </c>
      <c r="F6" s="67">
        <v>4505</v>
      </c>
      <c r="G6" s="86">
        <v>3733</v>
      </c>
      <c r="H6" s="67">
        <v>3003</v>
      </c>
      <c r="I6" s="86">
        <v>1882</v>
      </c>
      <c r="J6" s="67">
        <v>5373</v>
      </c>
      <c r="K6" s="86">
        <v>3733</v>
      </c>
      <c r="L6" s="67">
        <v>3989</v>
      </c>
      <c r="M6" s="86">
        <v>2447</v>
      </c>
      <c r="N6" s="73">
        <f t="shared" si="0"/>
        <v>39196</v>
      </c>
    </row>
    <row r="7" spans="1:14" x14ac:dyDescent="0.25">
      <c r="A7" s="38">
        <v>3</v>
      </c>
      <c r="B7" s="39" t="s">
        <v>41</v>
      </c>
      <c r="C7" s="70">
        <v>135</v>
      </c>
      <c r="D7" s="71">
        <v>262</v>
      </c>
      <c r="E7" s="70">
        <v>158</v>
      </c>
      <c r="F7" s="71">
        <v>193</v>
      </c>
      <c r="G7" s="70">
        <v>281</v>
      </c>
      <c r="H7" s="71">
        <v>436</v>
      </c>
      <c r="I7" s="70">
        <v>123</v>
      </c>
      <c r="J7" s="71">
        <v>427</v>
      </c>
      <c r="K7" s="70">
        <v>183</v>
      </c>
      <c r="L7" s="71">
        <v>317</v>
      </c>
      <c r="M7" s="70">
        <v>57</v>
      </c>
      <c r="N7" s="73">
        <f t="shared" si="0"/>
        <v>2572</v>
      </c>
    </row>
    <row r="8" spans="1:14" x14ac:dyDescent="0.25">
      <c r="A8" s="38">
        <v>4</v>
      </c>
      <c r="B8" s="39" t="s">
        <v>42</v>
      </c>
      <c r="C8" s="70">
        <v>230</v>
      </c>
      <c r="D8" s="71">
        <v>280</v>
      </c>
      <c r="E8" s="70">
        <v>133</v>
      </c>
      <c r="F8" s="67">
        <v>220</v>
      </c>
      <c r="G8" s="86">
        <v>586</v>
      </c>
      <c r="H8" s="71">
        <v>177</v>
      </c>
      <c r="I8" s="70">
        <v>114</v>
      </c>
      <c r="J8" s="71">
        <v>234</v>
      </c>
      <c r="K8" s="86">
        <v>370</v>
      </c>
      <c r="L8" s="71">
        <v>212</v>
      </c>
      <c r="M8" s="70">
        <v>204</v>
      </c>
      <c r="N8" s="73">
        <f t="shared" si="0"/>
        <v>2760</v>
      </c>
    </row>
    <row r="9" spans="1:14" x14ac:dyDescent="0.25">
      <c r="A9" s="38">
        <v>5</v>
      </c>
      <c r="B9" s="39" t="s">
        <v>43</v>
      </c>
      <c r="C9" s="70">
        <v>35</v>
      </c>
      <c r="D9" s="71">
        <v>52</v>
      </c>
      <c r="E9" s="70">
        <v>105</v>
      </c>
      <c r="F9" s="71">
        <v>31</v>
      </c>
      <c r="G9" s="70">
        <v>56</v>
      </c>
      <c r="H9" s="71">
        <v>28</v>
      </c>
      <c r="I9" s="70">
        <v>13</v>
      </c>
      <c r="J9" s="71">
        <v>54</v>
      </c>
      <c r="K9" s="87">
        <v>132</v>
      </c>
      <c r="L9" s="71">
        <v>52</v>
      </c>
      <c r="M9" s="70">
        <v>20</v>
      </c>
      <c r="N9" s="39">
        <f t="shared" si="0"/>
        <v>578</v>
      </c>
    </row>
    <row r="10" spans="1:14" x14ac:dyDescent="0.25">
      <c r="A10" s="38">
        <v>6</v>
      </c>
      <c r="B10" s="39" t="s">
        <v>44</v>
      </c>
      <c r="C10" s="86">
        <v>1600</v>
      </c>
      <c r="D10" s="67">
        <v>2536</v>
      </c>
      <c r="E10" s="86">
        <v>1252</v>
      </c>
      <c r="F10" s="67">
        <v>2959</v>
      </c>
      <c r="G10" s="86">
        <v>2429</v>
      </c>
      <c r="H10" s="67">
        <v>2077</v>
      </c>
      <c r="I10" s="86">
        <v>1070</v>
      </c>
      <c r="J10" s="67">
        <v>3260</v>
      </c>
      <c r="K10" s="86">
        <v>2408</v>
      </c>
      <c r="L10" s="67">
        <v>1761</v>
      </c>
      <c r="M10" s="86">
        <v>2018</v>
      </c>
      <c r="N10" s="73">
        <f t="shared" si="0"/>
        <v>23370</v>
      </c>
    </row>
    <row r="11" spans="1:14" x14ac:dyDescent="0.25">
      <c r="A11" s="38">
        <v>7</v>
      </c>
      <c r="B11" s="39" t="s">
        <v>45</v>
      </c>
      <c r="C11" s="70">
        <v>534</v>
      </c>
      <c r="D11" s="67">
        <v>1371</v>
      </c>
      <c r="E11" s="70">
        <v>665</v>
      </c>
      <c r="F11" s="71">
        <v>955</v>
      </c>
      <c r="G11" s="70">
        <v>791</v>
      </c>
      <c r="H11" s="71">
        <v>548</v>
      </c>
      <c r="I11" s="70">
        <v>319</v>
      </c>
      <c r="J11" s="67">
        <v>967</v>
      </c>
      <c r="K11" s="85">
        <v>1035</v>
      </c>
      <c r="L11" s="71">
        <v>797</v>
      </c>
      <c r="M11" s="70">
        <v>597</v>
      </c>
      <c r="N11" s="73">
        <f t="shared" si="0"/>
        <v>8579</v>
      </c>
    </row>
    <row r="12" spans="1:14" x14ac:dyDescent="0.25">
      <c r="A12" s="38">
        <v>8</v>
      </c>
      <c r="B12" s="39" t="s">
        <v>46</v>
      </c>
      <c r="C12" s="70">
        <v>60</v>
      </c>
      <c r="D12" s="71">
        <v>89</v>
      </c>
      <c r="E12" s="70">
        <v>188</v>
      </c>
      <c r="F12" s="71">
        <v>83</v>
      </c>
      <c r="G12" s="70">
        <v>114</v>
      </c>
      <c r="H12" s="71">
        <v>75</v>
      </c>
      <c r="I12" s="70">
        <v>53</v>
      </c>
      <c r="J12" s="71">
        <v>200</v>
      </c>
      <c r="K12" s="70">
        <v>223</v>
      </c>
      <c r="L12" s="71">
        <v>121</v>
      </c>
      <c r="M12" s="70">
        <v>48</v>
      </c>
      <c r="N12" s="73">
        <f t="shared" si="0"/>
        <v>1254</v>
      </c>
    </row>
    <row r="13" spans="1:14" ht="22.5" x14ac:dyDescent="0.25">
      <c r="A13" s="38">
        <v>9</v>
      </c>
      <c r="B13" s="69" t="s">
        <v>47</v>
      </c>
      <c r="C13" s="70">
        <v>0</v>
      </c>
      <c r="D13" s="71">
        <v>0</v>
      </c>
      <c r="E13" s="70">
        <v>0</v>
      </c>
      <c r="F13" s="71">
        <v>0</v>
      </c>
      <c r="G13" s="70">
        <v>0</v>
      </c>
      <c r="H13" s="71">
        <v>0</v>
      </c>
      <c r="I13" s="70">
        <v>0</v>
      </c>
      <c r="J13" s="71">
        <v>0</v>
      </c>
      <c r="K13" s="70">
        <v>0</v>
      </c>
      <c r="L13" s="71">
        <v>0</v>
      </c>
      <c r="M13" s="70">
        <v>0</v>
      </c>
      <c r="N13" s="39">
        <f t="shared" si="0"/>
        <v>0</v>
      </c>
    </row>
    <row r="14" spans="1:14" ht="22.5" x14ac:dyDescent="0.25">
      <c r="A14" s="38">
        <v>10</v>
      </c>
      <c r="B14" s="69" t="s">
        <v>48</v>
      </c>
      <c r="C14" s="70">
        <v>0</v>
      </c>
      <c r="D14" s="71">
        <v>0</v>
      </c>
      <c r="E14" s="70">
        <v>0</v>
      </c>
      <c r="F14" s="71">
        <v>0</v>
      </c>
      <c r="G14" s="70">
        <v>0</v>
      </c>
      <c r="H14" s="71">
        <v>0</v>
      </c>
      <c r="I14" s="70">
        <v>0</v>
      </c>
      <c r="J14" s="71">
        <v>0</v>
      </c>
      <c r="K14" s="70">
        <v>0</v>
      </c>
      <c r="L14" s="71">
        <v>0</v>
      </c>
      <c r="M14" s="70">
        <v>0</v>
      </c>
      <c r="N14" s="39">
        <f t="shared" si="0"/>
        <v>0</v>
      </c>
    </row>
    <row r="15" spans="1:14" x14ac:dyDescent="0.25">
      <c r="A15" s="38">
        <v>11</v>
      </c>
      <c r="B15" s="39" t="s">
        <v>49</v>
      </c>
      <c r="C15" s="70">
        <v>0</v>
      </c>
      <c r="D15" s="71">
        <v>0</v>
      </c>
      <c r="E15" s="70">
        <v>0</v>
      </c>
      <c r="F15" s="71">
        <v>0</v>
      </c>
      <c r="G15" s="70">
        <v>0</v>
      </c>
      <c r="H15" s="71">
        <v>702</v>
      </c>
      <c r="I15" s="70">
        <v>0</v>
      </c>
      <c r="J15" s="71">
        <v>0</v>
      </c>
      <c r="K15" s="70">
        <v>0</v>
      </c>
      <c r="L15" s="71">
        <v>0</v>
      </c>
      <c r="M15" s="70">
        <v>0</v>
      </c>
      <c r="N15" s="39">
        <f t="shared" si="0"/>
        <v>702</v>
      </c>
    </row>
    <row r="16" spans="1:14" ht="56.25" x14ac:dyDescent="0.25">
      <c r="A16" s="38">
        <v>12</v>
      </c>
      <c r="B16" s="69" t="s">
        <v>50</v>
      </c>
      <c r="C16" s="70">
        <v>0</v>
      </c>
      <c r="D16" s="71">
        <v>0</v>
      </c>
      <c r="E16" s="70">
        <v>0</v>
      </c>
      <c r="F16" s="71">
        <v>0</v>
      </c>
      <c r="G16" s="70">
        <v>0</v>
      </c>
      <c r="H16" s="71">
        <v>0</v>
      </c>
      <c r="I16" s="70">
        <v>0</v>
      </c>
      <c r="J16" s="71">
        <v>0</v>
      </c>
      <c r="K16" s="70">
        <v>0</v>
      </c>
      <c r="L16" s="71">
        <v>0</v>
      </c>
      <c r="M16" s="70">
        <v>0</v>
      </c>
      <c r="N16" s="39">
        <f>SUM(C16:M16)</f>
        <v>0</v>
      </c>
    </row>
    <row r="17" spans="1:14" ht="34.5" thickBot="1" x14ac:dyDescent="0.3">
      <c r="A17" s="38">
        <v>13</v>
      </c>
      <c r="B17" s="69" t="s">
        <v>51</v>
      </c>
      <c r="C17" s="70">
        <v>51</v>
      </c>
      <c r="D17" s="71">
        <v>0</v>
      </c>
      <c r="E17" s="70">
        <v>0</v>
      </c>
      <c r="F17" s="71">
        <v>0</v>
      </c>
      <c r="G17" s="70">
        <v>0</v>
      </c>
      <c r="H17" s="71">
        <v>0</v>
      </c>
      <c r="I17" s="70">
        <v>0</v>
      </c>
      <c r="J17" s="71">
        <v>0</v>
      </c>
      <c r="K17" s="70">
        <v>0</v>
      </c>
      <c r="L17" s="71">
        <v>0</v>
      </c>
      <c r="M17" s="70">
        <v>0</v>
      </c>
      <c r="N17" s="39">
        <f t="shared" si="0"/>
        <v>51</v>
      </c>
    </row>
    <row r="18" spans="1:14" ht="15.75" thickBot="1" x14ac:dyDescent="0.3">
      <c r="A18" s="44"/>
      <c r="B18" s="45" t="s">
        <v>37</v>
      </c>
      <c r="C18" s="49">
        <f t="shared" ref="C18:M18" si="1">SUM(C5:C17)</f>
        <v>28642</v>
      </c>
      <c r="D18" s="50">
        <f t="shared" si="1"/>
        <v>49114</v>
      </c>
      <c r="E18" s="49">
        <f t="shared" si="1"/>
        <v>36704</v>
      </c>
      <c r="F18" s="50">
        <f t="shared" si="1"/>
        <v>39370</v>
      </c>
      <c r="G18" s="49">
        <f>SUM(G5:G17)</f>
        <v>54038</v>
      </c>
      <c r="H18" s="50">
        <f t="shared" si="1"/>
        <v>41006</v>
      </c>
      <c r="I18" s="49">
        <f t="shared" si="1"/>
        <v>24219</v>
      </c>
      <c r="J18" s="50">
        <f t="shared" si="1"/>
        <v>56937</v>
      </c>
      <c r="K18" s="49">
        <f t="shared" si="1"/>
        <v>42754</v>
      </c>
      <c r="L18" s="50">
        <f t="shared" si="1"/>
        <v>41528</v>
      </c>
      <c r="M18" s="49">
        <f t="shared" si="1"/>
        <v>27764</v>
      </c>
      <c r="N18" s="47">
        <f>SUM(N5:N17)</f>
        <v>442076</v>
      </c>
    </row>
    <row r="19" spans="1:14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thickBot="1" x14ac:dyDescent="0.3">
      <c r="A20" s="338" t="s">
        <v>53</v>
      </c>
      <c r="B20" s="339"/>
      <c r="C20" s="56">
        <f>C18/N18</f>
        <v>6.4789764655851026E-2</v>
      </c>
      <c r="D20" s="55">
        <f>D18/N18</f>
        <v>0.11109854414173129</v>
      </c>
      <c r="E20" s="56">
        <f>E18/N18</f>
        <v>8.302644794107801E-2</v>
      </c>
      <c r="F20" s="55">
        <f>F18/N18</f>
        <v>8.9057085207068468E-2</v>
      </c>
      <c r="G20" s="56">
        <f>G18/N18</f>
        <v>0.12223690044245786</v>
      </c>
      <c r="H20" s="55">
        <f>H18/N18</f>
        <v>9.2757806350039357E-2</v>
      </c>
      <c r="I20" s="56">
        <f>I18/N18</f>
        <v>5.4784697653797086E-2</v>
      </c>
      <c r="J20" s="55">
        <f>J18/N18</f>
        <v>0.12879459640423818</v>
      </c>
      <c r="K20" s="56">
        <f>K18/N18</f>
        <v>9.6711877595707527E-2</v>
      </c>
      <c r="L20" s="55">
        <f>L18/N18</f>
        <v>9.3938598792967731E-2</v>
      </c>
      <c r="M20" s="56">
        <f>M18/N18</f>
        <v>6.2803680815063476E-2</v>
      </c>
      <c r="N20" s="55">
        <f>N18/N18</f>
        <v>1</v>
      </c>
    </row>
  </sheetData>
  <mergeCells count="17">
    <mergeCell ref="N2:N4"/>
    <mergeCell ref="C3:C4"/>
    <mergeCell ref="D3:D4"/>
    <mergeCell ref="E3:E4"/>
    <mergeCell ref="F3:F4"/>
    <mergeCell ref="G3:G4"/>
    <mergeCell ref="M3:M4"/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/>
  </sheetViews>
  <sheetFormatPr defaultRowHeight="15" x14ac:dyDescent="0.25"/>
  <cols>
    <col min="1" max="1" width="4.42578125" customWidth="1"/>
    <col min="2" max="2" width="28.28515625" customWidth="1"/>
    <col min="3" max="3" width="9.140625" customWidth="1"/>
  </cols>
  <sheetData>
    <row r="1" spans="1:14" ht="26.25" customHeight="1" thickBot="1" x14ac:dyDescent="0.3">
      <c r="A1" s="174"/>
      <c r="B1" s="31"/>
      <c r="C1" s="327" t="s">
        <v>101</v>
      </c>
      <c r="D1" s="328"/>
      <c r="E1" s="328"/>
      <c r="F1" s="328"/>
      <c r="G1" s="328"/>
      <c r="H1" s="328"/>
      <c r="I1" s="328"/>
      <c r="J1" s="329"/>
      <c r="K1" s="329"/>
      <c r="L1" s="31"/>
      <c r="M1" s="31"/>
      <c r="N1" s="239" t="s">
        <v>52</v>
      </c>
    </row>
    <row r="2" spans="1:14" ht="15.75" thickBot="1" x14ac:dyDescent="0.3">
      <c r="A2" s="330" t="s">
        <v>0</v>
      </c>
      <c r="B2" s="332" t="s">
        <v>1</v>
      </c>
      <c r="C2" s="353" t="s">
        <v>2</v>
      </c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32" t="s">
        <v>3</v>
      </c>
    </row>
    <row r="3" spans="1:14" ht="12.75" customHeight="1" x14ac:dyDescent="0.25">
      <c r="A3" s="354"/>
      <c r="B3" s="356"/>
      <c r="C3" s="375" t="s">
        <v>69</v>
      </c>
      <c r="D3" s="332" t="s">
        <v>4</v>
      </c>
      <c r="E3" s="360" t="s">
        <v>5</v>
      </c>
      <c r="F3" s="332" t="s">
        <v>6</v>
      </c>
      <c r="G3" s="360" t="s">
        <v>7</v>
      </c>
      <c r="H3" s="332" t="s">
        <v>8</v>
      </c>
      <c r="I3" s="360" t="s">
        <v>107</v>
      </c>
      <c r="J3" s="332" t="s">
        <v>9</v>
      </c>
      <c r="K3" s="372" t="s">
        <v>38</v>
      </c>
      <c r="L3" s="332" t="s">
        <v>93</v>
      </c>
      <c r="M3" s="360" t="s">
        <v>11</v>
      </c>
      <c r="N3" s="363"/>
    </row>
    <row r="4" spans="1:14" ht="9" customHeight="1" x14ac:dyDescent="0.25">
      <c r="A4" s="368"/>
      <c r="B4" s="369"/>
      <c r="C4" s="376"/>
      <c r="D4" s="369"/>
      <c r="E4" s="371"/>
      <c r="F4" s="369"/>
      <c r="G4" s="371"/>
      <c r="H4" s="369"/>
      <c r="I4" s="371"/>
      <c r="J4" s="369"/>
      <c r="K4" s="373"/>
      <c r="L4" s="369"/>
      <c r="M4" s="371"/>
      <c r="N4" s="369"/>
    </row>
    <row r="5" spans="1:14" ht="5.25" customHeight="1" thickBot="1" x14ac:dyDescent="0.3">
      <c r="A5" s="355"/>
      <c r="B5" s="357"/>
      <c r="C5" s="377"/>
      <c r="D5" s="355"/>
      <c r="E5" s="355"/>
      <c r="F5" s="355"/>
      <c r="G5" s="355"/>
      <c r="H5" s="355"/>
      <c r="I5" s="355"/>
      <c r="J5" s="355"/>
      <c r="K5" s="374"/>
      <c r="L5" s="355"/>
      <c r="M5" s="355"/>
      <c r="N5" s="357"/>
    </row>
    <row r="6" spans="1:14" x14ac:dyDescent="0.25">
      <c r="A6" s="36">
        <v>1</v>
      </c>
      <c r="B6" s="37" t="s">
        <v>39</v>
      </c>
      <c r="C6" s="85">
        <v>117292</v>
      </c>
      <c r="D6" s="93">
        <v>212216</v>
      </c>
      <c r="E6" s="167">
        <v>165239</v>
      </c>
      <c r="F6" s="183">
        <v>169414</v>
      </c>
      <c r="G6" s="206">
        <v>254848</v>
      </c>
      <c r="H6" s="183">
        <v>180394</v>
      </c>
      <c r="I6" s="206">
        <v>114322</v>
      </c>
      <c r="J6" s="183">
        <v>244181</v>
      </c>
      <c r="K6" s="206">
        <v>181919</v>
      </c>
      <c r="L6" s="73">
        <v>188910</v>
      </c>
      <c r="M6" s="206">
        <v>120665</v>
      </c>
      <c r="N6" s="171">
        <f t="shared" ref="N6:N16" si="0">SUM(C6:M6)</f>
        <v>1949400</v>
      </c>
    </row>
    <row r="7" spans="1:14" x14ac:dyDescent="0.25">
      <c r="A7" s="38">
        <v>2</v>
      </c>
      <c r="B7" s="39" t="s">
        <v>40</v>
      </c>
      <c r="C7" s="86">
        <v>28088</v>
      </c>
      <c r="D7" s="67">
        <v>57018</v>
      </c>
      <c r="E7" s="86">
        <v>37548</v>
      </c>
      <c r="F7" s="73">
        <v>53958</v>
      </c>
      <c r="G7" s="207">
        <v>40979</v>
      </c>
      <c r="H7" s="73">
        <v>33183</v>
      </c>
      <c r="I7" s="207">
        <v>20472</v>
      </c>
      <c r="J7" s="73">
        <v>55384</v>
      </c>
      <c r="K7" s="207">
        <v>44095</v>
      </c>
      <c r="L7" s="73">
        <v>46405</v>
      </c>
      <c r="M7" s="207">
        <v>28163</v>
      </c>
      <c r="N7" s="73">
        <f t="shared" si="0"/>
        <v>445293</v>
      </c>
    </row>
    <row r="8" spans="1:14" x14ac:dyDescent="0.25">
      <c r="A8" s="38">
        <v>3</v>
      </c>
      <c r="B8" s="39" t="s">
        <v>41</v>
      </c>
      <c r="C8" s="86">
        <v>2642</v>
      </c>
      <c r="D8" s="67">
        <v>5131</v>
      </c>
      <c r="E8" s="86">
        <v>3025</v>
      </c>
      <c r="F8" s="73">
        <v>4350</v>
      </c>
      <c r="G8" s="207">
        <v>5694</v>
      </c>
      <c r="H8" s="73">
        <v>3967</v>
      </c>
      <c r="I8" s="207">
        <v>3572</v>
      </c>
      <c r="J8" s="73">
        <v>10322</v>
      </c>
      <c r="K8" s="207">
        <v>3674</v>
      </c>
      <c r="L8" s="73">
        <v>6751</v>
      </c>
      <c r="M8" s="207">
        <v>1259</v>
      </c>
      <c r="N8" s="73">
        <f t="shared" si="0"/>
        <v>50387</v>
      </c>
    </row>
    <row r="9" spans="1:14" x14ac:dyDescent="0.25">
      <c r="A9" s="38">
        <v>4</v>
      </c>
      <c r="B9" s="39" t="s">
        <v>42</v>
      </c>
      <c r="C9" s="70">
        <v>170</v>
      </c>
      <c r="D9" s="71">
        <v>206</v>
      </c>
      <c r="E9" s="70">
        <v>90</v>
      </c>
      <c r="F9" s="39">
        <v>177</v>
      </c>
      <c r="G9" s="207">
        <v>368</v>
      </c>
      <c r="H9" s="39">
        <v>142</v>
      </c>
      <c r="I9" s="60">
        <v>82</v>
      </c>
      <c r="J9" s="39">
        <v>161</v>
      </c>
      <c r="K9" s="207">
        <v>310</v>
      </c>
      <c r="L9" s="39">
        <v>162</v>
      </c>
      <c r="M9" s="60">
        <v>145</v>
      </c>
      <c r="N9" s="73">
        <f t="shared" si="0"/>
        <v>2013</v>
      </c>
    </row>
    <row r="10" spans="1:14" x14ac:dyDescent="0.25">
      <c r="A10" s="38">
        <v>5</v>
      </c>
      <c r="B10" s="39" t="s">
        <v>43</v>
      </c>
      <c r="C10" s="70">
        <v>108</v>
      </c>
      <c r="D10" s="71">
        <v>141</v>
      </c>
      <c r="E10" s="70">
        <v>211</v>
      </c>
      <c r="F10" s="39">
        <v>99</v>
      </c>
      <c r="G10" s="60">
        <v>172</v>
      </c>
      <c r="H10" s="39">
        <v>88</v>
      </c>
      <c r="I10" s="60">
        <v>46</v>
      </c>
      <c r="J10" s="39">
        <v>155</v>
      </c>
      <c r="K10" s="208">
        <v>378</v>
      </c>
      <c r="L10" s="39">
        <v>157</v>
      </c>
      <c r="M10" s="60">
        <v>61</v>
      </c>
      <c r="N10" s="73">
        <f t="shared" si="0"/>
        <v>1616</v>
      </c>
    </row>
    <row r="11" spans="1:14" x14ac:dyDescent="0.25">
      <c r="A11" s="38">
        <v>6</v>
      </c>
      <c r="B11" s="39" t="s">
        <v>44</v>
      </c>
      <c r="C11" s="86">
        <v>2104</v>
      </c>
      <c r="D11" s="67">
        <v>4175</v>
      </c>
      <c r="E11" s="86">
        <v>1921</v>
      </c>
      <c r="F11" s="73">
        <v>5019</v>
      </c>
      <c r="G11" s="207">
        <v>3078</v>
      </c>
      <c r="H11" s="73">
        <v>2889</v>
      </c>
      <c r="I11" s="207">
        <v>1592</v>
      </c>
      <c r="J11" s="73">
        <v>4514</v>
      </c>
      <c r="K11" s="207">
        <v>3273</v>
      </c>
      <c r="L11" s="73">
        <v>2608</v>
      </c>
      <c r="M11" s="207">
        <v>3052</v>
      </c>
      <c r="N11" s="73">
        <f t="shared" si="0"/>
        <v>34225</v>
      </c>
    </row>
    <row r="12" spans="1:14" x14ac:dyDescent="0.25">
      <c r="A12" s="38">
        <v>7</v>
      </c>
      <c r="B12" s="39" t="s">
        <v>45</v>
      </c>
      <c r="C12" s="70">
        <v>178</v>
      </c>
      <c r="D12" s="71">
        <v>426</v>
      </c>
      <c r="E12" s="70">
        <v>213</v>
      </c>
      <c r="F12" s="39">
        <v>327</v>
      </c>
      <c r="G12" s="60">
        <v>250</v>
      </c>
      <c r="H12" s="39">
        <v>179</v>
      </c>
      <c r="I12" s="60">
        <v>108</v>
      </c>
      <c r="J12" s="39">
        <v>312</v>
      </c>
      <c r="K12" s="209">
        <v>431</v>
      </c>
      <c r="L12" s="39">
        <v>261</v>
      </c>
      <c r="M12" s="60">
        <v>193</v>
      </c>
      <c r="N12" s="73">
        <f t="shared" si="0"/>
        <v>2878</v>
      </c>
    </row>
    <row r="13" spans="1:14" x14ac:dyDescent="0.25">
      <c r="A13" s="38">
        <v>8</v>
      </c>
      <c r="B13" s="39" t="s">
        <v>46</v>
      </c>
      <c r="C13" s="70">
        <v>209</v>
      </c>
      <c r="D13" s="71">
        <v>326</v>
      </c>
      <c r="E13" s="70">
        <v>609</v>
      </c>
      <c r="F13" s="39">
        <v>272</v>
      </c>
      <c r="G13" s="60">
        <v>431</v>
      </c>
      <c r="H13" s="39">
        <v>308</v>
      </c>
      <c r="I13" s="60">
        <v>209</v>
      </c>
      <c r="J13" s="39">
        <v>698</v>
      </c>
      <c r="K13" s="207">
        <v>916</v>
      </c>
      <c r="L13" s="39">
        <v>464</v>
      </c>
      <c r="M13" s="60">
        <v>173</v>
      </c>
      <c r="N13" s="73">
        <f t="shared" si="0"/>
        <v>4615</v>
      </c>
    </row>
    <row r="14" spans="1:14" ht="22.5" x14ac:dyDescent="0.25">
      <c r="A14" s="38">
        <v>9</v>
      </c>
      <c r="B14" s="69" t="s">
        <v>47</v>
      </c>
      <c r="C14" s="70">
        <v>0</v>
      </c>
      <c r="D14" s="71">
        <v>0</v>
      </c>
      <c r="E14" s="70">
        <v>0</v>
      </c>
      <c r="F14" s="39">
        <v>0</v>
      </c>
      <c r="G14" s="60">
        <v>0</v>
      </c>
      <c r="H14" s="39">
        <v>0</v>
      </c>
      <c r="I14" s="60">
        <v>0</v>
      </c>
      <c r="J14" s="39">
        <v>0</v>
      </c>
      <c r="K14" s="60">
        <v>0</v>
      </c>
      <c r="L14" s="39">
        <v>0</v>
      </c>
      <c r="M14" s="60">
        <v>0</v>
      </c>
      <c r="N14" s="39">
        <f t="shared" si="0"/>
        <v>0</v>
      </c>
    </row>
    <row r="15" spans="1:14" ht="22.5" x14ac:dyDescent="0.25">
      <c r="A15" s="38">
        <v>10</v>
      </c>
      <c r="B15" s="69" t="s">
        <v>48</v>
      </c>
      <c r="C15" s="70">
        <v>0</v>
      </c>
      <c r="D15" s="71">
        <v>0</v>
      </c>
      <c r="E15" s="70">
        <v>0</v>
      </c>
      <c r="F15" s="39">
        <v>0</v>
      </c>
      <c r="G15" s="60">
        <v>0</v>
      </c>
      <c r="H15" s="39">
        <v>0</v>
      </c>
      <c r="I15" s="60">
        <v>0</v>
      </c>
      <c r="J15" s="39">
        <v>0</v>
      </c>
      <c r="K15" s="60">
        <v>0</v>
      </c>
      <c r="L15" s="39">
        <v>0</v>
      </c>
      <c r="M15" s="60">
        <v>0</v>
      </c>
      <c r="N15" s="39">
        <f t="shared" si="0"/>
        <v>0</v>
      </c>
    </row>
    <row r="16" spans="1:14" x14ac:dyDescent="0.25">
      <c r="A16" s="38">
        <v>11</v>
      </c>
      <c r="B16" s="39" t="s">
        <v>49</v>
      </c>
      <c r="C16" s="70">
        <v>0</v>
      </c>
      <c r="D16" s="71">
        <v>0</v>
      </c>
      <c r="E16" s="70">
        <v>0</v>
      </c>
      <c r="F16" s="39">
        <v>0</v>
      </c>
      <c r="G16" s="60">
        <v>0</v>
      </c>
      <c r="H16" s="39">
        <v>599</v>
      </c>
      <c r="I16" s="60">
        <v>0</v>
      </c>
      <c r="J16" s="39">
        <v>0</v>
      </c>
      <c r="K16" s="60">
        <v>0</v>
      </c>
      <c r="L16" s="39">
        <v>0</v>
      </c>
      <c r="M16" s="60">
        <v>0</v>
      </c>
      <c r="N16" s="39">
        <f t="shared" si="0"/>
        <v>599</v>
      </c>
    </row>
    <row r="17" spans="1:14" ht="45" x14ac:dyDescent="0.25">
      <c r="A17" s="38">
        <v>12</v>
      </c>
      <c r="B17" s="69" t="s">
        <v>50</v>
      </c>
      <c r="C17" s="70">
        <v>0</v>
      </c>
      <c r="D17" s="71">
        <v>0</v>
      </c>
      <c r="E17" s="70">
        <v>0</v>
      </c>
      <c r="F17" s="39">
        <v>0</v>
      </c>
      <c r="G17" s="60">
        <v>0</v>
      </c>
      <c r="H17" s="39">
        <v>0</v>
      </c>
      <c r="I17" s="60">
        <v>0</v>
      </c>
      <c r="J17" s="39">
        <v>0</v>
      </c>
      <c r="K17" s="60">
        <v>0</v>
      </c>
      <c r="L17" s="39">
        <v>0</v>
      </c>
      <c r="M17" s="60">
        <v>0</v>
      </c>
      <c r="N17" s="39">
        <f>SUM(C17:M17)</f>
        <v>0</v>
      </c>
    </row>
    <row r="18" spans="1:14" ht="34.5" thickBot="1" x14ac:dyDescent="0.3">
      <c r="A18" s="38">
        <v>13</v>
      </c>
      <c r="B18" s="69" t="s">
        <v>51</v>
      </c>
      <c r="C18" s="70">
        <v>289</v>
      </c>
      <c r="D18" s="71">
        <v>0</v>
      </c>
      <c r="E18" s="70">
        <v>0</v>
      </c>
      <c r="F18" s="39">
        <v>0</v>
      </c>
      <c r="G18" s="60">
        <v>0</v>
      </c>
      <c r="H18" s="72">
        <v>0</v>
      </c>
      <c r="I18" s="60">
        <v>0</v>
      </c>
      <c r="J18" s="39">
        <v>0</v>
      </c>
      <c r="K18" s="60">
        <v>0</v>
      </c>
      <c r="L18" s="39">
        <v>0</v>
      </c>
      <c r="M18" s="60">
        <v>0</v>
      </c>
      <c r="N18" s="73">
        <f>SUM(C18:M18)</f>
        <v>289</v>
      </c>
    </row>
    <row r="19" spans="1:14" ht="15.75" thickBot="1" x14ac:dyDescent="0.3">
      <c r="A19" s="44"/>
      <c r="B19" s="45" t="s">
        <v>37</v>
      </c>
      <c r="C19" s="49">
        <f t="shared" ref="C19:N19" si="1">SUM(C6:C18)</f>
        <v>151080</v>
      </c>
      <c r="D19" s="50">
        <f>SUM(D6:D18)</f>
        <v>279639</v>
      </c>
      <c r="E19" s="49">
        <f t="shared" si="1"/>
        <v>208856</v>
      </c>
      <c r="F19" s="47">
        <f>SUM(F6:F18)</f>
        <v>233616</v>
      </c>
      <c r="G19" s="49">
        <f t="shared" si="1"/>
        <v>305820</v>
      </c>
      <c r="H19" s="47">
        <f t="shared" si="1"/>
        <v>221749</v>
      </c>
      <c r="I19" s="48">
        <f t="shared" si="1"/>
        <v>140403</v>
      </c>
      <c r="J19" s="47">
        <f t="shared" si="1"/>
        <v>315727</v>
      </c>
      <c r="K19" s="48">
        <f t="shared" si="1"/>
        <v>234996</v>
      </c>
      <c r="L19" s="47">
        <f t="shared" si="1"/>
        <v>245718</v>
      </c>
      <c r="M19" s="48">
        <f t="shared" si="1"/>
        <v>153711</v>
      </c>
      <c r="N19" s="47">
        <f t="shared" si="1"/>
        <v>2491315</v>
      </c>
    </row>
    <row r="20" spans="1:14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thickBot="1" x14ac:dyDescent="0.3">
      <c r="A21" s="338" t="s">
        <v>53</v>
      </c>
      <c r="B21" s="370"/>
      <c r="C21" s="74">
        <f>C19/N19</f>
        <v>6.0642672644767921E-2</v>
      </c>
      <c r="D21" s="75">
        <f>D19/N19</f>
        <v>0.11224554100946689</v>
      </c>
      <c r="E21" s="56">
        <f>E19/N19</f>
        <v>8.3833638058615628E-2</v>
      </c>
      <c r="F21" s="75">
        <f>F19/N19</f>
        <v>9.3772164499471164E-2</v>
      </c>
      <c r="G21" s="56">
        <f>G19/N19</f>
        <v>0.122754448955672</v>
      </c>
      <c r="H21" s="75">
        <f>H19/N19</f>
        <v>8.9008816628969034E-2</v>
      </c>
      <c r="I21" s="56">
        <f>I19/N19</f>
        <v>5.6356984162982203E-2</v>
      </c>
      <c r="J21" s="75">
        <f>J19/N19</f>
        <v>0.12673106371534712</v>
      </c>
      <c r="K21" s="56">
        <f>K19/N19</f>
        <v>9.4326088832604474E-2</v>
      </c>
      <c r="L21" s="75">
        <f>L19/N19</f>
        <v>9.8629840064383675E-2</v>
      </c>
      <c r="M21" s="76">
        <f>M19/N19</f>
        <v>6.1698741427719896E-2</v>
      </c>
      <c r="N21" s="242">
        <f>N19/N19</f>
        <v>1</v>
      </c>
    </row>
  </sheetData>
  <mergeCells count="17">
    <mergeCell ref="N2:N5"/>
    <mergeCell ref="C3:C5"/>
    <mergeCell ref="D3:D5"/>
    <mergeCell ref="E3:E5"/>
    <mergeCell ref="F3:F5"/>
    <mergeCell ref="G3:G5"/>
    <mergeCell ref="L3:L5"/>
    <mergeCell ref="M3:M5"/>
    <mergeCell ref="C1:K1"/>
    <mergeCell ref="A2:A5"/>
    <mergeCell ref="B2:B5"/>
    <mergeCell ref="C2:M2"/>
    <mergeCell ref="A21:B21"/>
    <mergeCell ref="H3:H5"/>
    <mergeCell ref="I3:I5"/>
    <mergeCell ref="J3:J5"/>
    <mergeCell ref="K3:K5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defaultRowHeight="15" x14ac:dyDescent="0.25"/>
  <cols>
    <col min="1" max="1" width="4.5703125" customWidth="1"/>
    <col min="2" max="2" width="21.7109375" customWidth="1"/>
  </cols>
  <sheetData>
    <row r="1" spans="1:14" ht="24.75" customHeight="1" thickBot="1" x14ac:dyDescent="0.3">
      <c r="A1" s="31"/>
      <c r="B1" s="31"/>
      <c r="C1" s="327" t="s">
        <v>102</v>
      </c>
      <c r="D1" s="328"/>
      <c r="E1" s="328"/>
      <c r="F1" s="328"/>
      <c r="G1" s="328"/>
      <c r="H1" s="328"/>
      <c r="I1" s="328"/>
      <c r="J1" s="329"/>
      <c r="K1" s="329"/>
      <c r="L1" s="31"/>
      <c r="M1" s="31"/>
      <c r="N1" s="68"/>
    </row>
    <row r="2" spans="1:14" ht="15.75" thickBot="1" x14ac:dyDescent="0.3">
      <c r="A2" s="330" t="s">
        <v>0</v>
      </c>
      <c r="B2" s="332" t="s">
        <v>1</v>
      </c>
      <c r="C2" s="353" t="s">
        <v>2</v>
      </c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32" t="s">
        <v>3</v>
      </c>
    </row>
    <row r="3" spans="1:14" x14ac:dyDescent="0.25">
      <c r="A3" s="354"/>
      <c r="B3" s="356"/>
      <c r="C3" s="375" t="s">
        <v>69</v>
      </c>
      <c r="D3" s="332" t="s">
        <v>4</v>
      </c>
      <c r="E3" s="360" t="s">
        <v>5</v>
      </c>
      <c r="F3" s="378" t="s">
        <v>6</v>
      </c>
      <c r="G3" s="360" t="s">
        <v>7</v>
      </c>
      <c r="H3" s="358" t="s">
        <v>8</v>
      </c>
      <c r="I3" s="360" t="s">
        <v>107</v>
      </c>
      <c r="J3" s="358" t="s">
        <v>9</v>
      </c>
      <c r="K3" s="375" t="s">
        <v>10</v>
      </c>
      <c r="L3" s="332" t="s">
        <v>93</v>
      </c>
      <c r="M3" s="360" t="s">
        <v>11</v>
      </c>
      <c r="N3" s="363"/>
    </row>
    <row r="4" spans="1:14" ht="15.75" thickBot="1" x14ac:dyDescent="0.3">
      <c r="A4" s="355"/>
      <c r="B4" s="357"/>
      <c r="C4" s="377"/>
      <c r="D4" s="355"/>
      <c r="E4" s="355"/>
      <c r="F4" s="379"/>
      <c r="G4" s="355"/>
      <c r="H4" s="359"/>
      <c r="I4" s="355"/>
      <c r="J4" s="359"/>
      <c r="K4" s="377"/>
      <c r="L4" s="355"/>
      <c r="M4" s="355"/>
      <c r="N4" s="357"/>
    </row>
    <row r="5" spans="1:14" x14ac:dyDescent="0.25">
      <c r="A5" s="36">
        <v>1</v>
      </c>
      <c r="B5" s="37" t="s">
        <v>39</v>
      </c>
      <c r="C5" s="86">
        <v>3492</v>
      </c>
      <c r="D5" s="171">
        <v>9001</v>
      </c>
      <c r="E5" s="85">
        <v>5329</v>
      </c>
      <c r="F5" s="93">
        <v>6981</v>
      </c>
      <c r="G5" s="85">
        <v>8766</v>
      </c>
      <c r="H5" s="93">
        <v>6600</v>
      </c>
      <c r="I5" s="85">
        <v>5140</v>
      </c>
      <c r="J5" s="93">
        <v>10928</v>
      </c>
      <c r="K5" s="86">
        <v>7238</v>
      </c>
      <c r="L5" s="93">
        <v>6794</v>
      </c>
      <c r="M5" s="85">
        <v>3910</v>
      </c>
      <c r="N5" s="171">
        <f t="shared" ref="N5:N12" si="0">SUM(C5:M5)</f>
        <v>74179</v>
      </c>
    </row>
    <row r="6" spans="1:14" x14ac:dyDescent="0.25">
      <c r="A6" s="38">
        <v>2</v>
      </c>
      <c r="B6" s="39" t="s">
        <v>40</v>
      </c>
      <c r="C6" s="86">
        <v>384</v>
      </c>
      <c r="D6" s="73">
        <v>1262</v>
      </c>
      <c r="E6" s="86">
        <v>553</v>
      </c>
      <c r="F6" s="67">
        <v>915</v>
      </c>
      <c r="G6" s="86">
        <v>422</v>
      </c>
      <c r="H6" s="67">
        <v>437</v>
      </c>
      <c r="I6" s="86">
        <v>209</v>
      </c>
      <c r="J6" s="67">
        <v>709</v>
      </c>
      <c r="K6" s="70">
        <v>846</v>
      </c>
      <c r="L6" s="67">
        <v>573</v>
      </c>
      <c r="M6" s="86">
        <v>462</v>
      </c>
      <c r="N6" s="73">
        <f t="shared" si="0"/>
        <v>6772</v>
      </c>
    </row>
    <row r="7" spans="1:14" x14ac:dyDescent="0.25">
      <c r="A7" s="38">
        <v>3</v>
      </c>
      <c r="B7" s="39" t="s">
        <v>41</v>
      </c>
      <c r="C7" s="70">
        <v>10</v>
      </c>
      <c r="D7" s="73">
        <v>58</v>
      </c>
      <c r="E7" s="86">
        <v>18</v>
      </c>
      <c r="F7" s="67">
        <v>33</v>
      </c>
      <c r="G7" s="86">
        <v>45</v>
      </c>
      <c r="H7" s="71">
        <v>335</v>
      </c>
      <c r="I7" s="70">
        <v>49</v>
      </c>
      <c r="J7" s="67">
        <v>37</v>
      </c>
      <c r="K7" s="70">
        <v>43</v>
      </c>
      <c r="L7" s="67">
        <v>82</v>
      </c>
      <c r="M7" s="70">
        <v>9</v>
      </c>
      <c r="N7" s="73">
        <f t="shared" si="0"/>
        <v>719</v>
      </c>
    </row>
    <row r="8" spans="1:14" x14ac:dyDescent="0.25">
      <c r="A8" s="38">
        <v>4</v>
      </c>
      <c r="B8" s="39" t="s">
        <v>42</v>
      </c>
      <c r="C8" s="70">
        <v>0</v>
      </c>
      <c r="D8" s="39">
        <v>1</v>
      </c>
      <c r="E8" s="70">
        <v>0</v>
      </c>
      <c r="F8" s="71">
        <v>7</v>
      </c>
      <c r="G8" s="70">
        <v>0</v>
      </c>
      <c r="H8" s="71">
        <v>0</v>
      </c>
      <c r="I8" s="70">
        <v>0</v>
      </c>
      <c r="J8" s="71">
        <v>0</v>
      </c>
      <c r="K8" s="87">
        <v>1</v>
      </c>
      <c r="L8" s="67">
        <v>0</v>
      </c>
      <c r="M8" s="70">
        <v>1</v>
      </c>
      <c r="N8" s="73">
        <f t="shared" si="0"/>
        <v>10</v>
      </c>
    </row>
    <row r="9" spans="1:14" x14ac:dyDescent="0.25">
      <c r="A9" s="38">
        <v>5</v>
      </c>
      <c r="B9" s="39" t="s">
        <v>43</v>
      </c>
      <c r="C9" s="70">
        <v>3</v>
      </c>
      <c r="D9" s="39">
        <v>10</v>
      </c>
      <c r="E9" s="70">
        <v>3</v>
      </c>
      <c r="F9" s="71">
        <v>3</v>
      </c>
      <c r="G9" s="70">
        <v>14</v>
      </c>
      <c r="H9" s="71">
        <v>4</v>
      </c>
      <c r="I9" s="70">
        <v>0</v>
      </c>
      <c r="J9" s="71">
        <v>2</v>
      </c>
      <c r="K9" s="70">
        <v>6</v>
      </c>
      <c r="L9" s="71">
        <v>8</v>
      </c>
      <c r="M9" s="70">
        <v>1</v>
      </c>
      <c r="N9" s="39">
        <f t="shared" si="0"/>
        <v>54</v>
      </c>
    </row>
    <row r="10" spans="1:14" x14ac:dyDescent="0.25">
      <c r="A10" s="38">
        <v>6</v>
      </c>
      <c r="B10" s="39" t="s">
        <v>44</v>
      </c>
      <c r="C10" s="70">
        <v>51</v>
      </c>
      <c r="D10" s="39">
        <v>101</v>
      </c>
      <c r="E10" s="70">
        <v>37</v>
      </c>
      <c r="F10" s="71">
        <v>131</v>
      </c>
      <c r="G10" s="70">
        <v>65</v>
      </c>
      <c r="H10" s="71">
        <v>64</v>
      </c>
      <c r="I10" s="70">
        <v>51</v>
      </c>
      <c r="J10" s="71">
        <v>104</v>
      </c>
      <c r="K10" s="85">
        <v>56</v>
      </c>
      <c r="L10" s="71">
        <v>59</v>
      </c>
      <c r="M10" s="70">
        <v>51</v>
      </c>
      <c r="N10" s="73">
        <f t="shared" si="0"/>
        <v>770</v>
      </c>
    </row>
    <row r="11" spans="1:14" x14ac:dyDescent="0.25">
      <c r="A11" s="38">
        <v>7</v>
      </c>
      <c r="B11" s="39" t="s">
        <v>45</v>
      </c>
      <c r="C11" s="86">
        <v>321</v>
      </c>
      <c r="D11" s="73">
        <v>1088</v>
      </c>
      <c r="E11" s="86">
        <v>439</v>
      </c>
      <c r="F11" s="67">
        <v>743</v>
      </c>
      <c r="G11" s="86">
        <v>371</v>
      </c>
      <c r="H11" s="67">
        <v>355</v>
      </c>
      <c r="I11" s="70">
        <v>191</v>
      </c>
      <c r="J11" s="67">
        <v>588</v>
      </c>
      <c r="K11" s="85">
        <v>748</v>
      </c>
      <c r="L11" s="71">
        <v>536</v>
      </c>
      <c r="M11" s="86">
        <v>435</v>
      </c>
      <c r="N11" s="73">
        <f t="shared" si="0"/>
        <v>5815</v>
      </c>
    </row>
    <row r="12" spans="1:14" ht="15.75" thickBot="1" x14ac:dyDescent="0.3">
      <c r="A12" s="41">
        <v>8</v>
      </c>
      <c r="B12" s="42" t="s">
        <v>46</v>
      </c>
      <c r="C12" s="87">
        <v>1</v>
      </c>
      <c r="D12" s="39">
        <v>1</v>
      </c>
      <c r="E12" s="87">
        <v>1</v>
      </c>
      <c r="F12" s="178">
        <v>0</v>
      </c>
      <c r="G12" s="87">
        <v>3</v>
      </c>
      <c r="H12" s="178">
        <v>2</v>
      </c>
      <c r="I12" s="87">
        <v>0</v>
      </c>
      <c r="J12" s="178">
        <v>0</v>
      </c>
      <c r="K12" s="87">
        <v>1</v>
      </c>
      <c r="L12" s="178">
        <v>2</v>
      </c>
      <c r="M12" s="87">
        <v>1</v>
      </c>
      <c r="N12" s="42">
        <f t="shared" si="0"/>
        <v>12</v>
      </c>
    </row>
    <row r="13" spans="1:14" ht="15.75" thickBot="1" x14ac:dyDescent="0.3">
      <c r="A13" s="77"/>
      <c r="B13" s="45" t="s">
        <v>3</v>
      </c>
      <c r="C13" s="49">
        <f t="shared" ref="C13:N13" si="1">SUM(C5:C12)</f>
        <v>4262</v>
      </c>
      <c r="D13" s="47">
        <f t="shared" si="1"/>
        <v>11522</v>
      </c>
      <c r="E13" s="49">
        <f t="shared" si="1"/>
        <v>6380</v>
      </c>
      <c r="F13" s="50">
        <f t="shared" si="1"/>
        <v>8813</v>
      </c>
      <c r="G13" s="49">
        <f t="shared" si="1"/>
        <v>9686</v>
      </c>
      <c r="H13" s="50">
        <f t="shared" si="1"/>
        <v>7797</v>
      </c>
      <c r="I13" s="49">
        <f t="shared" si="1"/>
        <v>5640</v>
      </c>
      <c r="J13" s="50">
        <f t="shared" si="1"/>
        <v>12368</v>
      </c>
      <c r="K13" s="49">
        <f t="shared" si="1"/>
        <v>8939</v>
      </c>
      <c r="L13" s="50">
        <f t="shared" si="1"/>
        <v>8054</v>
      </c>
      <c r="M13" s="49">
        <f t="shared" si="1"/>
        <v>4870</v>
      </c>
      <c r="N13" s="47">
        <f t="shared" si="1"/>
        <v>88331</v>
      </c>
    </row>
    <row r="14" spans="1:14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38" t="s">
        <v>53</v>
      </c>
      <c r="B15" s="370"/>
      <c r="C15" s="56">
        <f>C13/N13</f>
        <v>4.825033114082259E-2</v>
      </c>
      <c r="D15" s="75">
        <f>D13/N13</f>
        <v>0.13044118146517078</v>
      </c>
      <c r="E15" s="56">
        <f>E13/N13</f>
        <v>7.2228323012305987E-2</v>
      </c>
      <c r="F15" s="75">
        <f>F13/N13</f>
        <v>9.977244681934995E-2</v>
      </c>
      <c r="G15" s="56">
        <f>G13/N13</f>
        <v>0.10965572675504635</v>
      </c>
      <c r="H15" s="75">
        <f>H13/N13</f>
        <v>8.8270256195446678E-2</v>
      </c>
      <c r="I15" s="56">
        <f>I13/N13</f>
        <v>6.3850743227179582E-2</v>
      </c>
      <c r="J15" s="75">
        <f>J13/N13</f>
        <v>0.14001879294924771</v>
      </c>
      <c r="K15" s="56">
        <f>K13/N13</f>
        <v>0.10119889959357417</v>
      </c>
      <c r="L15" s="75">
        <f>L13/N13</f>
        <v>9.1179767012713547E-2</v>
      </c>
      <c r="M15" s="76">
        <f>M13/N13</f>
        <v>5.5133531829142657E-2</v>
      </c>
      <c r="N15" s="242">
        <f>N13/N13</f>
        <v>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31"/>
      <c r="B18" s="31"/>
      <c r="C18" s="327" t="s">
        <v>103</v>
      </c>
      <c r="D18" s="328"/>
      <c r="E18" s="328"/>
      <c r="F18" s="328"/>
      <c r="G18" s="328"/>
      <c r="H18" s="328"/>
      <c r="I18" s="328"/>
      <c r="J18" s="329"/>
      <c r="K18" s="329"/>
      <c r="L18" s="31"/>
      <c r="M18" s="31"/>
      <c r="N18" s="239" t="s">
        <v>36</v>
      </c>
    </row>
    <row r="19" spans="1:14" ht="15.75" thickBot="1" x14ac:dyDescent="0.3">
      <c r="A19" s="330" t="s">
        <v>0</v>
      </c>
      <c r="B19" s="332" t="s">
        <v>1</v>
      </c>
      <c r="C19" s="353" t="s">
        <v>2</v>
      </c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32" t="s">
        <v>3</v>
      </c>
    </row>
    <row r="20" spans="1:14" x14ac:dyDescent="0.25">
      <c r="A20" s="354"/>
      <c r="B20" s="356"/>
      <c r="C20" s="375" t="s">
        <v>69</v>
      </c>
      <c r="D20" s="332" t="s">
        <v>4</v>
      </c>
      <c r="E20" s="360" t="s">
        <v>5</v>
      </c>
      <c r="F20" s="378" t="s">
        <v>6</v>
      </c>
      <c r="G20" s="360" t="s">
        <v>7</v>
      </c>
      <c r="H20" s="358" t="s">
        <v>8</v>
      </c>
      <c r="I20" s="360" t="s">
        <v>107</v>
      </c>
      <c r="J20" s="358" t="s">
        <v>9</v>
      </c>
      <c r="K20" s="375" t="s">
        <v>10</v>
      </c>
      <c r="L20" s="332" t="s">
        <v>93</v>
      </c>
      <c r="M20" s="360" t="s">
        <v>11</v>
      </c>
      <c r="N20" s="363"/>
    </row>
    <row r="21" spans="1:14" ht="15.75" thickBot="1" x14ac:dyDescent="0.3">
      <c r="A21" s="355"/>
      <c r="B21" s="357"/>
      <c r="C21" s="377"/>
      <c r="D21" s="355"/>
      <c r="E21" s="355"/>
      <c r="F21" s="379"/>
      <c r="G21" s="355"/>
      <c r="H21" s="359"/>
      <c r="I21" s="355"/>
      <c r="J21" s="359"/>
      <c r="K21" s="377"/>
      <c r="L21" s="355"/>
      <c r="M21" s="355"/>
      <c r="N21" s="357"/>
    </row>
    <row r="22" spans="1:14" x14ac:dyDescent="0.25">
      <c r="A22" s="36">
        <v>1</v>
      </c>
      <c r="B22" s="37" t="s">
        <v>39</v>
      </c>
      <c r="C22" s="86">
        <v>16498</v>
      </c>
      <c r="D22" s="171">
        <v>40168</v>
      </c>
      <c r="E22" s="85">
        <v>25038</v>
      </c>
      <c r="F22" s="272">
        <v>31594</v>
      </c>
      <c r="G22" s="85">
        <v>38406</v>
      </c>
      <c r="H22" s="93">
        <v>29650</v>
      </c>
      <c r="I22" s="85">
        <v>21916</v>
      </c>
      <c r="J22" s="93">
        <v>46480</v>
      </c>
      <c r="K22" s="86">
        <v>31641</v>
      </c>
      <c r="L22" s="93">
        <v>32990</v>
      </c>
      <c r="M22" s="85">
        <v>17447</v>
      </c>
      <c r="N22" s="171">
        <f t="shared" ref="N22:N29" si="2">SUM(C22:M22)</f>
        <v>331828</v>
      </c>
    </row>
    <row r="23" spans="1:14" x14ac:dyDescent="0.25">
      <c r="A23" s="38">
        <v>2</v>
      </c>
      <c r="B23" s="39" t="s">
        <v>40</v>
      </c>
      <c r="C23" s="86">
        <v>6456</v>
      </c>
      <c r="D23" s="73">
        <v>19941</v>
      </c>
      <c r="E23" s="86">
        <v>9398</v>
      </c>
      <c r="F23" s="67">
        <v>14358</v>
      </c>
      <c r="G23" s="86">
        <v>6537</v>
      </c>
      <c r="H23" s="67">
        <v>7161</v>
      </c>
      <c r="I23" s="86">
        <v>3294</v>
      </c>
      <c r="J23" s="67">
        <v>10957</v>
      </c>
      <c r="K23" s="86">
        <v>13203</v>
      </c>
      <c r="L23" s="67">
        <v>9659</v>
      </c>
      <c r="M23" s="86">
        <v>7261</v>
      </c>
      <c r="N23" s="73">
        <f t="shared" si="2"/>
        <v>108225</v>
      </c>
    </row>
    <row r="24" spans="1:14" x14ac:dyDescent="0.25">
      <c r="A24" s="38">
        <v>3</v>
      </c>
      <c r="B24" s="39" t="s">
        <v>41</v>
      </c>
      <c r="C24" s="70">
        <v>155</v>
      </c>
      <c r="D24" s="73">
        <v>863</v>
      </c>
      <c r="E24" s="86">
        <v>310</v>
      </c>
      <c r="F24" s="67">
        <v>569</v>
      </c>
      <c r="G24" s="86">
        <v>690</v>
      </c>
      <c r="H24" s="67">
        <v>3151</v>
      </c>
      <c r="I24" s="86">
        <v>759</v>
      </c>
      <c r="J24" s="67">
        <v>534</v>
      </c>
      <c r="K24" s="86">
        <v>586</v>
      </c>
      <c r="L24" s="67">
        <v>1397</v>
      </c>
      <c r="M24" s="70">
        <v>155</v>
      </c>
      <c r="N24" s="73">
        <f t="shared" si="2"/>
        <v>9169</v>
      </c>
    </row>
    <row r="25" spans="1:14" x14ac:dyDescent="0.25">
      <c r="A25" s="38">
        <v>4</v>
      </c>
      <c r="B25" s="39" t="s">
        <v>42</v>
      </c>
      <c r="C25" s="70">
        <v>0</v>
      </c>
      <c r="D25" s="39">
        <v>6</v>
      </c>
      <c r="E25" s="70">
        <v>0</v>
      </c>
      <c r="F25" s="71">
        <v>109</v>
      </c>
      <c r="G25" s="70">
        <v>0</v>
      </c>
      <c r="H25" s="71">
        <v>0</v>
      </c>
      <c r="I25" s="70">
        <v>0</v>
      </c>
      <c r="J25" s="71">
        <v>0</v>
      </c>
      <c r="K25" s="87">
        <v>17</v>
      </c>
      <c r="L25" s="67">
        <v>0</v>
      </c>
      <c r="M25" s="70">
        <v>6</v>
      </c>
      <c r="N25" s="73">
        <f t="shared" si="2"/>
        <v>138</v>
      </c>
    </row>
    <row r="26" spans="1:14" x14ac:dyDescent="0.25">
      <c r="A26" s="38">
        <v>5</v>
      </c>
      <c r="B26" s="39" t="s">
        <v>43</v>
      </c>
      <c r="C26" s="70">
        <v>17</v>
      </c>
      <c r="D26" s="39">
        <v>50</v>
      </c>
      <c r="E26" s="70">
        <v>17</v>
      </c>
      <c r="F26" s="71">
        <v>17</v>
      </c>
      <c r="G26" s="70">
        <v>67</v>
      </c>
      <c r="H26" s="71">
        <v>22</v>
      </c>
      <c r="I26" s="70">
        <v>0</v>
      </c>
      <c r="J26" s="71">
        <v>11</v>
      </c>
      <c r="K26" s="70">
        <v>33</v>
      </c>
      <c r="L26" s="71">
        <v>44</v>
      </c>
      <c r="M26" s="70">
        <v>6</v>
      </c>
      <c r="N26" s="39">
        <f t="shared" si="2"/>
        <v>284</v>
      </c>
    </row>
    <row r="27" spans="1:14" x14ac:dyDescent="0.25">
      <c r="A27" s="38">
        <v>6</v>
      </c>
      <c r="B27" s="39" t="s">
        <v>44</v>
      </c>
      <c r="C27" s="70">
        <v>96</v>
      </c>
      <c r="D27" s="39">
        <v>179</v>
      </c>
      <c r="E27" s="70">
        <v>68</v>
      </c>
      <c r="F27" s="71">
        <v>235</v>
      </c>
      <c r="G27" s="70">
        <v>116</v>
      </c>
      <c r="H27" s="71">
        <v>115</v>
      </c>
      <c r="I27" s="70">
        <v>91</v>
      </c>
      <c r="J27" s="71">
        <v>187</v>
      </c>
      <c r="K27" s="85">
        <v>102</v>
      </c>
      <c r="L27" s="71">
        <v>110</v>
      </c>
      <c r="M27" s="70">
        <v>91</v>
      </c>
      <c r="N27" s="73">
        <f t="shared" si="2"/>
        <v>1390</v>
      </c>
    </row>
    <row r="28" spans="1:14" x14ac:dyDescent="0.25">
      <c r="A28" s="38">
        <v>7</v>
      </c>
      <c r="B28" s="39" t="s">
        <v>45</v>
      </c>
      <c r="C28" s="86">
        <v>1772</v>
      </c>
      <c r="D28" s="73">
        <v>5782</v>
      </c>
      <c r="E28" s="86">
        <v>2411</v>
      </c>
      <c r="F28" s="67">
        <v>3919</v>
      </c>
      <c r="G28" s="86">
        <v>1928</v>
      </c>
      <c r="H28" s="67">
        <v>1915</v>
      </c>
      <c r="I28" s="86">
        <v>1000</v>
      </c>
      <c r="J28" s="67">
        <v>3069</v>
      </c>
      <c r="K28" s="85">
        <v>3910</v>
      </c>
      <c r="L28" s="67">
        <v>2979</v>
      </c>
      <c r="M28" s="86">
        <v>2198</v>
      </c>
      <c r="N28" s="73">
        <f t="shared" si="2"/>
        <v>30883</v>
      </c>
    </row>
    <row r="29" spans="1:14" ht="15.75" thickBot="1" x14ac:dyDescent="0.3">
      <c r="A29" s="41">
        <v>8</v>
      </c>
      <c r="B29" s="42" t="s">
        <v>46</v>
      </c>
      <c r="C29" s="87">
        <v>6</v>
      </c>
      <c r="D29" s="39">
        <v>6</v>
      </c>
      <c r="E29" s="87">
        <v>6</v>
      </c>
      <c r="F29" s="178">
        <v>0</v>
      </c>
      <c r="G29" s="87">
        <v>17</v>
      </c>
      <c r="H29" s="178">
        <v>11</v>
      </c>
      <c r="I29" s="87">
        <v>0</v>
      </c>
      <c r="J29" s="178">
        <v>0</v>
      </c>
      <c r="K29" s="87">
        <v>6</v>
      </c>
      <c r="L29" s="178">
        <v>11</v>
      </c>
      <c r="M29" s="87">
        <v>6</v>
      </c>
      <c r="N29" s="42">
        <f t="shared" si="2"/>
        <v>69</v>
      </c>
    </row>
    <row r="30" spans="1:14" ht="15.75" thickBot="1" x14ac:dyDescent="0.3">
      <c r="A30" s="77"/>
      <c r="B30" s="45" t="s">
        <v>3</v>
      </c>
      <c r="C30" s="49">
        <f t="shared" ref="C30:N30" si="3">SUM(C22:C29)</f>
        <v>25000</v>
      </c>
      <c r="D30" s="47">
        <f t="shared" si="3"/>
        <v>66995</v>
      </c>
      <c r="E30" s="49">
        <f t="shared" si="3"/>
        <v>37248</v>
      </c>
      <c r="F30" s="50">
        <f>SUM(F22:F29)</f>
        <v>50801</v>
      </c>
      <c r="G30" s="49">
        <f t="shared" si="3"/>
        <v>47761</v>
      </c>
      <c r="H30" s="50">
        <f t="shared" si="3"/>
        <v>42025</v>
      </c>
      <c r="I30" s="49">
        <f t="shared" si="3"/>
        <v>27060</v>
      </c>
      <c r="J30" s="50">
        <f t="shared" si="3"/>
        <v>61238</v>
      </c>
      <c r="K30" s="49">
        <f t="shared" si="3"/>
        <v>49498</v>
      </c>
      <c r="L30" s="50">
        <f t="shared" si="3"/>
        <v>47190</v>
      </c>
      <c r="M30" s="49">
        <f t="shared" si="3"/>
        <v>27170</v>
      </c>
      <c r="N30" s="47">
        <f t="shared" si="3"/>
        <v>481986</v>
      </c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338" t="s">
        <v>53</v>
      </c>
      <c r="B32" s="370"/>
      <c r="C32" s="56">
        <f>C30/N30</f>
        <v>5.1868726477532545E-2</v>
      </c>
      <c r="D32" s="75">
        <f>D30/N30</f>
        <v>0.1389978132144917</v>
      </c>
      <c r="E32" s="56">
        <f>E30/N30</f>
        <v>7.7280252953405279E-2</v>
      </c>
      <c r="F32" s="75">
        <f>F30/N30</f>
        <v>0.10539932695140523</v>
      </c>
      <c r="G32" s="56">
        <f>G30/N30</f>
        <v>9.9092089811737269E-2</v>
      </c>
      <c r="H32" s="75">
        <f>H30/N30</f>
        <v>8.719132920873221E-2</v>
      </c>
      <c r="I32" s="56">
        <f>I30/N30</f>
        <v>5.6142709539281223E-2</v>
      </c>
      <c r="J32" s="75">
        <f>J30/N30</f>
        <v>0.12705348288124552</v>
      </c>
      <c r="K32" s="56">
        <f>K30/N30</f>
        <v>0.10269592892739624</v>
      </c>
      <c r="L32" s="75">
        <f>L30/N30</f>
        <v>9.7907408098990428E-2</v>
      </c>
      <c r="M32" s="56">
        <f>M30/N30</f>
        <v>5.6370931935782367E-2</v>
      </c>
      <c r="N32" s="242">
        <f>N30/N30</f>
        <v>1</v>
      </c>
    </row>
  </sheetData>
  <mergeCells count="34">
    <mergeCell ref="N2:N4"/>
    <mergeCell ref="C3:C4"/>
    <mergeCell ref="D3:D4"/>
    <mergeCell ref="E3:E4"/>
    <mergeCell ref="F3:F4"/>
    <mergeCell ref="G3:G4"/>
    <mergeCell ref="M3:M4"/>
    <mergeCell ref="A15:B15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19:N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32:B32"/>
    <mergeCell ref="C18:K18"/>
    <mergeCell ref="A19:A21"/>
    <mergeCell ref="B19:B21"/>
    <mergeCell ref="C19:M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Премија</vt:lpstr>
      <vt:lpstr>Број на склучени договори</vt:lpstr>
      <vt:lpstr>Ликвидирани штети</vt:lpstr>
      <vt:lpstr>Број на ликвидирани штети</vt:lpstr>
      <vt:lpstr>Број на резервирани штети</vt:lpstr>
      <vt:lpstr>Резервации</vt:lpstr>
      <vt:lpstr>ЗАО договори</vt:lpstr>
      <vt:lpstr>ЗАО Премија</vt:lpstr>
      <vt:lpstr>ЗК Број Премија</vt:lpstr>
      <vt:lpstr>ГР Број и Премија </vt:lpstr>
      <vt:lpstr>ЗАО број Лик штети</vt:lpstr>
      <vt:lpstr>ЗАО Ликвидирани штети</vt:lpstr>
      <vt:lpstr>ЗК број и штети</vt:lpstr>
      <vt:lpstr>ГР Број Штети</vt:lpstr>
      <vt:lpstr>Техничка премија</vt:lpstr>
      <vt:lpstr>Рез за настанати при штети</vt:lpstr>
      <vt:lpstr>Продажба по канали</vt:lpstr>
      <vt:lpstr>Бруто тех</vt:lpstr>
      <vt:lpstr>Вкупно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BetiMitrovska</dc:creator>
  <cp:lastModifiedBy>BetiMitrovska</cp:lastModifiedBy>
  <cp:lastPrinted>2020-11-03T09:36:22Z</cp:lastPrinted>
  <dcterms:created xsi:type="dcterms:W3CDTF">2013-08-27T07:05:34Z</dcterms:created>
  <dcterms:modified xsi:type="dcterms:W3CDTF">2020-11-03T09:49:05Z</dcterms:modified>
</cp:coreProperties>
</file>