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9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J15" i="47" l="1"/>
  <c r="F15" i="47"/>
  <c r="E15" i="47"/>
  <c r="G15" i="47" s="1"/>
  <c r="D15" i="47"/>
  <c r="C15" i="47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21" i="2"/>
  <c r="K20" i="2"/>
  <c r="K19" i="2"/>
  <c r="K18" i="2"/>
  <c r="K18" i="1"/>
  <c r="K19" i="1"/>
  <c r="K21" i="1"/>
  <c r="K20" i="1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G6" i="34" l="1"/>
  <c r="G5" i="31"/>
  <c r="H5" i="31"/>
  <c r="I5" i="31"/>
  <c r="J5" i="31"/>
  <c r="L5" i="31"/>
  <c r="G6" i="31"/>
  <c r="H6" i="31"/>
  <c r="I6" i="31"/>
  <c r="J6" i="31"/>
  <c r="L6" i="31"/>
  <c r="G7" i="31"/>
  <c r="H7" i="31"/>
  <c r="I7" i="31"/>
  <c r="J7" i="31"/>
  <c r="L7" i="31"/>
  <c r="G8" i="31"/>
  <c r="H8" i="31"/>
  <c r="I8" i="31"/>
  <c r="J8" i="31"/>
  <c r="L8" i="31"/>
  <c r="G9" i="31"/>
  <c r="H9" i="31"/>
  <c r="I9" i="31"/>
  <c r="J9" i="31"/>
  <c r="L9" i="31"/>
  <c r="G10" i="31"/>
  <c r="H10" i="31"/>
  <c r="I10" i="31"/>
  <c r="J10" i="31"/>
  <c r="L10" i="31"/>
  <c r="G11" i="31"/>
  <c r="H11" i="31"/>
  <c r="I11" i="31"/>
  <c r="J11" i="31"/>
  <c r="L11" i="31"/>
  <c r="G12" i="31"/>
  <c r="H12" i="31"/>
  <c r="I12" i="31"/>
  <c r="J12" i="31"/>
  <c r="L12" i="31"/>
  <c r="G13" i="31"/>
  <c r="H13" i="31"/>
  <c r="I13" i="31"/>
  <c r="J13" i="31"/>
  <c r="L13" i="31"/>
  <c r="G14" i="31"/>
  <c r="H14" i="31"/>
  <c r="I14" i="31"/>
  <c r="J14" i="31"/>
  <c r="L14" i="31"/>
  <c r="G15" i="31"/>
  <c r="H15" i="31"/>
  <c r="I15" i="31"/>
  <c r="J15" i="31"/>
  <c r="L15" i="31"/>
  <c r="G16" i="31"/>
  <c r="H16" i="31"/>
  <c r="H18" i="31" s="1"/>
  <c r="I16" i="31"/>
  <c r="J16" i="31"/>
  <c r="K18" i="31"/>
  <c r="L16" i="31"/>
  <c r="G17" i="31"/>
  <c r="H17" i="31"/>
  <c r="I17" i="31"/>
  <c r="J17" i="31"/>
  <c r="L17" i="31"/>
  <c r="G5" i="8"/>
  <c r="L18" i="31" l="1"/>
  <c r="J18" i="31"/>
  <c r="G18" i="31"/>
  <c r="I18" i="31"/>
  <c r="L10" i="34"/>
  <c r="L34" i="34" l="1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2" i="34"/>
  <c r="L14" i="34"/>
  <c r="L13" i="34"/>
  <c r="L9" i="34"/>
  <c r="L8" i="34"/>
  <c r="L6" i="34"/>
  <c r="L5" i="34"/>
  <c r="L4" i="34"/>
  <c r="I6" i="47" l="1"/>
  <c r="H6" i="47"/>
  <c r="J17" i="47"/>
  <c r="F17" i="47"/>
  <c r="E17" i="47"/>
  <c r="D17" i="47"/>
  <c r="C17" i="47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3" i="29" l="1"/>
  <c r="M13" i="30"/>
  <c r="M30" i="30"/>
  <c r="M29" i="29"/>
  <c r="M22" i="10"/>
  <c r="G17" i="47"/>
  <c r="K17" i="47" s="1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5" i="58"/>
  <c r="M7" i="58"/>
  <c r="M8" i="58"/>
  <c r="M9" i="58"/>
  <c r="M10" i="58"/>
  <c r="M14" i="58"/>
  <c r="M15" i="58"/>
  <c r="M21" i="58"/>
  <c r="M20" i="58"/>
  <c r="M19" i="58"/>
  <c r="M18" i="58"/>
  <c r="M17" i="58"/>
  <c r="M16" i="58"/>
  <c r="M13" i="58"/>
  <c r="M12" i="58"/>
  <c r="M11" i="58"/>
  <c r="M6" i="58"/>
  <c r="M4" i="58"/>
  <c r="H2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3" i="12" l="1"/>
  <c r="M30" i="12"/>
  <c r="M13" i="53"/>
  <c r="M29" i="53"/>
  <c r="M18" i="8"/>
  <c r="M22" i="5"/>
  <c r="M19" i="9"/>
  <c r="M18" i="32"/>
  <c r="M22" i="4"/>
  <c r="M22" i="6"/>
  <c r="M18" i="31"/>
  <c r="M22" i="58"/>
  <c r="M22" i="3"/>
  <c r="M6" i="1"/>
  <c r="M5" i="1"/>
  <c r="M4" i="1"/>
  <c r="M22" i="1" s="1"/>
  <c r="C7" i="10" l="1"/>
  <c r="I24" i="47" l="1"/>
  <c r="F24" i="47"/>
  <c r="E24" i="47"/>
  <c r="G24" i="47" s="1"/>
  <c r="D24" i="47"/>
  <c r="C24" i="47"/>
  <c r="J18" i="47"/>
  <c r="H18" i="47"/>
  <c r="H13" i="17"/>
  <c r="H12" i="17"/>
  <c r="H28" i="10"/>
  <c r="H28" i="58"/>
  <c r="H28" i="5"/>
  <c r="H28" i="4"/>
  <c r="H28" i="3"/>
  <c r="H28" i="2"/>
  <c r="H28" i="1"/>
  <c r="K24" i="47" l="1"/>
  <c r="F28" i="2" l="1"/>
  <c r="J15" i="6" l="1"/>
  <c r="I20" i="6"/>
  <c r="C23" i="47" l="1"/>
  <c r="I21" i="47" l="1"/>
  <c r="F21" i="47"/>
  <c r="E21" i="47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G7" i="1"/>
  <c r="G13" i="1"/>
  <c r="G21" i="47" l="1"/>
  <c r="J16" i="47" l="1"/>
  <c r="F16" i="47"/>
  <c r="E16" i="47"/>
  <c r="D16" i="47"/>
  <c r="C16" i="47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16" i="47" l="1"/>
  <c r="L22" i="1"/>
  <c r="J14" i="47"/>
  <c r="F14" i="47"/>
  <c r="E14" i="47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3" i="47"/>
  <c r="F13" i="47"/>
  <c r="E13" i="47"/>
  <c r="D13" i="47"/>
  <c r="C13" i="47"/>
  <c r="H34" i="34"/>
  <c r="H33" i="34"/>
  <c r="H32" i="34"/>
  <c r="H30" i="34"/>
  <c r="H29" i="34"/>
  <c r="H28" i="34"/>
  <c r="H26" i="34"/>
  <c r="H25" i="34"/>
  <c r="H24" i="34"/>
  <c r="H22" i="34"/>
  <c r="H21" i="34"/>
  <c r="H20" i="34"/>
  <c r="H18" i="34"/>
  <c r="H17" i="34"/>
  <c r="H16" i="34"/>
  <c r="H14" i="34"/>
  <c r="H13" i="34"/>
  <c r="H12" i="34"/>
  <c r="H10" i="34"/>
  <c r="H9" i="34"/>
  <c r="H8" i="34"/>
  <c r="H6" i="34"/>
  <c r="H5" i="34"/>
  <c r="H4" i="34"/>
  <c r="I7" i="17"/>
  <c r="I6" i="17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14" i="34"/>
  <c r="G10" i="34"/>
  <c r="H7" i="17"/>
  <c r="H6" i="17"/>
  <c r="H6" i="1"/>
  <c r="H5" i="1"/>
  <c r="H4" i="1"/>
  <c r="J11" i="47"/>
  <c r="G4" i="1"/>
  <c r="J22" i="1" l="1"/>
  <c r="G13" i="47"/>
  <c r="I22" i="1"/>
  <c r="G14" i="47"/>
  <c r="J30" i="12"/>
  <c r="K13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K20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K30" i="30" l="1"/>
  <c r="K13" i="30"/>
  <c r="K13" i="29"/>
  <c r="K29" i="29"/>
  <c r="K22" i="10"/>
  <c r="K29" i="53"/>
  <c r="K13" i="53"/>
  <c r="K18" i="32"/>
  <c r="K22" i="1" l="1"/>
  <c r="K13" i="12"/>
  <c r="K22" i="4"/>
  <c r="K22" i="6"/>
  <c r="K18" i="8"/>
  <c r="K22" i="3"/>
  <c r="K19" i="9"/>
  <c r="K22" i="5"/>
  <c r="K22" i="58"/>
  <c r="K30" i="12"/>
  <c r="K15" i="47" l="1"/>
  <c r="G34" i="34"/>
  <c r="G30" i="34"/>
  <c r="G26" i="34"/>
  <c r="G22" i="34"/>
  <c r="G18" i="34"/>
  <c r="J12" i="47" l="1"/>
  <c r="F12" i="47"/>
  <c r="E12" i="47"/>
  <c r="D12" i="47"/>
  <c r="C12" i="47"/>
  <c r="G33" i="34"/>
  <c r="G32" i="34"/>
  <c r="G29" i="34"/>
  <c r="G28" i="34"/>
  <c r="G25" i="34"/>
  <c r="G24" i="34"/>
  <c r="G21" i="34"/>
  <c r="G20" i="34"/>
  <c r="G17" i="34"/>
  <c r="G16" i="34"/>
  <c r="G13" i="34"/>
  <c r="G12" i="34"/>
  <c r="G9" i="34"/>
  <c r="G8" i="34"/>
  <c r="G5" i="34"/>
  <c r="G4" i="34"/>
  <c r="G12" i="47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C28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22" i="1" l="1"/>
  <c r="G28" i="58"/>
  <c r="C28" i="58" l="1"/>
  <c r="I28" i="58" l="1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30" i="58" l="1"/>
  <c r="M28" i="58"/>
  <c r="H30" i="58"/>
  <c r="I30" i="58"/>
  <c r="E30" i="58"/>
  <c r="D30" i="58"/>
  <c r="G30" i="58"/>
  <c r="C30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N21" i="58" s="1"/>
  <c r="C20" i="58"/>
  <c r="N20" i="58" s="1"/>
  <c r="C19" i="58"/>
  <c r="N19" i="58" s="1"/>
  <c r="C18" i="58"/>
  <c r="C17" i="58"/>
  <c r="N17" i="58" s="1"/>
  <c r="C16" i="58"/>
  <c r="N16" i="58" s="1"/>
  <c r="C15" i="58"/>
  <c r="N15" i="58" s="1"/>
  <c r="C14" i="58"/>
  <c r="C13" i="58"/>
  <c r="C12" i="58"/>
  <c r="N12" i="58" s="1"/>
  <c r="C11" i="58"/>
  <c r="N11" i="58" s="1"/>
  <c r="C10" i="58"/>
  <c r="C9" i="58"/>
  <c r="N9" i="58" s="1"/>
  <c r="C8" i="58"/>
  <c r="N8" i="58" s="1"/>
  <c r="C7" i="58"/>
  <c r="N7" i="58" s="1"/>
  <c r="C6" i="58"/>
  <c r="C5" i="58"/>
  <c r="N5" i="58" s="1"/>
  <c r="C4" i="58"/>
  <c r="N4" i="58" s="1"/>
  <c r="J22" i="58"/>
  <c r="N13" i="58" l="1"/>
  <c r="N18" i="58"/>
  <c r="N6" i="58"/>
  <c r="N10" i="58"/>
  <c r="N14" i="58"/>
  <c r="I22" i="58"/>
  <c r="H22" i="58"/>
  <c r="L22" i="58"/>
  <c r="G22" i="58"/>
  <c r="F22" i="58"/>
  <c r="C22" i="58"/>
  <c r="N22" i="58" l="1"/>
  <c r="F11" i="47"/>
  <c r="E11" i="47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6" i="1"/>
  <c r="G5" i="1"/>
  <c r="G22" i="1" l="1"/>
  <c r="J24" i="58"/>
  <c r="M24" i="58"/>
  <c r="I24" i="58"/>
  <c r="D24" i="58"/>
  <c r="C24" i="58"/>
  <c r="E24" i="58"/>
  <c r="G24" i="58"/>
  <c r="F24" i="58"/>
  <c r="H24" i="58"/>
  <c r="K24" i="58"/>
  <c r="L24" i="58"/>
  <c r="M27" i="58"/>
  <c r="M29" i="58" s="1"/>
  <c r="N29" i="58" s="1"/>
  <c r="G11" i="47"/>
  <c r="N24" i="58" l="1"/>
  <c r="N27" i="58"/>
  <c r="N28" i="58"/>
  <c r="E22" i="1" l="1"/>
  <c r="E22" i="5"/>
  <c r="I22" i="4" l="1"/>
  <c r="I22" i="6"/>
  <c r="I22" i="3"/>
  <c r="I22" i="5"/>
  <c r="H22" i="3" l="1"/>
  <c r="H30" i="12"/>
  <c r="K16" i="47" l="1"/>
  <c r="N4" i="1" l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N7" i="10" s="1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0" i="30" l="1"/>
  <c r="F22" i="1"/>
  <c r="F22" i="3"/>
  <c r="G10" i="47"/>
  <c r="K8" i="47" l="1"/>
  <c r="J7" i="47"/>
  <c r="J6" i="47" s="1"/>
  <c r="F7" i="47"/>
  <c r="F6" i="47" s="1"/>
  <c r="E7" i="47"/>
  <c r="E6" i="47" s="1"/>
  <c r="D7" i="47"/>
  <c r="D6" i="47" s="1"/>
  <c r="C7" i="47"/>
  <c r="C6" i="47" s="1"/>
  <c r="B34" i="34"/>
  <c r="M34" i="34" s="1"/>
  <c r="B33" i="34"/>
  <c r="M33" i="34" s="1"/>
  <c r="B32" i="34"/>
  <c r="M32" i="34" s="1"/>
  <c r="B30" i="34"/>
  <c r="M30" i="34" s="1"/>
  <c r="B29" i="34"/>
  <c r="M29" i="34" s="1"/>
  <c r="B28" i="34"/>
  <c r="M28" i="34" s="1"/>
  <c r="B26" i="34"/>
  <c r="M26" i="34" s="1"/>
  <c r="B25" i="34"/>
  <c r="M25" i="34" s="1"/>
  <c r="B24" i="34"/>
  <c r="M24" i="34" s="1"/>
  <c r="B22" i="34"/>
  <c r="M22" i="34" s="1"/>
  <c r="B21" i="34"/>
  <c r="M21" i="34" s="1"/>
  <c r="B20" i="34"/>
  <c r="M20" i="34" s="1"/>
  <c r="B18" i="34"/>
  <c r="M18" i="34" s="1"/>
  <c r="B17" i="34"/>
  <c r="M17" i="34" s="1"/>
  <c r="B16" i="34"/>
  <c r="M16" i="34" s="1"/>
  <c r="B14" i="34"/>
  <c r="M14" i="34" s="1"/>
  <c r="B13" i="34"/>
  <c r="M13" i="34" s="1"/>
  <c r="B12" i="34"/>
  <c r="M12" i="34" s="1"/>
  <c r="B10" i="34"/>
  <c r="M10" i="34" s="1"/>
  <c r="B9" i="34"/>
  <c r="M9" i="34" s="1"/>
  <c r="B8" i="34"/>
  <c r="M8" i="34" s="1"/>
  <c r="B6" i="34"/>
  <c r="M6" i="34" s="1"/>
  <c r="B5" i="34"/>
  <c r="M5" i="34" s="1"/>
  <c r="B4" i="34"/>
  <c r="M4" i="34" s="1"/>
  <c r="C7" i="17"/>
  <c r="N7" i="17" s="1"/>
  <c r="C6" i="17"/>
  <c r="N6" i="17" s="1"/>
  <c r="C21" i="10"/>
  <c r="N21" i="10" s="1"/>
  <c r="C20" i="10"/>
  <c r="N20" i="10" s="1"/>
  <c r="C19" i="10"/>
  <c r="N19" i="10" s="1"/>
  <c r="C18" i="10"/>
  <c r="N18" i="10" s="1"/>
  <c r="C17" i="10"/>
  <c r="N17" i="10" s="1"/>
  <c r="C16" i="10"/>
  <c r="N16" i="10" s="1"/>
  <c r="C15" i="10"/>
  <c r="N15" i="10" s="1"/>
  <c r="C14" i="10"/>
  <c r="N14" i="10" s="1"/>
  <c r="C13" i="10"/>
  <c r="N13" i="10" s="1"/>
  <c r="C12" i="10"/>
  <c r="N12" i="10" s="1"/>
  <c r="C11" i="10"/>
  <c r="N11" i="10" s="1"/>
  <c r="C10" i="10"/>
  <c r="N10" i="10" s="1"/>
  <c r="C9" i="10"/>
  <c r="N9" i="10" s="1"/>
  <c r="C8" i="10"/>
  <c r="N8" i="10" s="1"/>
  <c r="C6" i="10"/>
  <c r="N6" i="10" s="1"/>
  <c r="C5" i="10"/>
  <c r="N5" i="10" s="1"/>
  <c r="C4" i="10"/>
  <c r="N4" i="10" s="1"/>
  <c r="C28" i="29"/>
  <c r="N28" i="29" s="1"/>
  <c r="C27" i="29"/>
  <c r="N27" i="29" s="1"/>
  <c r="C26" i="29"/>
  <c r="N26" i="29" s="1"/>
  <c r="C25" i="29"/>
  <c r="N25" i="29" s="1"/>
  <c r="C24" i="29"/>
  <c r="N24" i="29" s="1"/>
  <c r="C23" i="29"/>
  <c r="N23" i="29" s="1"/>
  <c r="C22" i="29"/>
  <c r="N22" i="29" s="1"/>
  <c r="C21" i="29"/>
  <c r="N21" i="29" s="1"/>
  <c r="C12" i="29"/>
  <c r="N12" i="29" s="1"/>
  <c r="C11" i="29"/>
  <c r="N11" i="29" s="1"/>
  <c r="C10" i="29"/>
  <c r="N10" i="29" s="1"/>
  <c r="C9" i="29"/>
  <c r="N9" i="29" s="1"/>
  <c r="C8" i="29"/>
  <c r="N8" i="29" s="1"/>
  <c r="C7" i="29"/>
  <c r="N7" i="29" s="1"/>
  <c r="C6" i="29"/>
  <c r="N6" i="29" s="1"/>
  <c r="C5" i="29"/>
  <c r="N5" i="29" s="1"/>
  <c r="C29" i="30"/>
  <c r="N29" i="30" s="1"/>
  <c r="C28" i="30"/>
  <c r="N28" i="30" s="1"/>
  <c r="C27" i="30"/>
  <c r="N27" i="30" s="1"/>
  <c r="C26" i="30"/>
  <c r="N26" i="30" s="1"/>
  <c r="C25" i="30"/>
  <c r="N25" i="30" s="1"/>
  <c r="C24" i="30"/>
  <c r="N24" i="30" s="1"/>
  <c r="C23" i="30"/>
  <c r="N23" i="30" s="1"/>
  <c r="C22" i="30"/>
  <c r="N22" i="30" s="1"/>
  <c r="C12" i="30"/>
  <c r="N12" i="30" s="1"/>
  <c r="C11" i="30"/>
  <c r="N11" i="30" s="1"/>
  <c r="C10" i="30"/>
  <c r="N10" i="30" s="1"/>
  <c r="C9" i="30"/>
  <c r="N9" i="30" s="1"/>
  <c r="C8" i="30"/>
  <c r="N8" i="30" s="1"/>
  <c r="C7" i="30"/>
  <c r="N7" i="30" s="1"/>
  <c r="C6" i="30"/>
  <c r="N6" i="30" s="1"/>
  <c r="C5" i="30"/>
  <c r="N5" i="30" s="1"/>
  <c r="C17" i="31"/>
  <c r="N17" i="31" s="1"/>
  <c r="C16" i="31"/>
  <c r="N16" i="31" s="1"/>
  <c r="C15" i="31"/>
  <c r="N15" i="31" s="1"/>
  <c r="C14" i="31"/>
  <c r="N14" i="31" s="1"/>
  <c r="C13" i="31"/>
  <c r="N13" i="31" s="1"/>
  <c r="C12" i="31"/>
  <c r="N12" i="31" s="1"/>
  <c r="C11" i="31"/>
  <c r="N11" i="31" s="1"/>
  <c r="C10" i="31"/>
  <c r="N10" i="31" s="1"/>
  <c r="C9" i="31"/>
  <c r="N9" i="31" s="1"/>
  <c r="C8" i="31"/>
  <c r="N8" i="31" s="1"/>
  <c r="C7" i="31"/>
  <c r="N7" i="31" s="1"/>
  <c r="C6" i="31"/>
  <c r="N6" i="31" s="1"/>
  <c r="C5" i="31"/>
  <c r="N5" i="31" s="1"/>
  <c r="C17" i="32"/>
  <c r="N17" i="32" s="1"/>
  <c r="C16" i="32"/>
  <c r="N16" i="32" s="1"/>
  <c r="C15" i="32"/>
  <c r="N15" i="32" s="1"/>
  <c r="C14" i="32"/>
  <c r="N14" i="32" s="1"/>
  <c r="C13" i="32"/>
  <c r="N13" i="32" s="1"/>
  <c r="C12" i="32"/>
  <c r="N12" i="32" s="1"/>
  <c r="C11" i="32"/>
  <c r="N11" i="32" s="1"/>
  <c r="C10" i="32"/>
  <c r="N10" i="32" s="1"/>
  <c r="C9" i="32"/>
  <c r="N9" i="32" s="1"/>
  <c r="C8" i="32"/>
  <c r="N8" i="32" s="1"/>
  <c r="C7" i="32"/>
  <c r="N7" i="32" s="1"/>
  <c r="C6" i="32"/>
  <c r="N6" i="32" s="1"/>
  <c r="C5" i="32"/>
  <c r="N5" i="32" s="1"/>
  <c r="C28" i="53"/>
  <c r="N28" i="53" s="1"/>
  <c r="C27" i="53"/>
  <c r="N27" i="53" s="1"/>
  <c r="C26" i="53"/>
  <c r="N26" i="53" s="1"/>
  <c r="C25" i="53"/>
  <c r="N25" i="53" s="1"/>
  <c r="C24" i="53"/>
  <c r="N24" i="53" s="1"/>
  <c r="C23" i="53"/>
  <c r="N23" i="53" s="1"/>
  <c r="C22" i="53"/>
  <c r="N22" i="53" s="1"/>
  <c r="C21" i="53"/>
  <c r="N21" i="53" s="1"/>
  <c r="C12" i="53"/>
  <c r="N12" i="53" s="1"/>
  <c r="C11" i="53"/>
  <c r="N11" i="53" s="1"/>
  <c r="C10" i="53"/>
  <c r="N10" i="53" s="1"/>
  <c r="C9" i="53"/>
  <c r="N9" i="53" s="1"/>
  <c r="C8" i="53"/>
  <c r="N8" i="53" s="1"/>
  <c r="C7" i="53"/>
  <c r="N7" i="53" s="1"/>
  <c r="C6" i="53"/>
  <c r="N6" i="53" s="1"/>
  <c r="C5" i="53"/>
  <c r="N5" i="53" s="1"/>
  <c r="C29" i="12"/>
  <c r="N29" i="12" s="1"/>
  <c r="C28" i="12"/>
  <c r="N28" i="12" s="1"/>
  <c r="C27" i="12"/>
  <c r="N27" i="12" s="1"/>
  <c r="C26" i="12"/>
  <c r="N26" i="12" s="1"/>
  <c r="C25" i="12"/>
  <c r="N25" i="12" s="1"/>
  <c r="C24" i="12"/>
  <c r="N24" i="12" s="1"/>
  <c r="C23" i="12"/>
  <c r="N23" i="12" s="1"/>
  <c r="C22" i="12"/>
  <c r="N22" i="12" s="1"/>
  <c r="C12" i="12"/>
  <c r="N12" i="12" s="1"/>
  <c r="C11" i="12"/>
  <c r="N11" i="12" s="1"/>
  <c r="C10" i="12"/>
  <c r="N10" i="12" s="1"/>
  <c r="C9" i="12"/>
  <c r="N9" i="12" s="1"/>
  <c r="C8" i="12"/>
  <c r="N8" i="12" s="1"/>
  <c r="C7" i="12"/>
  <c r="N7" i="12" s="1"/>
  <c r="C6" i="12"/>
  <c r="N6" i="12" s="1"/>
  <c r="C5" i="12"/>
  <c r="N5" i="12" s="1"/>
  <c r="C18" i="9"/>
  <c r="N18" i="9" s="1"/>
  <c r="C17" i="9"/>
  <c r="N17" i="9" s="1"/>
  <c r="C16" i="9"/>
  <c r="N16" i="9" s="1"/>
  <c r="C15" i="9"/>
  <c r="N15" i="9" s="1"/>
  <c r="C14" i="9"/>
  <c r="N14" i="9" s="1"/>
  <c r="C13" i="9"/>
  <c r="N13" i="9" s="1"/>
  <c r="C12" i="9"/>
  <c r="N12" i="9" s="1"/>
  <c r="C11" i="9"/>
  <c r="N11" i="9" s="1"/>
  <c r="C10" i="9"/>
  <c r="N10" i="9" s="1"/>
  <c r="C9" i="9"/>
  <c r="N9" i="9" s="1"/>
  <c r="C8" i="9"/>
  <c r="N8" i="9" s="1"/>
  <c r="C7" i="9"/>
  <c r="N7" i="9" s="1"/>
  <c r="C6" i="9"/>
  <c r="N6" i="9" s="1"/>
  <c r="C17" i="8"/>
  <c r="N17" i="8" s="1"/>
  <c r="C16" i="8"/>
  <c r="N16" i="8" s="1"/>
  <c r="C15" i="8"/>
  <c r="N15" i="8" s="1"/>
  <c r="C14" i="8"/>
  <c r="N14" i="8" s="1"/>
  <c r="C13" i="8"/>
  <c r="N13" i="8" s="1"/>
  <c r="C12" i="8"/>
  <c r="N12" i="8" s="1"/>
  <c r="C11" i="8"/>
  <c r="N11" i="8" s="1"/>
  <c r="C10" i="8"/>
  <c r="N10" i="8" s="1"/>
  <c r="C9" i="8"/>
  <c r="N9" i="8" s="1"/>
  <c r="C8" i="8"/>
  <c r="N8" i="8" s="1"/>
  <c r="C7" i="8"/>
  <c r="N7" i="8" s="1"/>
  <c r="C6" i="8"/>
  <c r="N6" i="8" s="1"/>
  <c r="C5" i="8"/>
  <c r="N5" i="8" s="1"/>
  <c r="C21" i="6"/>
  <c r="N21" i="6" s="1"/>
  <c r="C20" i="6"/>
  <c r="N20" i="6" s="1"/>
  <c r="C19" i="6"/>
  <c r="N19" i="6" s="1"/>
  <c r="C18" i="6"/>
  <c r="N18" i="6" s="1"/>
  <c r="C17" i="6"/>
  <c r="N17" i="6" s="1"/>
  <c r="C16" i="6"/>
  <c r="N16" i="6" s="1"/>
  <c r="C15" i="6"/>
  <c r="N15" i="6" s="1"/>
  <c r="C14" i="6"/>
  <c r="N14" i="6" s="1"/>
  <c r="C13" i="6"/>
  <c r="N13" i="6" s="1"/>
  <c r="C12" i="6"/>
  <c r="N12" i="6" s="1"/>
  <c r="C11" i="6"/>
  <c r="N11" i="6" s="1"/>
  <c r="C10" i="6"/>
  <c r="N10" i="6" s="1"/>
  <c r="C9" i="6"/>
  <c r="N9" i="6" s="1"/>
  <c r="C8" i="6"/>
  <c r="N8" i="6" s="1"/>
  <c r="C7" i="6"/>
  <c r="N7" i="6" s="1"/>
  <c r="C6" i="6"/>
  <c r="N6" i="6" s="1"/>
  <c r="C5" i="6"/>
  <c r="N5" i="6" s="1"/>
  <c r="C4" i="6"/>
  <c r="N4" i="6" s="1"/>
  <c r="C21" i="5"/>
  <c r="N21" i="5" s="1"/>
  <c r="C20" i="5"/>
  <c r="N20" i="5" s="1"/>
  <c r="C19" i="5"/>
  <c r="N19" i="5" s="1"/>
  <c r="C18" i="5"/>
  <c r="N18" i="5" s="1"/>
  <c r="C17" i="5"/>
  <c r="N17" i="5" s="1"/>
  <c r="C16" i="5"/>
  <c r="N16" i="5" s="1"/>
  <c r="C15" i="5"/>
  <c r="N15" i="5" s="1"/>
  <c r="C14" i="5"/>
  <c r="N14" i="5" s="1"/>
  <c r="C13" i="5"/>
  <c r="N13" i="5" s="1"/>
  <c r="C12" i="5"/>
  <c r="N12" i="5" s="1"/>
  <c r="C11" i="5"/>
  <c r="N11" i="5" s="1"/>
  <c r="C10" i="5"/>
  <c r="N10" i="5" s="1"/>
  <c r="C9" i="5"/>
  <c r="N9" i="5" s="1"/>
  <c r="C8" i="5"/>
  <c r="N8" i="5" s="1"/>
  <c r="C7" i="5"/>
  <c r="N7" i="5" s="1"/>
  <c r="C6" i="5"/>
  <c r="N6" i="5" s="1"/>
  <c r="C5" i="5"/>
  <c r="N5" i="5" s="1"/>
  <c r="C4" i="5"/>
  <c r="N4" i="5" s="1"/>
  <c r="C21" i="4"/>
  <c r="N21" i="4" s="1"/>
  <c r="C20" i="4"/>
  <c r="N20" i="4" s="1"/>
  <c r="C19" i="4"/>
  <c r="N19" i="4" s="1"/>
  <c r="C18" i="4"/>
  <c r="N18" i="4" s="1"/>
  <c r="C17" i="4"/>
  <c r="N17" i="4" s="1"/>
  <c r="C16" i="4"/>
  <c r="N16" i="4" s="1"/>
  <c r="C15" i="4"/>
  <c r="N15" i="4" s="1"/>
  <c r="C14" i="4"/>
  <c r="N14" i="4" s="1"/>
  <c r="C13" i="4"/>
  <c r="N13" i="4" s="1"/>
  <c r="C12" i="4"/>
  <c r="N12" i="4" s="1"/>
  <c r="C11" i="4"/>
  <c r="N11" i="4" s="1"/>
  <c r="C10" i="4"/>
  <c r="N10" i="4" s="1"/>
  <c r="C9" i="4"/>
  <c r="N9" i="4" s="1"/>
  <c r="C8" i="4"/>
  <c r="N8" i="4" s="1"/>
  <c r="C7" i="4"/>
  <c r="N7" i="4" s="1"/>
  <c r="C6" i="4"/>
  <c r="N6" i="4" s="1"/>
  <c r="C5" i="4"/>
  <c r="N5" i="4" s="1"/>
  <c r="C4" i="4"/>
  <c r="N4" i="4" s="1"/>
  <c r="C21" i="3"/>
  <c r="N21" i="3" s="1"/>
  <c r="C20" i="3"/>
  <c r="N20" i="3" s="1"/>
  <c r="C19" i="3"/>
  <c r="N19" i="3" s="1"/>
  <c r="C18" i="3"/>
  <c r="N18" i="3" s="1"/>
  <c r="C17" i="3"/>
  <c r="N17" i="3" s="1"/>
  <c r="C16" i="3"/>
  <c r="N16" i="3" s="1"/>
  <c r="C15" i="3"/>
  <c r="N15" i="3" s="1"/>
  <c r="C14" i="3"/>
  <c r="N14" i="3" s="1"/>
  <c r="C13" i="3"/>
  <c r="N13" i="3" s="1"/>
  <c r="C12" i="3"/>
  <c r="N12" i="3" s="1"/>
  <c r="C11" i="3"/>
  <c r="N11" i="3" s="1"/>
  <c r="C10" i="3"/>
  <c r="N10" i="3" s="1"/>
  <c r="C9" i="3"/>
  <c r="N9" i="3" s="1"/>
  <c r="C8" i="3"/>
  <c r="N8" i="3" s="1"/>
  <c r="C7" i="3"/>
  <c r="N7" i="3" s="1"/>
  <c r="C6" i="3"/>
  <c r="N6" i="3" s="1"/>
  <c r="C5" i="3"/>
  <c r="N5" i="3" s="1"/>
  <c r="C4" i="3"/>
  <c r="N4" i="3" s="1"/>
  <c r="C22" i="2"/>
  <c r="N22" i="2" s="1"/>
  <c r="M24" i="2" s="1"/>
  <c r="C21" i="2"/>
  <c r="N21" i="2" s="1"/>
  <c r="C20" i="2"/>
  <c r="N20" i="2" s="1"/>
  <c r="C19" i="2"/>
  <c r="N19" i="2" s="1"/>
  <c r="C18" i="2"/>
  <c r="N18" i="2" s="1"/>
  <c r="C17" i="2"/>
  <c r="N17" i="2" s="1"/>
  <c r="C16" i="2"/>
  <c r="N16" i="2" s="1"/>
  <c r="C15" i="2"/>
  <c r="N15" i="2" s="1"/>
  <c r="C14" i="2"/>
  <c r="N14" i="2" s="1"/>
  <c r="C13" i="2"/>
  <c r="N13" i="2" s="1"/>
  <c r="C12" i="2"/>
  <c r="N12" i="2" s="1"/>
  <c r="C11" i="2"/>
  <c r="N11" i="2" s="1"/>
  <c r="C10" i="2"/>
  <c r="N10" i="2" s="1"/>
  <c r="C9" i="2"/>
  <c r="N9" i="2" s="1"/>
  <c r="C8" i="2"/>
  <c r="N8" i="2" s="1"/>
  <c r="C7" i="2"/>
  <c r="N7" i="2" s="1"/>
  <c r="C6" i="2"/>
  <c r="N6" i="2" s="1"/>
  <c r="C5" i="2"/>
  <c r="N5" i="2" s="1"/>
  <c r="C4" i="2"/>
  <c r="N4" i="2" s="1"/>
  <c r="C21" i="1"/>
  <c r="N21" i="1" s="1"/>
  <c r="C20" i="1"/>
  <c r="N20" i="1" s="1"/>
  <c r="C19" i="1"/>
  <c r="N19" i="1" s="1"/>
  <c r="C18" i="1"/>
  <c r="N18" i="1" s="1"/>
  <c r="C17" i="1"/>
  <c r="N17" i="1" s="1"/>
  <c r="C16" i="1"/>
  <c r="N16" i="1" s="1"/>
  <c r="C15" i="1"/>
  <c r="N15" i="1" s="1"/>
  <c r="C14" i="1"/>
  <c r="N14" i="1" s="1"/>
  <c r="C13" i="1"/>
  <c r="N13" i="1" s="1"/>
  <c r="C12" i="1"/>
  <c r="N12" i="1" s="1"/>
  <c r="C11" i="1"/>
  <c r="N11" i="1" s="1"/>
  <c r="C10" i="1"/>
  <c r="N10" i="1" s="1"/>
  <c r="C9" i="1"/>
  <c r="N9" i="1" s="1"/>
  <c r="C8" i="1"/>
  <c r="N8" i="1" s="1"/>
  <c r="C7" i="1"/>
  <c r="N7" i="1" s="1"/>
  <c r="C6" i="1"/>
  <c r="N6" i="1" s="1"/>
  <c r="C5" i="1"/>
  <c r="N5" i="1" s="1"/>
  <c r="C22" i="6" l="1"/>
  <c r="D18" i="8"/>
  <c r="G7" i="47"/>
  <c r="I19" i="47"/>
  <c r="F19" i="47"/>
  <c r="E19" i="47"/>
  <c r="D19" i="47"/>
  <c r="C19" i="47"/>
  <c r="C18" i="47" s="1"/>
  <c r="C13" i="17"/>
  <c r="C12" i="17"/>
  <c r="C28" i="10"/>
  <c r="C28" i="5"/>
  <c r="C28" i="4"/>
  <c r="C28" i="3"/>
  <c r="C28" i="2"/>
  <c r="C28" i="1"/>
  <c r="I28" i="1" s="1"/>
  <c r="K7" i="47" l="1"/>
  <c r="G6" i="47"/>
  <c r="C30" i="1"/>
  <c r="M28" i="1"/>
  <c r="H30" i="1"/>
  <c r="I30" i="1"/>
  <c r="E30" i="1"/>
  <c r="G30" i="1"/>
  <c r="F30" i="1"/>
  <c r="D30" i="1"/>
  <c r="G19" i="47"/>
  <c r="I23" i="47"/>
  <c r="I18" i="47" s="1"/>
  <c r="E23" i="47"/>
  <c r="E18" i="47" s="1"/>
  <c r="F23" i="47"/>
  <c r="F18" i="47" s="1"/>
  <c r="D23" i="47"/>
  <c r="D18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19" i="47"/>
  <c r="C30" i="2"/>
  <c r="G23" i="47"/>
  <c r="K23" i="47" s="1"/>
  <c r="M13" i="17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8" i="47"/>
  <c r="G30" i="5"/>
  <c r="O13" i="17"/>
  <c r="K21" i="47"/>
  <c r="N22" i="6" l="1"/>
  <c r="M24" i="6" s="1"/>
  <c r="E24" i="2"/>
  <c r="H24" i="2"/>
  <c r="L24" i="2"/>
  <c r="I24" i="2"/>
  <c r="J24" i="2"/>
  <c r="N19" i="9"/>
  <c r="M21" i="9" s="1"/>
  <c r="E22" i="10"/>
  <c r="N22" i="3" l="1"/>
  <c r="N22" i="4"/>
  <c r="M12" i="17"/>
  <c r="N18" i="8"/>
  <c r="D20" i="8" l="1"/>
  <c r="M20" i="8"/>
  <c r="K24" i="3"/>
  <c r="M24" i="3"/>
  <c r="K24" i="4"/>
  <c r="M24" i="4"/>
  <c r="O12" i="17"/>
  <c r="G25" i="47"/>
  <c r="K9" i="47" l="1"/>
  <c r="C30" i="30"/>
  <c r="L30" i="30" l="1"/>
  <c r="K22" i="47" l="1"/>
  <c r="K18" i="47" s="1"/>
  <c r="L22" i="10" l="1"/>
  <c r="K14" i="47" l="1"/>
  <c r="K12" i="47"/>
  <c r="K11" i="47"/>
  <c r="K10" i="47"/>
  <c r="J25" i="47"/>
  <c r="I25" i="47"/>
  <c r="H25" i="47"/>
  <c r="F25" i="47"/>
  <c r="E25" i="47"/>
  <c r="D25" i="47"/>
  <c r="C25" i="47"/>
  <c r="J22" i="10"/>
  <c r="I22" i="10"/>
  <c r="H22" i="10"/>
  <c r="G22" i="10"/>
  <c r="F22" i="10"/>
  <c r="D22" i="10"/>
  <c r="C22" i="10"/>
  <c r="L29" i="29"/>
  <c r="J29" i="29"/>
  <c r="I29" i="29"/>
  <c r="H29" i="29"/>
  <c r="G29" i="29"/>
  <c r="F29" i="29"/>
  <c r="E29" i="29"/>
  <c r="D29" i="29"/>
  <c r="C29" i="29"/>
  <c r="L13" i="29"/>
  <c r="J13" i="29"/>
  <c r="I13" i="29"/>
  <c r="H13" i="29"/>
  <c r="G13" i="29"/>
  <c r="F13" i="29"/>
  <c r="E13" i="29"/>
  <c r="D13" i="29"/>
  <c r="C13" i="29"/>
  <c r="J30" i="30"/>
  <c r="I30" i="30"/>
  <c r="H30" i="30"/>
  <c r="G30" i="30"/>
  <c r="E30" i="30"/>
  <c r="D30" i="30"/>
  <c r="L13" i="30"/>
  <c r="J13" i="30"/>
  <c r="I13" i="30"/>
  <c r="H13" i="30"/>
  <c r="G13" i="30"/>
  <c r="F13" i="30"/>
  <c r="E13" i="30"/>
  <c r="D13" i="30"/>
  <c r="C13" i="30"/>
  <c r="F18" i="31"/>
  <c r="E18" i="31"/>
  <c r="D18" i="31"/>
  <c r="C18" i="31"/>
  <c r="L18" i="32"/>
  <c r="J18" i="32"/>
  <c r="I18" i="32"/>
  <c r="H18" i="32"/>
  <c r="G18" i="32"/>
  <c r="F18" i="32"/>
  <c r="E18" i="32"/>
  <c r="D18" i="32"/>
  <c r="C18" i="32"/>
  <c r="L29" i="53"/>
  <c r="J29" i="53"/>
  <c r="I29" i="53"/>
  <c r="H29" i="53"/>
  <c r="G29" i="53"/>
  <c r="F29" i="53"/>
  <c r="E29" i="53"/>
  <c r="D29" i="53"/>
  <c r="C29" i="53"/>
  <c r="L13" i="53"/>
  <c r="J13" i="53"/>
  <c r="I13" i="53"/>
  <c r="H13" i="53"/>
  <c r="G13" i="53"/>
  <c r="F13" i="53"/>
  <c r="E13" i="53"/>
  <c r="D13" i="53"/>
  <c r="C13" i="53"/>
  <c r="L30" i="12"/>
  <c r="I30" i="12"/>
  <c r="G30" i="12"/>
  <c r="F30" i="12"/>
  <c r="E30" i="12"/>
  <c r="D30" i="12"/>
  <c r="C30" i="12"/>
  <c r="L13" i="12"/>
  <c r="J13" i="12"/>
  <c r="I13" i="12"/>
  <c r="H13" i="12"/>
  <c r="G13" i="12"/>
  <c r="F13" i="12"/>
  <c r="E13" i="12"/>
  <c r="D13" i="12"/>
  <c r="C13" i="12"/>
  <c r="L19" i="9"/>
  <c r="J19" i="9"/>
  <c r="I19" i="9"/>
  <c r="H19" i="9"/>
  <c r="G19" i="9"/>
  <c r="F19" i="9"/>
  <c r="E19" i="9"/>
  <c r="E21" i="9" s="1"/>
  <c r="D19" i="9"/>
  <c r="C19" i="9"/>
  <c r="L18" i="8"/>
  <c r="J18" i="8"/>
  <c r="J20" i="8" s="1"/>
  <c r="I18" i="8"/>
  <c r="H18" i="8"/>
  <c r="H20" i="8" s="1"/>
  <c r="G18" i="8"/>
  <c r="F18" i="8"/>
  <c r="E18" i="8"/>
  <c r="C18" i="8"/>
  <c r="L22" i="6"/>
  <c r="J22" i="6"/>
  <c r="J24" i="6" s="1"/>
  <c r="H22" i="6"/>
  <c r="H24" i="6" s="1"/>
  <c r="G22" i="6"/>
  <c r="F22" i="6"/>
  <c r="F24" i="6" s="1"/>
  <c r="E22" i="6"/>
  <c r="E24" i="6" s="1"/>
  <c r="D22" i="6"/>
  <c r="L22" i="5"/>
  <c r="J22" i="5"/>
  <c r="H22" i="5"/>
  <c r="G22" i="5"/>
  <c r="F22" i="5"/>
  <c r="D22" i="5"/>
  <c r="C22" i="5"/>
  <c r="L22" i="4"/>
  <c r="J22" i="4"/>
  <c r="H22" i="4"/>
  <c r="G22" i="4"/>
  <c r="F22" i="4"/>
  <c r="E22" i="4"/>
  <c r="E24" i="4" s="1"/>
  <c r="D22" i="4"/>
  <c r="C22" i="4"/>
  <c r="L22" i="3"/>
  <c r="J22" i="3"/>
  <c r="G22" i="3"/>
  <c r="E22" i="3"/>
  <c r="D22" i="3"/>
  <c r="C22" i="3"/>
  <c r="D22" i="1"/>
  <c r="C22" i="1"/>
  <c r="N22" i="1" l="1"/>
  <c r="K6" i="47"/>
  <c r="K25" i="47" s="1"/>
  <c r="N22" i="10"/>
  <c r="M24" i="10" s="1"/>
  <c r="N29" i="53"/>
  <c r="M31" i="53" s="1"/>
  <c r="N22" i="5"/>
  <c r="L24" i="5" s="1"/>
  <c r="N13" i="53"/>
  <c r="M15" i="53" s="1"/>
  <c r="N18" i="32"/>
  <c r="M20" i="32" s="1"/>
  <c r="N13" i="29"/>
  <c r="M15" i="29" s="1"/>
  <c r="N29" i="29"/>
  <c r="M31" i="29" s="1"/>
  <c r="N30" i="30"/>
  <c r="N13" i="30"/>
  <c r="M16" i="30" s="1"/>
  <c r="N18" i="31"/>
  <c r="N30" i="12"/>
  <c r="M32" i="12" s="1"/>
  <c r="N13" i="12"/>
  <c r="M15" i="12" s="1"/>
  <c r="D24" i="4"/>
  <c r="D24" i="3"/>
  <c r="C24" i="2"/>
  <c r="M27" i="2"/>
  <c r="M29" i="2" s="1"/>
  <c r="D24" i="2"/>
  <c r="F24" i="2"/>
  <c r="G24" i="2"/>
  <c r="K24" i="2"/>
  <c r="M20" i="31" l="1"/>
  <c r="H20" i="31"/>
  <c r="L20" i="31"/>
  <c r="I20" i="31"/>
  <c r="J20" i="31"/>
  <c r="G20" i="31"/>
  <c r="K20" i="31"/>
  <c r="M27" i="1"/>
  <c r="N24" i="1"/>
  <c r="M24" i="1"/>
  <c r="L24" i="1"/>
  <c r="J24" i="1"/>
  <c r="I24" i="1"/>
  <c r="K24" i="1"/>
  <c r="H24" i="1"/>
  <c r="G24" i="1"/>
  <c r="E24" i="1"/>
  <c r="F24" i="1"/>
  <c r="C24" i="1"/>
  <c r="D24" i="1"/>
  <c r="M27" i="5"/>
  <c r="C24" i="5"/>
  <c r="G32" i="30"/>
  <c r="M32" i="30"/>
  <c r="M24" i="5"/>
  <c r="K24" i="5"/>
  <c r="E24" i="5"/>
  <c r="I24" i="5"/>
  <c r="F24" i="5"/>
  <c r="N24" i="2"/>
  <c r="G24" i="5"/>
  <c r="J24" i="5"/>
  <c r="H24" i="5"/>
  <c r="D24" i="5"/>
  <c r="E24" i="10"/>
  <c r="K24" i="10"/>
  <c r="K31" i="29"/>
  <c r="E15" i="29"/>
  <c r="C15" i="29"/>
  <c r="K15" i="29"/>
  <c r="D24" i="10"/>
  <c r="E32" i="12"/>
  <c r="N27" i="2"/>
  <c r="M27" i="6"/>
  <c r="I24" i="6"/>
  <c r="F15" i="29"/>
  <c r="H15" i="29"/>
  <c r="D15" i="29"/>
  <c r="I15" i="29"/>
  <c r="L15" i="29"/>
  <c r="G15" i="29"/>
  <c r="J15" i="29"/>
  <c r="H31" i="29"/>
  <c r="D31" i="29"/>
  <c r="L31" i="29"/>
  <c r="J31" i="29"/>
  <c r="E31" i="29"/>
  <c r="I31" i="29"/>
  <c r="C31" i="29"/>
  <c r="G31" i="29"/>
  <c r="F31" i="29"/>
  <c r="G24" i="6"/>
  <c r="K24" i="6"/>
  <c r="D24" i="6"/>
  <c r="C15" i="12"/>
  <c r="J24" i="10"/>
  <c r="C24" i="10"/>
  <c r="D20" i="32"/>
  <c r="L20" i="8"/>
  <c r="K20" i="8"/>
  <c r="E20" i="8"/>
  <c r="G20" i="8"/>
  <c r="C24" i="6"/>
  <c r="L24" i="6"/>
  <c r="C16" i="30"/>
  <c r="C20" i="8"/>
  <c r="I20" i="8"/>
  <c r="H24" i="10"/>
  <c r="M27" i="10"/>
  <c r="L24" i="3"/>
  <c r="H24" i="3"/>
  <c r="D31" i="53"/>
  <c r="C15" i="53"/>
  <c r="J24" i="3"/>
  <c r="E24" i="3"/>
  <c r="C24" i="3"/>
  <c r="M27" i="3"/>
  <c r="M29" i="3" s="1"/>
  <c r="N29" i="3" s="1"/>
  <c r="G16" i="30"/>
  <c r="J31" i="53"/>
  <c r="E31" i="53"/>
  <c r="C31" i="53"/>
  <c r="L31" i="53"/>
  <c r="H31" i="53"/>
  <c r="I31" i="53"/>
  <c r="L32" i="12"/>
  <c r="H32" i="12"/>
  <c r="J32" i="12"/>
  <c r="D32" i="12"/>
  <c r="L21" i="9"/>
  <c r="F20" i="8"/>
  <c r="L24" i="4"/>
  <c r="J24" i="4"/>
  <c r="H24" i="4"/>
  <c r="I24" i="3"/>
  <c r="G24" i="3"/>
  <c r="F24" i="3"/>
  <c r="J32" i="30"/>
  <c r="K16" i="30"/>
  <c r="L16" i="30"/>
  <c r="L20" i="32"/>
  <c r="E20" i="32"/>
  <c r="H20" i="32"/>
  <c r="K20" i="32"/>
  <c r="G20" i="32"/>
  <c r="K15" i="53"/>
  <c r="J15" i="53"/>
  <c r="G15" i="53"/>
  <c r="L15" i="12"/>
  <c r="J15" i="12"/>
  <c r="H15" i="12"/>
  <c r="E15" i="12"/>
  <c r="K15" i="12"/>
  <c r="J21" i="9"/>
  <c r="H21" i="9"/>
  <c r="C21" i="9"/>
  <c r="K21" i="9"/>
  <c r="I21" i="9"/>
  <c r="D21" i="9"/>
  <c r="C24" i="4"/>
  <c r="N24" i="4"/>
  <c r="M27" i="4"/>
  <c r="L24" i="10"/>
  <c r="L32" i="30"/>
  <c r="H32" i="30"/>
  <c r="C32" i="30"/>
  <c r="D32" i="30"/>
  <c r="E32" i="30"/>
  <c r="F32" i="30"/>
  <c r="I32" i="30"/>
  <c r="I16" i="30"/>
  <c r="F16" i="30"/>
  <c r="H16" i="30"/>
  <c r="D16" i="30"/>
  <c r="J16" i="30"/>
  <c r="E16" i="30"/>
  <c r="K31" i="53"/>
  <c r="G31" i="53"/>
  <c r="F31" i="53"/>
  <c r="C32" i="12"/>
  <c r="K32" i="12"/>
  <c r="I32" i="12"/>
  <c r="G32" i="12"/>
  <c r="F32" i="12"/>
  <c r="I15" i="12"/>
  <c r="G21" i="9"/>
  <c r="I24" i="4"/>
  <c r="I24" i="10"/>
  <c r="G24" i="10"/>
  <c r="F24" i="10"/>
  <c r="K32" i="30"/>
  <c r="D20" i="31"/>
  <c r="F20" i="31"/>
  <c r="E20" i="31"/>
  <c r="C20" i="31"/>
  <c r="J20" i="32"/>
  <c r="C20" i="32"/>
  <c r="I20" i="32"/>
  <c r="F20" i="32"/>
  <c r="L15" i="53"/>
  <c r="H15" i="53"/>
  <c r="E15" i="53"/>
  <c r="I15" i="53"/>
  <c r="F15" i="53"/>
  <c r="D15" i="53"/>
  <c r="F15" i="12"/>
  <c r="G15" i="12"/>
  <c r="D15" i="12"/>
  <c r="F21" i="9"/>
  <c r="G24" i="4"/>
  <c r="F24" i="4"/>
  <c r="M29" i="5"/>
  <c r="N29" i="5" s="1"/>
  <c r="N16" i="30" l="1"/>
  <c r="N24" i="10"/>
  <c r="N15" i="29"/>
  <c r="N31" i="29"/>
  <c r="N32" i="30"/>
  <c r="N24" i="5"/>
  <c r="N20" i="32"/>
  <c r="N20" i="31"/>
  <c r="N21" i="9"/>
  <c r="N31" i="53"/>
  <c r="N20" i="8"/>
  <c r="N32" i="12"/>
  <c r="N24" i="3"/>
  <c r="N15" i="53"/>
  <c r="N15" i="12"/>
  <c r="N24" i="6"/>
  <c r="M29" i="4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</calcChain>
</file>

<file path=xl/sharedStrings.xml><?xml version="1.0" encoding="utf-8"?>
<sst xmlns="http://schemas.openxmlformats.org/spreadsheetml/2006/main" count="878" uniqueCount="121">
  <si>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</si>
  <si>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</si>
  <si>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</si>
  <si>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</si>
  <si>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</si>
  <si>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</si>
  <si>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</si>
  <si>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</si>
  <si>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</si>
  <si>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</si>
  <si>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</si>
  <si>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</si>
  <si>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</si>
  <si>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</si>
  <si>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</si>
  <si>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</si>
  <si>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</si>
  <si>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</si>
  <si>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</si>
  <si>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</si>
  <si>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</si>
  <si>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</si>
  <si>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</si>
  <si>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</si>
  <si>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</si>
  <si>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</si>
  <si>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</si>
  <si>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</si>
  <si>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</si>
  <si>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</si>
  <si>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</si>
  <si>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</si>
  <si>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</si>
  <si>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</si>
  <si>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</si>
  <si>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</si>
  <si>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</si>
  <si>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</si>
  <si>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</si>
  <si>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</si>
  <si>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</si>
  <si>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</si>
  <si>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</si>
  <si>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</si>
  <si>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</si>
  <si>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</si>
  <si>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</si>
  <si>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</si>
  <si>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</si>
  <si>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</si>
  <si>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</si>
  <si>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</si>
  <si>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</si>
  <si>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</si>
  <si>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</si>
  <si>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</si>
  <si>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</si>
  <si>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</si>
  <si>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</si>
  <si>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</si>
  <si>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</si>
  <si>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</si>
  <si>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</si>
  <si>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</si>
  <si>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</si>
  <si>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</si>
  <si>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</si>
  <si>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</si>
  <si>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</si>
  <si>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</si>
  <si>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</si>
  <si>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</si>
  <si>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</si>
  <si>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</si>
  <si>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</si>
  <si>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</si>
  <si>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</si>
  <si>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</si>
  <si>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</si>
  <si>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</si>
  <si>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</si>
  <si>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</si>
  <si>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</si>
  <si>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</si>
  <si>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</si>
  <si>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</si>
  <si>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</si>
  <si>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</si>
  <si>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</si>
  <si>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</si>
  <si>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</si>
  <si>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</si>
  <si>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</si>
  <si>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</si>
  <si>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</si>
  <si>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Прва живот</t>
  </si>
  <si>
    <t>Зоил</t>
  </si>
  <si>
    <t>Бруто полисирана премија за период од 01.01.2024 до 31.12.2024</t>
  </si>
  <si>
    <t>Број на договори за период од 01.01.2024  до 31.12.2024</t>
  </si>
  <si>
    <t>Бруто исплатени (ликвидирани) штети за период од 01.01.2024 до 31.12.2024</t>
  </si>
  <si>
    <t>Број исплатени (ликвидирани) штети за период од 01.01.2024  до 31.12.2024</t>
  </si>
  <si>
    <t>Број на резервирани штети за период од 01.01.2024 до 31.12.2024</t>
  </si>
  <si>
    <t>Бруто резерви за настанати и пријавени штети за период од 01.01.2024 до 31.12.2024</t>
  </si>
  <si>
    <t>Бруто резерви за настанати но непријавени штети за период од 01.01.2024 до 31.12.2024</t>
  </si>
  <si>
    <t>Договори за ЗАО за период од 01.01.2024 до 31.12.2024</t>
  </si>
  <si>
    <t>Премија за ЗАО за период од 01.01.2024 до 31.12.2024</t>
  </si>
  <si>
    <t>Број на Зелена карта за период од 01.01.2024 до 31.12.2024</t>
  </si>
  <si>
    <t>Премија за Зелена карта за период од 01.01.2024 до 31.12.2024</t>
  </si>
  <si>
    <t>Број на Гранично осигурување за период од 01.01.2024 до 31.12.2024</t>
  </si>
  <si>
    <t>Премија за Гранично осигурување за период од 01.01.2024 до 31.12.2024</t>
  </si>
  <si>
    <t>Број на штети од ЗАО за период од 01.01.2024 до 31.12.2024</t>
  </si>
  <si>
    <t>Ликвидирани штети на ЗАО за период од 01.01.2024 до 31.12.2024</t>
  </si>
  <si>
    <t>Број на штети на Зелена карта за период од 01.01.2024 до 31.12.2024</t>
  </si>
  <si>
    <t>Ликвидирани штети за ЗК за период од 01.01.2024 до 31.12.2024</t>
  </si>
  <si>
    <t>Број на штети Гранично осигурување за период од 01.01.2024 до 31.12.2024</t>
  </si>
  <si>
    <t>Ликвидирани штети за Гранично осигурување за период од 01.01.2024 до 31.12.2024</t>
  </si>
  <si>
    <t>Техничка премија за период од 01.01.2024 до 31.12.2024</t>
  </si>
  <si>
    <t xml:space="preserve">          Резерви за настанати и пријавени, непријавени штети за период од 01.01.2024 до 31.12.2024</t>
  </si>
  <si>
    <t>Продажба по канали за период од 01.01.2024 до 31.12.2024 година</t>
  </si>
  <si>
    <t>Бруто технички резерви за периодот од  01.01.2024 до 31.12.2024</t>
  </si>
  <si>
    <t>Неосигурени возила, непознати возила и услужни штети за период од 01.01 до 31.12.2024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</si>
</sst>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1" fillId="3" borderId="1" xfId="1" applyNumberFormat="1" applyFont="1" applyFill="1" applyBorder="1" applyAlignment="1">
      <alignment vertical="center"/>
    </xf>
    <xf numFmtId="3" fontId="31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10" fontId="5" fillId="3" borderId="1" xfId="6" applyNumberFormat="1" applyFont="1" applyFill="1" applyBorder="1"/>
    <xf numFmtId="0" fontId="32" fillId="0" borderId="0" xfId="0" applyFont="1"/>
    <xf numFmtId="0" fontId="33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vertical="center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2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8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2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2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3" fontId="5" fillId="8" borderId="3" xfId="1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10" fontId="12" fillId="8" borderId="1" xfId="2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3" fontId="8" fillId="8" borderId="11" xfId="0" applyNumberFormat="1" applyFont="1" applyFill="1" applyBorder="1" applyAlignment="1">
      <alignment vertical="center"/>
    </xf>
    <xf numFmtId="10" fontId="8" fillId="2" borderId="20" xfId="0" applyNumberFormat="1" applyFont="1" applyFill="1" applyBorder="1" applyAlignment="1">
      <alignment vertical="center"/>
    </xf>
    <xf numFmtId="3" fontId="5" fillId="8" borderId="52" xfId="1" applyNumberFormat="1" applyFont="1" applyFill="1" applyBorder="1" applyAlignment="1">
      <alignment vertical="center"/>
    </xf>
    <xf numFmtId="3" fontId="5" fillId="8" borderId="50" xfId="1" applyNumberFormat="1" applyFont="1" applyFill="1" applyBorder="1" applyAlignment="1">
      <alignment vertical="center"/>
    </xf>
    <xf numFmtId="3" fontId="12" fillId="8" borderId="50" xfId="1" applyNumberFormat="1" applyFont="1" applyFill="1" applyBorder="1" applyAlignment="1">
      <alignment vertical="center"/>
    </xf>
    <xf numFmtId="3" fontId="5" fillId="8" borderId="9" xfId="1" applyNumberFormat="1" applyFont="1" applyFill="1" applyBorder="1" applyAlignment="1">
      <alignment vertical="center"/>
    </xf>
    <xf numFmtId="3" fontId="8" fillId="8" borderId="1" xfId="1" applyNumberFormat="1" applyFont="1" applyFill="1" applyBorder="1" applyAlignment="1">
      <alignment vertical="center"/>
    </xf>
    <xf numFmtId="3" fontId="5" fillId="8" borderId="14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10" fontId="5" fillId="8" borderId="1" xfId="0" applyNumberFormat="1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5" fillId="8" borderId="52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vertical="center"/>
    </xf>
    <xf numFmtId="10" fontId="5" fillId="8" borderId="1" xfId="6" applyNumberFormat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11" xfId="0" applyNumberFormat="1" applyFont="1" applyFill="1" applyBorder="1" applyAlignment="1">
      <alignment horizontal="right" vertical="center"/>
    </xf>
    <xf numFmtId="164" fontId="5" fillId="8" borderId="1" xfId="6" applyNumberFormat="1" applyFont="1" applyFill="1" applyBorder="1" applyAlignment="1">
      <alignment vertical="center"/>
    </xf>
    <xf numFmtId="10" fontId="5" fillId="8" borderId="14" xfId="6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5" fillId="2" borderId="36" xfId="0" applyNumberFormat="1" applyFont="1" applyFill="1" applyBorder="1" applyAlignment="1">
      <alignment vertical="center"/>
    </xf>
    <xf numFmtId="10" fontId="12" fillId="8" borderId="14" xfId="6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0" fontId="27" fillId="3" borderId="20" xfId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3" fontId="24" fillId="8" borderId="52" xfId="0" applyNumberFormat="1" applyFont="1" applyFill="1" applyBorder="1" applyAlignment="1">
      <alignment vertical="center"/>
    </xf>
    <xf numFmtId="3" fontId="24" fillId="8" borderId="29" xfId="0" applyNumberFormat="1" applyFont="1" applyFill="1" applyBorder="1" applyAlignment="1">
      <alignment vertical="center"/>
    </xf>
    <xf numFmtId="3" fontId="24" fillId="8" borderId="30" xfId="0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24" fillId="8" borderId="6" xfId="0" applyNumberFormat="1" applyFont="1" applyFill="1" applyBorder="1" applyAlignment="1">
      <alignment vertical="center"/>
    </xf>
    <xf numFmtId="3" fontId="24" fillId="8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  <xf numFmtId="3" fontId="7" fillId="8" borderId="1" xfId="0" applyNumberFormat="1" applyFont="1" applyFill="1" applyBorder="1"/>
    <xf numFmtId="3" fontId="7" fillId="8" borderId="1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36" fillId="8" borderId="11" xfId="0" applyNumberFormat="1" applyFont="1" applyFill="1" applyBorder="1" applyAlignment="1">
      <alignment vertical="center"/>
    </xf>
    <xf numFmtId="3" fontId="36" fillId="8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/>
    <xf numFmtId="3" fontId="24" fillId="8" borderId="1" xfId="0" applyNumberFormat="1" applyFont="1" applyFill="1" applyBorder="1" applyAlignment="1">
      <alignment vertical="center"/>
    </xf>
    <xf numFmtId="3" fontId="31" fillId="8" borderId="1" xfId="0" applyNumberFormat="1" applyFont="1" applyFill="1" applyBorder="1" applyAlignment="1">
      <alignment vertical="center"/>
    </xf>
    <xf numFmtId="3" fontId="25" fillId="8" borderId="11" xfId="0" applyNumberFormat="1" applyFont="1" applyFill="1" applyBorder="1" applyAlignment="1">
      <alignment vertical="center"/>
    </xf>
    <xf numFmtId="3" fontId="37" fillId="8" borderId="11" xfId="0" applyNumberFormat="1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3" fontId="14" fillId="3" borderId="55" xfId="0" applyNumberFormat="1" applyFont="1" applyFill="1" applyBorder="1" applyAlignment="1">
      <alignment vertical="center"/>
    </xf>
    <xf numFmtId="3" fontId="23" fillId="3" borderId="55" xfId="0" applyNumberFormat="1" applyFont="1" applyFill="1" applyBorder="1" applyAlignment="1">
      <alignment vertical="center"/>
    </xf>
    <xf numFmtId="0" fontId="5" fillId="0" borderId="30" xfId="0" applyFont="1" applyBorder="1"/>
    <xf numFmtId="3" fontId="5" fillId="0" borderId="30" xfId="0" applyNumberFormat="1" applyFont="1" applyBorder="1"/>
    <xf numFmtId="3" fontId="5" fillId="0" borderId="20" xfId="0" applyNumberFormat="1" applyFont="1" applyBorder="1"/>
    <xf numFmtId="0" fontId="4" fillId="3" borderId="10" xfId="1" applyFont="1" applyFill="1" applyBorder="1" applyAlignment="1">
      <alignment horizontal="center" vertical="center"/>
    </xf>
    <xf numFmtId="3" fontId="5" fillId="3" borderId="22" xfId="1" applyNumberFormat="1" applyFont="1" applyFill="1" applyBorder="1" applyAlignment="1">
      <alignment vertical="center"/>
    </xf>
    <xf numFmtId="3" fontId="24" fillId="2" borderId="15" xfId="1" applyNumberFormat="1" applyFont="1" applyFill="1" applyBorder="1" applyAlignment="1">
      <alignment vertical="center"/>
    </xf>
    <xf numFmtId="3" fontId="5" fillId="2" borderId="39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4" fillId="2" borderId="42" xfId="1" applyFont="1" applyFill="1" applyBorder="1" applyAlignment="1">
      <alignment horizontal="center" vertical="center"/>
    </xf>
    <xf numFmtId="3" fontId="5" fillId="2" borderId="42" xfId="1" applyNumberFormat="1" applyFont="1" applyFill="1" applyBorder="1" applyAlignment="1">
      <alignment vertical="center"/>
    </xf>
    <xf numFmtId="3" fontId="24" fillId="3" borderId="10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24" fillId="2" borderId="5" xfId="1" applyNumberFormat="1" applyFont="1" applyFill="1" applyBorder="1" applyAlignment="1">
      <alignment vertical="center"/>
    </xf>
    <xf numFmtId="3" fontId="24" fillId="2" borderId="56" xfId="1" applyNumberFormat="1" applyFont="1" applyFill="1" applyBorder="1" applyAlignment="1">
      <alignment vertical="center"/>
    </xf>
    <xf numFmtId="3" fontId="24" fillId="3" borderId="0" xfId="1" applyNumberFormat="1" applyFont="1" applyFill="1" applyBorder="1" applyAlignment="1">
      <alignment vertical="center"/>
    </xf>
    <xf numFmtId="0" fontId="0" fillId="3" borderId="0" xfId="0" applyFill="1" applyBorder="1"/>
    <xf numFmtId="10" fontId="5" fillId="3" borderId="0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3" fontId="5" fillId="3" borderId="36" xfId="1" applyNumberFormat="1" applyFont="1" applyFill="1" applyBorder="1" applyAlignment="1">
      <alignment vertical="center"/>
    </xf>
    <xf numFmtId="3" fontId="5" fillId="3" borderId="39" xfId="1" applyNumberFormat="1" applyFont="1" applyFill="1" applyBorder="1" applyAlignment="1">
      <alignment vertical="center"/>
    </xf>
    <xf numFmtId="3" fontId="5" fillId="3" borderId="42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3" fontId="24" fillId="3" borderId="56" xfId="1" applyNumberFormat="1" applyFont="1" applyFill="1" applyBorder="1" applyAlignment="1">
      <alignment vertical="center"/>
    </xf>
    <xf numFmtId="0" fontId="4" fillId="3" borderId="28" xfId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vertical="center"/>
    </xf>
    <xf numFmtId="3" fontId="24" fillId="3" borderId="57" xfId="1" applyNumberFormat="1" applyFont="1" applyFill="1" applyBorder="1" applyAlignment="1">
      <alignment vertical="center"/>
    </xf>
    <xf numFmtId="3" fontId="24" fillId="8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vertical="center"/>
    </xf>
    <xf numFmtId="10" fontId="5" fillId="3" borderId="13" xfId="2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vertical="center"/>
    </xf>
    <xf numFmtId="3" fontId="5" fillId="2" borderId="22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3" fontId="5" fillId="3" borderId="36" xfId="0" applyNumberFormat="1" applyFont="1" applyFill="1" applyBorder="1"/>
    <xf numFmtId="3" fontId="8" fillId="3" borderId="1" xfId="0" applyNumberFormat="1" applyFont="1" applyFill="1" applyBorder="1"/>
    <xf numFmtId="10" fontId="5" fillId="3" borderId="14" xfId="2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10" fontId="5" fillId="2" borderId="1" xfId="6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0" fillId="3" borderId="0" xfId="0" applyFill="1"/>
    <xf numFmtId="10" fontId="5" fillId="3" borderId="1" xfId="14" applyNumberFormat="1" applyFont="1" applyFill="1" applyBorder="1"/>
    <xf numFmtId="3" fontId="12" fillId="2" borderId="4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3" borderId="0" xfId="0" applyFont="1" applyFill="1"/>
    <xf numFmtId="0" fontId="4" fillId="3" borderId="18" xfId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vertical="center"/>
    </xf>
    <xf numFmtId="3" fontId="8" fillId="2" borderId="15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3" borderId="11" xfId="0" applyNumberFormat="1" applyFont="1" applyFill="1" applyBorder="1"/>
    <xf numFmtId="3" fontId="8" fillId="8" borderId="20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vertical="center"/>
    </xf>
    <xf numFmtId="3" fontId="5" fillId="8" borderId="3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5" fillId="3" borderId="7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5" fillId="2" borderId="25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166" fontId="5" fillId="3" borderId="36" xfId="13" applyNumberFormat="1" applyFont="1" applyFill="1" applyBorder="1"/>
    <xf numFmtId="2" fontId="5" fillId="3" borderId="36" xfId="13" applyNumberFormat="1" applyFont="1" applyFill="1" applyBorder="1"/>
    <xf numFmtId="1" fontId="5" fillId="3" borderId="36" xfId="13" applyNumberFormat="1" applyFont="1" applyFill="1" applyBorder="1"/>
    <xf numFmtId="166" fontId="8" fillId="3" borderId="1" xfId="13" applyNumberFormat="1" applyFont="1" applyFill="1" applyBorder="1"/>
    <xf numFmtId="3" fontId="5" fillId="3" borderId="16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0" fontId="5" fillId="2" borderId="12" xfId="6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5" fillId="3" borderId="39" xfId="0" applyNumberFormat="1" applyFont="1" applyFill="1" applyBorder="1"/>
    <xf numFmtId="3" fontId="5" fillId="3" borderId="61" xfId="0" applyNumberFormat="1" applyFont="1" applyFill="1" applyBorder="1"/>
    <xf numFmtId="3" fontId="5" fillId="3" borderId="61" xfId="0" applyNumberFormat="1" applyFont="1" applyFill="1" applyBorder="1" applyAlignment="1">
      <alignment vertical="center"/>
    </xf>
    <xf numFmtId="3" fontId="8" fillId="3" borderId="12" xfId="0" applyNumberFormat="1" applyFont="1" applyFill="1" applyBorder="1"/>
    <xf numFmtId="3" fontId="5" fillId="8" borderId="3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 wrapText="1"/>
    </xf>
    <xf numFmtId="10" fontId="5" fillId="2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/>
    <xf numFmtId="3" fontId="12" fillId="8" borderId="3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5" fillId="8" borderId="7" xfId="0" applyNumberFormat="1" applyFont="1" applyFill="1" applyBorder="1" applyAlignment="1">
      <alignment vertical="center"/>
    </xf>
    <xf numFmtId="164" fontId="5" fillId="3" borderId="13" xfId="6" applyNumberFormat="1" applyFont="1" applyFill="1" applyBorder="1" applyAlignment="1">
      <alignment vertical="center"/>
    </xf>
    <xf numFmtId="166" fontId="5" fillId="3" borderId="7" xfId="13" applyNumberFormat="1" applyFont="1" applyFill="1" applyBorder="1"/>
    <xf numFmtId="166" fontId="8" fillId="3" borderId="11" xfId="13" applyNumberFormat="1" applyFont="1" applyFill="1" applyBorder="1"/>
    <xf numFmtId="0" fontId="19" fillId="2" borderId="2" xfId="0" applyFont="1" applyFill="1" applyBorder="1" applyAlignment="1">
      <alignment horizontal="center" vertical="center"/>
    </xf>
    <xf numFmtId="2" fontId="5" fillId="3" borderId="7" xfId="13" applyNumberFormat="1" applyFont="1" applyFill="1" applyBorder="1"/>
    <xf numFmtId="1" fontId="5" fillId="3" borderId="7" xfId="13" applyNumberFormat="1" applyFont="1" applyFill="1" applyBorder="1"/>
    <xf numFmtId="3" fontId="5" fillId="3" borderId="1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0" fontId="7" fillId="8" borderId="6" xfId="1" applyFont="1" applyFill="1" applyBorder="1" applyAlignment="1">
      <alignment horizontal="center" vertical="center" wrapText="1"/>
    </xf>
    <xf numFmtId="0" fontId="44" fillId="8" borderId="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4" fillId="8" borderId="2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 wrapText="1"/>
    </xf>
    <xf numFmtId="2" fontId="5" fillId="0" borderId="57" xfId="0" applyNumberFormat="1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4" fillId="8" borderId="5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5" fillId="8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4" fillId="8" borderId="17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44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46" fillId="8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8" fillId="2" borderId="2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47" fillId="8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4" fillId="8" borderId="10" xfId="0" applyFont="1" applyFill="1" applyBorder="1" applyAlignment="1">
      <alignment horizontal="right" vertical="center" wrapText="1"/>
    </xf>
    <xf numFmtId="0" fontId="35" fillId="8" borderId="20" xfId="0" applyFont="1" applyFill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8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5">
    <cellStyle name="Comma" xfId="13" builtinId="3"/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" xfId="14" builtinId="5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Zoi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rvaZivo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107776</v>
          </cell>
          <cell r="D10">
            <v>119382.68</v>
          </cell>
          <cell r="F10">
            <v>1364</v>
          </cell>
          <cell r="G10">
            <v>53843.82</v>
          </cell>
          <cell r="H10">
            <v>222</v>
          </cell>
          <cell r="I10">
            <v>12712.33</v>
          </cell>
        </row>
        <row r="20">
          <cell r="C20">
            <v>1813</v>
          </cell>
          <cell r="D20">
            <v>250866.39</v>
          </cell>
          <cell r="F20">
            <v>18498</v>
          </cell>
          <cell r="G20">
            <v>181411.23</v>
          </cell>
          <cell r="H20">
            <v>315</v>
          </cell>
          <cell r="I20">
            <v>3550.67</v>
          </cell>
        </row>
        <row r="24">
          <cell r="C24">
            <v>7061</v>
          </cell>
          <cell r="D24">
            <v>187581.88</v>
          </cell>
          <cell r="F24">
            <v>1146</v>
          </cell>
          <cell r="G24">
            <v>120673.21</v>
          </cell>
          <cell r="H24">
            <v>333</v>
          </cell>
          <cell r="I24">
            <v>45653.97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165.57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180.95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233</v>
          </cell>
          <cell r="D36">
            <v>23015.32</v>
          </cell>
          <cell r="F36">
            <v>5</v>
          </cell>
          <cell r="G36">
            <v>246.84</v>
          </cell>
          <cell r="H36">
            <v>5</v>
          </cell>
          <cell r="I36">
            <v>641.75</v>
          </cell>
        </row>
        <row r="40">
          <cell r="C40">
            <v>16514</v>
          </cell>
          <cell r="D40">
            <v>234802.15</v>
          </cell>
          <cell r="F40">
            <v>119</v>
          </cell>
          <cell r="G40">
            <v>31129.07</v>
          </cell>
          <cell r="H40">
            <v>49</v>
          </cell>
          <cell r="I40">
            <v>77943.7</v>
          </cell>
        </row>
        <row r="56">
          <cell r="C56">
            <v>18091</v>
          </cell>
          <cell r="D56">
            <v>443832.68</v>
          </cell>
          <cell r="F56">
            <v>1263</v>
          </cell>
          <cell r="G56">
            <v>90827.39</v>
          </cell>
          <cell r="H56">
            <v>277</v>
          </cell>
          <cell r="I56">
            <v>164993.14000000001</v>
          </cell>
        </row>
        <row r="88">
          <cell r="C88">
            <v>166426</v>
          </cell>
          <cell r="D88">
            <v>930717.04</v>
          </cell>
          <cell r="F88">
            <v>5724</v>
          </cell>
          <cell r="G88">
            <v>487638.56</v>
          </cell>
          <cell r="H88">
            <v>1995</v>
          </cell>
          <cell r="I88">
            <v>375098</v>
          </cell>
        </row>
        <row r="124">
          <cell r="C124">
            <v>14</v>
          </cell>
          <cell r="D124">
            <v>673.98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177</v>
          </cell>
          <cell r="D128">
            <v>733.93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6502</v>
          </cell>
          <cell r="D132">
            <v>61092.13</v>
          </cell>
          <cell r="F132">
            <v>211</v>
          </cell>
          <cell r="G132">
            <v>9239.76</v>
          </cell>
          <cell r="H132">
            <v>107</v>
          </cell>
          <cell r="I132">
            <v>24929.39</v>
          </cell>
        </row>
        <row r="153">
          <cell r="C153">
            <v>1998</v>
          </cell>
          <cell r="D153">
            <v>17926.849999999999</v>
          </cell>
          <cell r="F153">
            <v>1</v>
          </cell>
          <cell r="G153">
            <v>486.56</v>
          </cell>
          <cell r="H153">
            <v>1</v>
          </cell>
          <cell r="I153">
            <v>160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36</v>
          </cell>
          <cell r="D161">
            <v>10497.05</v>
          </cell>
          <cell r="F161">
            <v>81</v>
          </cell>
          <cell r="G161">
            <v>69.150000000000006</v>
          </cell>
          <cell r="H161">
            <v>2</v>
          </cell>
          <cell r="I161">
            <v>650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36758</v>
          </cell>
          <cell r="D170">
            <v>24511.01</v>
          </cell>
          <cell r="F170">
            <v>274</v>
          </cell>
          <cell r="G170">
            <v>6043.2</v>
          </cell>
          <cell r="H170">
            <v>92</v>
          </cell>
          <cell r="I170">
            <v>2198.1999999999998</v>
          </cell>
        </row>
        <row r="175">
          <cell r="C175">
            <v>239128</v>
          </cell>
        </row>
      </sheetData>
      <sheetData sheetId="2">
        <row r="11">
          <cell r="C11">
            <v>98317</v>
          </cell>
          <cell r="D11">
            <v>541799.46</v>
          </cell>
          <cell r="J11">
            <v>4711</v>
          </cell>
          <cell r="K11">
            <v>341827.55</v>
          </cell>
        </row>
        <row r="12">
          <cell r="C12">
            <v>10026</v>
          </cell>
          <cell r="D12">
            <v>109822.17</v>
          </cell>
          <cell r="J12">
            <v>554</v>
          </cell>
          <cell r="K12">
            <v>44957.24</v>
          </cell>
        </row>
        <row r="13">
          <cell r="C13">
            <v>625</v>
          </cell>
          <cell r="D13">
            <v>14178.25</v>
          </cell>
          <cell r="J13">
            <v>44</v>
          </cell>
          <cell r="K13">
            <v>6795.55</v>
          </cell>
        </row>
        <row r="14">
          <cell r="C14">
            <v>2057</v>
          </cell>
          <cell r="D14">
            <v>1588.9</v>
          </cell>
          <cell r="J14">
            <v>15</v>
          </cell>
          <cell r="K14">
            <v>737.52</v>
          </cell>
        </row>
        <row r="15">
          <cell r="C15">
            <v>121</v>
          </cell>
          <cell r="D15">
            <v>348.76</v>
          </cell>
          <cell r="J15">
            <v>4</v>
          </cell>
          <cell r="K15">
            <v>975.72</v>
          </cell>
        </row>
        <row r="16">
          <cell r="C16">
            <v>7104</v>
          </cell>
          <cell r="D16">
            <v>11061.63</v>
          </cell>
          <cell r="J16">
            <v>64</v>
          </cell>
          <cell r="K16">
            <v>5876.49</v>
          </cell>
        </row>
        <row r="17">
          <cell r="C17">
            <v>2454</v>
          </cell>
          <cell r="D17">
            <v>740.37</v>
          </cell>
          <cell r="J17">
            <v>1</v>
          </cell>
          <cell r="K17">
            <v>29.73</v>
          </cell>
        </row>
        <row r="18">
          <cell r="C18">
            <v>481</v>
          </cell>
          <cell r="D18">
            <v>1658.42</v>
          </cell>
          <cell r="J18">
            <v>37</v>
          </cell>
          <cell r="K18">
            <v>1926.18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171</v>
          </cell>
          <cell r="D23">
            <v>1079.9100000000001</v>
          </cell>
          <cell r="J23">
            <v>0</v>
          </cell>
          <cell r="K23">
            <v>0</v>
          </cell>
        </row>
        <row r="25">
          <cell r="C25">
            <v>37896</v>
          </cell>
          <cell r="D25">
            <v>181073.14</v>
          </cell>
          <cell r="J25">
            <v>131</v>
          </cell>
          <cell r="K25">
            <v>38267.040000000001</v>
          </cell>
        </row>
        <row r="26">
          <cell r="C26">
            <v>1327</v>
          </cell>
          <cell r="D26">
            <v>22688.43</v>
          </cell>
          <cell r="J26">
            <v>134</v>
          </cell>
          <cell r="K26">
            <v>38883.11</v>
          </cell>
        </row>
        <row r="27">
          <cell r="C27">
            <v>153</v>
          </cell>
          <cell r="D27">
            <v>2625.08</v>
          </cell>
          <cell r="J27">
            <v>5</v>
          </cell>
          <cell r="K27">
            <v>4526.32</v>
          </cell>
        </row>
        <row r="28">
          <cell r="C28">
            <v>16</v>
          </cell>
          <cell r="D28">
            <v>88.88</v>
          </cell>
          <cell r="J28">
            <v>0</v>
          </cell>
          <cell r="K28">
            <v>0</v>
          </cell>
        </row>
        <row r="29">
          <cell r="C29">
            <v>28</v>
          </cell>
          <cell r="D29">
            <v>155.61000000000001</v>
          </cell>
          <cell r="J29">
            <v>0</v>
          </cell>
          <cell r="K29">
            <v>0</v>
          </cell>
        </row>
        <row r="30">
          <cell r="C30">
            <v>518</v>
          </cell>
          <cell r="D30">
            <v>968.8</v>
          </cell>
          <cell r="J30">
            <v>2</v>
          </cell>
          <cell r="K30">
            <v>333.82</v>
          </cell>
        </row>
        <row r="31">
          <cell r="C31">
            <v>1139</v>
          </cell>
          <cell r="D31">
            <v>6332.07</v>
          </cell>
          <cell r="J31">
            <v>1</v>
          </cell>
          <cell r="K31">
            <v>119.29</v>
          </cell>
        </row>
        <row r="32">
          <cell r="C32">
            <v>7</v>
          </cell>
          <cell r="D32">
            <v>39.35</v>
          </cell>
          <cell r="J32">
            <v>0</v>
          </cell>
          <cell r="K32">
            <v>0</v>
          </cell>
        </row>
        <row r="34">
          <cell r="C34">
            <v>2814</v>
          </cell>
          <cell r="D34">
            <v>10075.02</v>
          </cell>
          <cell r="J34">
            <v>3</v>
          </cell>
          <cell r="K34">
            <v>323.95</v>
          </cell>
        </row>
        <row r="35">
          <cell r="C35">
            <v>280</v>
          </cell>
          <cell r="D35">
            <v>3127.68</v>
          </cell>
          <cell r="J35">
            <v>0</v>
          </cell>
          <cell r="K35">
            <v>0</v>
          </cell>
        </row>
        <row r="36">
          <cell r="C36">
            <v>11</v>
          </cell>
          <cell r="D36">
            <v>186.38</v>
          </cell>
          <cell r="J36">
            <v>0</v>
          </cell>
          <cell r="K36">
            <v>0</v>
          </cell>
        </row>
        <row r="37">
          <cell r="C37">
            <v>5</v>
          </cell>
          <cell r="D37">
            <v>3.08</v>
          </cell>
          <cell r="J37">
            <v>0</v>
          </cell>
          <cell r="K37">
            <v>0</v>
          </cell>
        </row>
        <row r="38">
          <cell r="C38">
            <v>6</v>
          </cell>
          <cell r="D38">
            <v>14.77</v>
          </cell>
          <cell r="J38">
            <v>0</v>
          </cell>
          <cell r="K38">
            <v>0</v>
          </cell>
        </row>
        <row r="39">
          <cell r="C39">
            <v>70</v>
          </cell>
          <cell r="D39">
            <v>226.38</v>
          </cell>
          <cell r="J39">
            <v>0</v>
          </cell>
          <cell r="K39">
            <v>0</v>
          </cell>
        </row>
        <row r="40">
          <cell r="C40">
            <v>247</v>
          </cell>
          <cell r="D40">
            <v>157.85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83588.960000000006</v>
          </cell>
        </row>
        <row r="11">
          <cell r="P11">
            <v>175606.48</v>
          </cell>
        </row>
        <row r="12">
          <cell r="P12">
            <v>131360.60999999999</v>
          </cell>
        </row>
        <row r="13">
          <cell r="P13">
            <v>0</v>
          </cell>
        </row>
        <row r="14">
          <cell r="P14">
            <v>107.62</v>
          </cell>
        </row>
        <row r="15">
          <cell r="P15">
            <v>117.62</v>
          </cell>
        </row>
        <row r="16">
          <cell r="P16">
            <v>13809.2</v>
          </cell>
        </row>
        <row r="17">
          <cell r="P17">
            <v>152669.29</v>
          </cell>
        </row>
        <row r="20">
          <cell r="P20">
            <v>288613.82</v>
          </cell>
        </row>
        <row r="26">
          <cell r="P26">
            <v>712223.08</v>
          </cell>
        </row>
        <row r="33">
          <cell r="P33">
            <v>438.08</v>
          </cell>
        </row>
        <row r="34">
          <cell r="P34">
            <v>477.05</v>
          </cell>
        </row>
        <row r="35">
          <cell r="P35">
            <v>39810.76</v>
          </cell>
        </row>
        <row r="36">
          <cell r="P36">
            <v>11652.45</v>
          </cell>
        </row>
        <row r="37">
          <cell r="P37">
            <v>0</v>
          </cell>
        </row>
        <row r="38">
          <cell r="P38">
            <v>6823.08</v>
          </cell>
        </row>
        <row r="39">
          <cell r="P39">
            <v>0</v>
          </cell>
        </row>
        <row r="40">
          <cell r="P40">
            <v>13481.06</v>
          </cell>
        </row>
      </sheetData>
      <sheetData sheetId="5">
        <row r="10">
          <cell r="G10">
            <v>25716.1</v>
          </cell>
        </row>
        <row r="11">
          <cell r="G11">
            <v>14189.87</v>
          </cell>
        </row>
        <row r="12">
          <cell r="G12">
            <v>14515.32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614.6</v>
          </cell>
        </row>
        <row r="17">
          <cell r="G17">
            <v>3509.76</v>
          </cell>
        </row>
        <row r="20">
          <cell r="G20">
            <v>26078.59</v>
          </cell>
        </row>
        <row r="26">
          <cell r="G26">
            <v>295484.99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7251.1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1321.45</v>
          </cell>
        </row>
        <row r="41">
          <cell r="C41">
            <v>983239.5</v>
          </cell>
          <cell r="D41">
            <v>49133.64</v>
          </cell>
          <cell r="E41">
            <v>708531.15</v>
          </cell>
          <cell r="G41">
            <v>388681.78</v>
          </cell>
          <cell r="I41">
            <v>12069.36</v>
          </cell>
          <cell r="K41">
            <v>13583.78</v>
          </cell>
          <cell r="M41">
            <v>0</v>
          </cell>
        </row>
      </sheetData>
      <sheetData sheetId="6">
        <row r="9">
          <cell r="C9">
            <v>14992</v>
          </cell>
          <cell r="D9">
            <v>241835.01</v>
          </cell>
          <cell r="E9">
            <v>0</v>
          </cell>
        </row>
        <row r="18">
          <cell r="C18">
            <v>54320</v>
          </cell>
          <cell r="D18">
            <v>703530.29</v>
          </cell>
          <cell r="E18">
            <v>163464.35</v>
          </cell>
        </row>
        <row r="19">
          <cell r="C19">
            <v>62172</v>
          </cell>
          <cell r="D19">
            <v>687024.39</v>
          </cell>
          <cell r="E19">
            <v>148700.29</v>
          </cell>
        </row>
        <row r="20">
          <cell r="C20">
            <v>1735</v>
          </cell>
          <cell r="D20">
            <v>601.63</v>
          </cell>
          <cell r="E20">
            <v>180.48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4020</v>
          </cell>
          <cell r="D22">
            <v>60494.29</v>
          </cell>
          <cell r="E22">
            <v>13160.05</v>
          </cell>
        </row>
        <row r="29">
          <cell r="C29">
            <v>101889</v>
          </cell>
          <cell r="D29">
            <v>612494.02</v>
          </cell>
          <cell r="E29">
            <v>168423.86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1"/>
    </sheetNames>
    <sheetDataSet>
      <sheetData sheetId="0"/>
      <sheetData sheetId="1">
        <row r="10">
          <cell r="C10">
            <v>115151</v>
          </cell>
          <cell r="D10">
            <v>149331</v>
          </cell>
          <cell r="F10">
            <v>1550</v>
          </cell>
          <cell r="G10">
            <v>81855</v>
          </cell>
          <cell r="H10">
            <v>326</v>
          </cell>
          <cell r="I10">
            <v>9430</v>
          </cell>
        </row>
        <row r="20">
          <cell r="C20">
            <v>1607</v>
          </cell>
          <cell r="D20">
            <v>222232</v>
          </cell>
          <cell r="F20">
            <v>17812</v>
          </cell>
          <cell r="G20">
            <v>158439</v>
          </cell>
          <cell r="H20">
            <v>1014</v>
          </cell>
          <cell r="I20">
            <v>11317</v>
          </cell>
        </row>
        <row r="24">
          <cell r="C24">
            <v>4344</v>
          </cell>
          <cell r="D24">
            <v>108364</v>
          </cell>
          <cell r="F24">
            <v>679</v>
          </cell>
          <cell r="G24">
            <v>57524</v>
          </cell>
          <cell r="H24">
            <v>347</v>
          </cell>
          <cell r="I24">
            <v>31262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20592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30</v>
          </cell>
          <cell r="D36">
            <v>5757</v>
          </cell>
          <cell r="F36">
            <v>0</v>
          </cell>
          <cell r="G36">
            <v>0</v>
          </cell>
          <cell r="H36">
            <v>1</v>
          </cell>
          <cell r="I36">
            <v>760</v>
          </cell>
        </row>
        <row r="40">
          <cell r="C40">
            <v>21537</v>
          </cell>
          <cell r="D40">
            <v>70158</v>
          </cell>
          <cell r="F40">
            <v>40</v>
          </cell>
          <cell r="G40">
            <v>35187</v>
          </cell>
          <cell r="H40">
            <v>25</v>
          </cell>
          <cell r="I40">
            <v>37647</v>
          </cell>
        </row>
        <row r="56">
          <cell r="C56">
            <v>14558</v>
          </cell>
          <cell r="D56">
            <v>77386</v>
          </cell>
          <cell r="F56">
            <v>233</v>
          </cell>
          <cell r="G56">
            <v>9206</v>
          </cell>
          <cell r="H56">
            <v>117</v>
          </cell>
          <cell r="I56">
            <v>7259</v>
          </cell>
        </row>
        <row r="88">
          <cell r="C88">
            <v>106171</v>
          </cell>
          <cell r="D88">
            <v>563146</v>
          </cell>
          <cell r="F88">
            <v>3128</v>
          </cell>
          <cell r="G88">
            <v>186273</v>
          </cell>
          <cell r="H88">
            <v>1199</v>
          </cell>
          <cell r="I88">
            <v>223560</v>
          </cell>
        </row>
        <row r="124">
          <cell r="C124">
            <v>4</v>
          </cell>
          <cell r="D124">
            <v>2720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30</v>
          </cell>
          <cell r="D128">
            <v>140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14147</v>
          </cell>
          <cell r="D132">
            <v>13851</v>
          </cell>
          <cell r="F132">
            <v>18</v>
          </cell>
          <cell r="G132">
            <v>127</v>
          </cell>
          <cell r="H132">
            <v>5</v>
          </cell>
          <cell r="I132">
            <v>207</v>
          </cell>
        </row>
        <row r="153">
          <cell r="C153">
            <v>357</v>
          </cell>
          <cell r="D153">
            <v>2675</v>
          </cell>
          <cell r="F153">
            <v>2</v>
          </cell>
          <cell r="G153">
            <v>56</v>
          </cell>
          <cell r="H153">
            <v>1</v>
          </cell>
          <cell r="I153">
            <v>21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13</v>
          </cell>
          <cell r="D161">
            <v>790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3</v>
          </cell>
          <cell r="D167">
            <v>3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37308</v>
          </cell>
          <cell r="D170">
            <v>26763</v>
          </cell>
          <cell r="F170">
            <v>552</v>
          </cell>
          <cell r="G170">
            <v>12048</v>
          </cell>
          <cell r="H170">
            <v>126</v>
          </cell>
          <cell r="I170">
            <v>3126</v>
          </cell>
        </row>
        <row r="175">
          <cell r="C175">
            <v>221626</v>
          </cell>
        </row>
      </sheetData>
      <sheetData sheetId="2">
        <row r="11">
          <cell r="C11">
            <v>63624</v>
          </cell>
          <cell r="D11">
            <v>349437</v>
          </cell>
          <cell r="J11">
            <v>2490</v>
          </cell>
          <cell r="K11">
            <v>128212</v>
          </cell>
        </row>
        <row r="12">
          <cell r="C12">
            <v>5604</v>
          </cell>
          <cell r="D12">
            <v>56637</v>
          </cell>
          <cell r="J12">
            <v>402</v>
          </cell>
          <cell r="K12">
            <v>20700</v>
          </cell>
        </row>
        <row r="13">
          <cell r="C13">
            <v>175</v>
          </cell>
          <cell r="D13">
            <v>3706</v>
          </cell>
          <cell r="J13">
            <v>15</v>
          </cell>
          <cell r="K13">
            <v>794</v>
          </cell>
        </row>
        <row r="14">
          <cell r="C14">
            <v>1089</v>
          </cell>
          <cell r="D14">
            <v>1047</v>
          </cell>
          <cell r="J14">
            <v>8</v>
          </cell>
          <cell r="K14">
            <v>451</v>
          </cell>
        </row>
        <row r="15">
          <cell r="C15">
            <v>52</v>
          </cell>
          <cell r="D15">
            <v>162</v>
          </cell>
          <cell r="J15">
            <v>1</v>
          </cell>
          <cell r="K15">
            <v>25</v>
          </cell>
        </row>
        <row r="16">
          <cell r="C16">
            <v>5783</v>
          </cell>
          <cell r="D16">
            <v>10363</v>
          </cell>
          <cell r="J16">
            <v>34</v>
          </cell>
          <cell r="K16">
            <v>1741</v>
          </cell>
        </row>
        <row r="17">
          <cell r="C17">
            <v>1342</v>
          </cell>
          <cell r="D17">
            <v>423</v>
          </cell>
          <cell r="J17">
            <v>1</v>
          </cell>
          <cell r="K17">
            <v>25</v>
          </cell>
        </row>
        <row r="18">
          <cell r="C18">
            <v>181</v>
          </cell>
          <cell r="D18">
            <v>721</v>
          </cell>
          <cell r="J18">
            <v>54</v>
          </cell>
          <cell r="K18">
            <v>2766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25736</v>
          </cell>
          <cell r="D25">
            <v>113693</v>
          </cell>
          <cell r="J25">
            <v>54</v>
          </cell>
          <cell r="K25">
            <v>8087</v>
          </cell>
        </row>
        <row r="26">
          <cell r="C26">
            <v>812</v>
          </cell>
          <cell r="D26">
            <v>12851</v>
          </cell>
          <cell r="J26">
            <v>60</v>
          </cell>
          <cell r="K26">
            <v>19741</v>
          </cell>
        </row>
        <row r="27">
          <cell r="C27">
            <v>54</v>
          </cell>
          <cell r="D27">
            <v>817</v>
          </cell>
          <cell r="J27">
            <v>0</v>
          </cell>
          <cell r="K27">
            <v>0</v>
          </cell>
        </row>
        <row r="28">
          <cell r="C28">
            <v>9</v>
          </cell>
          <cell r="D28">
            <v>97</v>
          </cell>
          <cell r="J28">
            <v>0</v>
          </cell>
          <cell r="K28">
            <v>0</v>
          </cell>
        </row>
        <row r="29">
          <cell r="C29">
            <v>13</v>
          </cell>
          <cell r="D29">
            <v>61</v>
          </cell>
          <cell r="J29">
            <v>1</v>
          </cell>
          <cell r="K29">
            <v>104</v>
          </cell>
        </row>
        <row r="30">
          <cell r="C30">
            <v>536</v>
          </cell>
          <cell r="D30">
            <v>927</v>
          </cell>
          <cell r="J30">
            <v>1</v>
          </cell>
          <cell r="K30">
            <v>55</v>
          </cell>
        </row>
        <row r="31">
          <cell r="C31">
            <v>723</v>
          </cell>
          <cell r="D31">
            <v>3782</v>
          </cell>
          <cell r="J31">
            <v>2</v>
          </cell>
          <cell r="K31">
            <v>388</v>
          </cell>
        </row>
        <row r="32">
          <cell r="C32">
            <v>4</v>
          </cell>
          <cell r="D32">
            <v>34</v>
          </cell>
          <cell r="J32">
            <v>0</v>
          </cell>
          <cell r="K32">
            <v>0</v>
          </cell>
        </row>
        <row r="34">
          <cell r="C34">
            <v>118</v>
          </cell>
          <cell r="D34">
            <v>745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42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4</v>
          </cell>
          <cell r="D39">
            <v>47</v>
          </cell>
          <cell r="J39">
            <v>0</v>
          </cell>
          <cell r="K39">
            <v>0</v>
          </cell>
        </row>
        <row r="40">
          <cell r="C40">
            <v>3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104532</v>
          </cell>
        </row>
        <row r="11">
          <cell r="P11">
            <v>155562</v>
          </cell>
        </row>
        <row r="12">
          <cell r="P12">
            <v>75855</v>
          </cell>
        </row>
        <row r="13">
          <cell r="P13">
            <v>0</v>
          </cell>
        </row>
        <row r="14">
          <cell r="P14">
            <v>14414</v>
          </cell>
        </row>
        <row r="15">
          <cell r="P15">
            <v>0</v>
          </cell>
        </row>
        <row r="16">
          <cell r="P16">
            <v>4030</v>
          </cell>
        </row>
        <row r="17">
          <cell r="P17">
            <v>49111</v>
          </cell>
        </row>
        <row r="20">
          <cell r="P20">
            <v>54170</v>
          </cell>
        </row>
        <row r="26">
          <cell r="P26">
            <v>433623</v>
          </cell>
        </row>
        <row r="33">
          <cell r="P33">
            <v>2176</v>
          </cell>
        </row>
        <row r="34">
          <cell r="P34">
            <v>98</v>
          </cell>
        </row>
        <row r="35">
          <cell r="P35">
            <v>9696</v>
          </cell>
        </row>
        <row r="36">
          <cell r="P36">
            <v>1364</v>
          </cell>
        </row>
        <row r="37">
          <cell r="P37">
            <v>0</v>
          </cell>
        </row>
        <row r="38">
          <cell r="P38">
            <v>514</v>
          </cell>
        </row>
        <row r="39">
          <cell r="P39">
            <v>2</v>
          </cell>
        </row>
        <row r="40">
          <cell r="P40">
            <v>14720</v>
          </cell>
        </row>
      </sheetData>
      <sheetData sheetId="5">
        <row r="10">
          <cell r="G10">
            <v>28058</v>
          </cell>
        </row>
        <row r="11">
          <cell r="G11">
            <v>7696</v>
          </cell>
        </row>
        <row r="12">
          <cell r="G12">
            <v>5019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1184</v>
          </cell>
        </row>
        <row r="17">
          <cell r="G17">
            <v>3552</v>
          </cell>
        </row>
        <row r="20">
          <cell r="G20">
            <v>2027</v>
          </cell>
        </row>
        <row r="26">
          <cell r="G26">
            <v>305957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640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2604</v>
          </cell>
        </row>
        <row r="41">
          <cell r="C41">
            <v>577527</v>
          </cell>
          <cell r="D41">
            <v>17316</v>
          </cell>
          <cell r="E41">
            <v>324589</v>
          </cell>
          <cell r="G41">
            <v>356737</v>
          </cell>
          <cell r="I41">
            <v>15786</v>
          </cell>
          <cell r="K41">
            <v>9014</v>
          </cell>
          <cell r="M41">
            <v>0</v>
          </cell>
        </row>
      </sheetData>
      <sheetData sheetId="6">
        <row r="9">
          <cell r="C9">
            <v>79344</v>
          </cell>
          <cell r="D9">
            <v>629849</v>
          </cell>
          <cell r="E9">
            <v>0</v>
          </cell>
        </row>
        <row r="18">
          <cell r="C18">
            <v>65466</v>
          </cell>
          <cell r="D18">
            <v>483581</v>
          </cell>
          <cell r="E18">
            <v>134264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748</v>
          </cell>
          <cell r="D20">
            <v>1295</v>
          </cell>
          <cell r="E20">
            <v>443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70162</v>
          </cell>
          <cell r="D22">
            <v>76625</v>
          </cell>
          <cell r="E22">
            <v>29776</v>
          </cell>
        </row>
        <row r="29">
          <cell r="C29">
            <v>4757</v>
          </cell>
          <cell r="D29">
            <v>56238</v>
          </cell>
          <cell r="E29">
            <v>30993</v>
          </cell>
        </row>
        <row r="38">
          <cell r="C38">
            <v>1149</v>
          </cell>
          <cell r="D38">
            <v>16320</v>
          </cell>
          <cell r="E38">
            <v>4213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4914</v>
          </cell>
          <cell r="D10">
            <v>1694.73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209</v>
          </cell>
          <cell r="D24">
            <v>6264.36</v>
          </cell>
          <cell r="F24">
            <v>2</v>
          </cell>
          <cell r="G24">
            <v>145.63</v>
          </cell>
          <cell r="H24">
            <v>2</v>
          </cell>
          <cell r="I24">
            <v>150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91</v>
          </cell>
          <cell r="D40">
            <v>399.46</v>
          </cell>
          <cell r="F40">
            <v>1</v>
          </cell>
          <cell r="G40">
            <v>9.2200000000000006</v>
          </cell>
          <cell r="H40">
            <v>0</v>
          </cell>
          <cell r="I40">
            <v>0</v>
          </cell>
        </row>
        <row r="56">
          <cell r="C56">
            <v>59</v>
          </cell>
          <cell r="D56">
            <v>134.37</v>
          </cell>
          <cell r="F56">
            <v>0</v>
          </cell>
          <cell r="G56">
            <v>0</v>
          </cell>
          <cell r="H56">
            <v>2</v>
          </cell>
          <cell r="I56">
            <v>49</v>
          </cell>
        </row>
        <row r="88">
          <cell r="C88">
            <v>8035</v>
          </cell>
          <cell r="D88">
            <v>45401.17</v>
          </cell>
          <cell r="F88">
            <v>38</v>
          </cell>
          <cell r="G88">
            <v>2796.13</v>
          </cell>
          <cell r="H88">
            <v>34</v>
          </cell>
          <cell r="I88">
            <v>1898.43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45</v>
          </cell>
          <cell r="D132">
            <v>57.8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25</v>
          </cell>
          <cell r="D170">
            <v>13.03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5">
          <cell r="C175">
            <v>8412</v>
          </cell>
        </row>
      </sheetData>
      <sheetData sheetId="2">
        <row r="11">
          <cell r="C11">
            <v>4386</v>
          </cell>
          <cell r="D11">
            <v>26791.84</v>
          </cell>
          <cell r="J11">
            <v>36</v>
          </cell>
          <cell r="K11">
            <v>2478.0100000000002</v>
          </cell>
        </row>
        <row r="12">
          <cell r="C12">
            <v>533</v>
          </cell>
          <cell r="D12">
            <v>5782.04</v>
          </cell>
          <cell r="J12">
            <v>1</v>
          </cell>
          <cell r="K12">
            <v>281.33999999999997</v>
          </cell>
        </row>
        <row r="13">
          <cell r="C13">
            <v>42</v>
          </cell>
          <cell r="D13">
            <v>846.11</v>
          </cell>
          <cell r="J13">
            <v>0</v>
          </cell>
          <cell r="K13">
            <v>0</v>
          </cell>
        </row>
        <row r="14">
          <cell r="C14">
            <v>140</v>
          </cell>
          <cell r="D14">
            <v>112.38</v>
          </cell>
          <cell r="J14">
            <v>0</v>
          </cell>
          <cell r="K14">
            <v>0</v>
          </cell>
        </row>
        <row r="15">
          <cell r="C15">
            <v>2</v>
          </cell>
          <cell r="D15">
            <v>6.29</v>
          </cell>
          <cell r="J15">
            <v>0</v>
          </cell>
          <cell r="K15">
            <v>0</v>
          </cell>
        </row>
        <row r="16">
          <cell r="C16">
            <v>334</v>
          </cell>
          <cell r="D16">
            <v>694.04</v>
          </cell>
          <cell r="J16">
            <v>1</v>
          </cell>
          <cell r="K16">
            <v>36.78</v>
          </cell>
        </row>
        <row r="17">
          <cell r="C17">
            <v>154</v>
          </cell>
          <cell r="D17">
            <v>46.66</v>
          </cell>
          <cell r="J17">
            <v>0</v>
          </cell>
          <cell r="K17">
            <v>0</v>
          </cell>
        </row>
        <row r="18">
          <cell r="C18">
            <v>20</v>
          </cell>
          <cell r="D18">
            <v>63.38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171</v>
          </cell>
          <cell r="D21">
            <v>52.8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1458</v>
          </cell>
          <cell r="D25">
            <v>7245.3</v>
          </cell>
          <cell r="J25">
            <v>0</v>
          </cell>
          <cell r="K25">
            <v>0</v>
          </cell>
        </row>
        <row r="26">
          <cell r="C26">
            <v>59</v>
          </cell>
          <cell r="D26">
            <v>1016.1</v>
          </cell>
          <cell r="J26">
            <v>0</v>
          </cell>
          <cell r="K26">
            <v>0</v>
          </cell>
        </row>
        <row r="27">
          <cell r="C27">
            <v>13</v>
          </cell>
          <cell r="D27">
            <v>223.89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34</v>
          </cell>
          <cell r="D30">
            <v>62.9</v>
          </cell>
          <cell r="J30">
            <v>0</v>
          </cell>
          <cell r="K30">
            <v>0</v>
          </cell>
        </row>
        <row r="31">
          <cell r="C31">
            <v>51</v>
          </cell>
          <cell r="D31">
            <v>282.33999999999997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553</v>
          </cell>
          <cell r="D34">
            <v>1731.23</v>
          </cell>
          <cell r="J34">
            <v>0</v>
          </cell>
          <cell r="K34">
            <v>0</v>
          </cell>
        </row>
        <row r="35">
          <cell r="C35">
            <v>2</v>
          </cell>
          <cell r="D35">
            <v>21.53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56</v>
          </cell>
          <cell r="D39">
            <v>175.28</v>
          </cell>
          <cell r="J39">
            <v>0</v>
          </cell>
          <cell r="K39">
            <v>0</v>
          </cell>
        </row>
        <row r="40">
          <cell r="C40">
            <v>17</v>
          </cell>
          <cell r="D40">
            <v>10.46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1331.02</v>
          </cell>
        </row>
        <row r="11">
          <cell r="P11">
            <v>0</v>
          </cell>
        </row>
        <row r="12">
          <cell r="P12">
            <v>4576.6499999999996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293.39</v>
          </cell>
        </row>
        <row r="20">
          <cell r="P20">
            <v>96.18</v>
          </cell>
        </row>
        <row r="26">
          <cell r="P26">
            <v>34923.949999999997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42.38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9.42</v>
          </cell>
        </row>
      </sheetData>
      <sheetData sheetId="5">
        <row r="10">
          <cell r="G10">
            <v>2842.84</v>
          </cell>
        </row>
        <row r="11">
          <cell r="G11">
            <v>0</v>
          </cell>
        </row>
        <row r="12">
          <cell r="G12">
            <v>1928.72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219.36</v>
          </cell>
        </row>
        <row r="20">
          <cell r="G20">
            <v>97.76</v>
          </cell>
        </row>
        <row r="26">
          <cell r="G26">
            <v>13983.65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15.47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4.3499999999999996</v>
          </cell>
        </row>
        <row r="41">
          <cell r="C41">
            <v>28943.72</v>
          </cell>
          <cell r="D41">
            <v>0</v>
          </cell>
          <cell r="E41">
            <v>2097.4299999999998</v>
          </cell>
          <cell r="G41">
            <v>19092.150000000001</v>
          </cell>
          <cell r="I41">
            <v>105.95</v>
          </cell>
          <cell r="K41">
            <v>0</v>
          </cell>
          <cell r="M41">
            <v>0</v>
          </cell>
        </row>
      </sheetData>
      <sheetData sheetId="6">
        <row r="9">
          <cell r="C9">
            <v>1004</v>
          </cell>
          <cell r="D9">
            <v>4204.8900000000003</v>
          </cell>
          <cell r="E9">
            <v>0</v>
          </cell>
        </row>
        <row r="18">
          <cell r="C18">
            <v>7252</v>
          </cell>
          <cell r="D18">
            <v>48225.55</v>
          </cell>
          <cell r="E18">
            <v>15861.69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156</v>
          </cell>
          <cell r="D29">
            <v>1534.45</v>
          </cell>
          <cell r="E29">
            <v>136.51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Header"/>
    </sheetNames>
    <sheetDataSet>
      <sheetData sheetId="0">
        <row r="51">
          <cell r="I51">
            <v>5338</v>
          </cell>
          <cell r="J51">
            <v>825045</v>
          </cell>
          <cell r="Q51">
            <v>542547</v>
          </cell>
        </row>
      </sheetData>
      <sheetData sheetId="1">
        <row r="51">
          <cell r="G51">
            <v>129</v>
          </cell>
          <cell r="H51">
            <v>188</v>
          </cell>
          <cell r="L51">
            <v>2437</v>
          </cell>
          <cell r="N51">
            <v>332</v>
          </cell>
          <cell r="O51">
            <v>412982</v>
          </cell>
        </row>
      </sheetData>
      <sheetData sheetId="2"/>
      <sheetData sheetId="3"/>
      <sheetData sheetId="4">
        <row r="51">
          <cell r="C51">
            <v>19502</v>
          </cell>
          <cell r="D51">
            <v>3609432</v>
          </cell>
          <cell r="E51">
            <v>377584</v>
          </cell>
          <cell r="F51">
            <v>0</v>
          </cell>
          <cell r="G51">
            <v>16905</v>
          </cell>
          <cell r="H51">
            <v>4446</v>
          </cell>
          <cell r="J51">
            <v>743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1814</v>
          </cell>
          <cell r="J51">
            <v>555531</v>
          </cell>
          <cell r="Q51">
            <v>443041</v>
          </cell>
        </row>
      </sheetData>
      <sheetData sheetId="2">
        <row r="51">
          <cell r="G51">
            <v>178</v>
          </cell>
          <cell r="H51">
            <v>84</v>
          </cell>
          <cell r="L51">
            <v>1094</v>
          </cell>
          <cell r="N51">
            <v>357</v>
          </cell>
          <cell r="O51">
            <v>235933</v>
          </cell>
        </row>
      </sheetData>
      <sheetData sheetId="3"/>
      <sheetData sheetId="4"/>
      <sheetData sheetId="5">
        <row r="51">
          <cell r="C51">
            <v>15124</v>
          </cell>
          <cell r="D51">
            <v>3283525</v>
          </cell>
          <cell r="E51">
            <v>108882</v>
          </cell>
          <cell r="F51">
            <v>112687</v>
          </cell>
          <cell r="G51">
            <v>37247</v>
          </cell>
          <cell r="H51">
            <v>12239</v>
          </cell>
          <cell r="J51">
            <v>672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DEC_SP - SP"/>
      <sheetName val="DEC_SP - VBS"/>
      <sheetName val="DEC_SP - DFI"/>
    </sheetNames>
    <sheetDataSet>
      <sheetData sheetId="0"/>
      <sheetData sheetId="1">
        <row r="51">
          <cell r="I51">
            <v>2916</v>
          </cell>
          <cell r="J51">
            <v>583955</v>
          </cell>
          <cell r="Q51">
            <v>466059.38</v>
          </cell>
        </row>
      </sheetData>
      <sheetData sheetId="2">
        <row r="51">
          <cell r="G51">
            <v>36</v>
          </cell>
          <cell r="H51">
            <v>3</v>
          </cell>
          <cell r="L51">
            <v>790</v>
          </cell>
          <cell r="O51">
            <v>155492</v>
          </cell>
        </row>
      </sheetData>
      <sheetData sheetId="3"/>
      <sheetData sheetId="4"/>
      <sheetData sheetId="5">
        <row r="51">
          <cell r="C51">
            <v>6250</v>
          </cell>
          <cell r="D51">
            <v>766696</v>
          </cell>
          <cell r="E51">
            <v>1020837</v>
          </cell>
          <cell r="F51">
            <v>0</v>
          </cell>
          <cell r="G51">
            <v>13869</v>
          </cell>
          <cell r="H51">
            <v>11519</v>
          </cell>
          <cell r="J51">
            <v>2670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ZO"/>
      <sheetName val="STA_SP2_ZO"/>
      <sheetName val="STA_SP2_RS_ZO"/>
      <sheetName val="STA_SP3_ZO"/>
      <sheetName val="STA_SP4_ZO"/>
      <sheetName val="STA_SP4_VU_MR - 978"/>
      <sheetName val="STA_SP4_VU_MR - 807"/>
      <sheetName val="STA_SP4_RS_ZO"/>
      <sheetName val="STA_SP6_ZO"/>
      <sheetName val="STA_SP7_ZO"/>
      <sheetName val="STA_SP8_ZO"/>
      <sheetName val="STA_SP99"/>
      <sheetName val="Header"/>
    </sheetNames>
    <sheetDataSet>
      <sheetData sheetId="0">
        <row r="51">
          <cell r="I51">
            <v>9498</v>
          </cell>
          <cell r="J51">
            <v>317226</v>
          </cell>
          <cell r="Q51">
            <v>254558.3</v>
          </cell>
        </row>
      </sheetData>
      <sheetData sheetId="1">
        <row r="51">
          <cell r="G51">
            <v>38</v>
          </cell>
          <cell r="H51">
            <v>19</v>
          </cell>
          <cell r="L51">
            <v>502</v>
          </cell>
          <cell r="N51">
            <v>86</v>
          </cell>
          <cell r="O51">
            <v>67645</v>
          </cell>
        </row>
      </sheetData>
      <sheetData sheetId="2"/>
      <sheetData sheetId="3"/>
      <sheetData sheetId="4">
        <row r="51">
          <cell r="C51">
            <v>7314</v>
          </cell>
          <cell r="D51">
            <v>558448</v>
          </cell>
          <cell r="E51">
            <v>321800</v>
          </cell>
          <cell r="F51">
            <v>0</v>
          </cell>
          <cell r="G51">
            <v>11509</v>
          </cell>
          <cell r="H51">
            <v>1355</v>
          </cell>
          <cell r="J51">
            <v>1175.3499999999999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74245</v>
          </cell>
          <cell r="J51">
            <v>592124.66</v>
          </cell>
          <cell r="Q51">
            <v>392766.49</v>
          </cell>
        </row>
      </sheetData>
      <sheetData sheetId="2">
        <row r="51">
          <cell r="G51">
            <v>17</v>
          </cell>
          <cell r="H51">
            <v>0</v>
          </cell>
          <cell r="L51">
            <v>914</v>
          </cell>
          <cell r="N51">
            <v>0</v>
          </cell>
          <cell r="O51">
            <v>174347.15</v>
          </cell>
        </row>
      </sheetData>
      <sheetData sheetId="3"/>
      <sheetData sheetId="4"/>
      <sheetData sheetId="5">
        <row r="51">
          <cell r="C51">
            <v>1039.02</v>
          </cell>
          <cell r="D51">
            <v>601455.28</v>
          </cell>
          <cell r="E51">
            <v>227743.24</v>
          </cell>
          <cell r="F51">
            <v>0</v>
          </cell>
          <cell r="G51">
            <v>2630.68</v>
          </cell>
          <cell r="H51">
            <v>563.5</v>
          </cell>
          <cell r="J51">
            <v>159.71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1212</v>
          </cell>
          <cell r="J51">
            <v>20169.73</v>
          </cell>
          <cell r="Q51">
            <v>7601.76</v>
          </cell>
        </row>
      </sheetData>
      <sheetData sheetId="2">
        <row r="51">
          <cell r="G51">
            <v>0</v>
          </cell>
          <cell r="H51">
            <v>0</v>
          </cell>
          <cell r="L51">
            <v>0</v>
          </cell>
          <cell r="N51">
            <v>0</v>
          </cell>
          <cell r="O51">
            <v>0</v>
          </cell>
        </row>
      </sheetData>
      <sheetData sheetId="3"/>
      <sheetData sheetId="4"/>
      <sheetData sheetId="5">
        <row r="51">
          <cell r="C51">
            <v>987.87</v>
          </cell>
          <cell r="D51">
            <v>5174.01</v>
          </cell>
          <cell r="E51">
            <v>1455.57</v>
          </cell>
          <cell r="F51">
            <v>0</v>
          </cell>
          <cell r="G51">
            <v>0</v>
          </cell>
          <cell r="H51">
            <v>189.14</v>
          </cell>
          <cell r="J51">
            <v>0.95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Zoil"/>
      <sheetName val="Vkupno"/>
    </sheetNames>
    <sheetDataSet>
      <sheetData sheetId="0">
        <row r="12">
          <cell r="C12">
            <v>83</v>
          </cell>
        </row>
      </sheetData>
      <sheetData sheetId="1">
        <row r="12">
          <cell r="C12">
            <v>34</v>
          </cell>
        </row>
      </sheetData>
      <sheetData sheetId="2">
        <row r="12">
          <cell r="C12">
            <v>30</v>
          </cell>
        </row>
      </sheetData>
      <sheetData sheetId="3">
        <row r="12">
          <cell r="C12">
            <v>47</v>
          </cell>
        </row>
      </sheetData>
      <sheetData sheetId="4">
        <row r="12">
          <cell r="D12">
            <v>0</v>
          </cell>
        </row>
      </sheetData>
      <sheetData sheetId="5">
        <row r="12">
          <cell r="C12">
            <v>46</v>
          </cell>
        </row>
      </sheetData>
      <sheetData sheetId="6">
        <row r="12">
          <cell r="C12">
            <v>107</v>
          </cell>
        </row>
      </sheetData>
      <sheetData sheetId="7">
        <row r="12">
          <cell r="C12">
            <v>44</v>
          </cell>
        </row>
      </sheetData>
      <sheetData sheetId="8">
        <row r="12">
          <cell r="C12">
            <v>29</v>
          </cell>
        </row>
      </sheetData>
      <sheetData sheetId="9">
        <row r="12">
          <cell r="C12">
            <v>41</v>
          </cell>
        </row>
      </sheetData>
      <sheetData sheetId="10">
        <row r="12">
          <cell r="C12">
            <v>38</v>
          </cell>
        </row>
      </sheetData>
      <sheetData sheetId="11">
        <row r="12">
          <cell r="C12">
            <v>1</v>
          </cell>
        </row>
      </sheetData>
      <sheetData sheetId="12">
        <row r="12">
          <cell r="C12">
            <v>500</v>
          </cell>
          <cell r="D12">
            <v>63852.62999999999</v>
          </cell>
          <cell r="F12">
            <v>669</v>
          </cell>
          <cell r="G12">
            <v>132859.35999999999</v>
          </cell>
        </row>
        <row r="21">
          <cell r="C21">
            <v>75</v>
          </cell>
          <cell r="D21">
            <v>12169.87</v>
          </cell>
          <cell r="F21">
            <v>194</v>
          </cell>
          <cell r="G21">
            <v>44507.290000000008</v>
          </cell>
        </row>
        <row r="22">
          <cell r="C22">
            <v>643</v>
          </cell>
          <cell r="D22">
            <v>111616.98</v>
          </cell>
          <cell r="F22">
            <v>553</v>
          </cell>
          <cell r="G22">
            <v>130597.84000000001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51523</v>
          </cell>
          <cell r="D10">
            <v>130796.05</v>
          </cell>
          <cell r="F10">
            <v>1153</v>
          </cell>
          <cell r="G10">
            <v>98474.42</v>
          </cell>
          <cell r="H10">
            <v>389</v>
          </cell>
          <cell r="I10">
            <v>23392.63</v>
          </cell>
        </row>
        <row r="20">
          <cell r="C20">
            <v>18979</v>
          </cell>
          <cell r="D20">
            <v>220789.5</v>
          </cell>
          <cell r="F20">
            <v>13489</v>
          </cell>
          <cell r="G20">
            <v>139309.19</v>
          </cell>
          <cell r="H20">
            <v>957</v>
          </cell>
          <cell r="I20">
            <v>13113.39</v>
          </cell>
        </row>
        <row r="24">
          <cell r="C24">
            <v>6960</v>
          </cell>
          <cell r="D24">
            <v>177589.76000000001</v>
          </cell>
          <cell r="F24">
            <v>1188</v>
          </cell>
          <cell r="G24">
            <v>105939.14</v>
          </cell>
          <cell r="H24">
            <v>383</v>
          </cell>
          <cell r="I24">
            <v>45743.09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906.79</v>
          </cell>
          <cell r="F30">
            <v>0</v>
          </cell>
          <cell r="G30">
            <v>127.01</v>
          </cell>
          <cell r="H30">
            <v>1</v>
          </cell>
          <cell r="I30">
            <v>480256.06</v>
          </cell>
        </row>
        <row r="33">
          <cell r="C33">
            <v>4</v>
          </cell>
          <cell r="D33">
            <v>160.97999999999999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991</v>
          </cell>
          <cell r="D36">
            <v>35197.25</v>
          </cell>
          <cell r="F36">
            <v>3</v>
          </cell>
          <cell r="G36">
            <v>103.86</v>
          </cell>
          <cell r="H36">
            <v>1</v>
          </cell>
          <cell r="I36">
            <v>153</v>
          </cell>
        </row>
        <row r="40">
          <cell r="C40">
            <v>21587</v>
          </cell>
          <cell r="D40">
            <v>107055.05</v>
          </cell>
          <cell r="F40">
            <v>112</v>
          </cell>
          <cell r="G40">
            <v>34321.5</v>
          </cell>
          <cell r="H40">
            <v>39</v>
          </cell>
          <cell r="I40">
            <v>18573.11</v>
          </cell>
        </row>
        <row r="56">
          <cell r="C56">
            <v>25697</v>
          </cell>
          <cell r="D56">
            <v>251276.24</v>
          </cell>
          <cell r="F56">
            <v>1503</v>
          </cell>
          <cell r="G56">
            <v>72689.67</v>
          </cell>
          <cell r="H56">
            <v>115</v>
          </cell>
          <cell r="I56">
            <v>8560.4699999999993</v>
          </cell>
        </row>
        <row r="88">
          <cell r="C88">
            <v>83840</v>
          </cell>
          <cell r="D88">
            <v>482448.92</v>
          </cell>
          <cell r="F88">
            <v>2576</v>
          </cell>
          <cell r="G88">
            <v>253263.28</v>
          </cell>
          <cell r="H88">
            <v>1156</v>
          </cell>
          <cell r="I88">
            <v>292944.5</v>
          </cell>
        </row>
        <row r="124">
          <cell r="C124">
            <v>15</v>
          </cell>
          <cell r="D124">
            <v>1099.51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57</v>
          </cell>
          <cell r="D128">
            <v>364.83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9163</v>
          </cell>
          <cell r="D132">
            <v>50798.2</v>
          </cell>
          <cell r="F132">
            <v>18</v>
          </cell>
          <cell r="G132">
            <v>1301.21</v>
          </cell>
          <cell r="H132">
            <v>14</v>
          </cell>
          <cell r="I132">
            <v>18089.62</v>
          </cell>
        </row>
        <row r="153">
          <cell r="C153">
            <v>11687</v>
          </cell>
          <cell r="D153">
            <v>36137.58</v>
          </cell>
          <cell r="F153">
            <v>22</v>
          </cell>
          <cell r="G153">
            <v>432.75</v>
          </cell>
          <cell r="H153">
            <v>20</v>
          </cell>
          <cell r="I153">
            <v>5206.43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62</v>
          </cell>
          <cell r="D161">
            <v>62549.58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98617</v>
          </cell>
          <cell r="D170">
            <v>60937.88</v>
          </cell>
          <cell r="F170">
            <v>1204</v>
          </cell>
          <cell r="G170">
            <v>31292.76</v>
          </cell>
          <cell r="H170">
            <v>445</v>
          </cell>
          <cell r="I170">
            <v>8865.61</v>
          </cell>
        </row>
        <row r="175">
          <cell r="C175">
            <v>247202</v>
          </cell>
        </row>
      </sheetData>
      <sheetData sheetId="2">
        <row r="11">
          <cell r="C11">
            <v>46446</v>
          </cell>
          <cell r="D11">
            <v>253323.46</v>
          </cell>
          <cell r="J11">
            <v>1925</v>
          </cell>
          <cell r="K11">
            <v>122347.86</v>
          </cell>
        </row>
        <row r="12">
          <cell r="C12">
            <v>5381</v>
          </cell>
          <cell r="D12">
            <v>65501.16</v>
          </cell>
          <cell r="J12">
            <v>301</v>
          </cell>
          <cell r="K12">
            <v>20926.419999999998</v>
          </cell>
        </row>
        <row r="13">
          <cell r="C13">
            <v>386</v>
          </cell>
          <cell r="D13">
            <v>7032.29</v>
          </cell>
          <cell r="J13">
            <v>22</v>
          </cell>
          <cell r="K13">
            <v>2030.08</v>
          </cell>
        </row>
        <row r="14">
          <cell r="C14">
            <v>917</v>
          </cell>
          <cell r="D14">
            <v>732.82</v>
          </cell>
          <cell r="J14">
            <v>10</v>
          </cell>
          <cell r="K14">
            <v>502</v>
          </cell>
        </row>
        <row r="15">
          <cell r="C15">
            <v>37</v>
          </cell>
          <cell r="D15">
            <v>113.76</v>
          </cell>
          <cell r="J15">
            <v>1</v>
          </cell>
          <cell r="K15">
            <v>23.34</v>
          </cell>
        </row>
        <row r="16">
          <cell r="C16">
            <v>3338</v>
          </cell>
          <cell r="D16">
            <v>5889.16</v>
          </cell>
          <cell r="J16">
            <v>33</v>
          </cell>
          <cell r="K16">
            <v>5742.14</v>
          </cell>
        </row>
        <row r="17">
          <cell r="C17">
            <v>1824</v>
          </cell>
          <cell r="D17">
            <v>571.44000000000005</v>
          </cell>
          <cell r="J17">
            <v>2</v>
          </cell>
          <cell r="K17">
            <v>139.51</v>
          </cell>
        </row>
        <row r="18">
          <cell r="C18">
            <v>96</v>
          </cell>
          <cell r="D18">
            <v>358.73</v>
          </cell>
          <cell r="J18">
            <v>3</v>
          </cell>
          <cell r="K18">
            <v>184.19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21096</v>
          </cell>
          <cell r="D25">
            <v>94537.78</v>
          </cell>
          <cell r="J25">
            <v>53</v>
          </cell>
          <cell r="K25">
            <v>36571.79</v>
          </cell>
        </row>
        <row r="26">
          <cell r="C26">
            <v>1453</v>
          </cell>
          <cell r="D26">
            <v>23043.39</v>
          </cell>
          <cell r="J26">
            <v>191</v>
          </cell>
          <cell r="K26">
            <v>55272.22</v>
          </cell>
        </row>
        <row r="27">
          <cell r="C27">
            <v>97</v>
          </cell>
          <cell r="D27">
            <v>1602.85</v>
          </cell>
          <cell r="J27">
            <v>4</v>
          </cell>
          <cell r="K27">
            <v>580.65</v>
          </cell>
        </row>
        <row r="28">
          <cell r="C28">
            <v>3</v>
          </cell>
          <cell r="D28">
            <v>16.600000000000001</v>
          </cell>
          <cell r="J28">
            <v>0</v>
          </cell>
          <cell r="K28">
            <v>0</v>
          </cell>
        </row>
        <row r="29">
          <cell r="C29">
            <v>13</v>
          </cell>
          <cell r="D29">
            <v>71.959999999999994</v>
          </cell>
          <cell r="J29">
            <v>1</v>
          </cell>
          <cell r="K29">
            <v>41.11</v>
          </cell>
        </row>
        <row r="30">
          <cell r="C30">
            <v>316</v>
          </cell>
          <cell r="D30">
            <v>556.70000000000005</v>
          </cell>
          <cell r="J30">
            <v>0</v>
          </cell>
          <cell r="K30">
            <v>0</v>
          </cell>
        </row>
        <row r="31">
          <cell r="C31">
            <v>1326</v>
          </cell>
          <cell r="D31">
            <v>6869.19</v>
          </cell>
          <cell r="J31">
            <v>13</v>
          </cell>
          <cell r="K31">
            <v>2376.0100000000002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253</v>
          </cell>
          <cell r="D34">
            <v>1706.63</v>
          </cell>
          <cell r="J34">
            <v>0</v>
          </cell>
          <cell r="K34">
            <v>0</v>
          </cell>
        </row>
        <row r="35">
          <cell r="C35">
            <v>5</v>
          </cell>
          <cell r="D35">
            <v>43.66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39.36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93571.51</v>
          </cell>
        </row>
        <row r="11">
          <cell r="P11">
            <v>157952.81</v>
          </cell>
        </row>
        <row r="12">
          <cell r="P12">
            <v>122323.83</v>
          </cell>
        </row>
        <row r="13">
          <cell r="P13">
            <v>0</v>
          </cell>
        </row>
        <row r="14">
          <cell r="P14">
            <v>756.35</v>
          </cell>
        </row>
        <row r="15">
          <cell r="P15">
            <v>134.28</v>
          </cell>
        </row>
        <row r="16">
          <cell r="P16">
            <v>29358.04</v>
          </cell>
        </row>
        <row r="17">
          <cell r="P17">
            <v>60657.4</v>
          </cell>
        </row>
        <row r="20">
          <cell r="P20">
            <v>169611.47</v>
          </cell>
        </row>
        <row r="26">
          <cell r="P26">
            <v>371067.01</v>
          </cell>
        </row>
        <row r="33">
          <cell r="P33">
            <v>917.11</v>
          </cell>
        </row>
        <row r="34">
          <cell r="P34">
            <v>304.3</v>
          </cell>
        </row>
        <row r="35">
          <cell r="P35">
            <v>40064.58</v>
          </cell>
        </row>
        <row r="36">
          <cell r="P36">
            <v>21682.55</v>
          </cell>
        </row>
        <row r="37">
          <cell r="P37">
            <v>0</v>
          </cell>
        </row>
        <row r="38">
          <cell r="P38">
            <v>49332.86</v>
          </cell>
        </row>
        <row r="39">
          <cell r="P39">
            <v>0</v>
          </cell>
        </row>
        <row r="40">
          <cell r="P40">
            <v>36562.74</v>
          </cell>
        </row>
      </sheetData>
      <sheetData sheetId="5">
        <row r="10">
          <cell r="G10">
            <v>22822.57</v>
          </cell>
        </row>
        <row r="11">
          <cell r="G11">
            <v>7629.73</v>
          </cell>
        </row>
        <row r="12">
          <cell r="G12">
            <v>8275.2999999999993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3469.7</v>
          </cell>
        </row>
        <row r="20">
          <cell r="G20">
            <v>4516.63</v>
          </cell>
        </row>
        <row r="26">
          <cell r="G26">
            <v>235861.85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2151.36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955.55</v>
          </cell>
        </row>
        <row r="41">
          <cell r="C41">
            <v>621385.43000000005</v>
          </cell>
          <cell r="D41">
            <v>7364.69</v>
          </cell>
          <cell r="E41">
            <v>921152.91</v>
          </cell>
          <cell r="G41">
            <v>285682.69</v>
          </cell>
          <cell r="I41">
            <v>68080.52</v>
          </cell>
          <cell r="K41">
            <v>11319.96</v>
          </cell>
          <cell r="M41">
            <v>0</v>
          </cell>
        </row>
      </sheetData>
      <sheetData sheetId="6">
        <row r="9">
          <cell r="C9">
            <v>155925</v>
          </cell>
          <cell r="D9">
            <v>1196086.97</v>
          </cell>
          <cell r="E9">
            <v>0</v>
          </cell>
        </row>
        <row r="18">
          <cell r="C18">
            <v>65084</v>
          </cell>
          <cell r="D18">
            <v>337376.53</v>
          </cell>
          <cell r="E18">
            <v>75765.64</v>
          </cell>
        </row>
        <row r="19">
          <cell r="C19">
            <v>78</v>
          </cell>
          <cell r="D19">
            <v>1003.9</v>
          </cell>
          <cell r="E19">
            <v>121.32</v>
          </cell>
        </row>
        <row r="20">
          <cell r="C20">
            <v>4233</v>
          </cell>
          <cell r="D20">
            <v>2817.61</v>
          </cell>
          <cell r="E20">
            <v>905.66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12847</v>
          </cell>
          <cell r="D22">
            <v>29417.87</v>
          </cell>
          <cell r="E22">
            <v>7186.71</v>
          </cell>
        </row>
        <row r="29">
          <cell r="C29">
            <v>9035</v>
          </cell>
          <cell r="D29">
            <v>51405.42</v>
          </cell>
          <cell r="E29">
            <v>11175.89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6_NO"/>
      <sheetName val="STA_SP6_MTPL_NO"/>
      <sheetName val="STA_SP7_NO"/>
      <sheetName val="STA_SP8_NO"/>
      <sheetName val="STA_SP9_NO"/>
      <sheetName val="STA_SP10_NO"/>
      <sheetName val="STA_SP99"/>
      <sheetName val="STA_SP100"/>
    </sheetNames>
    <sheetDataSet>
      <sheetData sheetId="0">
        <row r="10">
          <cell r="C10">
            <v>34626</v>
          </cell>
          <cell r="D10">
            <v>51526</v>
          </cell>
          <cell r="F10">
            <v>200</v>
          </cell>
          <cell r="G10">
            <v>5425</v>
          </cell>
          <cell r="H10">
            <v>45</v>
          </cell>
          <cell r="I10">
            <v>2599</v>
          </cell>
        </row>
        <row r="20">
          <cell r="C20">
            <v>612</v>
          </cell>
          <cell r="D20">
            <v>29319</v>
          </cell>
          <cell r="F20">
            <v>1496</v>
          </cell>
          <cell r="G20">
            <v>13947</v>
          </cell>
          <cell r="H20">
            <v>41</v>
          </cell>
          <cell r="I20">
            <v>1099</v>
          </cell>
        </row>
        <row r="24">
          <cell r="C24">
            <v>11088</v>
          </cell>
          <cell r="D24">
            <v>83662</v>
          </cell>
          <cell r="F24">
            <v>699</v>
          </cell>
          <cell r="G24">
            <v>36462</v>
          </cell>
          <cell r="H24">
            <v>246</v>
          </cell>
          <cell r="I24">
            <v>24228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286</v>
          </cell>
          <cell r="D36">
            <v>20358</v>
          </cell>
          <cell r="F36">
            <v>3</v>
          </cell>
          <cell r="G36">
            <v>81</v>
          </cell>
          <cell r="H36">
            <v>1</v>
          </cell>
          <cell r="I36">
            <v>40</v>
          </cell>
        </row>
        <row r="40">
          <cell r="C40">
            <v>6702</v>
          </cell>
          <cell r="D40">
            <v>54600</v>
          </cell>
          <cell r="F40">
            <v>16</v>
          </cell>
          <cell r="G40">
            <v>895</v>
          </cell>
          <cell r="H40">
            <v>7</v>
          </cell>
          <cell r="I40">
            <v>300</v>
          </cell>
        </row>
        <row r="56">
          <cell r="C56">
            <v>2830</v>
          </cell>
          <cell r="D56">
            <v>153936</v>
          </cell>
          <cell r="F56">
            <v>769</v>
          </cell>
          <cell r="G56">
            <v>83663</v>
          </cell>
          <cell r="H56">
            <v>89</v>
          </cell>
          <cell r="I56">
            <v>12893</v>
          </cell>
        </row>
        <row r="88">
          <cell r="C88">
            <v>94990</v>
          </cell>
          <cell r="D88">
            <v>464990</v>
          </cell>
          <cell r="F88">
            <v>2284</v>
          </cell>
          <cell r="G88">
            <v>139973</v>
          </cell>
          <cell r="H88">
            <v>965</v>
          </cell>
          <cell r="I88">
            <v>148811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31</v>
          </cell>
          <cell r="D128">
            <v>79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1470</v>
          </cell>
          <cell r="D132">
            <v>17603</v>
          </cell>
          <cell r="F132">
            <v>25</v>
          </cell>
          <cell r="G132">
            <v>521</v>
          </cell>
          <cell r="H132">
            <v>15</v>
          </cell>
          <cell r="I132">
            <v>1015</v>
          </cell>
        </row>
        <row r="153">
          <cell r="C153">
            <v>70</v>
          </cell>
          <cell r="D153">
            <v>2734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9</v>
          </cell>
          <cell r="D161">
            <v>193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17844</v>
          </cell>
          <cell r="D170">
            <v>11978</v>
          </cell>
          <cell r="F170">
            <v>246</v>
          </cell>
          <cell r="G170">
            <v>3552</v>
          </cell>
          <cell r="H170">
            <v>110</v>
          </cell>
          <cell r="I170">
            <v>1567</v>
          </cell>
        </row>
        <row r="175">
          <cell r="C175">
            <v>133038</v>
          </cell>
        </row>
      </sheetData>
      <sheetData sheetId="1">
        <row r="11">
          <cell r="C11">
            <v>35584</v>
          </cell>
          <cell r="D11">
            <v>204312</v>
          </cell>
          <cell r="J11">
            <v>1880</v>
          </cell>
          <cell r="K11">
            <v>102820</v>
          </cell>
        </row>
        <row r="12">
          <cell r="C12">
            <v>3632</v>
          </cell>
          <cell r="D12">
            <v>44235</v>
          </cell>
          <cell r="J12">
            <v>219</v>
          </cell>
          <cell r="K12">
            <v>11337</v>
          </cell>
        </row>
        <row r="13">
          <cell r="C13">
            <v>209</v>
          </cell>
          <cell r="D13">
            <v>4405</v>
          </cell>
          <cell r="J13">
            <v>13</v>
          </cell>
          <cell r="K13">
            <v>823</v>
          </cell>
        </row>
        <row r="14">
          <cell r="C14">
            <v>475</v>
          </cell>
          <cell r="D14">
            <v>392</v>
          </cell>
          <cell r="J14">
            <v>8</v>
          </cell>
          <cell r="K14">
            <v>199</v>
          </cell>
        </row>
        <row r="15">
          <cell r="C15">
            <v>127</v>
          </cell>
          <cell r="D15">
            <v>342</v>
          </cell>
          <cell r="J15">
            <v>2</v>
          </cell>
          <cell r="K15">
            <v>109</v>
          </cell>
        </row>
        <row r="16">
          <cell r="C16">
            <v>1978</v>
          </cell>
          <cell r="D16">
            <v>3493</v>
          </cell>
          <cell r="J16">
            <v>11</v>
          </cell>
          <cell r="K16">
            <v>906</v>
          </cell>
        </row>
        <row r="17">
          <cell r="C17">
            <v>931</v>
          </cell>
          <cell r="D17">
            <v>307</v>
          </cell>
          <cell r="J17">
            <v>0</v>
          </cell>
          <cell r="K17">
            <v>0</v>
          </cell>
        </row>
        <row r="18">
          <cell r="C18">
            <v>308</v>
          </cell>
          <cell r="D18">
            <v>1347</v>
          </cell>
          <cell r="J18">
            <v>55</v>
          </cell>
          <cell r="K18">
            <v>2720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13934</v>
          </cell>
          <cell r="D25">
            <v>65473</v>
          </cell>
          <cell r="J25">
            <v>30</v>
          </cell>
          <cell r="K25">
            <v>5939</v>
          </cell>
        </row>
        <row r="26">
          <cell r="C26">
            <v>639</v>
          </cell>
          <cell r="D26">
            <v>10881</v>
          </cell>
          <cell r="J26">
            <v>41</v>
          </cell>
          <cell r="K26">
            <v>11919</v>
          </cell>
        </row>
        <row r="27">
          <cell r="C27">
            <v>57</v>
          </cell>
          <cell r="D27">
            <v>982</v>
          </cell>
          <cell r="J27">
            <v>1</v>
          </cell>
          <cell r="K27">
            <v>49</v>
          </cell>
        </row>
        <row r="28">
          <cell r="C28">
            <v>4</v>
          </cell>
          <cell r="D28">
            <v>22</v>
          </cell>
          <cell r="J28">
            <v>0</v>
          </cell>
          <cell r="K28">
            <v>0</v>
          </cell>
        </row>
        <row r="29">
          <cell r="C29">
            <v>12</v>
          </cell>
          <cell r="D29">
            <v>66</v>
          </cell>
          <cell r="J29">
            <v>0</v>
          </cell>
          <cell r="K29">
            <v>0</v>
          </cell>
        </row>
        <row r="30">
          <cell r="C30">
            <v>173</v>
          </cell>
          <cell r="D30">
            <v>320</v>
          </cell>
          <cell r="J30">
            <v>0</v>
          </cell>
          <cell r="K30">
            <v>0</v>
          </cell>
        </row>
        <row r="31">
          <cell r="C31">
            <v>564</v>
          </cell>
          <cell r="D31">
            <v>3111</v>
          </cell>
          <cell r="J31">
            <v>5</v>
          </cell>
          <cell r="K31">
            <v>1061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35334</v>
          </cell>
          <cell r="D34">
            <v>114617</v>
          </cell>
          <cell r="J34">
            <v>14</v>
          </cell>
          <cell r="K34">
            <v>1115</v>
          </cell>
        </row>
        <row r="35">
          <cell r="C35">
            <v>531</v>
          </cell>
          <cell r="D35">
            <v>3440</v>
          </cell>
          <cell r="J35">
            <v>0</v>
          </cell>
          <cell r="K35">
            <v>0</v>
          </cell>
        </row>
        <row r="36">
          <cell r="C36">
            <v>47</v>
          </cell>
          <cell r="D36">
            <v>323</v>
          </cell>
          <cell r="J36">
            <v>0</v>
          </cell>
          <cell r="K36">
            <v>0</v>
          </cell>
        </row>
        <row r="37">
          <cell r="C37">
            <v>4</v>
          </cell>
          <cell r="D37">
            <v>56</v>
          </cell>
          <cell r="J37">
            <v>0</v>
          </cell>
          <cell r="K37">
            <v>0</v>
          </cell>
        </row>
        <row r="38">
          <cell r="C38">
            <v>13</v>
          </cell>
          <cell r="D38">
            <v>55</v>
          </cell>
          <cell r="J38">
            <v>0</v>
          </cell>
          <cell r="K38">
            <v>0</v>
          </cell>
        </row>
        <row r="39">
          <cell r="C39">
            <v>51</v>
          </cell>
          <cell r="D39">
            <v>156</v>
          </cell>
          <cell r="J39">
            <v>0</v>
          </cell>
          <cell r="K39">
            <v>0</v>
          </cell>
        </row>
        <row r="40">
          <cell r="C40">
            <v>92</v>
          </cell>
          <cell r="D40">
            <v>61</v>
          </cell>
          <cell r="J40">
            <v>0</v>
          </cell>
          <cell r="K40">
            <v>0</v>
          </cell>
        </row>
        <row r="41">
          <cell r="C41">
            <v>18</v>
          </cell>
          <cell r="D41">
            <v>254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27026</v>
          </cell>
        </row>
        <row r="11">
          <cell r="P11">
            <v>20211</v>
          </cell>
        </row>
        <row r="12">
          <cell r="P12">
            <v>54380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14251</v>
          </cell>
        </row>
        <row r="17">
          <cell r="P17">
            <v>32761</v>
          </cell>
        </row>
        <row r="20">
          <cell r="P20">
            <v>92361</v>
          </cell>
        </row>
        <row r="26">
          <cell r="P26">
            <v>357477</v>
          </cell>
        </row>
        <row r="33">
          <cell r="P33">
            <v>0</v>
          </cell>
        </row>
        <row r="34">
          <cell r="P34">
            <v>61</v>
          </cell>
        </row>
        <row r="35">
          <cell r="P35">
            <v>10782</v>
          </cell>
        </row>
        <row r="36">
          <cell r="P36">
            <v>1048</v>
          </cell>
        </row>
        <row r="37">
          <cell r="P37">
            <v>2</v>
          </cell>
        </row>
        <row r="38">
          <cell r="P38">
            <v>135</v>
          </cell>
        </row>
        <row r="39">
          <cell r="P39">
            <v>0</v>
          </cell>
        </row>
        <row r="40">
          <cell r="P40">
            <v>7187</v>
          </cell>
        </row>
      </sheetData>
      <sheetData sheetId="4">
        <row r="10">
          <cell r="G10">
            <v>15034</v>
          </cell>
        </row>
        <row r="11">
          <cell r="G11">
            <v>4590</v>
          </cell>
        </row>
        <row r="12">
          <cell r="G12">
            <v>17533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758</v>
          </cell>
        </row>
        <row r="17">
          <cell r="G17">
            <v>314</v>
          </cell>
        </row>
        <row r="20">
          <cell r="G20">
            <v>24979</v>
          </cell>
        </row>
        <row r="26">
          <cell r="G26">
            <v>229565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1663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152</v>
          </cell>
        </row>
        <row r="39">
          <cell r="G39">
            <v>0</v>
          </cell>
        </row>
        <row r="40">
          <cell r="G40">
            <v>2997</v>
          </cell>
        </row>
        <row r="41">
          <cell r="C41">
            <v>296404</v>
          </cell>
          <cell r="D41">
            <v>3285</v>
          </cell>
          <cell r="E41">
            <v>192552</v>
          </cell>
          <cell r="G41">
            <v>297585</v>
          </cell>
          <cell r="I41">
            <v>27054</v>
          </cell>
          <cell r="K41">
            <v>8237</v>
          </cell>
          <cell r="M41">
            <v>0</v>
          </cell>
        </row>
      </sheetData>
      <sheetData sheetId="5"/>
      <sheetData sheetId="6"/>
      <sheetData sheetId="7">
        <row r="9">
          <cell r="C9">
            <v>76655</v>
          </cell>
          <cell r="D9">
            <v>383436</v>
          </cell>
          <cell r="E9">
            <v>0</v>
          </cell>
        </row>
        <row r="18">
          <cell r="C18">
            <v>30134</v>
          </cell>
          <cell r="D18">
            <v>368565</v>
          </cell>
          <cell r="E18">
            <v>129141</v>
          </cell>
        </row>
        <row r="19">
          <cell r="C19">
            <v>16081</v>
          </cell>
          <cell r="D19">
            <v>86928</v>
          </cell>
          <cell r="E19">
            <v>25891</v>
          </cell>
        </row>
        <row r="20">
          <cell r="C20">
            <v>107</v>
          </cell>
          <cell r="D20">
            <v>46</v>
          </cell>
          <cell r="E20">
            <v>12</v>
          </cell>
        </row>
        <row r="21">
          <cell r="C21">
            <v>1015</v>
          </cell>
          <cell r="D21">
            <v>13280</v>
          </cell>
          <cell r="E21">
            <v>1992</v>
          </cell>
        </row>
        <row r="22">
          <cell r="C22">
            <v>3059</v>
          </cell>
          <cell r="D22">
            <v>6273</v>
          </cell>
          <cell r="E22">
            <v>1817</v>
          </cell>
        </row>
        <row r="29">
          <cell r="C29">
            <v>5987</v>
          </cell>
          <cell r="D29">
            <v>32453</v>
          </cell>
          <cell r="E29">
            <v>4521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148771</v>
          </cell>
          <cell r="D10">
            <v>84123.94</v>
          </cell>
          <cell r="F10">
            <v>1296</v>
          </cell>
          <cell r="G10">
            <v>28958.13</v>
          </cell>
          <cell r="H10">
            <v>134</v>
          </cell>
          <cell r="I10">
            <v>2324.46</v>
          </cell>
        </row>
        <row r="20">
          <cell r="C20">
            <v>14269</v>
          </cell>
          <cell r="D20">
            <v>129981.85</v>
          </cell>
          <cell r="F20">
            <v>6031</v>
          </cell>
          <cell r="G20">
            <v>86019.76</v>
          </cell>
          <cell r="H20">
            <v>558</v>
          </cell>
          <cell r="I20">
            <v>6984.8</v>
          </cell>
        </row>
        <row r="24">
          <cell r="C24">
            <v>8522</v>
          </cell>
          <cell r="D24">
            <v>248557.85</v>
          </cell>
          <cell r="F24">
            <v>1393</v>
          </cell>
          <cell r="G24">
            <v>142124.44</v>
          </cell>
          <cell r="H24">
            <v>256</v>
          </cell>
          <cell r="I24">
            <v>38333.56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23</v>
          </cell>
          <cell r="D33">
            <v>965.47</v>
          </cell>
          <cell r="F33">
            <v>2</v>
          </cell>
          <cell r="G33">
            <v>939.21</v>
          </cell>
          <cell r="H33">
            <v>0</v>
          </cell>
          <cell r="I33">
            <v>0</v>
          </cell>
        </row>
        <row r="36">
          <cell r="C36">
            <v>215</v>
          </cell>
          <cell r="D36">
            <v>3782.55</v>
          </cell>
          <cell r="F36">
            <v>4</v>
          </cell>
          <cell r="G36">
            <v>277.08</v>
          </cell>
          <cell r="H36">
            <v>0</v>
          </cell>
          <cell r="I36">
            <v>0</v>
          </cell>
        </row>
        <row r="40">
          <cell r="C40">
            <v>25836</v>
          </cell>
          <cell r="D40">
            <v>97504.44</v>
          </cell>
          <cell r="F40">
            <v>173</v>
          </cell>
          <cell r="G40">
            <v>81894.3</v>
          </cell>
          <cell r="H40">
            <v>38</v>
          </cell>
          <cell r="I40">
            <v>137715.14000000001</v>
          </cell>
        </row>
        <row r="56">
          <cell r="C56">
            <v>44020</v>
          </cell>
          <cell r="D56">
            <v>174576.11</v>
          </cell>
          <cell r="F56">
            <v>1322</v>
          </cell>
          <cell r="G56">
            <v>64945.440000000002</v>
          </cell>
          <cell r="H56">
            <v>115</v>
          </cell>
          <cell r="I56">
            <v>5538.05</v>
          </cell>
        </row>
        <row r="88">
          <cell r="C88">
            <v>87943</v>
          </cell>
          <cell r="D88">
            <v>532202.19999999995</v>
          </cell>
          <cell r="F88">
            <v>2735</v>
          </cell>
          <cell r="G88">
            <v>230897.85</v>
          </cell>
          <cell r="H88">
            <v>868</v>
          </cell>
          <cell r="I88">
            <v>188113.18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284</v>
          </cell>
          <cell r="D128">
            <v>1177.6600000000001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16520</v>
          </cell>
          <cell r="D132">
            <v>16618.21</v>
          </cell>
          <cell r="F132">
            <v>63</v>
          </cell>
          <cell r="G132">
            <v>1736.92</v>
          </cell>
          <cell r="H132">
            <v>7</v>
          </cell>
          <cell r="I132">
            <v>3495</v>
          </cell>
        </row>
        <row r="153">
          <cell r="C153">
            <v>47</v>
          </cell>
          <cell r="D153">
            <v>18972.84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311</v>
          </cell>
          <cell r="D161">
            <v>9654.69</v>
          </cell>
          <cell r="F161">
            <v>5</v>
          </cell>
          <cell r="G161">
            <v>2237.7199999999998</v>
          </cell>
          <cell r="H161">
            <v>1</v>
          </cell>
          <cell r="I161">
            <v>90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83120</v>
          </cell>
          <cell r="D170">
            <v>53127.42</v>
          </cell>
          <cell r="F170">
            <v>1107</v>
          </cell>
          <cell r="G170">
            <v>35978.769999999997</v>
          </cell>
          <cell r="H170">
            <v>122</v>
          </cell>
          <cell r="I170">
            <v>6025.18</v>
          </cell>
        </row>
        <row r="175">
          <cell r="C175">
            <v>251712</v>
          </cell>
        </row>
      </sheetData>
      <sheetData sheetId="2">
        <row r="11">
          <cell r="C11">
            <v>46274</v>
          </cell>
          <cell r="D11">
            <v>271732.25</v>
          </cell>
          <cell r="J11">
            <v>2008</v>
          </cell>
          <cell r="K11">
            <v>138870.88</v>
          </cell>
        </row>
        <row r="12">
          <cell r="C12">
            <v>6634</v>
          </cell>
          <cell r="D12">
            <v>79346.47</v>
          </cell>
          <cell r="J12">
            <v>394</v>
          </cell>
          <cell r="K12">
            <v>24638.29</v>
          </cell>
        </row>
        <row r="13">
          <cell r="C13">
            <v>354</v>
          </cell>
          <cell r="D13">
            <v>8163.54</v>
          </cell>
          <cell r="J13">
            <v>34</v>
          </cell>
          <cell r="K13">
            <v>2688.25</v>
          </cell>
        </row>
        <row r="14">
          <cell r="C14">
            <v>748</v>
          </cell>
          <cell r="D14">
            <v>648.89</v>
          </cell>
          <cell r="J14">
            <v>13</v>
          </cell>
          <cell r="K14">
            <v>928.64</v>
          </cell>
        </row>
        <row r="15">
          <cell r="C15">
            <v>47</v>
          </cell>
          <cell r="D15">
            <v>136.4</v>
          </cell>
          <cell r="J15">
            <v>4</v>
          </cell>
          <cell r="K15">
            <v>61.11</v>
          </cell>
        </row>
        <row r="16">
          <cell r="C16">
            <v>4388</v>
          </cell>
          <cell r="D16">
            <v>9214.68</v>
          </cell>
          <cell r="J16">
            <v>32</v>
          </cell>
          <cell r="K16">
            <v>1740.19</v>
          </cell>
        </row>
        <row r="17">
          <cell r="C17">
            <v>1711</v>
          </cell>
          <cell r="D17">
            <v>547.97</v>
          </cell>
          <cell r="J17">
            <v>0</v>
          </cell>
          <cell r="K17">
            <v>0</v>
          </cell>
        </row>
        <row r="18">
          <cell r="C18">
            <v>152</v>
          </cell>
          <cell r="D18">
            <v>585.16999999999996</v>
          </cell>
          <cell r="J18">
            <v>3</v>
          </cell>
          <cell r="K18">
            <v>256.23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22570</v>
          </cell>
          <cell r="D25">
            <v>102447.89</v>
          </cell>
          <cell r="J25">
            <v>51</v>
          </cell>
          <cell r="K25">
            <v>17391.3</v>
          </cell>
        </row>
        <row r="26">
          <cell r="C26">
            <v>1515</v>
          </cell>
          <cell r="D26">
            <v>22839.56</v>
          </cell>
          <cell r="J26">
            <v>121</v>
          </cell>
          <cell r="K26">
            <v>31039.67</v>
          </cell>
        </row>
        <row r="27">
          <cell r="C27">
            <v>194</v>
          </cell>
          <cell r="D27">
            <v>2990.64</v>
          </cell>
          <cell r="J27">
            <v>16</v>
          </cell>
          <cell r="K27">
            <v>3129.41</v>
          </cell>
        </row>
        <row r="28">
          <cell r="C28">
            <v>19</v>
          </cell>
          <cell r="D28">
            <v>199.89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44.29</v>
          </cell>
          <cell r="J29">
            <v>0</v>
          </cell>
          <cell r="K29">
            <v>0</v>
          </cell>
        </row>
        <row r="30">
          <cell r="C30">
            <v>674</v>
          </cell>
          <cell r="D30">
            <v>1177.3599999999999</v>
          </cell>
          <cell r="J30">
            <v>1</v>
          </cell>
          <cell r="K30">
            <v>35.94</v>
          </cell>
        </row>
        <row r="31">
          <cell r="C31">
            <v>1363</v>
          </cell>
          <cell r="D31">
            <v>6706.91</v>
          </cell>
          <cell r="J31">
            <v>5</v>
          </cell>
          <cell r="K31">
            <v>80.39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282</v>
          </cell>
          <cell r="D34">
            <v>1572.58</v>
          </cell>
          <cell r="J34">
            <v>7</v>
          </cell>
          <cell r="K34">
            <v>619.76</v>
          </cell>
        </row>
        <row r="35">
          <cell r="C35">
            <v>4</v>
          </cell>
          <cell r="D35">
            <v>56.59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3</v>
          </cell>
          <cell r="D38">
            <v>7.4</v>
          </cell>
          <cell r="J38">
            <v>0</v>
          </cell>
          <cell r="K38">
            <v>0</v>
          </cell>
        </row>
        <row r="39">
          <cell r="C39">
            <v>13</v>
          </cell>
          <cell r="D39">
            <v>55.97</v>
          </cell>
          <cell r="J39">
            <v>0</v>
          </cell>
          <cell r="K39">
            <v>0</v>
          </cell>
        </row>
        <row r="40">
          <cell r="C40">
            <v>5</v>
          </cell>
          <cell r="D40">
            <v>5.23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70164.11</v>
          </cell>
        </row>
        <row r="11">
          <cell r="P11">
            <v>108347.77</v>
          </cell>
        </row>
        <row r="12">
          <cell r="P12">
            <v>198846.28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772.37</v>
          </cell>
        </row>
        <row r="16">
          <cell r="P16">
            <v>3026.03</v>
          </cell>
        </row>
        <row r="17">
          <cell r="P17">
            <v>78248.3</v>
          </cell>
        </row>
        <row r="20">
          <cell r="P20">
            <v>140686.13</v>
          </cell>
        </row>
        <row r="26">
          <cell r="P26">
            <v>409386.31</v>
          </cell>
        </row>
        <row r="33">
          <cell r="P33">
            <v>0</v>
          </cell>
        </row>
        <row r="34">
          <cell r="P34">
            <v>981.39</v>
          </cell>
        </row>
        <row r="35">
          <cell r="P35">
            <v>13713.25</v>
          </cell>
        </row>
        <row r="36">
          <cell r="P36">
            <v>13280.72</v>
          </cell>
        </row>
        <row r="37">
          <cell r="P37">
            <v>0</v>
          </cell>
        </row>
        <row r="38">
          <cell r="P38">
            <v>8045.58</v>
          </cell>
        </row>
        <row r="39">
          <cell r="P39">
            <v>0</v>
          </cell>
        </row>
        <row r="40">
          <cell r="P40">
            <v>35741.67</v>
          </cell>
        </row>
      </sheetData>
      <sheetData sheetId="5">
        <row r="10">
          <cell r="G10">
            <v>13230.74</v>
          </cell>
        </row>
        <row r="11">
          <cell r="G11">
            <v>4752.53</v>
          </cell>
        </row>
        <row r="12">
          <cell r="G12">
            <v>22616.880000000001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1539.03</v>
          </cell>
        </row>
        <row r="20">
          <cell r="G20">
            <v>13358.06</v>
          </cell>
        </row>
        <row r="26">
          <cell r="G26">
            <v>188901.75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623555.71</v>
          </cell>
          <cell r="D41">
            <v>7117.38</v>
          </cell>
          <cell r="E41">
            <v>388619.37</v>
          </cell>
          <cell r="G41">
            <v>246755.07</v>
          </cell>
          <cell r="I41">
            <v>18349.86</v>
          </cell>
          <cell r="K41">
            <v>25838.18</v>
          </cell>
          <cell r="M41">
            <v>0</v>
          </cell>
        </row>
      </sheetData>
      <sheetData sheetId="6">
        <row r="9">
          <cell r="C9">
            <v>98659</v>
          </cell>
          <cell r="D9">
            <v>785538.5</v>
          </cell>
          <cell r="E9">
            <v>0</v>
          </cell>
        </row>
        <row r="18">
          <cell r="C18">
            <v>30327</v>
          </cell>
          <cell r="D18">
            <v>230959.04</v>
          </cell>
          <cell r="E18">
            <v>44855.11</v>
          </cell>
        </row>
        <row r="19">
          <cell r="C19">
            <v>3864</v>
          </cell>
          <cell r="D19">
            <v>17505.34</v>
          </cell>
          <cell r="E19">
            <v>4017.86</v>
          </cell>
        </row>
        <row r="20">
          <cell r="C20">
            <v>5119</v>
          </cell>
          <cell r="D20">
            <v>3253.08</v>
          </cell>
          <cell r="E20">
            <v>971.99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50201</v>
          </cell>
          <cell r="D22">
            <v>60437.96</v>
          </cell>
          <cell r="E22">
            <v>17500.740000000002</v>
          </cell>
        </row>
        <row r="29">
          <cell r="C29">
            <v>36405</v>
          </cell>
          <cell r="D29">
            <v>252254.09</v>
          </cell>
          <cell r="E29">
            <v>47404.97</v>
          </cell>
        </row>
        <row r="38">
          <cell r="C38">
            <v>27137</v>
          </cell>
          <cell r="D38">
            <v>21297.22</v>
          </cell>
          <cell r="E38">
            <v>1780.8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56802</v>
          </cell>
          <cell r="D10">
            <v>97531</v>
          </cell>
          <cell r="F10">
            <v>1224</v>
          </cell>
          <cell r="G10">
            <v>52570</v>
          </cell>
          <cell r="H10">
            <v>231</v>
          </cell>
          <cell r="I10">
            <v>8787</v>
          </cell>
        </row>
        <row r="20">
          <cell r="C20">
            <v>1321</v>
          </cell>
          <cell r="D20">
            <v>233861</v>
          </cell>
          <cell r="F20">
            <v>13968</v>
          </cell>
          <cell r="G20">
            <v>164505</v>
          </cell>
          <cell r="H20">
            <v>758</v>
          </cell>
          <cell r="I20">
            <v>16209</v>
          </cell>
        </row>
        <row r="24">
          <cell r="C24">
            <v>5371</v>
          </cell>
          <cell r="D24">
            <v>136792</v>
          </cell>
          <cell r="F24">
            <v>766</v>
          </cell>
          <cell r="G24">
            <v>67862</v>
          </cell>
          <cell r="H24">
            <v>367</v>
          </cell>
          <cell r="I24">
            <v>24921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8</v>
          </cell>
          <cell r="D30">
            <v>76326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48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538</v>
          </cell>
          <cell r="D36">
            <v>5704</v>
          </cell>
          <cell r="F36">
            <v>1</v>
          </cell>
          <cell r="G36">
            <v>33</v>
          </cell>
          <cell r="H36">
            <v>0</v>
          </cell>
          <cell r="I36">
            <v>0</v>
          </cell>
        </row>
        <row r="40">
          <cell r="C40">
            <v>15149</v>
          </cell>
          <cell r="D40">
            <v>240774</v>
          </cell>
          <cell r="F40">
            <v>463</v>
          </cell>
          <cell r="G40">
            <v>35366</v>
          </cell>
          <cell r="H40">
            <v>88</v>
          </cell>
          <cell r="I40">
            <v>35990</v>
          </cell>
        </row>
        <row r="56">
          <cell r="C56">
            <v>13145</v>
          </cell>
          <cell r="D56">
            <v>103678</v>
          </cell>
          <cell r="F56">
            <v>182</v>
          </cell>
          <cell r="G56">
            <v>5974</v>
          </cell>
          <cell r="H56">
            <v>52</v>
          </cell>
          <cell r="I56">
            <v>3383</v>
          </cell>
        </row>
        <row r="88">
          <cell r="C88">
            <v>84950</v>
          </cell>
          <cell r="D88">
            <v>446750</v>
          </cell>
          <cell r="F88">
            <v>2419</v>
          </cell>
          <cell r="G88">
            <v>173561</v>
          </cell>
          <cell r="H88">
            <v>1506</v>
          </cell>
          <cell r="I88">
            <v>253787</v>
          </cell>
        </row>
        <row r="124">
          <cell r="C124">
            <v>7</v>
          </cell>
          <cell r="D124">
            <v>8720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188</v>
          </cell>
          <cell r="D128">
            <v>715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14639</v>
          </cell>
          <cell r="D132">
            <v>92268</v>
          </cell>
          <cell r="F132">
            <v>46</v>
          </cell>
          <cell r="G132">
            <v>1511</v>
          </cell>
          <cell r="H132">
            <v>29</v>
          </cell>
          <cell r="I132">
            <v>3629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16</v>
          </cell>
          <cell r="D158">
            <v>29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1059</v>
          </cell>
          <cell r="D161">
            <v>944</v>
          </cell>
          <cell r="F161">
            <v>1</v>
          </cell>
          <cell r="G161">
            <v>15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98219</v>
          </cell>
          <cell r="D170">
            <v>47985</v>
          </cell>
          <cell r="F170">
            <v>825</v>
          </cell>
          <cell r="G170">
            <v>23202</v>
          </cell>
          <cell r="H170">
            <v>151</v>
          </cell>
          <cell r="I170">
            <v>6052</v>
          </cell>
        </row>
        <row r="175">
          <cell r="C175">
            <v>220915</v>
          </cell>
        </row>
      </sheetData>
      <sheetData sheetId="1">
        <row r="11">
          <cell r="C11">
            <v>49715</v>
          </cell>
          <cell r="D11">
            <v>269887</v>
          </cell>
          <cell r="J11">
            <v>2051</v>
          </cell>
          <cell r="K11">
            <v>124749</v>
          </cell>
        </row>
        <row r="12">
          <cell r="C12">
            <v>4241</v>
          </cell>
          <cell r="D12">
            <v>44287</v>
          </cell>
          <cell r="J12">
            <v>247</v>
          </cell>
          <cell r="K12">
            <v>17969</v>
          </cell>
        </row>
        <row r="13">
          <cell r="C13">
            <v>459</v>
          </cell>
          <cell r="D13">
            <v>4069</v>
          </cell>
          <cell r="J13">
            <v>3</v>
          </cell>
          <cell r="K13">
            <v>930</v>
          </cell>
        </row>
        <row r="14">
          <cell r="C14">
            <v>651</v>
          </cell>
          <cell r="D14">
            <v>539</v>
          </cell>
          <cell r="J14">
            <v>9</v>
          </cell>
          <cell r="K14">
            <v>549</v>
          </cell>
        </row>
        <row r="15">
          <cell r="C15">
            <v>49</v>
          </cell>
          <cell r="D15">
            <v>153</v>
          </cell>
          <cell r="J15">
            <v>4</v>
          </cell>
          <cell r="K15">
            <v>342</v>
          </cell>
        </row>
        <row r="16">
          <cell r="C16">
            <v>3387</v>
          </cell>
          <cell r="D16">
            <v>4738</v>
          </cell>
          <cell r="J16">
            <v>19</v>
          </cell>
          <cell r="K16">
            <v>635</v>
          </cell>
        </row>
        <row r="17">
          <cell r="C17">
            <v>888</v>
          </cell>
          <cell r="D17">
            <v>274</v>
          </cell>
          <cell r="J17">
            <v>0</v>
          </cell>
          <cell r="K17">
            <v>0</v>
          </cell>
        </row>
        <row r="18">
          <cell r="C18">
            <v>120</v>
          </cell>
          <cell r="D18">
            <v>462</v>
          </cell>
          <cell r="J18">
            <v>2</v>
          </cell>
          <cell r="K18">
            <v>64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1161</v>
          </cell>
          <cell r="D21">
            <v>294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99</v>
          </cell>
          <cell r="D23">
            <v>173</v>
          </cell>
          <cell r="J23">
            <v>0</v>
          </cell>
          <cell r="K23">
            <v>0</v>
          </cell>
        </row>
        <row r="25">
          <cell r="C25">
            <v>21848</v>
          </cell>
          <cell r="D25">
            <v>97448</v>
          </cell>
          <cell r="J25">
            <v>42</v>
          </cell>
          <cell r="K25">
            <v>5372</v>
          </cell>
        </row>
        <row r="26">
          <cell r="C26">
            <v>554</v>
          </cell>
          <cell r="D26">
            <v>9162</v>
          </cell>
          <cell r="J26">
            <v>35</v>
          </cell>
          <cell r="K26">
            <v>15870</v>
          </cell>
        </row>
        <row r="27">
          <cell r="C27">
            <v>410</v>
          </cell>
          <cell r="D27">
            <v>3427</v>
          </cell>
          <cell r="J27">
            <v>1</v>
          </cell>
          <cell r="K27">
            <v>92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9</v>
          </cell>
          <cell r="D29">
            <v>44</v>
          </cell>
          <cell r="J29">
            <v>0</v>
          </cell>
          <cell r="K29">
            <v>0</v>
          </cell>
        </row>
        <row r="30">
          <cell r="C30">
            <v>266</v>
          </cell>
          <cell r="D30">
            <v>461</v>
          </cell>
          <cell r="J30">
            <v>1</v>
          </cell>
          <cell r="K30">
            <v>166</v>
          </cell>
        </row>
        <row r="31">
          <cell r="C31">
            <v>454</v>
          </cell>
          <cell r="D31">
            <v>2441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308</v>
          </cell>
          <cell r="D34">
            <v>1672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15</v>
          </cell>
          <cell r="D39">
            <v>74</v>
          </cell>
          <cell r="J39">
            <v>0</v>
          </cell>
          <cell r="K39">
            <v>0</v>
          </cell>
        </row>
        <row r="40">
          <cell r="C40">
            <v>12</v>
          </cell>
          <cell r="D40">
            <v>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71186</v>
          </cell>
        </row>
        <row r="11">
          <cell r="P11">
            <v>196443</v>
          </cell>
        </row>
        <row r="12">
          <cell r="P12">
            <v>116273</v>
          </cell>
        </row>
        <row r="13">
          <cell r="P13">
            <v>0</v>
          </cell>
        </row>
        <row r="14">
          <cell r="P14">
            <v>57245</v>
          </cell>
        </row>
        <row r="15">
          <cell r="P15">
            <v>41</v>
          </cell>
        </row>
        <row r="16">
          <cell r="P16">
            <v>4278</v>
          </cell>
        </row>
        <row r="17">
          <cell r="P17">
            <v>204618</v>
          </cell>
        </row>
        <row r="20">
          <cell r="P20">
            <v>88109</v>
          </cell>
        </row>
        <row r="26">
          <cell r="P26">
            <v>348313</v>
          </cell>
        </row>
        <row r="33">
          <cell r="P33">
            <v>6540</v>
          </cell>
        </row>
        <row r="34">
          <cell r="P34">
            <v>546</v>
          </cell>
        </row>
        <row r="35">
          <cell r="P35">
            <v>76582</v>
          </cell>
        </row>
        <row r="36">
          <cell r="P36">
            <v>0</v>
          </cell>
        </row>
        <row r="37">
          <cell r="P37">
            <v>25</v>
          </cell>
        </row>
        <row r="38">
          <cell r="P38">
            <v>802</v>
          </cell>
        </row>
        <row r="39">
          <cell r="P39">
            <v>0</v>
          </cell>
        </row>
        <row r="40">
          <cell r="P40">
            <v>26392</v>
          </cell>
        </row>
      </sheetData>
      <sheetData sheetId="4">
        <row r="10">
          <cell r="G10">
            <v>19939</v>
          </cell>
        </row>
        <row r="11">
          <cell r="G11">
            <v>9477</v>
          </cell>
        </row>
        <row r="12">
          <cell r="G12">
            <v>13824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37</v>
          </cell>
        </row>
        <row r="17">
          <cell r="G17">
            <v>8914</v>
          </cell>
        </row>
        <row r="20">
          <cell r="G20">
            <v>2511</v>
          </cell>
        </row>
        <row r="26">
          <cell r="G26">
            <v>202648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5817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1849</v>
          </cell>
        </row>
        <row r="41">
          <cell r="C41">
            <v>632985</v>
          </cell>
          <cell r="D41">
            <v>9065</v>
          </cell>
          <cell r="E41">
            <v>352758</v>
          </cell>
          <cell r="G41">
            <v>265016</v>
          </cell>
          <cell r="I41">
            <v>6005</v>
          </cell>
          <cell r="K41">
            <v>12201</v>
          </cell>
          <cell r="M41">
            <v>0</v>
          </cell>
        </row>
      </sheetData>
      <sheetData sheetId="5">
        <row r="9">
          <cell r="C9">
            <v>160716</v>
          </cell>
          <cell r="D9">
            <v>1147024.4099999999</v>
          </cell>
          <cell r="E9">
            <v>0</v>
          </cell>
        </row>
        <row r="18">
          <cell r="C18">
            <v>29929</v>
          </cell>
          <cell r="D18">
            <v>286179.69</v>
          </cell>
          <cell r="E18">
            <v>73471.009999999995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23249</v>
          </cell>
          <cell r="D20">
            <v>13104</v>
          </cell>
          <cell r="E20">
            <v>3926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6882</v>
          </cell>
          <cell r="D29">
            <v>45149.88</v>
          </cell>
          <cell r="E29">
            <v>12678</v>
          </cell>
        </row>
        <row r="38">
          <cell r="C38">
            <v>139</v>
          </cell>
          <cell r="D38">
            <v>667</v>
          </cell>
          <cell r="E38">
            <v>371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75388</v>
          </cell>
          <cell r="D10">
            <v>30509.35</v>
          </cell>
          <cell r="F10">
            <v>434</v>
          </cell>
          <cell r="G10">
            <v>6439.07</v>
          </cell>
          <cell r="H10">
            <v>125</v>
          </cell>
          <cell r="I10">
            <v>3016.89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1430</v>
          </cell>
          <cell r="D24">
            <v>28807.439999999999</v>
          </cell>
          <cell r="F24">
            <v>169</v>
          </cell>
          <cell r="G24">
            <v>14035.02</v>
          </cell>
          <cell r="H24">
            <v>125</v>
          </cell>
          <cell r="I24">
            <v>8157.86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1167</v>
          </cell>
          <cell r="D40">
            <v>4013.39</v>
          </cell>
          <cell r="F40">
            <v>13</v>
          </cell>
          <cell r="G40">
            <v>264.27</v>
          </cell>
          <cell r="H40">
            <v>24</v>
          </cell>
          <cell r="I40">
            <v>870.8</v>
          </cell>
        </row>
        <row r="56">
          <cell r="C56">
            <v>742</v>
          </cell>
          <cell r="D56">
            <v>2376.71</v>
          </cell>
          <cell r="F56">
            <v>6</v>
          </cell>
          <cell r="G56">
            <v>243.89</v>
          </cell>
          <cell r="H56">
            <v>15</v>
          </cell>
          <cell r="I56">
            <v>585.95000000000005</v>
          </cell>
        </row>
        <row r="88">
          <cell r="C88">
            <v>120763</v>
          </cell>
          <cell r="D88">
            <v>650490.07999999996</v>
          </cell>
          <cell r="F88">
            <v>3408</v>
          </cell>
          <cell r="G88">
            <v>227161.60000000001</v>
          </cell>
          <cell r="H88">
            <v>2967</v>
          </cell>
          <cell r="I88">
            <v>222604.55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365</v>
          </cell>
          <cell r="D132">
            <v>599.48</v>
          </cell>
          <cell r="F132">
            <v>0</v>
          </cell>
          <cell r="G132">
            <v>0</v>
          </cell>
          <cell r="H132">
            <v>6</v>
          </cell>
          <cell r="I132">
            <v>232.63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10103</v>
          </cell>
          <cell r="D170">
            <v>5619.15</v>
          </cell>
          <cell r="F170">
            <v>118</v>
          </cell>
          <cell r="G170">
            <v>2716.47</v>
          </cell>
          <cell r="H170">
            <v>70</v>
          </cell>
          <cell r="I170">
            <v>1526.64</v>
          </cell>
        </row>
        <row r="175">
          <cell r="C175">
            <v>133395</v>
          </cell>
        </row>
      </sheetData>
      <sheetData sheetId="1">
        <row r="11">
          <cell r="C11">
            <v>73963</v>
          </cell>
          <cell r="D11">
            <v>416733.91</v>
          </cell>
          <cell r="J11">
            <v>2943</v>
          </cell>
          <cell r="K11">
            <v>164105.06</v>
          </cell>
        </row>
        <row r="12">
          <cell r="C12">
            <v>6184</v>
          </cell>
          <cell r="D12">
            <v>67114.28</v>
          </cell>
          <cell r="J12">
            <v>236</v>
          </cell>
          <cell r="K12">
            <v>12580.7</v>
          </cell>
        </row>
        <row r="13">
          <cell r="C13">
            <v>345</v>
          </cell>
          <cell r="D13">
            <v>7697.88</v>
          </cell>
          <cell r="J13">
            <v>28</v>
          </cell>
          <cell r="K13">
            <v>1536.08</v>
          </cell>
        </row>
        <row r="14">
          <cell r="C14">
            <v>1260</v>
          </cell>
          <cell r="D14">
            <v>1122.0899999999999</v>
          </cell>
          <cell r="J14">
            <v>8</v>
          </cell>
          <cell r="K14">
            <v>408.14</v>
          </cell>
        </row>
        <row r="15">
          <cell r="C15">
            <v>310</v>
          </cell>
          <cell r="D15">
            <v>1134.68</v>
          </cell>
          <cell r="J15">
            <v>7</v>
          </cell>
          <cell r="K15">
            <v>306.83999999999997</v>
          </cell>
        </row>
        <row r="16">
          <cell r="C16">
            <v>5960</v>
          </cell>
          <cell r="D16">
            <v>10776.78</v>
          </cell>
          <cell r="J16">
            <v>45</v>
          </cell>
          <cell r="K16">
            <v>2069.36</v>
          </cell>
        </row>
        <row r="17">
          <cell r="C17">
            <v>1562</v>
          </cell>
          <cell r="D17">
            <v>499.95</v>
          </cell>
          <cell r="J17">
            <v>3</v>
          </cell>
          <cell r="K17">
            <v>67.41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26835</v>
          </cell>
          <cell r="D25">
            <v>118072.47</v>
          </cell>
          <cell r="J25">
            <v>88</v>
          </cell>
          <cell r="K25">
            <v>19525.71</v>
          </cell>
        </row>
        <row r="26">
          <cell r="C26">
            <v>725</v>
          </cell>
          <cell r="D26">
            <v>11758.3</v>
          </cell>
          <cell r="J26">
            <v>37</v>
          </cell>
          <cell r="K26">
            <v>10682.82</v>
          </cell>
        </row>
        <row r="27">
          <cell r="C27">
            <v>123</v>
          </cell>
          <cell r="D27">
            <v>1999.85</v>
          </cell>
          <cell r="J27">
            <v>8</v>
          </cell>
          <cell r="K27">
            <v>14478.56</v>
          </cell>
        </row>
        <row r="28">
          <cell r="C28">
            <v>7</v>
          </cell>
          <cell r="D28">
            <v>28.28</v>
          </cell>
          <cell r="J28">
            <v>0</v>
          </cell>
          <cell r="K28">
            <v>0</v>
          </cell>
        </row>
        <row r="29">
          <cell r="C29">
            <v>14</v>
          </cell>
          <cell r="D29">
            <v>72.27</v>
          </cell>
          <cell r="J29">
            <v>0</v>
          </cell>
          <cell r="K29">
            <v>0</v>
          </cell>
        </row>
        <row r="30">
          <cell r="C30">
            <v>526</v>
          </cell>
          <cell r="D30">
            <v>898.7</v>
          </cell>
          <cell r="J30">
            <v>0</v>
          </cell>
          <cell r="K30">
            <v>0</v>
          </cell>
        </row>
        <row r="31">
          <cell r="C31">
            <v>761</v>
          </cell>
          <cell r="D31">
            <v>3909.21</v>
          </cell>
          <cell r="J31">
            <v>5</v>
          </cell>
          <cell r="K31">
            <v>1400.92</v>
          </cell>
        </row>
        <row r="32">
          <cell r="C32">
            <v>3</v>
          </cell>
          <cell r="D32">
            <v>16.61</v>
          </cell>
          <cell r="J32">
            <v>0</v>
          </cell>
          <cell r="K32">
            <v>0</v>
          </cell>
        </row>
        <row r="34">
          <cell r="C34">
            <v>2155</v>
          </cell>
          <cell r="D34">
            <v>7996.81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24407</v>
          </cell>
        </row>
        <row r="11">
          <cell r="P11">
            <v>0</v>
          </cell>
        </row>
        <row r="12">
          <cell r="P12">
            <v>23046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3210</v>
          </cell>
        </row>
        <row r="20">
          <cell r="P20">
            <v>1901</v>
          </cell>
        </row>
        <row r="26">
          <cell r="P26">
            <v>455804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480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4495</v>
          </cell>
        </row>
      </sheetData>
      <sheetData sheetId="4">
        <row r="10">
          <cell r="G10">
            <v>2560.37</v>
          </cell>
        </row>
        <row r="11">
          <cell r="G11">
            <v>0</v>
          </cell>
        </row>
        <row r="12">
          <cell r="G12">
            <v>267.44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47.63</v>
          </cell>
        </row>
        <row r="20">
          <cell r="G20">
            <v>47.63</v>
          </cell>
        </row>
        <row r="26">
          <cell r="G26">
            <v>88112.76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16.649999999999999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842</v>
          </cell>
        </row>
        <row r="41">
          <cell r="C41">
            <v>359521.16</v>
          </cell>
          <cell r="D41">
            <v>0</v>
          </cell>
          <cell r="E41">
            <v>236995.32</v>
          </cell>
          <cell r="G41">
            <v>91894.48</v>
          </cell>
          <cell r="I41">
            <v>2396.23</v>
          </cell>
          <cell r="K41">
            <v>1704.83</v>
          </cell>
          <cell r="M41">
            <v>0</v>
          </cell>
        </row>
      </sheetData>
      <sheetData sheetId="5">
        <row r="9">
          <cell r="C9">
            <v>382</v>
          </cell>
          <cell r="D9">
            <v>1353</v>
          </cell>
        </row>
        <row r="18">
          <cell r="C18">
            <v>84117</v>
          </cell>
          <cell r="D18">
            <v>452051</v>
          </cell>
          <cell r="E18">
            <v>146753</v>
          </cell>
        </row>
        <row r="19">
          <cell r="C19">
            <v>1288</v>
          </cell>
          <cell r="D19">
            <v>8893</v>
          </cell>
          <cell r="E19">
            <v>3071</v>
          </cell>
        </row>
        <row r="20">
          <cell r="C20">
            <v>611</v>
          </cell>
          <cell r="D20">
            <v>271</v>
          </cell>
          <cell r="E20">
            <v>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46997</v>
          </cell>
          <cell r="D29">
            <v>259848</v>
          </cell>
          <cell r="E29">
            <v>68237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6"/>
    </sheetNames>
    <sheetDataSet>
      <sheetData sheetId="0"/>
      <sheetData sheetId="1">
        <row r="10">
          <cell r="C10">
            <v>81406</v>
          </cell>
          <cell r="D10">
            <v>60758</v>
          </cell>
          <cell r="F10">
            <v>711</v>
          </cell>
          <cell r="G10">
            <v>27943</v>
          </cell>
          <cell r="H10">
            <v>38</v>
          </cell>
          <cell r="I10">
            <v>5090</v>
          </cell>
        </row>
        <row r="20">
          <cell r="C20">
            <v>522</v>
          </cell>
          <cell r="D20">
            <v>122148</v>
          </cell>
          <cell r="F20">
            <v>5392</v>
          </cell>
          <cell r="G20">
            <v>55881</v>
          </cell>
          <cell r="H20">
            <v>13</v>
          </cell>
          <cell r="I20">
            <v>103</v>
          </cell>
        </row>
        <row r="24">
          <cell r="C24">
            <v>3565</v>
          </cell>
          <cell r="D24">
            <v>109979</v>
          </cell>
          <cell r="F24">
            <v>735</v>
          </cell>
          <cell r="G24">
            <v>69775</v>
          </cell>
          <cell r="H24">
            <v>170</v>
          </cell>
          <cell r="I24">
            <v>11471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23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186</v>
          </cell>
          <cell r="D36">
            <v>14940</v>
          </cell>
          <cell r="F36">
            <v>14</v>
          </cell>
          <cell r="G36">
            <v>440</v>
          </cell>
          <cell r="H36">
            <v>0</v>
          </cell>
          <cell r="I36">
            <v>0</v>
          </cell>
        </row>
        <row r="40">
          <cell r="C40">
            <v>4828</v>
          </cell>
          <cell r="D40">
            <v>58918</v>
          </cell>
          <cell r="F40">
            <v>22</v>
          </cell>
          <cell r="G40">
            <v>14871</v>
          </cell>
          <cell r="H40">
            <v>18</v>
          </cell>
          <cell r="I40">
            <v>18260</v>
          </cell>
        </row>
        <row r="56">
          <cell r="C56">
            <v>2661</v>
          </cell>
          <cell r="D56">
            <v>210017</v>
          </cell>
          <cell r="F56">
            <v>271</v>
          </cell>
          <cell r="G56">
            <v>33920</v>
          </cell>
          <cell r="H56">
            <v>37</v>
          </cell>
          <cell r="I56">
            <v>3203</v>
          </cell>
        </row>
        <row r="88">
          <cell r="C88">
            <v>151203</v>
          </cell>
          <cell r="D88">
            <v>840560</v>
          </cell>
          <cell r="F88">
            <v>5071</v>
          </cell>
          <cell r="G88">
            <v>349617</v>
          </cell>
          <cell r="H88">
            <v>1037</v>
          </cell>
          <cell r="I88">
            <v>116817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115</v>
          </cell>
          <cell r="D128">
            <v>524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2298</v>
          </cell>
          <cell r="D132">
            <v>50451</v>
          </cell>
          <cell r="F132">
            <v>17</v>
          </cell>
          <cell r="G132">
            <v>4253</v>
          </cell>
          <cell r="H132">
            <v>19</v>
          </cell>
          <cell r="I132">
            <v>11009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27</v>
          </cell>
          <cell r="D161">
            <v>9654</v>
          </cell>
          <cell r="F161">
            <v>1</v>
          </cell>
          <cell r="G161">
            <v>2732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43159</v>
          </cell>
          <cell r="D170">
            <v>21884</v>
          </cell>
          <cell r="F170">
            <v>204</v>
          </cell>
          <cell r="G170">
            <v>3368</v>
          </cell>
          <cell r="H170">
            <v>33</v>
          </cell>
          <cell r="I170">
            <v>415</v>
          </cell>
        </row>
        <row r="175">
          <cell r="C175">
            <v>204442</v>
          </cell>
        </row>
      </sheetData>
      <sheetData sheetId="2">
        <row r="11">
          <cell r="C11">
            <v>89953</v>
          </cell>
          <cell r="D11">
            <v>510982</v>
          </cell>
          <cell r="J11">
            <v>4203</v>
          </cell>
          <cell r="K11">
            <v>259314</v>
          </cell>
        </row>
        <row r="12">
          <cell r="C12">
            <v>9179</v>
          </cell>
          <cell r="D12">
            <v>96594</v>
          </cell>
          <cell r="J12">
            <v>501</v>
          </cell>
          <cell r="K12">
            <v>31119</v>
          </cell>
        </row>
        <row r="13">
          <cell r="C13">
            <v>594</v>
          </cell>
          <cell r="D13">
            <v>12344</v>
          </cell>
          <cell r="J13">
            <v>113</v>
          </cell>
          <cell r="K13">
            <v>8793</v>
          </cell>
        </row>
        <row r="14">
          <cell r="C14">
            <v>1167</v>
          </cell>
          <cell r="D14">
            <v>948</v>
          </cell>
          <cell r="J14">
            <v>11</v>
          </cell>
          <cell r="K14">
            <v>645</v>
          </cell>
        </row>
        <row r="15">
          <cell r="C15">
            <v>67</v>
          </cell>
          <cell r="D15">
            <v>243</v>
          </cell>
          <cell r="J15">
            <v>5</v>
          </cell>
          <cell r="K15">
            <v>304</v>
          </cell>
        </row>
        <row r="16">
          <cell r="C16">
            <v>5586</v>
          </cell>
          <cell r="D16">
            <v>9754</v>
          </cell>
          <cell r="J16">
            <v>40</v>
          </cell>
          <cell r="K16">
            <v>2241</v>
          </cell>
        </row>
        <row r="17">
          <cell r="C17">
            <v>1926</v>
          </cell>
          <cell r="D17">
            <v>604</v>
          </cell>
          <cell r="J17">
            <v>3</v>
          </cell>
          <cell r="K17">
            <v>316</v>
          </cell>
        </row>
        <row r="18">
          <cell r="C18">
            <v>309</v>
          </cell>
          <cell r="D18">
            <v>1120</v>
          </cell>
          <cell r="J18">
            <v>17</v>
          </cell>
          <cell r="K18">
            <v>661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38741</v>
          </cell>
          <cell r="D25">
            <v>170451</v>
          </cell>
          <cell r="J25">
            <v>101</v>
          </cell>
          <cell r="K25">
            <v>31418</v>
          </cell>
        </row>
        <row r="26">
          <cell r="C26">
            <v>1052</v>
          </cell>
          <cell r="D26">
            <v>17542</v>
          </cell>
          <cell r="J26">
            <v>68</v>
          </cell>
          <cell r="K26">
            <v>12339</v>
          </cell>
        </row>
        <row r="27">
          <cell r="C27">
            <v>123</v>
          </cell>
          <cell r="D27">
            <v>2050</v>
          </cell>
          <cell r="J27">
            <v>2</v>
          </cell>
          <cell r="K27">
            <v>125</v>
          </cell>
        </row>
        <row r="28">
          <cell r="C28">
            <v>6</v>
          </cell>
          <cell r="D28">
            <v>33</v>
          </cell>
          <cell r="J28">
            <v>0</v>
          </cell>
          <cell r="K28">
            <v>0</v>
          </cell>
        </row>
        <row r="29">
          <cell r="C29">
            <v>24</v>
          </cell>
          <cell r="D29">
            <v>133</v>
          </cell>
          <cell r="J29">
            <v>0</v>
          </cell>
          <cell r="K29">
            <v>0</v>
          </cell>
        </row>
        <row r="30">
          <cell r="C30">
            <v>529</v>
          </cell>
          <cell r="D30">
            <v>965</v>
          </cell>
          <cell r="J30">
            <v>0</v>
          </cell>
          <cell r="K30">
            <v>0</v>
          </cell>
        </row>
        <row r="31">
          <cell r="C31">
            <v>1030</v>
          </cell>
          <cell r="D31">
            <v>5496</v>
          </cell>
          <cell r="J31">
            <v>2</v>
          </cell>
          <cell r="K31">
            <v>281</v>
          </cell>
        </row>
        <row r="32">
          <cell r="C32">
            <v>4</v>
          </cell>
          <cell r="D32">
            <v>22</v>
          </cell>
          <cell r="J32">
            <v>0</v>
          </cell>
          <cell r="K32">
            <v>0</v>
          </cell>
        </row>
        <row r="34">
          <cell r="C34">
            <v>648</v>
          </cell>
          <cell r="D34">
            <v>3565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42531</v>
          </cell>
        </row>
        <row r="11">
          <cell r="P11">
            <v>85504</v>
          </cell>
        </row>
        <row r="12">
          <cell r="P12">
            <v>76985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16</v>
          </cell>
        </row>
        <row r="16">
          <cell r="P16">
            <v>10458</v>
          </cell>
        </row>
        <row r="17">
          <cell r="P17">
            <v>41243</v>
          </cell>
        </row>
        <row r="20">
          <cell r="P20">
            <v>147012</v>
          </cell>
        </row>
        <row r="26">
          <cell r="P26">
            <v>646559</v>
          </cell>
        </row>
        <row r="33">
          <cell r="P33">
            <v>0</v>
          </cell>
        </row>
        <row r="34">
          <cell r="P34">
            <v>367</v>
          </cell>
        </row>
        <row r="35">
          <cell r="P35">
            <v>35316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6758</v>
          </cell>
        </row>
        <row r="39">
          <cell r="P39">
            <v>0</v>
          </cell>
        </row>
        <row r="40">
          <cell r="P40">
            <v>15319</v>
          </cell>
        </row>
      </sheetData>
      <sheetData sheetId="5">
        <row r="10">
          <cell r="G10">
            <v>11060</v>
          </cell>
        </row>
        <row r="11">
          <cell r="G11">
            <v>4870</v>
          </cell>
        </row>
        <row r="12">
          <cell r="G12">
            <v>7649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8217</v>
          </cell>
        </row>
        <row r="20">
          <cell r="G20">
            <v>1441</v>
          </cell>
        </row>
        <row r="26">
          <cell r="G26">
            <v>253160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4609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632</v>
          </cell>
        </row>
        <row r="41">
          <cell r="C41">
            <v>702285</v>
          </cell>
          <cell r="D41">
            <v>35</v>
          </cell>
          <cell r="E41">
            <v>166368</v>
          </cell>
          <cell r="G41">
            <v>291638</v>
          </cell>
          <cell r="I41">
            <v>8702</v>
          </cell>
          <cell r="K41">
            <v>6023</v>
          </cell>
          <cell r="M41">
            <v>0</v>
          </cell>
        </row>
      </sheetData>
      <sheetData sheetId="6">
        <row r="9">
          <cell r="C9">
            <v>20049</v>
          </cell>
          <cell r="D9">
            <v>206330</v>
          </cell>
          <cell r="E9">
            <v>0</v>
          </cell>
        </row>
        <row r="18">
          <cell r="C18">
            <v>75574</v>
          </cell>
          <cell r="D18">
            <v>702605</v>
          </cell>
          <cell r="E18">
            <v>182545</v>
          </cell>
        </row>
        <row r="19">
          <cell r="C19">
            <v>17874</v>
          </cell>
          <cell r="D19">
            <v>89935</v>
          </cell>
          <cell r="E19">
            <v>29581</v>
          </cell>
        </row>
        <row r="20">
          <cell r="C20">
            <v>2300</v>
          </cell>
          <cell r="D20">
            <v>1485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</v>
          </cell>
          <cell r="D22">
            <v>137</v>
          </cell>
          <cell r="E22">
            <v>0</v>
          </cell>
        </row>
        <row r="29">
          <cell r="C29">
            <v>88629</v>
          </cell>
          <cell r="D29">
            <v>499364</v>
          </cell>
          <cell r="E29">
            <v>114225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6_NO"/>
      <sheetName val="STA_SP6_MTPL_NO"/>
      <sheetName val="STA_SP7_NO"/>
      <sheetName val="STA_SP8_NO"/>
      <sheetName val="STA_SP9_NO"/>
      <sheetName val="STA_SP10_NO"/>
      <sheetName val="STA_SP99"/>
      <sheetName val="STA_SP100"/>
      <sheetName val="DEC_SP - #3"/>
    </sheetNames>
    <sheetDataSet>
      <sheetData sheetId="0"/>
      <sheetData sheetId="1">
        <row r="10">
          <cell r="C10">
            <v>68697</v>
          </cell>
          <cell r="D10">
            <v>50808</v>
          </cell>
          <cell r="F10">
            <v>422</v>
          </cell>
          <cell r="G10">
            <v>16705</v>
          </cell>
          <cell r="H10">
            <v>43</v>
          </cell>
          <cell r="I10">
            <v>1607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6020</v>
          </cell>
          <cell r="D24">
            <v>125895</v>
          </cell>
          <cell r="F24">
            <v>690</v>
          </cell>
          <cell r="G24">
            <v>63551</v>
          </cell>
          <cell r="H24">
            <v>180</v>
          </cell>
          <cell r="I24">
            <v>18389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562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16</v>
          </cell>
          <cell r="D33">
            <v>450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209</v>
          </cell>
          <cell r="D36">
            <v>3967.74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7890</v>
          </cell>
          <cell r="D40">
            <v>65757</v>
          </cell>
          <cell r="F40">
            <v>76</v>
          </cell>
          <cell r="G40">
            <v>6258</v>
          </cell>
          <cell r="H40">
            <v>25</v>
          </cell>
          <cell r="I40">
            <v>3243</v>
          </cell>
        </row>
        <row r="56">
          <cell r="C56">
            <v>3769</v>
          </cell>
          <cell r="D56">
            <v>31904.27</v>
          </cell>
          <cell r="F56">
            <v>110</v>
          </cell>
          <cell r="G56">
            <v>3801</v>
          </cell>
          <cell r="H56">
            <v>36</v>
          </cell>
          <cell r="I56">
            <v>694</v>
          </cell>
        </row>
        <row r="88">
          <cell r="C88">
            <v>104384</v>
          </cell>
          <cell r="D88">
            <v>562222</v>
          </cell>
          <cell r="F88">
            <v>2808</v>
          </cell>
          <cell r="G88">
            <v>179007</v>
          </cell>
          <cell r="H88">
            <v>925</v>
          </cell>
          <cell r="I88">
            <v>176879</v>
          </cell>
        </row>
        <row r="124">
          <cell r="C124">
            <v>39</v>
          </cell>
          <cell r="D124">
            <v>1878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212</v>
          </cell>
          <cell r="D128">
            <v>711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4592</v>
          </cell>
          <cell r="D132">
            <v>28435</v>
          </cell>
          <cell r="F132">
            <v>51</v>
          </cell>
          <cell r="G132">
            <v>2149</v>
          </cell>
          <cell r="H132">
            <v>16</v>
          </cell>
          <cell r="I132">
            <v>7155.4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37725</v>
          </cell>
          <cell r="D170">
            <v>25606</v>
          </cell>
          <cell r="F170">
            <v>431</v>
          </cell>
          <cell r="G170">
            <v>9222</v>
          </cell>
          <cell r="H170">
            <v>139</v>
          </cell>
          <cell r="I170">
            <v>5000</v>
          </cell>
        </row>
        <row r="175">
          <cell r="C175">
            <v>159876</v>
          </cell>
        </row>
      </sheetData>
      <sheetData sheetId="2">
        <row r="11">
          <cell r="C11">
            <v>61516</v>
          </cell>
          <cell r="D11">
            <v>335004</v>
          </cell>
          <cell r="J11">
            <v>2324</v>
          </cell>
          <cell r="K11">
            <v>120866</v>
          </cell>
        </row>
        <row r="12">
          <cell r="C12">
            <v>5919</v>
          </cell>
          <cell r="D12">
            <v>64240</v>
          </cell>
          <cell r="J12">
            <v>278</v>
          </cell>
          <cell r="K12">
            <v>18309</v>
          </cell>
        </row>
        <row r="13">
          <cell r="C13">
            <v>486</v>
          </cell>
          <cell r="D13">
            <v>10303</v>
          </cell>
          <cell r="J13">
            <v>14</v>
          </cell>
          <cell r="K13">
            <v>1354</v>
          </cell>
        </row>
        <row r="14">
          <cell r="C14">
            <v>1510</v>
          </cell>
          <cell r="D14">
            <v>1271</v>
          </cell>
          <cell r="J14">
            <v>13</v>
          </cell>
          <cell r="K14">
            <v>396</v>
          </cell>
        </row>
        <row r="15">
          <cell r="C15">
            <v>293</v>
          </cell>
          <cell r="D15">
            <v>952</v>
          </cell>
          <cell r="J15">
            <v>12</v>
          </cell>
          <cell r="K15">
            <v>688</v>
          </cell>
        </row>
        <row r="16">
          <cell r="C16">
            <v>4598</v>
          </cell>
          <cell r="D16">
            <v>7468</v>
          </cell>
          <cell r="J16">
            <v>25</v>
          </cell>
          <cell r="K16">
            <v>795</v>
          </cell>
        </row>
        <row r="17">
          <cell r="C17">
            <v>1747</v>
          </cell>
          <cell r="D17">
            <v>576</v>
          </cell>
          <cell r="J17">
            <v>4</v>
          </cell>
          <cell r="K17">
            <v>638</v>
          </cell>
        </row>
        <row r="18">
          <cell r="C18">
            <v>409</v>
          </cell>
          <cell r="D18">
            <v>1727</v>
          </cell>
          <cell r="J18">
            <v>35</v>
          </cell>
          <cell r="K18">
            <v>1173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24718</v>
          </cell>
          <cell r="D25">
            <v>106848</v>
          </cell>
          <cell r="J25">
            <v>41</v>
          </cell>
          <cell r="K25">
            <v>7836</v>
          </cell>
        </row>
        <row r="26">
          <cell r="C26">
            <v>1065</v>
          </cell>
          <cell r="D26">
            <v>16287</v>
          </cell>
          <cell r="J26">
            <v>51</v>
          </cell>
          <cell r="K26">
            <v>24004</v>
          </cell>
        </row>
        <row r="27">
          <cell r="C27">
            <v>116</v>
          </cell>
          <cell r="D27">
            <v>1718</v>
          </cell>
          <cell r="J27">
            <v>2</v>
          </cell>
          <cell r="K27">
            <v>463</v>
          </cell>
        </row>
        <row r="28">
          <cell r="C28">
            <v>4</v>
          </cell>
          <cell r="D28">
            <v>40</v>
          </cell>
          <cell r="J28">
            <v>0</v>
          </cell>
          <cell r="K28">
            <v>0</v>
          </cell>
        </row>
        <row r="29">
          <cell r="C29">
            <v>19</v>
          </cell>
          <cell r="D29">
            <v>101</v>
          </cell>
          <cell r="J29">
            <v>0</v>
          </cell>
          <cell r="K29">
            <v>0</v>
          </cell>
        </row>
        <row r="30">
          <cell r="C30">
            <v>394</v>
          </cell>
          <cell r="D30">
            <v>685</v>
          </cell>
          <cell r="J30">
            <v>2</v>
          </cell>
          <cell r="K30">
            <v>576</v>
          </cell>
        </row>
        <row r="31">
          <cell r="C31">
            <v>1070</v>
          </cell>
          <cell r="D31">
            <v>5122</v>
          </cell>
          <cell r="J31">
            <v>2</v>
          </cell>
          <cell r="K31">
            <v>185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122</v>
          </cell>
          <cell r="D34">
            <v>841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22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3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42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36443</v>
          </cell>
        </row>
        <row r="11">
          <cell r="P11">
            <v>0</v>
          </cell>
        </row>
        <row r="12">
          <cell r="P12">
            <v>85972</v>
          </cell>
        </row>
        <row r="13">
          <cell r="P13">
            <v>0</v>
          </cell>
        </row>
        <row r="14">
          <cell r="P14">
            <v>393</v>
          </cell>
        </row>
        <row r="15">
          <cell r="P15">
            <v>315</v>
          </cell>
        </row>
        <row r="16">
          <cell r="P16">
            <v>2719</v>
          </cell>
        </row>
        <row r="17">
          <cell r="P17">
            <v>42742</v>
          </cell>
        </row>
        <row r="20">
          <cell r="P20">
            <v>22385</v>
          </cell>
        </row>
        <row r="26">
          <cell r="P26">
            <v>416477</v>
          </cell>
        </row>
        <row r="33">
          <cell r="P33">
            <v>1409</v>
          </cell>
        </row>
        <row r="34">
          <cell r="P34">
            <v>462</v>
          </cell>
        </row>
        <row r="35">
          <cell r="P35">
            <v>19904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13790</v>
          </cell>
        </row>
      </sheetData>
      <sheetData sheetId="5">
        <row r="10">
          <cell r="G10">
            <v>9609.31</v>
          </cell>
        </row>
        <row r="11">
          <cell r="G11">
            <v>0</v>
          </cell>
        </row>
        <row r="12">
          <cell r="G12">
            <v>8474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6353.38</v>
          </cell>
        </row>
        <row r="20">
          <cell r="G20">
            <v>1359.2</v>
          </cell>
        </row>
        <row r="26">
          <cell r="G26">
            <v>238100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8759.1299999999992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3034.4</v>
          </cell>
        </row>
        <row r="41">
          <cell r="C41">
            <v>434969.14</v>
          </cell>
          <cell r="D41">
            <v>5491.12</v>
          </cell>
          <cell r="E41">
            <v>212967.4</v>
          </cell>
          <cell r="G41">
            <v>275689.40999999997</v>
          </cell>
          <cell r="I41">
            <v>8656.6200000000008</v>
          </cell>
          <cell r="K41">
            <v>6229.41</v>
          </cell>
          <cell r="M41">
            <v>37055.22</v>
          </cell>
        </row>
      </sheetData>
      <sheetData sheetId="6"/>
      <sheetData sheetId="7"/>
      <sheetData sheetId="8">
        <row r="9">
          <cell r="C9">
            <v>102577</v>
          </cell>
          <cell r="D9">
            <v>576250</v>
          </cell>
          <cell r="E9">
            <v>0</v>
          </cell>
        </row>
        <row r="18">
          <cell r="C18">
            <v>38419</v>
          </cell>
          <cell r="D18">
            <v>228818</v>
          </cell>
          <cell r="E18">
            <v>61462.52</v>
          </cell>
        </row>
        <row r="19">
          <cell r="C19">
            <v>4294</v>
          </cell>
          <cell r="D19">
            <v>21536</v>
          </cell>
          <cell r="E19">
            <v>7381.26</v>
          </cell>
        </row>
        <row r="20">
          <cell r="C20">
            <v>1734</v>
          </cell>
          <cell r="D20">
            <v>948</v>
          </cell>
          <cell r="E20">
            <v>247.8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1407</v>
          </cell>
          <cell r="D22">
            <v>4733</v>
          </cell>
          <cell r="E22">
            <v>0</v>
          </cell>
        </row>
        <row r="29">
          <cell r="C29">
            <v>11445</v>
          </cell>
          <cell r="D29">
            <v>65918</v>
          </cell>
          <cell r="E29">
            <v>12132.21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70298</v>
          </cell>
          <cell r="D10">
            <v>70021.17</v>
          </cell>
          <cell r="F10">
            <v>504</v>
          </cell>
          <cell r="G10">
            <v>23927.21</v>
          </cell>
          <cell r="H10">
            <v>62</v>
          </cell>
          <cell r="I10">
            <v>5201.93</v>
          </cell>
        </row>
        <row r="20">
          <cell r="C20">
            <v>1848</v>
          </cell>
          <cell r="D20">
            <v>118365.03</v>
          </cell>
          <cell r="F20">
            <v>4674</v>
          </cell>
          <cell r="G20">
            <v>43751.24</v>
          </cell>
          <cell r="H20">
            <v>129</v>
          </cell>
          <cell r="I20">
            <v>2268.04</v>
          </cell>
        </row>
        <row r="24">
          <cell r="C24">
            <v>5132</v>
          </cell>
          <cell r="D24">
            <v>146352.79999999999</v>
          </cell>
          <cell r="F24">
            <v>983</v>
          </cell>
          <cell r="G24">
            <v>85903.97</v>
          </cell>
          <cell r="H24">
            <v>209</v>
          </cell>
          <cell r="I24">
            <v>27077.83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187.67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47</v>
          </cell>
          <cell r="D36">
            <v>5535.95</v>
          </cell>
          <cell r="F36">
            <v>1</v>
          </cell>
          <cell r="G36">
            <v>64.52</v>
          </cell>
          <cell r="H36">
            <v>0</v>
          </cell>
          <cell r="I36">
            <v>0</v>
          </cell>
        </row>
        <row r="40">
          <cell r="C40">
            <v>9942</v>
          </cell>
          <cell r="D40">
            <v>80467.33</v>
          </cell>
          <cell r="F40">
            <v>53</v>
          </cell>
          <cell r="G40">
            <v>11415.3</v>
          </cell>
          <cell r="H40">
            <v>7</v>
          </cell>
          <cell r="I40">
            <v>1765.03</v>
          </cell>
        </row>
        <row r="56">
          <cell r="C56">
            <v>8658</v>
          </cell>
          <cell r="D56">
            <v>62721.97</v>
          </cell>
          <cell r="F56">
            <v>186</v>
          </cell>
          <cell r="G56">
            <v>6931.13</v>
          </cell>
          <cell r="H56">
            <v>19</v>
          </cell>
          <cell r="I56">
            <v>4338.68</v>
          </cell>
        </row>
        <row r="88">
          <cell r="C88">
            <v>67585</v>
          </cell>
          <cell r="D88">
            <v>394257.03</v>
          </cell>
          <cell r="F88">
            <v>2337</v>
          </cell>
          <cell r="G88">
            <v>202652.11</v>
          </cell>
          <cell r="H88">
            <v>704</v>
          </cell>
          <cell r="I88">
            <v>206903.58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77</v>
          </cell>
          <cell r="D128">
            <v>356.87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2374</v>
          </cell>
          <cell r="D132">
            <v>33691.360000000001</v>
          </cell>
          <cell r="F132">
            <v>20</v>
          </cell>
          <cell r="G132">
            <v>3827.78</v>
          </cell>
          <cell r="H132">
            <v>5</v>
          </cell>
          <cell r="I132">
            <v>1105.96</v>
          </cell>
        </row>
        <row r="153">
          <cell r="C153">
            <v>1162</v>
          </cell>
          <cell r="D153">
            <v>26230.959999999999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9</v>
          </cell>
          <cell r="D158">
            <v>156.6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30</v>
          </cell>
          <cell r="D161">
            <v>3913.19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18652</v>
          </cell>
          <cell r="D170">
            <v>15139.15</v>
          </cell>
          <cell r="F170">
            <v>201</v>
          </cell>
          <cell r="G170">
            <v>4622.75</v>
          </cell>
          <cell r="H170">
            <v>48</v>
          </cell>
          <cell r="I170">
            <v>1508.9</v>
          </cell>
        </row>
        <row r="175">
          <cell r="C175">
            <v>133116</v>
          </cell>
        </row>
      </sheetData>
      <sheetData sheetId="2">
        <row r="11">
          <cell r="C11">
            <v>36887</v>
          </cell>
          <cell r="D11">
            <v>210663.89</v>
          </cell>
          <cell r="J11">
            <v>2037</v>
          </cell>
          <cell r="K11">
            <v>149565.14000000001</v>
          </cell>
        </row>
        <row r="12">
          <cell r="C12">
            <v>4236</v>
          </cell>
          <cell r="D12">
            <v>49827.92</v>
          </cell>
          <cell r="J12">
            <v>108</v>
          </cell>
          <cell r="K12">
            <v>10994.98</v>
          </cell>
        </row>
        <row r="13">
          <cell r="C13">
            <v>322</v>
          </cell>
          <cell r="D13">
            <v>6776.78</v>
          </cell>
          <cell r="J13">
            <v>7</v>
          </cell>
          <cell r="K13">
            <v>1004.31</v>
          </cell>
        </row>
        <row r="14">
          <cell r="C14">
            <v>750</v>
          </cell>
          <cell r="D14">
            <v>678.69</v>
          </cell>
          <cell r="J14">
            <v>2</v>
          </cell>
          <cell r="K14">
            <v>71.319999999999993</v>
          </cell>
        </row>
        <row r="15">
          <cell r="C15">
            <v>47</v>
          </cell>
          <cell r="D15">
            <v>141</v>
          </cell>
          <cell r="J15">
            <v>0</v>
          </cell>
          <cell r="K15">
            <v>0</v>
          </cell>
        </row>
        <row r="16">
          <cell r="C16">
            <v>2210</v>
          </cell>
          <cell r="D16">
            <v>3912.94</v>
          </cell>
          <cell r="J16">
            <v>8</v>
          </cell>
          <cell r="K16">
            <v>73.040000000000006</v>
          </cell>
        </row>
        <row r="17">
          <cell r="C17">
            <v>1181</v>
          </cell>
          <cell r="D17">
            <v>371.69</v>
          </cell>
          <cell r="J17">
            <v>0</v>
          </cell>
          <cell r="K17">
            <v>0</v>
          </cell>
        </row>
        <row r="18">
          <cell r="C18">
            <v>140</v>
          </cell>
          <cell r="D18">
            <v>514.9</v>
          </cell>
          <cell r="J18">
            <v>3</v>
          </cell>
          <cell r="K18">
            <v>172.51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14337</v>
          </cell>
          <cell r="D25">
            <v>70406.45</v>
          </cell>
          <cell r="J25">
            <v>137</v>
          </cell>
          <cell r="K25">
            <v>27090.18</v>
          </cell>
        </row>
        <row r="26">
          <cell r="C26">
            <v>799</v>
          </cell>
          <cell r="D26">
            <v>13550.85</v>
          </cell>
          <cell r="J26">
            <v>10</v>
          </cell>
          <cell r="K26">
            <v>971.48</v>
          </cell>
        </row>
        <row r="27">
          <cell r="C27">
            <v>162</v>
          </cell>
          <cell r="D27">
            <v>2791.16</v>
          </cell>
          <cell r="J27">
            <v>1</v>
          </cell>
          <cell r="K27">
            <v>229.72</v>
          </cell>
        </row>
        <row r="28">
          <cell r="C28">
            <v>5</v>
          </cell>
          <cell r="D28">
            <v>27.68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27.68</v>
          </cell>
          <cell r="J29">
            <v>0</v>
          </cell>
          <cell r="K29">
            <v>0</v>
          </cell>
        </row>
        <row r="30">
          <cell r="C30">
            <v>178</v>
          </cell>
          <cell r="D30">
            <v>351.8</v>
          </cell>
          <cell r="J30">
            <v>0</v>
          </cell>
          <cell r="K30">
            <v>0</v>
          </cell>
        </row>
        <row r="31">
          <cell r="C31">
            <v>727</v>
          </cell>
          <cell r="D31">
            <v>3889.44</v>
          </cell>
          <cell r="J31">
            <v>1</v>
          </cell>
          <cell r="K31">
            <v>60.19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4716</v>
          </cell>
          <cell r="D34">
            <v>15802.78</v>
          </cell>
          <cell r="J34">
            <v>4</v>
          </cell>
          <cell r="K34">
            <v>371.33</v>
          </cell>
        </row>
        <row r="35">
          <cell r="C35">
            <v>29</v>
          </cell>
          <cell r="D35">
            <v>368.37</v>
          </cell>
          <cell r="J35">
            <v>0</v>
          </cell>
          <cell r="K35">
            <v>0</v>
          </cell>
        </row>
        <row r="36">
          <cell r="C36">
            <v>2</v>
          </cell>
          <cell r="D36">
            <v>35.67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7</v>
          </cell>
          <cell r="D38">
            <v>17.829999999999998</v>
          </cell>
          <cell r="J38">
            <v>0</v>
          </cell>
          <cell r="K38">
            <v>0</v>
          </cell>
        </row>
        <row r="39">
          <cell r="C39">
            <v>126</v>
          </cell>
          <cell r="D39">
            <v>411.42</v>
          </cell>
          <cell r="J39">
            <v>0</v>
          </cell>
          <cell r="K39">
            <v>0</v>
          </cell>
        </row>
        <row r="40">
          <cell r="C40">
            <v>138</v>
          </cell>
          <cell r="D40">
            <v>223.24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49925.1</v>
          </cell>
        </row>
        <row r="11">
          <cell r="P11">
            <v>84039.17</v>
          </cell>
        </row>
        <row r="12">
          <cell r="P12">
            <v>100251.67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155.77000000000001</v>
          </cell>
        </row>
        <row r="16">
          <cell r="P16">
            <v>4594.84</v>
          </cell>
        </row>
        <row r="17">
          <cell r="P17">
            <v>46671.040000000001</v>
          </cell>
        </row>
        <row r="20">
          <cell r="P20">
            <v>42023.72</v>
          </cell>
        </row>
        <row r="26">
          <cell r="P26">
            <v>303262.49</v>
          </cell>
        </row>
        <row r="33">
          <cell r="P33">
            <v>0</v>
          </cell>
        </row>
        <row r="34">
          <cell r="P34">
            <v>296.2</v>
          </cell>
        </row>
        <row r="35">
          <cell r="P35">
            <v>26572.38</v>
          </cell>
        </row>
        <row r="36">
          <cell r="P36">
            <v>19673.22</v>
          </cell>
        </row>
        <row r="37">
          <cell r="P37">
            <v>123.51</v>
          </cell>
        </row>
        <row r="38">
          <cell r="P38">
            <v>3086.33</v>
          </cell>
        </row>
        <row r="39">
          <cell r="P39">
            <v>0</v>
          </cell>
        </row>
        <row r="40">
          <cell r="P40">
            <v>9083.49</v>
          </cell>
        </row>
      </sheetData>
      <sheetData sheetId="5">
        <row r="10">
          <cell r="G10">
            <v>14348.89</v>
          </cell>
        </row>
        <row r="11">
          <cell r="G11">
            <v>2593.4899999999998</v>
          </cell>
        </row>
        <row r="12">
          <cell r="G12">
            <v>21796.19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223</v>
          </cell>
        </row>
        <row r="17">
          <cell r="G17">
            <v>5723.82</v>
          </cell>
        </row>
        <row r="20">
          <cell r="G20">
            <v>3940.41</v>
          </cell>
        </row>
        <row r="26">
          <cell r="G26">
            <v>186913.34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700</v>
          </cell>
        </row>
        <row r="41">
          <cell r="C41">
            <v>455660.4</v>
          </cell>
          <cell r="D41">
            <v>2798.48</v>
          </cell>
          <cell r="E41">
            <v>250169.95</v>
          </cell>
          <cell r="G41">
            <v>237839.14</v>
          </cell>
          <cell r="I41">
            <v>13431.26</v>
          </cell>
          <cell r="K41">
            <v>25848.5</v>
          </cell>
          <cell r="M41">
            <v>0</v>
          </cell>
        </row>
      </sheetData>
      <sheetData sheetId="6">
        <row r="9">
          <cell r="C9">
            <v>4113</v>
          </cell>
          <cell r="D9">
            <v>55742.35</v>
          </cell>
          <cell r="E9">
            <v>0</v>
          </cell>
        </row>
        <row r="18">
          <cell r="C18">
            <v>15243</v>
          </cell>
          <cell r="D18">
            <v>159625.29999999999</v>
          </cell>
          <cell r="E18">
            <v>40584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356</v>
          </cell>
          <cell r="D20">
            <v>139.74</v>
          </cell>
          <cell r="E20">
            <v>23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43379</v>
          </cell>
          <cell r="D22">
            <v>315768.31</v>
          </cell>
          <cell r="E22">
            <v>19968</v>
          </cell>
        </row>
        <row r="29">
          <cell r="C29">
            <v>70014</v>
          </cell>
          <cell r="D29">
            <v>425786.3</v>
          </cell>
          <cell r="E29">
            <v>2474</v>
          </cell>
        </row>
        <row r="38">
          <cell r="C38">
            <v>11</v>
          </cell>
          <cell r="D38">
            <v>335.09</v>
          </cell>
          <cell r="E38">
            <v>87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>
      <selection activeCell="Q12" sqref="Q12"/>
    </sheetView>
  </sheetViews>
  <sheetFormatPr defaultRowHeight="15" x14ac:dyDescent="0.25"/>
  <cols>
    <col min="1" max="1" width="3.85546875" customWidth="1"/>
    <col min="2" max="2" width="28.28515625" customWidth="1"/>
    <col min="3" max="3" width="11" bestFit="1" customWidth="1"/>
    <col min="4" max="4" width="9.5703125" bestFit="1" customWidth="1"/>
    <col min="8" max="8" width="9.85546875" bestFit="1" customWidth="1"/>
    <col min="10" max="10" width="10.28515625" bestFit="1" customWidth="1"/>
    <col min="14" max="14" width="9.85546875" bestFit="1" customWidth="1"/>
  </cols>
  <sheetData>
    <row r="1" spans="1:14" ht="24.75" customHeight="1" thickBot="1" x14ac:dyDescent="0.3">
      <c r="A1" s="151"/>
      <c r="B1" s="152"/>
      <c r="C1" s="425" t="s">
        <v>97</v>
      </c>
      <c r="D1" s="426"/>
      <c r="E1" s="426"/>
      <c r="F1" s="426"/>
      <c r="G1" s="426"/>
      <c r="H1" s="426"/>
      <c r="I1" s="426"/>
      <c r="J1" s="2"/>
      <c r="K1" s="2"/>
      <c r="L1" s="2"/>
      <c r="M1" s="2"/>
      <c r="N1" s="151" t="s">
        <v>36</v>
      </c>
    </row>
    <row r="2" spans="1:14" x14ac:dyDescent="0.25">
      <c r="A2" s="427" t="s">
        <v>0</v>
      </c>
      <c r="B2" s="429" t="s">
        <v>1</v>
      </c>
      <c r="C2" s="423" t="s">
        <v>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13" t="s">
        <v>3</v>
      </c>
    </row>
    <row r="3" spans="1:14" ht="15.75" thickBot="1" x14ac:dyDescent="0.3">
      <c r="A3" s="428"/>
      <c r="B3" s="430"/>
      <c r="C3" s="228" t="s">
        <v>69</v>
      </c>
      <c r="D3" s="227" t="s">
        <v>4</v>
      </c>
      <c r="E3" s="293" t="s">
        <v>5</v>
      </c>
      <c r="F3" s="298" t="s">
        <v>6</v>
      </c>
      <c r="G3" s="308" t="s">
        <v>8</v>
      </c>
      <c r="H3" s="312" t="s">
        <v>94</v>
      </c>
      <c r="I3" s="317" t="s">
        <v>9</v>
      </c>
      <c r="J3" s="316" t="s">
        <v>10</v>
      </c>
      <c r="K3" s="317" t="s">
        <v>93</v>
      </c>
      <c r="L3" s="316" t="s">
        <v>11</v>
      </c>
      <c r="M3" s="321" t="s">
        <v>96</v>
      </c>
      <c r="N3" s="414"/>
    </row>
    <row r="4" spans="1:14" x14ac:dyDescent="0.25">
      <c r="A4" s="5">
        <v>1</v>
      </c>
      <c r="B4" s="9" t="s">
        <v>12</v>
      </c>
      <c r="C4" s="142">
        <f>[1]STA_SP1_NO!$D$10</f>
        <v>119382.68</v>
      </c>
      <c r="D4" s="118">
        <f>[2]STA_SP1_NO!$D$10</f>
        <v>130796.05</v>
      </c>
      <c r="E4" s="294">
        <f>[3]STA_SP1_NO!$D$10</f>
        <v>51526</v>
      </c>
      <c r="F4" s="297">
        <f>[4]STA_SP1_NO!$D$10</f>
        <v>84123.94</v>
      </c>
      <c r="G4" s="309">
        <f>[5]STA_SP1_NO!$D$10</f>
        <v>97531</v>
      </c>
      <c r="H4" s="313">
        <f>[6]STA_SP1_NO!$D$10</f>
        <v>30509.35</v>
      </c>
      <c r="I4" s="318">
        <f>[7]STA_SP1_NO!$D$10</f>
        <v>60758</v>
      </c>
      <c r="J4" s="118">
        <f>[8]STA_SP1_NO!$D$10</f>
        <v>50808</v>
      </c>
      <c r="K4" s="318">
        <f>[9]STA_SP1_NO!$D$10</f>
        <v>70021.17</v>
      </c>
      <c r="L4" s="144">
        <f>[10]STA_SP1_NO!$D$10</f>
        <v>149331</v>
      </c>
      <c r="M4" s="148">
        <f>[11]STA_SP1_NO!$D$10</f>
        <v>1694.73</v>
      </c>
      <c r="N4" s="229">
        <f t="shared" ref="N4:N22" si="0">SUM(C4:M4)</f>
        <v>846481.92000000004</v>
      </c>
    </row>
    <row r="5" spans="1:14" x14ac:dyDescent="0.25">
      <c r="A5" s="4">
        <v>2</v>
      </c>
      <c r="B5" s="10" t="s">
        <v>13</v>
      </c>
      <c r="C5" s="146">
        <f>[1]STA_SP1_NO!$D$20</f>
        <v>250866.39</v>
      </c>
      <c r="D5" s="118">
        <f>[2]STA_SP1_NO!$D$20</f>
        <v>220789.5</v>
      </c>
      <c r="E5" s="294">
        <f>[3]STA_SP1_NO!$D$20</f>
        <v>29319</v>
      </c>
      <c r="F5" s="296">
        <f>[4]STA_SP1_NO!$D$20</f>
        <v>129981.85</v>
      </c>
      <c r="G5" s="310">
        <f>[5]STA_SP1_NO!$D$20</f>
        <v>233861</v>
      </c>
      <c r="H5" s="313">
        <f>[6]STA_SP1_NO!$D$20</f>
        <v>0</v>
      </c>
      <c r="I5" s="318">
        <f>[7]STA_SP1_NO!$D$20</f>
        <v>122148</v>
      </c>
      <c r="J5" s="118">
        <f>[8]STA_SP1_NO!$D$20</f>
        <v>0</v>
      </c>
      <c r="K5" s="318">
        <f>[9]STA_SP1_NO!$D$20</f>
        <v>118365.03</v>
      </c>
      <c r="L5" s="144">
        <f>[10]STA_SP1_NO!$D$20</f>
        <v>222232</v>
      </c>
      <c r="M5" s="148">
        <f>[11]STA_SP1_NO!$D$20</f>
        <v>0</v>
      </c>
      <c r="N5" s="229">
        <f t="shared" si="0"/>
        <v>1327562.77</v>
      </c>
    </row>
    <row r="6" spans="1:14" x14ac:dyDescent="0.25">
      <c r="A6" s="4">
        <v>3</v>
      </c>
      <c r="B6" s="10" t="s">
        <v>14</v>
      </c>
      <c r="C6" s="146">
        <f>[1]STA_SP1_NO!$D$24</f>
        <v>187581.88</v>
      </c>
      <c r="D6" s="118">
        <f>[2]STA_SP1_NO!$D$24</f>
        <v>177589.76000000001</v>
      </c>
      <c r="E6" s="294">
        <f>[3]STA_SP1_NO!$D$24</f>
        <v>83662</v>
      </c>
      <c r="F6" s="296">
        <f>[4]STA_SP1_NO!$D$24</f>
        <v>248557.85</v>
      </c>
      <c r="G6" s="310">
        <f>[5]STA_SP1_NO!$D$24</f>
        <v>136792</v>
      </c>
      <c r="H6" s="313">
        <f>[6]STA_SP1_NO!$D$24</f>
        <v>28807.439999999999</v>
      </c>
      <c r="I6" s="318">
        <f>[7]STA_SP1_NO!$D$24</f>
        <v>109979</v>
      </c>
      <c r="J6" s="118">
        <f>[8]STA_SP1_NO!$D$24</f>
        <v>125895</v>
      </c>
      <c r="K6" s="318">
        <f>[9]STA_SP1_NO!$D$24</f>
        <v>146352.79999999999</v>
      </c>
      <c r="L6" s="144">
        <f>[10]STA_SP1_NO!$D$24</f>
        <v>108364</v>
      </c>
      <c r="M6" s="148">
        <f>[11]STA_SP1_NO!$D$24</f>
        <v>6264.36</v>
      </c>
      <c r="N6" s="229">
        <f t="shared" si="0"/>
        <v>1359846.09</v>
      </c>
    </row>
    <row r="7" spans="1:14" x14ac:dyDescent="0.25">
      <c r="A7" s="4">
        <v>4</v>
      </c>
      <c r="B7" s="10" t="s">
        <v>15</v>
      </c>
      <c r="C7" s="146">
        <f>[1]STA_SP1_NO!$D$27</f>
        <v>0</v>
      </c>
      <c r="D7" s="118">
        <f>[2]STA_SP1_NO!$D$27</f>
        <v>0</v>
      </c>
      <c r="E7" s="294">
        <f>[3]STA_SP1_NO!$D$27</f>
        <v>0</v>
      </c>
      <c r="F7" s="296">
        <f>[4]STA_SP1_NO!$D$27</f>
        <v>0</v>
      </c>
      <c r="G7" s="310">
        <f>[5]STA_SP1_NO!$D$27</f>
        <v>0</v>
      </c>
      <c r="H7" s="313">
        <f>[6]STA_SP1_NO!$D$27</f>
        <v>0</v>
      </c>
      <c r="I7" s="318">
        <f>[7]STA_SP1_NO!$D$27</f>
        <v>0</v>
      </c>
      <c r="J7" s="118">
        <f>[8]STA_SP1_NO!$D$27</f>
        <v>0</v>
      </c>
      <c r="K7" s="318">
        <f>[9]STA_SP1_NO!$D$27</f>
        <v>0</v>
      </c>
      <c r="L7" s="144">
        <f>[10]STA_SP1_NO!$D$27</f>
        <v>0</v>
      </c>
      <c r="M7" s="148">
        <f>[11]STA_SP1_NO!$D$27</f>
        <v>0</v>
      </c>
      <c r="N7" s="229">
        <f t="shared" si="0"/>
        <v>0</v>
      </c>
    </row>
    <row r="8" spans="1:14" x14ac:dyDescent="0.25">
      <c r="A8" s="4">
        <v>5</v>
      </c>
      <c r="B8" s="10" t="s">
        <v>16</v>
      </c>
      <c r="C8" s="146">
        <f>[1]STA_SP1_NO!$D$30</f>
        <v>165.57</v>
      </c>
      <c r="D8" s="118">
        <f>[2]STA_SP1_NO!$D$30</f>
        <v>906.79</v>
      </c>
      <c r="E8" s="294">
        <f>[3]STA_SP1_NO!$D$30</f>
        <v>0</v>
      </c>
      <c r="F8" s="296">
        <f>[4]STA_SP1_NO!$D$30</f>
        <v>0</v>
      </c>
      <c r="G8" s="310">
        <f>[5]STA_SP1_NO!$D$30</f>
        <v>76326</v>
      </c>
      <c r="H8" s="313">
        <f>[6]STA_SP1_NO!$D$30</f>
        <v>0</v>
      </c>
      <c r="I8" s="318">
        <f>[7]STA_SP1_NO!$D$30</f>
        <v>0</v>
      </c>
      <c r="J8" s="118">
        <f>[8]STA_SP1_NO!$D$30</f>
        <v>562</v>
      </c>
      <c r="K8" s="318">
        <f>[9]STA_SP1_NO!$D$30</f>
        <v>0</v>
      </c>
      <c r="L8" s="144">
        <f>[10]STA_SP1_NO!$D$30</f>
        <v>20592</v>
      </c>
      <c r="M8" s="148">
        <f>[11]STA_SP1_NO!$D$30</f>
        <v>0</v>
      </c>
      <c r="N8" s="229">
        <f t="shared" si="0"/>
        <v>98552.36</v>
      </c>
    </row>
    <row r="9" spans="1:14" x14ac:dyDescent="0.25">
      <c r="A9" s="4">
        <v>6</v>
      </c>
      <c r="B9" s="10" t="s">
        <v>17</v>
      </c>
      <c r="C9" s="197">
        <f>[1]STA_SP1_NO!$D$33</f>
        <v>180.95</v>
      </c>
      <c r="D9" s="118">
        <f>[2]STA_SP1_NO!$D$33</f>
        <v>160.97999999999999</v>
      </c>
      <c r="E9" s="294">
        <f>[3]STA_SP1_NO!$D$33</f>
        <v>0</v>
      </c>
      <c r="F9" s="296">
        <f>[4]STA_SP1_NO!$D$33</f>
        <v>965.47</v>
      </c>
      <c r="G9" s="310">
        <f>[5]STA_SP1_NO!$D$33</f>
        <v>48</v>
      </c>
      <c r="H9" s="313">
        <f>[6]STA_SP1_NO!$D$33</f>
        <v>0</v>
      </c>
      <c r="I9" s="318">
        <f>[7]STA_SP1_NO!$D$33</f>
        <v>23</v>
      </c>
      <c r="J9" s="118">
        <f>[8]STA_SP1_NO!$D$33</f>
        <v>450</v>
      </c>
      <c r="K9" s="318">
        <f>[9]STA_SP1_NO!$D$33</f>
        <v>187.67</v>
      </c>
      <c r="L9" s="144">
        <f>[10]STA_SP1_NO!$D$33</f>
        <v>0</v>
      </c>
      <c r="M9" s="148">
        <f>[11]STA_SP1_NO!$D$33</f>
        <v>0</v>
      </c>
      <c r="N9" s="229">
        <f t="shared" si="0"/>
        <v>2016.0700000000002</v>
      </c>
    </row>
    <row r="10" spans="1:14" x14ac:dyDescent="0.25">
      <c r="A10" s="4">
        <v>7</v>
      </c>
      <c r="B10" s="10" t="s">
        <v>18</v>
      </c>
      <c r="C10" s="146">
        <f>[1]STA_SP1_NO!$D$36</f>
        <v>23015.32</v>
      </c>
      <c r="D10" s="118">
        <f>[2]STA_SP1_NO!$D$36</f>
        <v>35197.25</v>
      </c>
      <c r="E10" s="294">
        <f>[3]STA_SP1_NO!$D$36</f>
        <v>20358</v>
      </c>
      <c r="F10" s="296">
        <f>[4]STA_SP1_NO!$D$36</f>
        <v>3782.55</v>
      </c>
      <c r="G10" s="310">
        <f>[5]STA_SP1_NO!$D$36</f>
        <v>5704</v>
      </c>
      <c r="H10" s="313">
        <f>[6]STA_SP1_NO!$D$36</f>
        <v>0</v>
      </c>
      <c r="I10" s="318">
        <f>[7]STA_SP1_NO!$D$36</f>
        <v>14940</v>
      </c>
      <c r="J10" s="118">
        <f>[8]STA_SP1_NO!$D$36</f>
        <v>3967.74</v>
      </c>
      <c r="K10" s="318">
        <f>[9]STA_SP1_NO!$D$36</f>
        <v>5535.95</v>
      </c>
      <c r="L10" s="144">
        <f>[10]STA_SP1_NO!$D$36</f>
        <v>5757</v>
      </c>
      <c r="M10" s="148">
        <f>[11]STA_SP1_NO!$D$36</f>
        <v>0</v>
      </c>
      <c r="N10" s="229">
        <f t="shared" si="0"/>
        <v>118257.81000000001</v>
      </c>
    </row>
    <row r="11" spans="1:14" x14ac:dyDescent="0.25">
      <c r="A11" s="4">
        <v>8</v>
      </c>
      <c r="B11" s="10" t="s">
        <v>19</v>
      </c>
      <c r="C11" s="146">
        <f>[1]STA_SP1_NO!$D$40</f>
        <v>234802.15</v>
      </c>
      <c r="D11" s="118">
        <f>[2]STA_SP1_NO!$D$40</f>
        <v>107055.05</v>
      </c>
      <c r="E11" s="294">
        <f>[3]STA_SP1_NO!$D$40</f>
        <v>54600</v>
      </c>
      <c r="F11" s="296">
        <f>[4]STA_SP1_NO!$D$40</f>
        <v>97504.44</v>
      </c>
      <c r="G11" s="310">
        <f>[5]STA_SP1_NO!$D$40</f>
        <v>240774</v>
      </c>
      <c r="H11" s="313">
        <f>[6]STA_SP1_NO!$D$40</f>
        <v>4013.39</v>
      </c>
      <c r="I11" s="318">
        <f>[7]STA_SP1_NO!$D$40</f>
        <v>58918</v>
      </c>
      <c r="J11" s="118">
        <f>[8]STA_SP1_NO!$D$40</f>
        <v>65757</v>
      </c>
      <c r="K11" s="318">
        <f>[9]STA_SP1_NO!$D$40</f>
        <v>80467.33</v>
      </c>
      <c r="L11" s="144">
        <f>[10]STA_SP1_NO!$D$40</f>
        <v>70158</v>
      </c>
      <c r="M11" s="148">
        <f>[11]STA_SP1_NO!$D$40</f>
        <v>399.46</v>
      </c>
      <c r="N11" s="229">
        <f t="shared" si="0"/>
        <v>1014448.82</v>
      </c>
    </row>
    <row r="12" spans="1:14" x14ac:dyDescent="0.25">
      <c r="A12" s="4">
        <v>9</v>
      </c>
      <c r="B12" s="10" t="s">
        <v>20</v>
      </c>
      <c r="C12" s="146">
        <f>[1]STA_SP1_NO!$D$56</f>
        <v>443832.68</v>
      </c>
      <c r="D12" s="118">
        <f>[2]STA_SP1_NO!$D$56</f>
        <v>251276.24</v>
      </c>
      <c r="E12" s="294">
        <f>[3]STA_SP1_NO!$D$56</f>
        <v>153936</v>
      </c>
      <c r="F12" s="296">
        <f>[4]STA_SP1_NO!$D$56</f>
        <v>174576.11</v>
      </c>
      <c r="G12" s="310">
        <f>[5]STA_SP1_NO!$D$56</f>
        <v>103678</v>
      </c>
      <c r="H12" s="313">
        <f>[6]STA_SP1_NO!$D$56</f>
        <v>2376.71</v>
      </c>
      <c r="I12" s="318">
        <f>[7]STA_SP1_NO!$D$56</f>
        <v>210017</v>
      </c>
      <c r="J12" s="118">
        <f>[8]STA_SP1_NO!$D$56</f>
        <v>31904.27</v>
      </c>
      <c r="K12" s="318">
        <f>[9]STA_SP1_NO!$D$56</f>
        <v>62721.97</v>
      </c>
      <c r="L12" s="144">
        <f>[10]STA_SP1_NO!$D$56</f>
        <v>77386</v>
      </c>
      <c r="M12" s="148">
        <f>[11]STA_SP1_NO!$D$56</f>
        <v>134.37</v>
      </c>
      <c r="N12" s="229">
        <f t="shared" si="0"/>
        <v>1511839.3499999999</v>
      </c>
    </row>
    <row r="13" spans="1:14" x14ac:dyDescent="0.25">
      <c r="A13" s="4">
        <v>10</v>
      </c>
      <c r="B13" s="10" t="s">
        <v>21</v>
      </c>
      <c r="C13" s="146">
        <f>[1]STA_SP1_NO!$D$88</f>
        <v>930717.04</v>
      </c>
      <c r="D13" s="118">
        <f>[2]STA_SP1_NO!$D$88</f>
        <v>482448.92</v>
      </c>
      <c r="E13" s="294">
        <f>[3]STA_SP1_NO!$D$88</f>
        <v>464990</v>
      </c>
      <c r="F13" s="296">
        <f>[4]STA_SP1_NO!$D$88</f>
        <v>532202.19999999995</v>
      </c>
      <c r="G13" s="310">
        <f>[5]STA_SP1_NO!$D$88</f>
        <v>446750</v>
      </c>
      <c r="H13" s="313">
        <f>[6]STA_SP1_NO!$D$88</f>
        <v>650490.07999999996</v>
      </c>
      <c r="I13" s="318">
        <f>[7]STA_SP1_NO!$D$88</f>
        <v>840560</v>
      </c>
      <c r="J13" s="118">
        <f>[8]STA_SP1_NO!$D$88</f>
        <v>562222</v>
      </c>
      <c r="K13" s="318">
        <f>[9]STA_SP1_NO!$D$88</f>
        <v>394257.03</v>
      </c>
      <c r="L13" s="144">
        <f>[10]STA_SP1_NO!$D$88</f>
        <v>563146</v>
      </c>
      <c r="M13" s="148">
        <f>[11]STA_SP1_NO!$D$88</f>
        <v>45401.17</v>
      </c>
      <c r="N13" s="229">
        <f t="shared" si="0"/>
        <v>5913184.4400000004</v>
      </c>
    </row>
    <row r="14" spans="1:14" x14ac:dyDescent="0.25">
      <c r="A14" s="4">
        <v>11</v>
      </c>
      <c r="B14" s="10" t="s">
        <v>22</v>
      </c>
      <c r="C14" s="146">
        <f>[1]STA_SP1_NO!$D$124</f>
        <v>673.98</v>
      </c>
      <c r="D14" s="118">
        <f>[2]STA_SP1_NO!$D$124</f>
        <v>1099.51</v>
      </c>
      <c r="E14" s="294">
        <f>[3]STA_SP1_NO!$D$124</f>
        <v>0</v>
      </c>
      <c r="F14" s="296">
        <f>[4]STA_SP1_NO!$D$124</f>
        <v>0</v>
      </c>
      <c r="G14" s="310">
        <f>[5]STA_SP1_NO!$D$124</f>
        <v>8720</v>
      </c>
      <c r="H14" s="313">
        <f>[6]STA_SP1_NO!$D$124</f>
        <v>0</v>
      </c>
      <c r="I14" s="318">
        <f>[7]STA_SP1_NO!$D$124</f>
        <v>0</v>
      </c>
      <c r="J14" s="118">
        <f>[8]STA_SP1_NO!$D$124</f>
        <v>1878</v>
      </c>
      <c r="K14" s="318">
        <f>[9]STA_SP1_NO!$D$124</f>
        <v>0</v>
      </c>
      <c r="L14" s="144">
        <f>[10]STA_SP1_NO!$D$124</f>
        <v>2720</v>
      </c>
      <c r="M14" s="148">
        <f>[11]STA_SP1_NO!$D$124</f>
        <v>0</v>
      </c>
      <c r="N14" s="229">
        <f t="shared" si="0"/>
        <v>15091.49</v>
      </c>
    </row>
    <row r="15" spans="1:14" x14ac:dyDescent="0.25">
      <c r="A15" s="4">
        <v>12</v>
      </c>
      <c r="B15" s="10" t="s">
        <v>23</v>
      </c>
      <c r="C15" s="197">
        <f>[1]STA_SP1_NO!$D$128</f>
        <v>733.93</v>
      </c>
      <c r="D15" s="118">
        <f>[2]STA_SP1_NO!$D$128</f>
        <v>364.83</v>
      </c>
      <c r="E15" s="294">
        <f>[3]STA_SP1_NO!$D$128</f>
        <v>79</v>
      </c>
      <c r="F15" s="296">
        <f>[4]STA_SP1_NO!$D$128</f>
        <v>1177.6600000000001</v>
      </c>
      <c r="G15" s="310">
        <f>[5]STA_SP1_NO!$D$128</f>
        <v>715</v>
      </c>
      <c r="H15" s="313">
        <f>[6]STA_SP1_NO!$D$128</f>
        <v>0</v>
      </c>
      <c r="I15" s="318">
        <f>[7]STA_SP1_NO!$D$128</f>
        <v>524</v>
      </c>
      <c r="J15" s="118">
        <f>[8]STA_SP1_NO!$D$128</f>
        <v>711</v>
      </c>
      <c r="K15" s="318">
        <f>[9]STA_SP1_NO!$D$128</f>
        <v>356.87</v>
      </c>
      <c r="L15" s="144">
        <f>[10]STA_SP1_NO!$D$128</f>
        <v>140</v>
      </c>
      <c r="M15" s="148">
        <f>[11]STA_SP1_NO!$D$128</f>
        <v>0</v>
      </c>
      <c r="N15" s="229">
        <f t="shared" si="0"/>
        <v>4802.29</v>
      </c>
    </row>
    <row r="16" spans="1:14" x14ac:dyDescent="0.25">
      <c r="A16" s="4">
        <v>13</v>
      </c>
      <c r="B16" s="10" t="s">
        <v>24</v>
      </c>
      <c r="C16" s="146">
        <f>[1]STA_SP1_NO!$D$132</f>
        <v>61092.13</v>
      </c>
      <c r="D16" s="118">
        <f>[2]STA_SP1_NO!$D$132</f>
        <v>50798.2</v>
      </c>
      <c r="E16" s="294">
        <f>[3]STA_SP1_NO!$D$132</f>
        <v>17603</v>
      </c>
      <c r="F16" s="296">
        <f>[4]STA_SP1_NO!$D$132</f>
        <v>16618.21</v>
      </c>
      <c r="G16" s="310">
        <f>[5]STA_SP1_NO!$D$132</f>
        <v>92268</v>
      </c>
      <c r="H16" s="313">
        <f>[6]STA_SP1_NO!$D$132</f>
        <v>599.48</v>
      </c>
      <c r="I16" s="318">
        <f>[7]STA_SP1_NO!$D$132</f>
        <v>50451</v>
      </c>
      <c r="J16" s="118">
        <f>[8]STA_SP1_NO!$D$132</f>
        <v>28435</v>
      </c>
      <c r="K16" s="318">
        <f>[9]STA_SP1_NO!$D$132</f>
        <v>33691.360000000001</v>
      </c>
      <c r="L16" s="144">
        <f>[10]STA_SP1_NO!$D$132</f>
        <v>13851</v>
      </c>
      <c r="M16" s="148">
        <f>[11]STA_SP1_NO!$D$132</f>
        <v>57.8</v>
      </c>
      <c r="N16" s="229">
        <f t="shared" si="0"/>
        <v>365465.18</v>
      </c>
    </row>
    <row r="17" spans="1:15" x14ac:dyDescent="0.25">
      <c r="A17" s="4">
        <v>14</v>
      </c>
      <c r="B17" s="10" t="s">
        <v>25</v>
      </c>
      <c r="C17" s="146">
        <f>[1]STA_SP1_NO!$D$153</f>
        <v>17926.849999999999</v>
      </c>
      <c r="D17" s="118">
        <f>[2]STA_SP1_NO!$D$153</f>
        <v>36137.58</v>
      </c>
      <c r="E17" s="294">
        <f>[3]STA_SP1_NO!$D$153</f>
        <v>2734</v>
      </c>
      <c r="F17" s="296">
        <f>[4]STA_SP1_NO!$D$153</f>
        <v>18972.84</v>
      </c>
      <c r="G17" s="310">
        <f>[5]STA_SP1_NO!$D$153</f>
        <v>0</v>
      </c>
      <c r="H17" s="313">
        <f>[6]STA_SP1_NO!$D$153</f>
        <v>0</v>
      </c>
      <c r="I17" s="318">
        <f>[7]STA_SP1_NO!$D$153</f>
        <v>0</v>
      </c>
      <c r="J17" s="118">
        <f>[8]STA_SP1_NO!$D$153</f>
        <v>0</v>
      </c>
      <c r="K17" s="318">
        <f>[9]STA_SP1_NO!$D$153</f>
        <v>26230.959999999999</v>
      </c>
      <c r="L17" s="144">
        <f>[10]STA_SP1_NO!$D$153</f>
        <v>2675</v>
      </c>
      <c r="M17" s="148">
        <f>[11]STA_SP1_NO!$D$153</f>
        <v>0</v>
      </c>
      <c r="N17" s="229">
        <f t="shared" si="0"/>
        <v>104677.23000000001</v>
      </c>
    </row>
    <row r="18" spans="1:15" x14ac:dyDescent="0.25">
      <c r="A18" s="4">
        <v>15</v>
      </c>
      <c r="B18" s="10" t="s">
        <v>26</v>
      </c>
      <c r="C18" s="197">
        <f>[1]STA_SP1_NO!$D$158</f>
        <v>0</v>
      </c>
      <c r="D18" s="118">
        <f>[2]STA_SP1_NO!$D$158</f>
        <v>0</v>
      </c>
      <c r="E18" s="294">
        <f>[3]STA_SP1_NO!$D$158</f>
        <v>3</v>
      </c>
      <c r="F18" s="296">
        <f>[4]STA_SP1_NO!$D$158</f>
        <v>0</v>
      </c>
      <c r="G18" s="310">
        <f>[5]STA_SP1_NO!$D$158</f>
        <v>29</v>
      </c>
      <c r="H18" s="313">
        <f>[6]STA_SP1_NO!$D$158</f>
        <v>0</v>
      </c>
      <c r="I18" s="318">
        <f>[7]STA_SP1_NO!$D$158</f>
        <v>0</v>
      </c>
      <c r="J18" s="118">
        <f>[8]STA_SP1_NO!$D$158</f>
        <v>7</v>
      </c>
      <c r="K18" s="318">
        <f>[9]STA_SP1_NO!$D$158</f>
        <v>156.6</v>
      </c>
      <c r="L18" s="144">
        <f>[10]STA_SP1_NO!$D$158</f>
        <v>0</v>
      </c>
      <c r="M18" s="148">
        <f>[11]STA_SP1_NO!$D$158</f>
        <v>0</v>
      </c>
      <c r="N18" s="229">
        <f t="shared" si="0"/>
        <v>195.6</v>
      </c>
    </row>
    <row r="19" spans="1:15" x14ac:dyDescent="0.25">
      <c r="A19" s="4">
        <v>16</v>
      </c>
      <c r="B19" s="10" t="s">
        <v>27</v>
      </c>
      <c r="C19" s="146">
        <f>[1]STA_SP1_NO!$D$161</f>
        <v>10497.05</v>
      </c>
      <c r="D19" s="118">
        <f>[2]STA_SP1_NO!$D$161</f>
        <v>62549.58</v>
      </c>
      <c r="E19" s="294">
        <f>[3]STA_SP1_NO!$D$161</f>
        <v>193</v>
      </c>
      <c r="F19" s="296">
        <f>[4]STA_SP1_NO!$D$161</f>
        <v>9654.69</v>
      </c>
      <c r="G19" s="310">
        <f>[5]STA_SP1_NO!$D$161</f>
        <v>944</v>
      </c>
      <c r="H19" s="313">
        <f>[6]STA_SP1_NO!$D$161</f>
        <v>0</v>
      </c>
      <c r="I19" s="318">
        <f>[7]STA_SP1_NO!$D$161</f>
        <v>9654</v>
      </c>
      <c r="J19" s="118">
        <f>[8]STA_SP1_NO!$D$161</f>
        <v>0</v>
      </c>
      <c r="K19" s="318">
        <f>[9]STA_SP1_NO!$D$161</f>
        <v>3913.19</v>
      </c>
      <c r="L19" s="144">
        <f>[10]STA_SP1_NO!$D$161</f>
        <v>790</v>
      </c>
      <c r="M19" s="148">
        <f>[11]STA_SP1_NO!$D$161</f>
        <v>0</v>
      </c>
      <c r="N19" s="229">
        <f t="shared" si="0"/>
        <v>98195.510000000009</v>
      </c>
    </row>
    <row r="20" spans="1:15" x14ac:dyDescent="0.25">
      <c r="A20" s="4">
        <v>17</v>
      </c>
      <c r="B20" s="10" t="s">
        <v>28</v>
      </c>
      <c r="C20" s="146">
        <f>[1]STA_SP1_NO!$D$167</f>
        <v>0</v>
      </c>
      <c r="D20" s="118">
        <f>[2]STA_SP1_NO!$D$167</f>
        <v>0</v>
      </c>
      <c r="E20" s="294">
        <f>[3]STA_SP1_NO!$D$167</f>
        <v>0</v>
      </c>
      <c r="F20" s="296">
        <f>[4]STA_SP1_NO!$D$167</f>
        <v>0</v>
      </c>
      <c r="G20" s="310">
        <f>[5]STA_SP1_NO!$D$167</f>
        <v>0</v>
      </c>
      <c r="H20" s="313">
        <f>[6]STA_SP1_NO!$D$167</f>
        <v>0</v>
      </c>
      <c r="I20" s="318">
        <f>[7]STA_SP1_NO!$D$167</f>
        <v>0</v>
      </c>
      <c r="J20" s="118">
        <f>[8]STA_SP1_NO!$D$167</f>
        <v>0</v>
      </c>
      <c r="K20" s="318">
        <f>[9]STA_SP1_NO!$D$167</f>
        <v>0</v>
      </c>
      <c r="L20" s="144">
        <f>[10]STA_SP1_NO!$D$167</f>
        <v>3</v>
      </c>
      <c r="M20" s="148">
        <f>[11]STA_SP1_NO!$D$167</f>
        <v>0</v>
      </c>
      <c r="N20" s="229">
        <f t="shared" si="0"/>
        <v>3</v>
      </c>
    </row>
    <row r="21" spans="1:15" ht="15.75" thickBot="1" x14ac:dyDescent="0.3">
      <c r="A21" s="6">
        <v>18</v>
      </c>
      <c r="B21" s="11" t="s">
        <v>29</v>
      </c>
      <c r="C21" s="147">
        <f>[1]STA_SP1_NO!$D$170</f>
        <v>24511.01</v>
      </c>
      <c r="D21" s="118">
        <f>[2]STA_SP1_NO!$D$170</f>
        <v>60937.88</v>
      </c>
      <c r="E21" s="294">
        <f>[3]STA_SP1_NO!$D$170</f>
        <v>11978</v>
      </c>
      <c r="F21" s="299">
        <f>[4]STA_SP1_NO!$D$170</f>
        <v>53127.42</v>
      </c>
      <c r="G21" s="311">
        <f>[5]STA_SP1_NO!$D$170</f>
        <v>47985</v>
      </c>
      <c r="H21" s="314">
        <f>[6]STA_SP1_NO!$D$170</f>
        <v>5619.15</v>
      </c>
      <c r="I21" s="319">
        <f>[7]STA_SP1_NO!$D$170</f>
        <v>21884</v>
      </c>
      <c r="J21" s="315">
        <f>[8]STA_SP1_NO!$D$170</f>
        <v>25606</v>
      </c>
      <c r="K21" s="318">
        <f>[9]STA_SP1_NO!$D$170</f>
        <v>15139.15</v>
      </c>
      <c r="L21" s="301">
        <f>[10]STA_SP1_NO!$D$170</f>
        <v>26763</v>
      </c>
      <c r="M21" s="322">
        <f>[11]STA_SP1_NO!$D$170</f>
        <v>13.03</v>
      </c>
      <c r="N21" s="229">
        <f t="shared" si="0"/>
        <v>293563.64</v>
      </c>
    </row>
    <row r="22" spans="1:15" ht="15.75" thickBot="1" x14ac:dyDescent="0.3">
      <c r="A22" s="7"/>
      <c r="B22" s="19" t="s">
        <v>30</v>
      </c>
      <c r="C22" s="153">
        <f t="shared" ref="C22" si="1">SUM(C4:C21)</f>
        <v>2305979.61</v>
      </c>
      <c r="D22" s="154">
        <f>SUM(D4:D21)</f>
        <v>1618108.12</v>
      </c>
      <c r="E22" s="153">
        <f>SUM(E4:E21)</f>
        <v>890981</v>
      </c>
      <c r="F22" s="295">
        <f>SUM(F4:F21)</f>
        <v>1371245.2299999997</v>
      </c>
      <c r="G22" s="300">
        <f>SUM(G4:G21)</f>
        <v>1492125</v>
      </c>
      <c r="H22" s="302">
        <f>SUM(H4:H21)</f>
        <v>722415.6</v>
      </c>
      <c r="I22" s="320">
        <f t="shared" ref="I22:M22" si="2">SUM(I4:I21)</f>
        <v>1499856</v>
      </c>
      <c r="J22" s="303">
        <f t="shared" si="2"/>
        <v>898203.01</v>
      </c>
      <c r="K22" s="320">
        <f t="shared" si="2"/>
        <v>957397.08</v>
      </c>
      <c r="L22" s="303">
        <f t="shared" si="2"/>
        <v>1263908</v>
      </c>
      <c r="M22" s="323">
        <f t="shared" si="2"/>
        <v>53964.92</v>
      </c>
      <c r="N22" s="324">
        <f t="shared" si="0"/>
        <v>13074183.57</v>
      </c>
      <c r="O22" s="304"/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  <c r="O23" s="305"/>
    </row>
    <row r="24" spans="1:15" ht="15.75" thickBot="1" x14ac:dyDescent="0.3">
      <c r="A24" s="419" t="s">
        <v>31</v>
      </c>
      <c r="B24" s="420"/>
      <c r="C24" s="23">
        <f>C22/N22</f>
        <v>0.17637656666312204</v>
      </c>
      <c r="D24" s="23">
        <f>D22/N22</f>
        <v>0.12376360721390728</v>
      </c>
      <c r="E24" s="23">
        <f>E22/N22</f>
        <v>6.8148117641888051E-2</v>
      </c>
      <c r="F24" s="82">
        <f>F22/N22</f>
        <v>0.10488190124134839</v>
      </c>
      <c r="G24" s="23">
        <f>G22/N22</f>
        <v>0.11412758525311115</v>
      </c>
      <c r="H24" s="82">
        <f>H22/N22</f>
        <v>5.5255121371987889E-2</v>
      </c>
      <c r="I24" s="23">
        <f>I22/N22</f>
        <v>0.11471890324697345</v>
      </c>
      <c r="J24" s="82">
        <f>J22/N22</f>
        <v>6.8700504715339561E-2</v>
      </c>
      <c r="K24" s="23">
        <f>K22/N22</f>
        <v>7.3228058553257716E-2</v>
      </c>
      <c r="L24" s="82">
        <f>L22/N22</f>
        <v>9.6672040225912165E-2</v>
      </c>
      <c r="M24" s="23">
        <f>M22/N22</f>
        <v>4.1275938731522646E-3</v>
      </c>
      <c r="N24" s="82">
        <f>N22/N22</f>
        <v>1</v>
      </c>
      <c r="O24" s="306"/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427" t="s">
        <v>0</v>
      </c>
      <c r="B26" s="429" t="s">
        <v>1</v>
      </c>
      <c r="C26" s="434" t="s">
        <v>90</v>
      </c>
      <c r="D26" s="435"/>
      <c r="E26" s="435"/>
      <c r="F26" s="435"/>
      <c r="G26" s="435"/>
      <c r="H26" s="436"/>
      <c r="I26" s="432" t="s">
        <v>3</v>
      </c>
      <c r="J26" s="1"/>
      <c r="K26" s="1"/>
      <c r="L26" s="1"/>
      <c r="M26" s="1"/>
      <c r="N26" s="1"/>
    </row>
    <row r="27" spans="1:15" ht="15.75" thickBot="1" x14ac:dyDescent="0.3">
      <c r="A27" s="428"/>
      <c r="B27" s="431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3"/>
      <c r="J27" s="81"/>
      <c r="K27" s="421" t="s">
        <v>33</v>
      </c>
      <c r="L27" s="422"/>
      <c r="M27" s="232">
        <f>N22</f>
        <v>13074183.57</v>
      </c>
      <c r="N27" s="233">
        <f>M27/M29</f>
        <v>0.81876197355252345</v>
      </c>
    </row>
    <row r="28" spans="1:15" ht="15.75" thickBot="1" x14ac:dyDescent="0.3">
      <c r="A28" s="22">
        <v>19</v>
      </c>
      <c r="B28" s="128" t="s">
        <v>34</v>
      </c>
      <c r="C28" s="187">
        <f>[12]STA_SP1_ZO!$J$51</f>
        <v>825045</v>
      </c>
      <c r="D28" s="209">
        <f>[13]STA_SP1_ZO!$J$51</f>
        <v>555531</v>
      </c>
      <c r="E28" s="187">
        <f>[14]STA_SP1_ZO!$J$51</f>
        <v>583955</v>
      </c>
      <c r="F28" s="186">
        <f>[15]STA_SP1_ZO!$J$51</f>
        <v>317226</v>
      </c>
      <c r="G28" s="187">
        <f>[16]STA_SP1_ZO!$J$51</f>
        <v>592124.66</v>
      </c>
      <c r="H28" s="188">
        <f>[17]STA_SP1_ZO!$J$51</f>
        <v>20169.73</v>
      </c>
      <c r="I28" s="230">
        <f>SUM(C28:H28)</f>
        <v>2894051.39</v>
      </c>
      <c r="J28" s="81"/>
      <c r="K28" s="415" t="s">
        <v>34</v>
      </c>
      <c r="L28" s="416"/>
      <c r="M28" s="234">
        <f>I28</f>
        <v>2894051.39</v>
      </c>
      <c r="N28" s="235">
        <f>M28/M29</f>
        <v>0.18123802644747658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7" t="s">
        <v>3</v>
      </c>
      <c r="L29" s="418"/>
      <c r="M29" s="236">
        <f>M27+M28</f>
        <v>15968234.960000001</v>
      </c>
      <c r="N29" s="237">
        <f>M29/M29</f>
        <v>1</v>
      </c>
    </row>
    <row r="30" spans="1:15" ht="15.75" thickBot="1" x14ac:dyDescent="0.3">
      <c r="A30" s="419" t="s">
        <v>35</v>
      </c>
      <c r="B30" s="420"/>
      <c r="C30" s="23">
        <f>C28/I28</f>
        <v>0.28508305099585668</v>
      </c>
      <c r="D30" s="82">
        <f>D28/I28</f>
        <v>0.19195616287933295</v>
      </c>
      <c r="E30" s="23">
        <f>E28/I28</f>
        <v>0.2017776885433952</v>
      </c>
      <c r="F30" s="82">
        <f>F28/I28</f>
        <v>0.1096131192058756</v>
      </c>
      <c r="G30" s="23">
        <f>G28/I28</f>
        <v>0.20460060317035353</v>
      </c>
      <c r="H30" s="82">
        <f>H28/I28</f>
        <v>6.9693752051859723E-3</v>
      </c>
      <c r="I30" s="231">
        <f>I28/I28</f>
        <v>1</v>
      </c>
      <c r="J30" s="1"/>
      <c r="K30" s="1"/>
      <c r="L30" s="1"/>
      <c r="M30" s="1"/>
      <c r="N30" s="1"/>
    </row>
    <row r="37" spans="8:8" x14ac:dyDescent="0.25">
      <c r="H37" s="198"/>
    </row>
  </sheetData>
  <mergeCells count="14">
    <mergeCell ref="C1:I1"/>
    <mergeCell ref="A2:A3"/>
    <mergeCell ref="B2:B3"/>
    <mergeCell ref="A26:A27"/>
    <mergeCell ref="B26:B27"/>
    <mergeCell ref="A24:B24"/>
    <mergeCell ref="I26:I27"/>
    <mergeCell ref="C26:H26"/>
    <mergeCell ref="N2:N3"/>
    <mergeCell ref="K28:L28"/>
    <mergeCell ref="K29:L29"/>
    <mergeCell ref="A30:B30"/>
    <mergeCell ref="K27:L27"/>
    <mergeCell ref="C2:M2"/>
  </mergeCells>
  <pageMargins left="0.25" right="0.25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R25" sqref="R25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5" ht="24.75" customHeight="1" thickBot="1" x14ac:dyDescent="0.3">
      <c r="A1" s="26"/>
      <c r="B1" s="26"/>
      <c r="C1" s="460" t="s">
        <v>106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01" t="s">
        <v>96</v>
      </c>
      <c r="N3" s="491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02"/>
      <c r="N4" s="492"/>
    </row>
    <row r="5" spans="1:15" x14ac:dyDescent="0.25">
      <c r="A5" s="30">
        <v>1</v>
      </c>
      <c r="B5" s="31" t="s">
        <v>39</v>
      </c>
      <c r="C5" s="62">
        <f>[1]STA_SP2_NO!$C$25</f>
        <v>37896</v>
      </c>
      <c r="D5" s="118">
        <f>[2]STA_SP2_NO!$C$25</f>
        <v>21096</v>
      </c>
      <c r="E5" s="61">
        <f>[3]STA_SP2_NO!$C$25</f>
        <v>13934</v>
      </c>
      <c r="F5" s="118">
        <f>[4]STA_SP2_NO!$C$25</f>
        <v>22570</v>
      </c>
      <c r="G5" s="143">
        <f>[5]STA_SP2_NO!$C$25</f>
        <v>21848</v>
      </c>
      <c r="H5" s="118">
        <f>[6]STA_SP2_NO!$C$25</f>
        <v>26835</v>
      </c>
      <c r="I5" s="143">
        <f>[7]STA_SP2_NO!$C$25</f>
        <v>38741</v>
      </c>
      <c r="J5" s="54">
        <f>[8]STA_SP2_NO!$C$25</f>
        <v>24718</v>
      </c>
      <c r="K5" s="143">
        <f>[9]STA_SP2_NO!$C$25</f>
        <v>14337</v>
      </c>
      <c r="L5" s="387">
        <f>[10]STA_SP2_NO!$C$25</f>
        <v>25736</v>
      </c>
      <c r="M5" s="332">
        <f>[11]STA_SP2_NO!$C$25</f>
        <v>1458</v>
      </c>
      <c r="N5" s="249">
        <f t="shared" ref="N5:N12" si="0">SUM(C5:M5)</f>
        <v>249169</v>
      </c>
    </row>
    <row r="6" spans="1:15" x14ac:dyDescent="0.25">
      <c r="A6" s="32">
        <v>2</v>
      </c>
      <c r="B6" s="33" t="s">
        <v>40</v>
      </c>
      <c r="C6" s="62">
        <f>[1]STA_SP2_NO!$C$26</f>
        <v>1327</v>
      </c>
      <c r="D6" s="118">
        <f>[2]STA_SP2_NO!$C$26</f>
        <v>1453</v>
      </c>
      <c r="E6" s="61">
        <f>[3]STA_SP2_NO!$C$26</f>
        <v>639</v>
      </c>
      <c r="F6" s="118">
        <f>[4]STA_SP2_NO!$C$26</f>
        <v>1515</v>
      </c>
      <c r="G6" s="143">
        <f>[5]STA_SP2_NO!$C$26</f>
        <v>554</v>
      </c>
      <c r="H6" s="118">
        <f>[6]STA_SP2_NO!$C$26</f>
        <v>725</v>
      </c>
      <c r="I6" s="143">
        <f>[7]STA_SP2_NO!$C$26</f>
        <v>1052</v>
      </c>
      <c r="J6" s="54">
        <f>[8]STA_SP2_NO!$C$26</f>
        <v>1065</v>
      </c>
      <c r="K6" s="143">
        <f>[9]STA_SP2_NO!$C$26</f>
        <v>799</v>
      </c>
      <c r="L6" s="387">
        <f>[10]STA_SP2_NO!$C$26</f>
        <v>812</v>
      </c>
      <c r="M6" s="332">
        <f>[11]STA_SP2_NO!$C$26</f>
        <v>59</v>
      </c>
      <c r="N6" s="249">
        <f t="shared" si="0"/>
        <v>10000</v>
      </c>
    </row>
    <row r="7" spans="1:15" x14ac:dyDescent="0.25">
      <c r="A7" s="32">
        <v>3</v>
      </c>
      <c r="B7" s="33" t="s">
        <v>41</v>
      </c>
      <c r="C7" s="62">
        <f>[1]STA_SP2_NO!$C$27</f>
        <v>153</v>
      </c>
      <c r="D7" s="118">
        <f>[2]STA_SP2_NO!$C$27</f>
        <v>97</v>
      </c>
      <c r="E7" s="61">
        <f>[3]STA_SP2_NO!$C$27</f>
        <v>57</v>
      </c>
      <c r="F7" s="118">
        <f>[4]STA_SP2_NO!$C$27</f>
        <v>194</v>
      </c>
      <c r="G7" s="143">
        <f>[5]STA_SP2_NO!$C$27</f>
        <v>410</v>
      </c>
      <c r="H7" s="118">
        <f>[6]STA_SP2_NO!$C$27</f>
        <v>123</v>
      </c>
      <c r="I7" s="143">
        <f>[7]STA_SP2_NO!$C$27</f>
        <v>123</v>
      </c>
      <c r="J7" s="54">
        <f>[8]STA_SP2_NO!$C$27</f>
        <v>116</v>
      </c>
      <c r="K7" s="143">
        <f>[9]STA_SP2_NO!$C$27</f>
        <v>162</v>
      </c>
      <c r="L7" s="387">
        <f>[10]STA_SP2_NO!$C$27</f>
        <v>54</v>
      </c>
      <c r="M7" s="332">
        <f>[11]STA_SP2_NO!$C$27</f>
        <v>13</v>
      </c>
      <c r="N7" s="249">
        <f t="shared" si="0"/>
        <v>1502</v>
      </c>
    </row>
    <row r="8" spans="1:15" x14ac:dyDescent="0.25">
      <c r="A8" s="32">
        <v>4</v>
      </c>
      <c r="B8" s="33" t="s">
        <v>42</v>
      </c>
      <c r="C8" s="62">
        <f>[1]STA_SP2_NO!$C$28</f>
        <v>16</v>
      </c>
      <c r="D8" s="118">
        <f>[2]STA_SP2_NO!$C$28</f>
        <v>3</v>
      </c>
      <c r="E8" s="61">
        <f>[3]STA_SP2_NO!$C$28</f>
        <v>4</v>
      </c>
      <c r="F8" s="118">
        <f>[4]STA_SP2_NO!$C$28</f>
        <v>19</v>
      </c>
      <c r="G8" s="143">
        <f>[5]STA_SP2_NO!$C$28</f>
        <v>0</v>
      </c>
      <c r="H8" s="118">
        <f>[6]STA_SP2_NO!$C$28</f>
        <v>7</v>
      </c>
      <c r="I8" s="143">
        <f>[7]STA_SP2_NO!$C$28</f>
        <v>6</v>
      </c>
      <c r="J8" s="54">
        <f>[8]STA_SP2_NO!$C$28</f>
        <v>4</v>
      </c>
      <c r="K8" s="143">
        <f>[9]STA_SP2_NO!$C$28</f>
        <v>5</v>
      </c>
      <c r="L8" s="387">
        <f>[10]STA_SP2_NO!$C$28</f>
        <v>9</v>
      </c>
      <c r="M8" s="332">
        <f>[11]STA_SP2_NO!$C$28</f>
        <v>0</v>
      </c>
      <c r="N8" s="249">
        <f t="shared" si="0"/>
        <v>73</v>
      </c>
    </row>
    <row r="9" spans="1:15" x14ac:dyDescent="0.25">
      <c r="A9" s="32">
        <v>5</v>
      </c>
      <c r="B9" s="33" t="s">
        <v>43</v>
      </c>
      <c r="C9" s="62">
        <f>[1]STA_SP2_NO!$C$29</f>
        <v>28</v>
      </c>
      <c r="D9" s="118">
        <f>[2]STA_SP2_NO!$C$29</f>
        <v>13</v>
      </c>
      <c r="E9" s="61">
        <f>[3]STA_SP2_NO!$C$29</f>
        <v>12</v>
      </c>
      <c r="F9" s="118">
        <f>[4]STA_SP2_NO!$C$29</f>
        <v>8</v>
      </c>
      <c r="G9" s="143">
        <f>[5]STA_SP2_NO!$C$29</f>
        <v>9</v>
      </c>
      <c r="H9" s="118">
        <f>[6]STA_SP2_NO!$C$29</f>
        <v>14</v>
      </c>
      <c r="I9" s="143">
        <f>[7]STA_SP2_NO!$C$29</f>
        <v>24</v>
      </c>
      <c r="J9" s="54">
        <f>[8]STA_SP2_NO!$C$29</f>
        <v>19</v>
      </c>
      <c r="K9" s="143">
        <f>[9]STA_SP2_NO!$C$29</f>
        <v>5</v>
      </c>
      <c r="L9" s="387">
        <f>[10]STA_SP2_NO!$C$29</f>
        <v>13</v>
      </c>
      <c r="M9" s="332">
        <f>[11]STA_SP2_NO!$C$29</f>
        <v>0</v>
      </c>
      <c r="N9" s="249">
        <f t="shared" si="0"/>
        <v>145</v>
      </c>
    </row>
    <row r="10" spans="1:15" x14ac:dyDescent="0.25">
      <c r="A10" s="32">
        <v>6</v>
      </c>
      <c r="B10" s="33" t="s">
        <v>44</v>
      </c>
      <c r="C10" s="62">
        <f>[1]STA_SP2_NO!$C$30</f>
        <v>518</v>
      </c>
      <c r="D10" s="118">
        <f>[2]STA_SP2_NO!$C$30</f>
        <v>316</v>
      </c>
      <c r="E10" s="61">
        <f>[3]STA_SP2_NO!$C$30</f>
        <v>173</v>
      </c>
      <c r="F10" s="118">
        <f>[4]STA_SP2_NO!$C$30</f>
        <v>674</v>
      </c>
      <c r="G10" s="143">
        <f>[5]STA_SP2_NO!$C$30</f>
        <v>266</v>
      </c>
      <c r="H10" s="118">
        <f>[6]STA_SP2_NO!$C$30</f>
        <v>526</v>
      </c>
      <c r="I10" s="143">
        <f>[7]STA_SP2_NO!$C$30</f>
        <v>529</v>
      </c>
      <c r="J10" s="54">
        <f>[8]STA_SP2_NO!$C$30</f>
        <v>394</v>
      </c>
      <c r="K10" s="143">
        <f>[9]STA_SP2_NO!$C$30</f>
        <v>178</v>
      </c>
      <c r="L10" s="387">
        <f>[10]STA_SP2_NO!$C$30</f>
        <v>536</v>
      </c>
      <c r="M10" s="332">
        <f>[11]STA_SP2_NO!$C$30</f>
        <v>34</v>
      </c>
      <c r="N10" s="249">
        <f t="shared" si="0"/>
        <v>4144</v>
      </c>
    </row>
    <row r="11" spans="1:15" x14ac:dyDescent="0.25">
      <c r="A11" s="32">
        <v>7</v>
      </c>
      <c r="B11" s="33" t="s">
        <v>45</v>
      </c>
      <c r="C11" s="62">
        <f>[1]STA_SP2_NO!$C$31</f>
        <v>1139</v>
      </c>
      <c r="D11" s="118">
        <f>[2]STA_SP2_NO!$C$31</f>
        <v>1326</v>
      </c>
      <c r="E11" s="61">
        <f>[3]STA_SP2_NO!$C$31</f>
        <v>564</v>
      </c>
      <c r="F11" s="118">
        <f>[4]STA_SP2_NO!$C$31</f>
        <v>1363</v>
      </c>
      <c r="G11" s="143">
        <f>[5]STA_SP2_NO!$C$31</f>
        <v>454</v>
      </c>
      <c r="H11" s="118">
        <f>[6]STA_SP2_NO!$C$31</f>
        <v>761</v>
      </c>
      <c r="I11" s="143">
        <f>[7]STA_SP2_NO!$C$31</f>
        <v>1030</v>
      </c>
      <c r="J11" s="54">
        <f>[8]STA_SP2_NO!$C$31</f>
        <v>1070</v>
      </c>
      <c r="K11" s="143">
        <f>[9]STA_SP2_NO!$C$31</f>
        <v>727</v>
      </c>
      <c r="L11" s="387">
        <f>[10]STA_SP2_NO!$C$31</f>
        <v>723</v>
      </c>
      <c r="M11" s="332">
        <f>[11]STA_SP2_NO!$C$31</f>
        <v>51</v>
      </c>
      <c r="N11" s="249">
        <f t="shared" si="0"/>
        <v>9208</v>
      </c>
    </row>
    <row r="12" spans="1:15" ht="15.75" thickBot="1" x14ac:dyDescent="0.3">
      <c r="A12" s="34">
        <v>8</v>
      </c>
      <c r="B12" s="35" t="s">
        <v>46</v>
      </c>
      <c r="C12" s="62">
        <f>[1]STA_SP2_NO!$C$32</f>
        <v>7</v>
      </c>
      <c r="D12" s="118">
        <f>[2]STA_SP2_NO!$C$32</f>
        <v>0</v>
      </c>
      <c r="E12" s="61">
        <f>[3]STA_SP2_NO!$C$32</f>
        <v>3</v>
      </c>
      <c r="F12" s="118">
        <f>[4]STA_SP2_NO!$C$32</f>
        <v>1</v>
      </c>
      <c r="G12" s="143">
        <f>[5]STA_SP2_NO!$C$32</f>
        <v>2</v>
      </c>
      <c r="H12" s="118">
        <f>[6]STA_SP2_NO!$C$32</f>
        <v>3</v>
      </c>
      <c r="I12" s="143">
        <f>[7]STA_SP2_NO!$C$32</f>
        <v>4</v>
      </c>
      <c r="J12" s="54">
        <f>[8]STA_SP2_NO!$C$32</f>
        <v>2</v>
      </c>
      <c r="K12" s="143">
        <f>[9]STA_SP2_NO!$C$32</f>
        <v>1</v>
      </c>
      <c r="L12" s="387">
        <f>[10]STA_SP2_NO!$C$32</f>
        <v>4</v>
      </c>
      <c r="M12" s="332">
        <f>[11]STA_SP2_NO!$C$32</f>
        <v>0</v>
      </c>
      <c r="N12" s="249">
        <f t="shared" si="0"/>
        <v>27</v>
      </c>
    </row>
    <row r="13" spans="1:15" ht="15.75" thickBot="1" x14ac:dyDescent="0.3">
      <c r="A13" s="57"/>
      <c r="B13" s="37" t="s">
        <v>3</v>
      </c>
      <c r="C13" s="41">
        <f t="shared" ref="C13:F13" si="1">SUM(C5:C12)</f>
        <v>41084</v>
      </c>
      <c r="D13" s="39">
        <f t="shared" si="1"/>
        <v>24304</v>
      </c>
      <c r="E13" s="41">
        <f t="shared" si="1"/>
        <v>15386</v>
      </c>
      <c r="F13" s="39">
        <f t="shared" si="1"/>
        <v>26344</v>
      </c>
      <c r="G13" s="40">
        <f t="shared" ref="G13:N13" si="2">SUM(G5:G12)</f>
        <v>23543</v>
      </c>
      <c r="H13" s="39">
        <f t="shared" si="2"/>
        <v>28994</v>
      </c>
      <c r="I13" s="40">
        <f t="shared" si="2"/>
        <v>41509</v>
      </c>
      <c r="J13" s="39">
        <f t="shared" si="2"/>
        <v>27388</v>
      </c>
      <c r="K13" s="40">
        <f t="shared" si="2"/>
        <v>16214</v>
      </c>
      <c r="L13" s="380">
        <f t="shared" si="2"/>
        <v>27887</v>
      </c>
      <c r="M13" s="333">
        <f t="shared" si="2"/>
        <v>1615</v>
      </c>
      <c r="N13" s="250">
        <f t="shared" si="2"/>
        <v>274268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48" t="s">
        <v>53</v>
      </c>
      <c r="B15" s="520"/>
      <c r="C15" s="48">
        <f>C13/N13</f>
        <v>0.14979509093295609</v>
      </c>
      <c r="D15" s="56">
        <f>D13/N13</f>
        <v>8.8614056324470961E-2</v>
      </c>
      <c r="E15" s="48">
        <f>E13/N13</f>
        <v>5.609841468928202E-2</v>
      </c>
      <c r="F15" s="47">
        <f>F13/N13</f>
        <v>9.6052036694036488E-2</v>
      </c>
      <c r="G15" s="70">
        <f>G13/N13</f>
        <v>8.5839397961118322E-2</v>
      </c>
      <c r="H15" s="47">
        <f>H13/N13</f>
        <v>0.10571411903685446</v>
      </c>
      <c r="I15" s="70">
        <f>I13/N13</f>
        <v>0.15134467017661557</v>
      </c>
      <c r="J15" s="47">
        <f>J13/N13</f>
        <v>9.9858532530225905E-2</v>
      </c>
      <c r="K15" s="70">
        <f>K13/N13</f>
        <v>5.9117359662811557E-2</v>
      </c>
      <c r="L15" s="47">
        <f>L13/N13</f>
        <v>0.10167792086572258</v>
      </c>
      <c r="M15" s="342">
        <f>M13/N13</f>
        <v>5.8884011259060483E-3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26"/>
      <c r="B18" s="26"/>
      <c r="C18" s="460" t="s">
        <v>107</v>
      </c>
      <c r="D18" s="461"/>
      <c r="E18" s="461"/>
      <c r="F18" s="461"/>
      <c r="G18" s="461"/>
      <c r="H18" s="461"/>
      <c r="I18" s="461"/>
      <c r="J18" s="462"/>
      <c r="K18" s="462"/>
      <c r="L18" s="26"/>
      <c r="M18" s="26"/>
      <c r="N18" s="155" t="s">
        <v>36</v>
      </c>
    </row>
    <row r="19" spans="1:15" ht="15.75" thickBot="1" x14ac:dyDescent="0.3">
      <c r="A19" s="463" t="s">
        <v>0</v>
      </c>
      <c r="B19" s="465" t="s">
        <v>1</v>
      </c>
      <c r="C19" s="485" t="s">
        <v>2</v>
      </c>
      <c r="D19" s="486"/>
      <c r="E19" s="486"/>
      <c r="F19" s="486"/>
      <c r="G19" s="486"/>
      <c r="H19" s="486"/>
      <c r="I19" s="486"/>
      <c r="J19" s="486"/>
      <c r="K19" s="486"/>
      <c r="L19" s="486"/>
      <c r="M19" s="487"/>
      <c r="N19" s="490" t="s">
        <v>3</v>
      </c>
    </row>
    <row r="20" spans="1:15" x14ac:dyDescent="0.25">
      <c r="A20" s="503"/>
      <c r="B20" s="504"/>
      <c r="C20" s="524" t="s">
        <v>69</v>
      </c>
      <c r="D20" s="465" t="s">
        <v>4</v>
      </c>
      <c r="E20" s="497" t="s">
        <v>5</v>
      </c>
      <c r="F20" s="465" t="s">
        <v>6</v>
      </c>
      <c r="G20" s="499" t="s">
        <v>8</v>
      </c>
      <c r="H20" s="465" t="s">
        <v>94</v>
      </c>
      <c r="I20" s="497" t="s">
        <v>9</v>
      </c>
      <c r="J20" s="507" t="s">
        <v>10</v>
      </c>
      <c r="K20" s="497" t="s">
        <v>93</v>
      </c>
      <c r="L20" s="465" t="s">
        <v>11</v>
      </c>
      <c r="M20" s="501" t="s">
        <v>96</v>
      </c>
      <c r="N20" s="491"/>
    </row>
    <row r="21" spans="1:15" ht="15.75" thickBot="1" x14ac:dyDescent="0.3">
      <c r="A21" s="498"/>
      <c r="B21" s="505"/>
      <c r="C21" s="512"/>
      <c r="D21" s="498"/>
      <c r="E21" s="498"/>
      <c r="F21" s="498"/>
      <c r="G21" s="500"/>
      <c r="H21" s="466"/>
      <c r="I21" s="506"/>
      <c r="J21" s="508"/>
      <c r="K21" s="506"/>
      <c r="L21" s="466"/>
      <c r="M21" s="502"/>
      <c r="N21" s="492"/>
    </row>
    <row r="22" spans="1:15" x14ac:dyDescent="0.25">
      <c r="A22" s="30">
        <v>1</v>
      </c>
      <c r="B22" s="31" t="s">
        <v>39</v>
      </c>
      <c r="C22" s="62">
        <f>[1]STA_SP2_NO!$D$25</f>
        <v>181073.14</v>
      </c>
      <c r="D22" s="118">
        <f>[2]STA_SP2_NO!$D$25</f>
        <v>94537.78</v>
      </c>
      <c r="E22" s="61">
        <f>[3]STA_SP2_NO!$D$25</f>
        <v>65473</v>
      </c>
      <c r="F22" s="388">
        <f>[4]STA_SP2_NO!$D$25</f>
        <v>102447.89</v>
      </c>
      <c r="G22" s="143">
        <f>[5]STA_SP2_NO!$D$25</f>
        <v>97448</v>
      </c>
      <c r="H22" s="118">
        <f>[6]STA_SP2_NO!$D$25</f>
        <v>118072.47</v>
      </c>
      <c r="I22" s="143">
        <f>[7]STA_SP2_NO!$D$25</f>
        <v>170451</v>
      </c>
      <c r="J22" s="54">
        <f>[8]STA_SP2_NO!$D$25</f>
        <v>106848</v>
      </c>
      <c r="K22" s="143">
        <f>[9]STA_SP2_NO!$D$25</f>
        <v>70406.45</v>
      </c>
      <c r="L22" s="387">
        <f>[10]STA_SP2_NO!$D$25</f>
        <v>113693</v>
      </c>
      <c r="M22" s="332">
        <f>[11]STA_SP2_NO!$D$25</f>
        <v>7245.3</v>
      </c>
      <c r="N22" s="249">
        <f t="shared" ref="N22:N29" si="3">SUM(C22:M22)</f>
        <v>1127696.03</v>
      </c>
    </row>
    <row r="23" spans="1:15" x14ac:dyDescent="0.25">
      <c r="A23" s="32">
        <v>2</v>
      </c>
      <c r="B23" s="33" t="s">
        <v>40</v>
      </c>
      <c r="C23" s="62">
        <f>[1]STA_SP2_NO!$D$26</f>
        <v>22688.43</v>
      </c>
      <c r="D23" s="118">
        <f>[2]STA_SP2_NO!$D$26</f>
        <v>23043.39</v>
      </c>
      <c r="E23" s="61">
        <f>[3]STA_SP2_NO!$D$26</f>
        <v>10881</v>
      </c>
      <c r="F23" s="388">
        <f>[4]STA_SP2_NO!$D$26</f>
        <v>22839.56</v>
      </c>
      <c r="G23" s="143">
        <f>[5]STA_SP2_NO!$D$26</f>
        <v>9162</v>
      </c>
      <c r="H23" s="118">
        <f>[6]STA_SP2_NO!$D$26</f>
        <v>11758.3</v>
      </c>
      <c r="I23" s="143">
        <f>[7]STA_SP2_NO!$D$26</f>
        <v>17542</v>
      </c>
      <c r="J23" s="54">
        <f>[8]STA_SP2_NO!$D$26</f>
        <v>16287</v>
      </c>
      <c r="K23" s="143">
        <f>[9]STA_SP2_NO!$D$26</f>
        <v>13550.85</v>
      </c>
      <c r="L23" s="387">
        <f>[10]STA_SP2_NO!$D$26</f>
        <v>12851</v>
      </c>
      <c r="M23" s="332">
        <f>[11]STA_SP2_NO!$D$26</f>
        <v>1016.1</v>
      </c>
      <c r="N23" s="249">
        <f t="shared" si="3"/>
        <v>161619.63</v>
      </c>
    </row>
    <row r="24" spans="1:15" x14ac:dyDescent="0.25">
      <c r="A24" s="32">
        <v>3</v>
      </c>
      <c r="B24" s="33" t="s">
        <v>41</v>
      </c>
      <c r="C24" s="62">
        <f>[1]STA_SP2_NO!$D$27</f>
        <v>2625.08</v>
      </c>
      <c r="D24" s="118">
        <f>[2]STA_SP2_NO!$D$27</f>
        <v>1602.85</v>
      </c>
      <c r="E24" s="61">
        <f>[3]STA_SP2_NO!$D$27</f>
        <v>982</v>
      </c>
      <c r="F24" s="388">
        <f>[4]STA_SP2_NO!$D$27</f>
        <v>2990.64</v>
      </c>
      <c r="G24" s="143">
        <f>[5]STA_SP2_NO!$D$27</f>
        <v>3427</v>
      </c>
      <c r="H24" s="118">
        <f>[6]STA_SP2_NO!$D$27</f>
        <v>1999.85</v>
      </c>
      <c r="I24" s="143">
        <f>[7]STA_SP2_NO!$D$27</f>
        <v>2050</v>
      </c>
      <c r="J24" s="54">
        <f>[8]STA_SP2_NO!$D$27</f>
        <v>1718</v>
      </c>
      <c r="K24" s="143">
        <f>[9]STA_SP2_NO!$D$27</f>
        <v>2791.16</v>
      </c>
      <c r="L24" s="387">
        <f>[10]STA_SP2_NO!$D$27</f>
        <v>817</v>
      </c>
      <c r="M24" s="332">
        <f>[11]STA_SP2_NO!$D$27</f>
        <v>223.89</v>
      </c>
      <c r="N24" s="249">
        <f t="shared" si="3"/>
        <v>21227.469999999998</v>
      </c>
    </row>
    <row r="25" spans="1:15" x14ac:dyDescent="0.25">
      <c r="A25" s="32">
        <v>4</v>
      </c>
      <c r="B25" s="33" t="s">
        <v>42</v>
      </c>
      <c r="C25" s="62">
        <f>[1]STA_SP2_NO!$D$28</f>
        <v>88.88</v>
      </c>
      <c r="D25" s="118">
        <f>[2]STA_SP2_NO!$D$28</f>
        <v>16.600000000000001</v>
      </c>
      <c r="E25" s="61">
        <f>[3]STA_SP2_NO!$D$28</f>
        <v>22</v>
      </c>
      <c r="F25" s="388">
        <f>[4]STA_SP2_NO!$D$28</f>
        <v>199.89</v>
      </c>
      <c r="G25" s="143">
        <f>[5]STA_SP2_NO!$D$28</f>
        <v>0</v>
      </c>
      <c r="H25" s="118">
        <f>[6]STA_SP2_NO!$D$28</f>
        <v>28.28</v>
      </c>
      <c r="I25" s="143">
        <f>[7]STA_SP2_NO!$D$28</f>
        <v>33</v>
      </c>
      <c r="J25" s="54">
        <f>[8]STA_SP2_NO!$D$28</f>
        <v>40</v>
      </c>
      <c r="K25" s="143">
        <f>[9]STA_SP2_NO!$D$28</f>
        <v>27.68</v>
      </c>
      <c r="L25" s="387">
        <f>[10]STA_SP2_NO!$D$28</f>
        <v>97</v>
      </c>
      <c r="M25" s="332">
        <f>[11]STA_SP2_NO!$D$28</f>
        <v>0</v>
      </c>
      <c r="N25" s="249">
        <f t="shared" si="3"/>
        <v>553.32999999999993</v>
      </c>
    </row>
    <row r="26" spans="1:15" x14ac:dyDescent="0.25">
      <c r="A26" s="32">
        <v>5</v>
      </c>
      <c r="B26" s="33" t="s">
        <v>43</v>
      </c>
      <c r="C26" s="62">
        <f>[1]STA_SP2_NO!$D$29</f>
        <v>155.61000000000001</v>
      </c>
      <c r="D26" s="118">
        <f>[2]STA_SP2_NO!$D$29</f>
        <v>71.959999999999994</v>
      </c>
      <c r="E26" s="61">
        <f>[3]STA_SP2_NO!$D$29</f>
        <v>66</v>
      </c>
      <c r="F26" s="388">
        <f>[4]STA_SP2_NO!$D$29</f>
        <v>44.29</v>
      </c>
      <c r="G26" s="143">
        <f>[5]STA_SP2_NO!$D$29</f>
        <v>44</v>
      </c>
      <c r="H26" s="118">
        <f>[6]STA_SP2_NO!$D$29</f>
        <v>72.27</v>
      </c>
      <c r="I26" s="143">
        <f>[7]STA_SP2_NO!$D$29</f>
        <v>133</v>
      </c>
      <c r="J26" s="54">
        <f>[8]STA_SP2_NO!$D$29</f>
        <v>101</v>
      </c>
      <c r="K26" s="143">
        <f>[9]STA_SP2_NO!$D$29</f>
        <v>27.68</v>
      </c>
      <c r="L26" s="387">
        <f>[10]STA_SP2_NO!$D$29</f>
        <v>61</v>
      </c>
      <c r="M26" s="332">
        <f>[11]STA_SP2_NO!$D$29</f>
        <v>0</v>
      </c>
      <c r="N26" s="249">
        <f t="shared" si="3"/>
        <v>776.81</v>
      </c>
    </row>
    <row r="27" spans="1:15" x14ac:dyDescent="0.25">
      <c r="A27" s="32">
        <v>6</v>
      </c>
      <c r="B27" s="33" t="s">
        <v>44</v>
      </c>
      <c r="C27" s="62">
        <f>[1]STA_SP2_NO!$D$30</f>
        <v>968.8</v>
      </c>
      <c r="D27" s="118">
        <f>[2]STA_SP2_NO!$D$30</f>
        <v>556.70000000000005</v>
      </c>
      <c r="E27" s="61">
        <f>[3]STA_SP2_NO!$D$30</f>
        <v>320</v>
      </c>
      <c r="F27" s="388">
        <f>[4]STA_SP2_NO!$D$30</f>
        <v>1177.3599999999999</v>
      </c>
      <c r="G27" s="143">
        <f>[5]STA_SP2_NO!$D$30</f>
        <v>461</v>
      </c>
      <c r="H27" s="118">
        <f>[6]STA_SP2_NO!$D$30</f>
        <v>898.7</v>
      </c>
      <c r="I27" s="143">
        <f>[7]STA_SP2_NO!$D$30</f>
        <v>965</v>
      </c>
      <c r="J27" s="54">
        <f>[8]STA_SP2_NO!$D$30</f>
        <v>685</v>
      </c>
      <c r="K27" s="143">
        <f>[9]STA_SP2_NO!$D$30</f>
        <v>351.8</v>
      </c>
      <c r="L27" s="387">
        <f>[10]STA_SP2_NO!$D$30</f>
        <v>927</v>
      </c>
      <c r="M27" s="332">
        <f>[11]STA_SP2_NO!$D$30</f>
        <v>62.9</v>
      </c>
      <c r="N27" s="249">
        <f t="shared" si="3"/>
        <v>7374.2599999999993</v>
      </c>
    </row>
    <row r="28" spans="1:15" x14ac:dyDescent="0.25">
      <c r="A28" s="32">
        <v>7</v>
      </c>
      <c r="B28" s="33" t="s">
        <v>45</v>
      </c>
      <c r="C28" s="62">
        <f>[1]STA_SP2_NO!$D$31</f>
        <v>6332.07</v>
      </c>
      <c r="D28" s="118">
        <f>[2]STA_SP2_NO!$D$31</f>
        <v>6869.19</v>
      </c>
      <c r="E28" s="61">
        <f>[3]STA_SP2_NO!$D$31</f>
        <v>3111</v>
      </c>
      <c r="F28" s="388">
        <f>[4]STA_SP2_NO!$D$31</f>
        <v>6706.91</v>
      </c>
      <c r="G28" s="143">
        <f>[5]STA_SP2_NO!$D$31</f>
        <v>2441</v>
      </c>
      <c r="H28" s="118">
        <f>[6]STA_SP2_NO!$D$31</f>
        <v>3909.21</v>
      </c>
      <c r="I28" s="143">
        <f>[7]STA_SP2_NO!$D$31</f>
        <v>5496</v>
      </c>
      <c r="J28" s="54">
        <f>[8]STA_SP2_NO!$D$31</f>
        <v>5122</v>
      </c>
      <c r="K28" s="143">
        <f>[9]STA_SP2_NO!$D$31</f>
        <v>3889.44</v>
      </c>
      <c r="L28" s="387">
        <f>[10]STA_SP2_NO!$D$31</f>
        <v>3782</v>
      </c>
      <c r="M28" s="332">
        <f>[11]STA_SP2_NO!$D$31</f>
        <v>282.33999999999997</v>
      </c>
      <c r="N28" s="249">
        <f t="shared" si="3"/>
        <v>47941.159999999996</v>
      </c>
    </row>
    <row r="29" spans="1:15" ht="15.75" thickBot="1" x14ac:dyDescent="0.3">
      <c r="A29" s="34">
        <v>8</v>
      </c>
      <c r="B29" s="35" t="s">
        <v>46</v>
      </c>
      <c r="C29" s="62">
        <f>[1]STA_SP2_NO!$D$32</f>
        <v>39.35</v>
      </c>
      <c r="D29" s="118">
        <f>[2]STA_SP2_NO!$D$32</f>
        <v>0</v>
      </c>
      <c r="E29" s="61">
        <f>[3]STA_SP2_NO!$D$32</f>
        <v>17</v>
      </c>
      <c r="F29" s="388">
        <f>[4]STA_SP2_NO!$D$32</f>
        <v>5.54</v>
      </c>
      <c r="G29" s="143">
        <f>[5]STA_SP2_NO!$D$32</f>
        <v>11</v>
      </c>
      <c r="H29" s="118">
        <f>[6]STA_SP2_NO!$D$32</f>
        <v>16.61</v>
      </c>
      <c r="I29" s="143">
        <f>[7]STA_SP2_NO!$D$32</f>
        <v>22</v>
      </c>
      <c r="J29" s="54">
        <f>[8]STA_SP2_NO!$D$32</f>
        <v>11</v>
      </c>
      <c r="K29" s="143">
        <f>[9]STA_SP2_NO!$D$32</f>
        <v>5.54</v>
      </c>
      <c r="L29" s="387">
        <f>[10]STA_SP2_NO!$D$32</f>
        <v>34</v>
      </c>
      <c r="M29" s="332">
        <f>[11]STA_SP2_NO!$D$32</f>
        <v>0</v>
      </c>
      <c r="N29" s="249">
        <f t="shared" si="3"/>
        <v>162.04</v>
      </c>
    </row>
    <row r="30" spans="1:15" ht="15.75" thickBot="1" x14ac:dyDescent="0.3">
      <c r="A30" s="57"/>
      <c r="B30" s="37" t="s">
        <v>3</v>
      </c>
      <c r="C30" s="41">
        <f t="shared" ref="C30:E30" si="4">SUM(C22:C29)</f>
        <v>213971.36</v>
      </c>
      <c r="D30" s="39">
        <f t="shared" si="4"/>
        <v>126698.47000000002</v>
      </c>
      <c r="E30" s="41">
        <f t="shared" si="4"/>
        <v>80872</v>
      </c>
      <c r="F30" s="51">
        <f t="shared" ref="F30:N30" si="5">SUM(F22:F29)</f>
        <v>136412.07999999999</v>
      </c>
      <c r="G30" s="40">
        <f t="shared" si="5"/>
        <v>112994</v>
      </c>
      <c r="H30" s="39">
        <f t="shared" si="5"/>
        <v>136755.68999999997</v>
      </c>
      <c r="I30" s="40">
        <f t="shared" si="5"/>
        <v>196692</v>
      </c>
      <c r="J30" s="39">
        <f t="shared" si="5"/>
        <v>130812</v>
      </c>
      <c r="K30" s="40">
        <f t="shared" si="5"/>
        <v>91050.599999999991</v>
      </c>
      <c r="L30" s="380">
        <f t="shared" si="5"/>
        <v>132262</v>
      </c>
      <c r="M30" s="333">
        <f t="shared" si="5"/>
        <v>8830.5299999999988</v>
      </c>
      <c r="N30" s="250">
        <f t="shared" si="5"/>
        <v>1367350.7300000002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448" t="s">
        <v>53</v>
      </c>
      <c r="B32" s="520"/>
      <c r="C32" s="48">
        <f>C30/N30</f>
        <v>0.1564860831280647</v>
      </c>
      <c r="D32" s="56">
        <f>D30/N30</f>
        <v>9.2659818157993734E-2</v>
      </c>
      <c r="E32" s="48">
        <f>E30/N30</f>
        <v>5.9145030039220434E-2</v>
      </c>
      <c r="F32" s="47">
        <f>F30/N30</f>
        <v>9.9763781893764711E-2</v>
      </c>
      <c r="G32" s="70">
        <f>G30/N30</f>
        <v>8.2637173858092702E-2</v>
      </c>
      <c r="H32" s="47">
        <f>H30/N30</f>
        <v>0.10001507806267083</v>
      </c>
      <c r="I32" s="70">
        <f>I30/N30</f>
        <v>0.14384897428620963</v>
      </c>
      <c r="J32" s="47">
        <f>J30/N30</f>
        <v>9.5668212353972978E-2</v>
      </c>
      <c r="K32" s="70">
        <f>K30/N30</f>
        <v>6.6589060145526804E-2</v>
      </c>
      <c r="L32" s="389">
        <f>L30/N30</f>
        <v>9.6728657174885907E-2</v>
      </c>
      <c r="M32" s="342">
        <f>M30/N30</f>
        <v>6.4581308995973535E-3</v>
      </c>
      <c r="N32" s="258">
        <f>SUM(C32:M32)</f>
        <v>0.99999999999999978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5:B15"/>
    <mergeCell ref="C1:K1"/>
    <mergeCell ref="A2:A4"/>
    <mergeCell ref="B2:B4"/>
    <mergeCell ref="H3:H4"/>
    <mergeCell ref="I3:I4"/>
    <mergeCell ref="J3:J4"/>
    <mergeCell ref="K3:K4"/>
    <mergeCell ref="C2:M2"/>
    <mergeCell ref="N2:N4"/>
    <mergeCell ref="C3:C4"/>
    <mergeCell ref="D3:D4"/>
    <mergeCell ref="E3:E4"/>
    <mergeCell ref="F3:F4"/>
    <mergeCell ref="G3:G4"/>
    <mergeCell ref="L3:L4"/>
    <mergeCell ref="M3:M4"/>
    <mergeCell ref="N19:N21"/>
    <mergeCell ref="C20:C21"/>
    <mergeCell ref="D20:D21"/>
    <mergeCell ref="E20:E21"/>
    <mergeCell ref="K20:K21"/>
    <mergeCell ref="L20:L21"/>
    <mergeCell ref="M20:M2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R24" sqref="R24"/>
    </sheetView>
  </sheetViews>
  <sheetFormatPr defaultRowHeight="15" x14ac:dyDescent="0.25"/>
  <cols>
    <col min="1" max="1" width="3.85546875" customWidth="1"/>
    <col min="2" max="2" width="20" customWidth="1"/>
  </cols>
  <sheetData>
    <row r="1" spans="1:15" ht="28.5" customHeight="1" thickBot="1" x14ac:dyDescent="0.3">
      <c r="A1" s="26"/>
      <c r="B1" s="26"/>
      <c r="C1" s="460" t="s">
        <v>108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16" t="s">
        <v>96</v>
      </c>
      <c r="N3" s="491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18"/>
      <c r="N4" s="492"/>
    </row>
    <row r="5" spans="1:15" x14ac:dyDescent="0.25">
      <c r="A5" s="30">
        <v>1</v>
      </c>
      <c r="B5" s="31" t="s">
        <v>39</v>
      </c>
      <c r="C5" s="62">
        <f>[1]STA_SP2_NO!$C$34</f>
        <v>2814</v>
      </c>
      <c r="D5" s="118">
        <f>[2]STA_SP2_NO!$C$34</f>
        <v>253</v>
      </c>
      <c r="E5" s="62">
        <f>[3]STA_SP2_NO!$C$34</f>
        <v>35334</v>
      </c>
      <c r="F5" s="118">
        <f>[4]STA_SP2_NO!$C$34</f>
        <v>282</v>
      </c>
      <c r="G5" s="391">
        <f>[5]STA_SP2_NO!$C$34</f>
        <v>308</v>
      </c>
      <c r="H5" s="54">
        <f>[6]STA_SP2_NO!$C$34</f>
        <v>2155</v>
      </c>
      <c r="I5" s="61">
        <f>[7]STA_SP2_NO!$C$34</f>
        <v>648</v>
      </c>
      <c r="J5" s="54">
        <f>[8]STA_SP2_NO!$C$34</f>
        <v>122</v>
      </c>
      <c r="K5" s="61">
        <f>[9]STA_SP2_NO!$C$34</f>
        <v>4716</v>
      </c>
      <c r="L5" s="390">
        <f>[10]STA_SP2_NO!$C$34</f>
        <v>118</v>
      </c>
      <c r="M5" s="332">
        <f>[11]STA_SP2_NO!$C$34</f>
        <v>553</v>
      </c>
      <c r="N5" s="249">
        <f t="shared" ref="N5:N13" si="0">SUM(C5:M5)</f>
        <v>47303</v>
      </c>
    </row>
    <row r="6" spans="1:15" x14ac:dyDescent="0.25">
      <c r="A6" s="32">
        <v>2</v>
      </c>
      <c r="B6" s="33" t="s">
        <v>40</v>
      </c>
      <c r="C6" s="62">
        <f>[1]STA_SP2_NO!$C$35</f>
        <v>280</v>
      </c>
      <c r="D6" s="118">
        <f>[2]STA_SP2_NO!$C$35</f>
        <v>5</v>
      </c>
      <c r="E6" s="62">
        <f>[3]STA_SP2_NO!$C$35</f>
        <v>531</v>
      </c>
      <c r="F6" s="118">
        <f>[4]STA_SP2_NO!$C$35</f>
        <v>4</v>
      </c>
      <c r="G6" s="391">
        <f>[5]STA_SP2_NO!$C$35</f>
        <v>0</v>
      </c>
      <c r="H6" s="54">
        <f>[6]STA_SP2_NO!$C$35</f>
        <v>0</v>
      </c>
      <c r="I6" s="61">
        <f>[7]STA_SP2_NO!$C$35</f>
        <v>0</v>
      </c>
      <c r="J6" s="54">
        <f>[8]STA_SP2_NO!$C$35</f>
        <v>3</v>
      </c>
      <c r="K6" s="61">
        <f>[9]STA_SP2_NO!$C$35</f>
        <v>29</v>
      </c>
      <c r="L6" s="390">
        <f>[10]STA_SP2_NO!$C$35</f>
        <v>3</v>
      </c>
      <c r="M6" s="332">
        <f>[11]STA_SP2_NO!$C$35</f>
        <v>2</v>
      </c>
      <c r="N6" s="249">
        <f t="shared" si="0"/>
        <v>857</v>
      </c>
    </row>
    <row r="7" spans="1:15" x14ac:dyDescent="0.25">
      <c r="A7" s="32">
        <v>3</v>
      </c>
      <c r="B7" s="33" t="s">
        <v>41</v>
      </c>
      <c r="C7" s="62">
        <f>[1]STA_SP2_NO!$C$36</f>
        <v>11</v>
      </c>
      <c r="D7" s="118">
        <f>[2]STA_SP2_NO!$C$36</f>
        <v>0</v>
      </c>
      <c r="E7" s="62">
        <f>[3]STA_SP2_NO!$C$36</f>
        <v>47</v>
      </c>
      <c r="F7" s="118">
        <f>[4]STA_SP2_NO!$C$36</f>
        <v>0</v>
      </c>
      <c r="G7" s="391">
        <f>[5]STA_SP2_NO!$C$36</f>
        <v>0</v>
      </c>
      <c r="H7" s="54">
        <f>[6]STA_SP2_NO!$C$36</f>
        <v>0</v>
      </c>
      <c r="I7" s="61">
        <f>[7]STA_SP2_NO!$C$36</f>
        <v>0</v>
      </c>
      <c r="J7" s="54">
        <f>[8]STA_SP2_NO!$C$36</f>
        <v>0</v>
      </c>
      <c r="K7" s="61">
        <f>[9]STA_SP2_NO!$C$36</f>
        <v>2</v>
      </c>
      <c r="L7" s="390">
        <f>[10]STA_SP2_NO!$C$36</f>
        <v>0</v>
      </c>
      <c r="M7" s="332">
        <f>[11]STA_SP2_NO!$C$36</f>
        <v>0</v>
      </c>
      <c r="N7" s="249">
        <f t="shared" si="0"/>
        <v>60</v>
      </c>
    </row>
    <row r="8" spans="1:15" x14ac:dyDescent="0.25">
      <c r="A8" s="32">
        <v>4</v>
      </c>
      <c r="B8" s="33" t="s">
        <v>42</v>
      </c>
      <c r="C8" s="62">
        <f>[1]STA_SP2_NO!$C$37</f>
        <v>5</v>
      </c>
      <c r="D8" s="118">
        <f>[2]STA_SP2_NO!$C$37</f>
        <v>0</v>
      </c>
      <c r="E8" s="62">
        <f>[3]STA_SP2_NO!$C$37</f>
        <v>4</v>
      </c>
      <c r="F8" s="118">
        <f>[4]STA_SP2_NO!$C$37</f>
        <v>0</v>
      </c>
      <c r="G8" s="391">
        <f>[5]STA_SP2_NO!$C$37</f>
        <v>1</v>
      </c>
      <c r="H8" s="54">
        <f>[6]STA_SP2_NO!$C$37</f>
        <v>0</v>
      </c>
      <c r="I8" s="61">
        <f>[7]STA_SP2_NO!$C$37</f>
        <v>0</v>
      </c>
      <c r="J8" s="54">
        <f>[8]STA_SP2_NO!$C$37</f>
        <v>1</v>
      </c>
      <c r="K8" s="61">
        <f>[9]STA_SP2_NO!$C$37</f>
        <v>1</v>
      </c>
      <c r="L8" s="390">
        <f>[10]STA_SP2_NO!$C$37</f>
        <v>0</v>
      </c>
      <c r="M8" s="332">
        <f>[11]STA_SP2_NO!$C$37</f>
        <v>1</v>
      </c>
      <c r="N8" s="249">
        <f t="shared" si="0"/>
        <v>13</v>
      </c>
    </row>
    <row r="9" spans="1:15" x14ac:dyDescent="0.25">
      <c r="A9" s="32">
        <v>5</v>
      </c>
      <c r="B9" s="33" t="s">
        <v>43</v>
      </c>
      <c r="C9" s="62">
        <f>[1]STA_SP2_NO!$C$38</f>
        <v>6</v>
      </c>
      <c r="D9" s="118">
        <f>[2]STA_SP2_NO!$C$38</f>
        <v>0</v>
      </c>
      <c r="E9" s="62">
        <f>[3]STA_SP2_NO!$C$38</f>
        <v>13</v>
      </c>
      <c r="F9" s="118">
        <f>[4]STA_SP2_NO!$C$38</f>
        <v>3</v>
      </c>
      <c r="G9" s="391">
        <f>[5]STA_SP2_NO!$C$38</f>
        <v>0</v>
      </c>
      <c r="H9" s="54">
        <f>[6]STA_SP2_NO!$C$38</f>
        <v>0</v>
      </c>
      <c r="I9" s="61">
        <f>[7]STA_SP2_NO!$C$38</f>
        <v>0</v>
      </c>
      <c r="J9" s="54">
        <f>[8]STA_SP2_NO!$C$38</f>
        <v>1</v>
      </c>
      <c r="K9" s="61">
        <f>[9]STA_SP2_NO!$C$38</f>
        <v>7</v>
      </c>
      <c r="L9" s="390">
        <f>[10]STA_SP2_NO!$C$38</f>
        <v>0</v>
      </c>
      <c r="M9" s="332">
        <f>[11]STA_SP2_NO!$C$38</f>
        <v>0</v>
      </c>
      <c r="N9" s="249">
        <f t="shared" si="0"/>
        <v>30</v>
      </c>
    </row>
    <row r="10" spans="1:15" x14ac:dyDescent="0.25">
      <c r="A10" s="32">
        <v>6</v>
      </c>
      <c r="B10" s="33" t="s">
        <v>44</v>
      </c>
      <c r="C10" s="62">
        <f>[1]STA_SP2_NO!$C$39</f>
        <v>70</v>
      </c>
      <c r="D10" s="118">
        <f>[2]STA_SP2_NO!$C$39</f>
        <v>5</v>
      </c>
      <c r="E10" s="62">
        <f>[3]STA_SP2_NO!$C$39</f>
        <v>51</v>
      </c>
      <c r="F10" s="118">
        <f>[4]STA_SP2_NO!$C$39</f>
        <v>13</v>
      </c>
      <c r="G10" s="391">
        <f>[5]STA_SP2_NO!$C$39</f>
        <v>15</v>
      </c>
      <c r="H10" s="54">
        <f>[6]STA_SP2_NO!$C$39</f>
        <v>0</v>
      </c>
      <c r="I10" s="61">
        <f>[7]STA_SP2_NO!$C$39</f>
        <v>0</v>
      </c>
      <c r="J10" s="54">
        <f>[8]STA_SP2_NO!$C$39</f>
        <v>6</v>
      </c>
      <c r="K10" s="61">
        <f>[9]STA_SP2_NO!$C$39</f>
        <v>126</v>
      </c>
      <c r="L10" s="390">
        <f>[10]STA_SP2_NO!$C$39</f>
        <v>4</v>
      </c>
      <c r="M10" s="332">
        <f>[11]STA_SP2_NO!$C$39</f>
        <v>56</v>
      </c>
      <c r="N10" s="249">
        <f t="shared" si="0"/>
        <v>346</v>
      </c>
    </row>
    <row r="11" spans="1:15" x14ac:dyDescent="0.25">
      <c r="A11" s="32">
        <v>7</v>
      </c>
      <c r="B11" s="33" t="s">
        <v>45</v>
      </c>
      <c r="C11" s="62">
        <f>[1]STA_SP2_NO!$C$40</f>
        <v>247</v>
      </c>
      <c r="D11" s="118">
        <f>[2]STA_SP2_NO!$C$40</f>
        <v>2</v>
      </c>
      <c r="E11" s="62">
        <f>[3]STA_SP2_NO!$C$40</f>
        <v>92</v>
      </c>
      <c r="F11" s="118">
        <f>[4]STA_SP2_NO!$C$40</f>
        <v>5</v>
      </c>
      <c r="G11" s="391">
        <f>[5]STA_SP2_NO!$C$40</f>
        <v>12</v>
      </c>
      <c r="H11" s="54">
        <f>[6]STA_SP2_NO!$C$40</f>
        <v>0</v>
      </c>
      <c r="I11" s="61">
        <f>[7]STA_SP2_NO!$C$40</f>
        <v>0</v>
      </c>
      <c r="J11" s="54">
        <f>[8]STA_SP2_NO!$C$40</f>
        <v>1</v>
      </c>
      <c r="K11" s="61">
        <f>[9]STA_SP2_NO!$C$40</f>
        <v>138</v>
      </c>
      <c r="L11" s="390">
        <f>[10]STA_SP2_NO!$C$40</f>
        <v>3</v>
      </c>
      <c r="M11" s="332">
        <f>[11]STA_SP2_NO!$C$40</f>
        <v>17</v>
      </c>
      <c r="N11" s="249">
        <f t="shared" si="0"/>
        <v>517</v>
      </c>
    </row>
    <row r="12" spans="1:15" ht="15.75" thickBot="1" x14ac:dyDescent="0.3">
      <c r="A12" s="34">
        <v>8</v>
      </c>
      <c r="B12" s="35" t="s">
        <v>46</v>
      </c>
      <c r="C12" s="62">
        <f>[1]STA_SP2_NO!$C$41</f>
        <v>0</v>
      </c>
      <c r="D12" s="118">
        <f>[2]STA_SP2_NO!$C$41</f>
        <v>0</v>
      </c>
      <c r="E12" s="62">
        <f>[3]STA_SP2_NO!$C$41</f>
        <v>18</v>
      </c>
      <c r="F12" s="118">
        <f>[4]STA_SP2_NO!$C$41</f>
        <v>0</v>
      </c>
      <c r="G12" s="391">
        <f>[5]STA_SP2_NO!$C$41</f>
        <v>0</v>
      </c>
      <c r="H12" s="54">
        <f>[6]STA_SP2_NO!$C$41</f>
        <v>0</v>
      </c>
      <c r="I12" s="61">
        <f>[7]STA_SP2_NO!$C$41</f>
        <v>0</v>
      </c>
      <c r="J12" s="54">
        <f>[8]STA_SP2_NO!$C$41</f>
        <v>0</v>
      </c>
      <c r="K12" s="61">
        <f>[9]STA_SP2_NO!$C$41</f>
        <v>0</v>
      </c>
      <c r="L12" s="390">
        <f>[10]STA_SP2_NO!$C$41</f>
        <v>0</v>
      </c>
      <c r="M12" s="332">
        <f>[11]STA_SP2_NO!$C$41</f>
        <v>0</v>
      </c>
      <c r="N12" s="249">
        <f t="shared" si="0"/>
        <v>18</v>
      </c>
    </row>
    <row r="13" spans="1:15" ht="15.75" thickBot="1" x14ac:dyDescent="0.3">
      <c r="A13" s="36"/>
      <c r="B13" s="37" t="s">
        <v>37</v>
      </c>
      <c r="C13" s="41">
        <f t="shared" ref="C13:F13" si="1">SUM(C5:C12)</f>
        <v>3433</v>
      </c>
      <c r="D13" s="39">
        <f t="shared" si="1"/>
        <v>265</v>
      </c>
      <c r="E13" s="41">
        <f t="shared" si="1"/>
        <v>36090</v>
      </c>
      <c r="F13" s="39">
        <f t="shared" si="1"/>
        <v>307</v>
      </c>
      <c r="G13" s="392">
        <f t="shared" ref="G13:M13" si="2">SUM(G5:G12)</f>
        <v>336</v>
      </c>
      <c r="H13" s="39">
        <f t="shared" si="2"/>
        <v>2155</v>
      </c>
      <c r="I13" s="41">
        <f t="shared" si="2"/>
        <v>648</v>
      </c>
      <c r="J13" s="39">
        <f t="shared" si="2"/>
        <v>134</v>
      </c>
      <c r="K13" s="41">
        <f t="shared" si="2"/>
        <v>5019</v>
      </c>
      <c r="L13" s="380">
        <f t="shared" si="2"/>
        <v>128</v>
      </c>
      <c r="M13" s="333">
        <f t="shared" si="2"/>
        <v>629</v>
      </c>
      <c r="N13" s="250">
        <f t="shared" si="0"/>
        <v>49144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48" t="s">
        <v>53</v>
      </c>
      <c r="B15" s="520"/>
      <c r="C15" s="55">
        <f>C13/N13</f>
        <v>6.9855933582939927E-2</v>
      </c>
      <c r="D15" s="56">
        <f>D13/N13</f>
        <v>5.3923164577567963E-3</v>
      </c>
      <c r="E15" s="48">
        <f>E13/N13</f>
        <v>0.73437245645450111</v>
      </c>
      <c r="F15" s="47">
        <f>F13/N13</f>
        <v>6.2469477454012694E-3</v>
      </c>
      <c r="G15" s="70">
        <f>G13/N13</f>
        <v>6.8370503011557868E-3</v>
      </c>
      <c r="H15" s="47">
        <f>H13/N13</f>
        <v>4.38507244017581E-2</v>
      </c>
      <c r="I15" s="70">
        <f>I13/N13</f>
        <v>1.3185739866514732E-2</v>
      </c>
      <c r="J15" s="47">
        <f>J13/N13</f>
        <v>2.7266807748657007E-3</v>
      </c>
      <c r="K15" s="70">
        <f>K13/N13</f>
        <v>0.10212843887351457</v>
      </c>
      <c r="L15" s="389">
        <f>L13/N13</f>
        <v>2.6045905909164902E-3</v>
      </c>
      <c r="M15" s="342">
        <f>M13/N13</f>
        <v>1.2799120950675565E-2</v>
      </c>
      <c r="N15" s="258">
        <f>SUM(C15:M15)</f>
        <v>0.99999999999999989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A17" s="26"/>
      <c r="B17" s="26"/>
      <c r="C17" s="460" t="s">
        <v>109</v>
      </c>
      <c r="D17" s="461"/>
      <c r="E17" s="461"/>
      <c r="F17" s="461"/>
      <c r="G17" s="461"/>
      <c r="H17" s="461"/>
      <c r="I17" s="461"/>
      <c r="J17" s="462"/>
      <c r="K17" s="462"/>
      <c r="L17" s="26"/>
      <c r="M17" s="26"/>
      <c r="N17" s="155" t="s">
        <v>36</v>
      </c>
    </row>
    <row r="18" spans="1:14" ht="15.75" thickBot="1" x14ac:dyDescent="0.3">
      <c r="A18" s="463" t="s">
        <v>0</v>
      </c>
      <c r="B18" s="525" t="s">
        <v>1</v>
      </c>
      <c r="C18" s="377" t="s">
        <v>2</v>
      </c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490" t="s">
        <v>3</v>
      </c>
    </row>
    <row r="19" spans="1:14" x14ac:dyDescent="0.25">
      <c r="A19" s="503"/>
      <c r="B19" s="504"/>
      <c r="C19" s="524" t="s">
        <v>69</v>
      </c>
      <c r="D19" s="465" t="s">
        <v>4</v>
      </c>
      <c r="E19" s="497" t="s">
        <v>5</v>
      </c>
      <c r="F19" s="465" t="s">
        <v>6</v>
      </c>
      <c r="G19" s="497" t="s">
        <v>8</v>
      </c>
      <c r="H19" s="465" t="s">
        <v>94</v>
      </c>
      <c r="I19" s="497" t="s">
        <v>9</v>
      </c>
      <c r="J19" s="507" t="s">
        <v>10</v>
      </c>
      <c r="K19" s="497" t="s">
        <v>93</v>
      </c>
      <c r="L19" s="465" t="s">
        <v>11</v>
      </c>
      <c r="M19" s="516" t="s">
        <v>96</v>
      </c>
      <c r="N19" s="491"/>
    </row>
    <row r="20" spans="1:14" ht="15.75" thickBot="1" x14ac:dyDescent="0.3">
      <c r="A20" s="498"/>
      <c r="B20" s="505"/>
      <c r="C20" s="512"/>
      <c r="D20" s="498"/>
      <c r="E20" s="498"/>
      <c r="F20" s="498"/>
      <c r="G20" s="506"/>
      <c r="H20" s="466"/>
      <c r="I20" s="506"/>
      <c r="J20" s="508"/>
      <c r="K20" s="506"/>
      <c r="L20" s="466"/>
      <c r="M20" s="518"/>
      <c r="N20" s="492"/>
    </row>
    <row r="21" spans="1:14" x14ac:dyDescent="0.25">
      <c r="A21" s="30">
        <v>1</v>
      </c>
      <c r="B21" s="31" t="s">
        <v>39</v>
      </c>
      <c r="C21" s="62">
        <f>[1]STA_SP2_NO!$D$34</f>
        <v>10075.02</v>
      </c>
      <c r="D21" s="118">
        <f>[2]STA_SP2_NO!$D$34</f>
        <v>1706.63</v>
      </c>
      <c r="E21" s="62">
        <f>[3]STA_SP2_NO!$D$34</f>
        <v>114617</v>
      </c>
      <c r="F21" s="118">
        <f>[4]STA_SP2_NO!$D$34</f>
        <v>1572.58</v>
      </c>
      <c r="G21" s="391">
        <f>[5]STA_SP2_NO!$D$34</f>
        <v>1672</v>
      </c>
      <c r="H21" s="54">
        <f>[6]STA_SP2_NO!$D$34</f>
        <v>7996.81</v>
      </c>
      <c r="I21" s="61">
        <f>[7]STA_SP2_NO!$D$34</f>
        <v>3565</v>
      </c>
      <c r="J21" s="54">
        <f>[8]STA_SP2_NO!$D$34</f>
        <v>841</v>
      </c>
      <c r="K21" s="61">
        <f>[9]STA_SP2_NO!$D$34</f>
        <v>15802.78</v>
      </c>
      <c r="L21" s="390">
        <f>[10]STA_SP2_NO!$D$34</f>
        <v>745</v>
      </c>
      <c r="M21" s="393">
        <f>[11]STA_SP2_NO!$D$34</f>
        <v>1731.23</v>
      </c>
      <c r="N21" s="249">
        <f t="shared" ref="N21:N29" si="3">SUM(C21:M21)</f>
        <v>160325.05000000002</v>
      </c>
    </row>
    <row r="22" spans="1:14" x14ac:dyDescent="0.25">
      <c r="A22" s="32">
        <v>2</v>
      </c>
      <c r="B22" s="33" t="s">
        <v>40</v>
      </c>
      <c r="C22" s="62">
        <f>[1]STA_SP2_NO!$D$35</f>
        <v>3127.68</v>
      </c>
      <c r="D22" s="118">
        <f>[2]STA_SP2_NO!$D$35</f>
        <v>43.66</v>
      </c>
      <c r="E22" s="62">
        <f>[3]STA_SP2_NO!$D$35</f>
        <v>3440</v>
      </c>
      <c r="F22" s="118">
        <f>[4]STA_SP2_NO!$D$35</f>
        <v>56.59</v>
      </c>
      <c r="G22" s="391">
        <f>[5]STA_SP2_NO!$D$35</f>
        <v>0</v>
      </c>
      <c r="H22" s="54">
        <f>[6]STA_SP2_NO!$D$35</f>
        <v>0</v>
      </c>
      <c r="I22" s="61">
        <f>[7]STA_SP2_NO!$D$35</f>
        <v>0</v>
      </c>
      <c r="J22" s="54">
        <f>[8]STA_SP2_NO!$D$35</f>
        <v>22</v>
      </c>
      <c r="K22" s="61">
        <f>[9]STA_SP2_NO!$D$35</f>
        <v>368.37</v>
      </c>
      <c r="L22" s="390">
        <f>[10]STA_SP2_NO!$D$35</f>
        <v>42</v>
      </c>
      <c r="M22" s="393">
        <f>[11]STA_SP2_NO!$D$35</f>
        <v>21.53</v>
      </c>
      <c r="N22" s="249">
        <f t="shared" si="3"/>
        <v>7121.83</v>
      </c>
    </row>
    <row r="23" spans="1:14" x14ac:dyDescent="0.25">
      <c r="A23" s="32">
        <v>3</v>
      </c>
      <c r="B23" s="33" t="s">
        <v>41</v>
      </c>
      <c r="C23" s="62">
        <f>[1]STA_SP2_NO!$D$36</f>
        <v>186.38</v>
      </c>
      <c r="D23" s="118">
        <f>[2]STA_SP2_NO!$D$36</f>
        <v>0</v>
      </c>
      <c r="E23" s="62">
        <f>[3]STA_SP2_NO!$D$36</f>
        <v>323</v>
      </c>
      <c r="F23" s="118">
        <f>[4]STA_SP2_NO!$D$36</f>
        <v>0</v>
      </c>
      <c r="G23" s="391">
        <f>[5]STA_SP2_NO!$D$36</f>
        <v>0</v>
      </c>
      <c r="H23" s="54">
        <f>[6]STA_SP2_NO!$D$36</f>
        <v>0</v>
      </c>
      <c r="I23" s="61">
        <f>[7]STA_SP2_NO!$D$36</f>
        <v>0</v>
      </c>
      <c r="J23" s="54">
        <f>[8]STA_SP2_NO!$D$36</f>
        <v>0</v>
      </c>
      <c r="K23" s="61">
        <f>[9]STA_SP2_NO!$D$36</f>
        <v>35.67</v>
      </c>
      <c r="L23" s="390">
        <f>[10]STA_SP2_NO!$D$36</f>
        <v>0</v>
      </c>
      <c r="M23" s="393">
        <f>[11]STA_SP2_NO!$D$36</f>
        <v>0</v>
      </c>
      <c r="N23" s="249">
        <f t="shared" si="3"/>
        <v>545.04999999999995</v>
      </c>
    </row>
    <row r="24" spans="1:14" x14ac:dyDescent="0.25">
      <c r="A24" s="32">
        <v>4</v>
      </c>
      <c r="B24" s="33" t="s">
        <v>42</v>
      </c>
      <c r="C24" s="62">
        <f>[1]STA_SP2_NO!$D$37</f>
        <v>3.08</v>
      </c>
      <c r="D24" s="118">
        <f>[2]STA_SP2_NO!$D$37</f>
        <v>0</v>
      </c>
      <c r="E24" s="62">
        <f>[3]STA_SP2_NO!$D$37</f>
        <v>56</v>
      </c>
      <c r="F24" s="118">
        <f>[4]STA_SP2_NO!$D$37</f>
        <v>0</v>
      </c>
      <c r="G24" s="391">
        <f>[5]STA_SP2_NO!$D$37</f>
        <v>1</v>
      </c>
      <c r="H24" s="54">
        <f>[6]STA_SP2_NO!$D$37</f>
        <v>0</v>
      </c>
      <c r="I24" s="61">
        <f>[7]STA_SP2_NO!$D$37</f>
        <v>0</v>
      </c>
      <c r="J24" s="54">
        <f>[8]STA_SP2_NO!$D$37</f>
        <v>1</v>
      </c>
      <c r="K24" s="61">
        <f>[9]STA_SP2_NO!$D$37</f>
        <v>0.62</v>
      </c>
      <c r="L24" s="390">
        <f>[10]STA_SP2_NO!$D$37</f>
        <v>0</v>
      </c>
      <c r="M24" s="393">
        <f>[11]STA_SP2_NO!$D$37</f>
        <v>0.62</v>
      </c>
      <c r="N24" s="249">
        <f t="shared" si="3"/>
        <v>62.319999999999993</v>
      </c>
    </row>
    <row r="25" spans="1:14" x14ac:dyDescent="0.25">
      <c r="A25" s="32">
        <v>5</v>
      </c>
      <c r="B25" s="33" t="s">
        <v>43</v>
      </c>
      <c r="C25" s="62">
        <f>[1]STA_SP2_NO!$D$38</f>
        <v>14.77</v>
      </c>
      <c r="D25" s="118">
        <f>[2]STA_SP2_NO!$D$38</f>
        <v>0</v>
      </c>
      <c r="E25" s="62">
        <f>[3]STA_SP2_NO!$D$38</f>
        <v>55</v>
      </c>
      <c r="F25" s="118">
        <f>[4]STA_SP2_NO!$D$38</f>
        <v>7.4</v>
      </c>
      <c r="G25" s="391">
        <f>[5]STA_SP2_NO!$D$38</f>
        <v>0</v>
      </c>
      <c r="H25" s="54">
        <f>[6]STA_SP2_NO!$D$38</f>
        <v>0</v>
      </c>
      <c r="I25" s="61">
        <f>[7]STA_SP2_NO!$D$38</f>
        <v>0</v>
      </c>
      <c r="J25" s="54">
        <f>[8]STA_SP2_NO!$D$38</f>
        <v>3</v>
      </c>
      <c r="K25" s="61">
        <f>[9]STA_SP2_NO!$D$38</f>
        <v>17.829999999999998</v>
      </c>
      <c r="L25" s="390">
        <f>[10]STA_SP2_NO!$D$38</f>
        <v>0</v>
      </c>
      <c r="M25" s="393">
        <f>[11]STA_SP2_NO!$D$38</f>
        <v>0</v>
      </c>
      <c r="N25" s="249">
        <f t="shared" si="3"/>
        <v>98</v>
      </c>
    </row>
    <row r="26" spans="1:14" x14ac:dyDescent="0.25">
      <c r="A26" s="32">
        <v>6</v>
      </c>
      <c r="B26" s="33" t="s">
        <v>44</v>
      </c>
      <c r="C26" s="62">
        <f>[1]STA_SP2_NO!$D$39</f>
        <v>226.38</v>
      </c>
      <c r="D26" s="118">
        <f>[2]STA_SP2_NO!$D$39</f>
        <v>39.36</v>
      </c>
      <c r="E26" s="62">
        <f>[3]STA_SP2_NO!$D$39</f>
        <v>156</v>
      </c>
      <c r="F26" s="118">
        <f>[4]STA_SP2_NO!$D$39</f>
        <v>55.97</v>
      </c>
      <c r="G26" s="391">
        <f>[5]STA_SP2_NO!$D$39</f>
        <v>74</v>
      </c>
      <c r="H26" s="54">
        <f>[6]STA_SP2_NO!$D$39</f>
        <v>0</v>
      </c>
      <c r="I26" s="61">
        <f>[7]STA_SP2_NO!$D$39</f>
        <v>0</v>
      </c>
      <c r="J26" s="54">
        <f>[8]STA_SP2_NO!$D$39</f>
        <v>42</v>
      </c>
      <c r="K26" s="61">
        <f>[9]STA_SP2_NO!$D$39</f>
        <v>411.42</v>
      </c>
      <c r="L26" s="390">
        <f>[10]STA_SP2_NO!$D$39</f>
        <v>47</v>
      </c>
      <c r="M26" s="393">
        <f>[11]STA_SP2_NO!$D$39</f>
        <v>175.28</v>
      </c>
      <c r="N26" s="249">
        <f t="shared" si="3"/>
        <v>1227.4100000000001</v>
      </c>
    </row>
    <row r="27" spans="1:14" x14ac:dyDescent="0.25">
      <c r="A27" s="32">
        <v>7</v>
      </c>
      <c r="B27" s="33" t="s">
        <v>45</v>
      </c>
      <c r="C27" s="62">
        <f>[1]STA_SP2_NO!$D$40</f>
        <v>157.85</v>
      </c>
      <c r="D27" s="118">
        <f>[2]STA_SP2_NO!$D$40</f>
        <v>1.23</v>
      </c>
      <c r="E27" s="62">
        <f>[3]STA_SP2_NO!$D$40</f>
        <v>61</v>
      </c>
      <c r="F27" s="118">
        <f>[4]STA_SP2_NO!$D$40</f>
        <v>5.23</v>
      </c>
      <c r="G27" s="391">
        <f>[5]STA_SP2_NO!$D$40</f>
        <v>7</v>
      </c>
      <c r="H27" s="54">
        <f>[6]STA_SP2_NO!$D$40</f>
        <v>0</v>
      </c>
      <c r="I27" s="61">
        <f>[7]STA_SP2_NO!$D$40</f>
        <v>0</v>
      </c>
      <c r="J27" s="54">
        <f>[8]STA_SP2_NO!$D$40</f>
        <v>1</v>
      </c>
      <c r="K27" s="61">
        <f>[9]STA_SP2_NO!$D$40</f>
        <v>223.24</v>
      </c>
      <c r="L27" s="390">
        <f>[10]STA_SP2_NO!$D$40</f>
        <v>2</v>
      </c>
      <c r="M27" s="393">
        <f>[11]STA_SP2_NO!$D$40</f>
        <v>10.46</v>
      </c>
      <c r="N27" s="249">
        <f t="shared" si="3"/>
        <v>469.00999999999993</v>
      </c>
    </row>
    <row r="28" spans="1:14" ht="15.75" thickBot="1" x14ac:dyDescent="0.3">
      <c r="A28" s="34">
        <v>8</v>
      </c>
      <c r="B28" s="35" t="s">
        <v>46</v>
      </c>
      <c r="C28" s="62">
        <f>[1]STA_SP2_NO!$D$41</f>
        <v>0</v>
      </c>
      <c r="D28" s="118">
        <f>[2]STA_SP2_NO!$D$41</f>
        <v>0</v>
      </c>
      <c r="E28" s="62">
        <f>[3]STA_SP2_NO!$D$41</f>
        <v>254</v>
      </c>
      <c r="F28" s="118">
        <f>[4]STA_SP2_NO!$D$41</f>
        <v>0</v>
      </c>
      <c r="G28" s="391">
        <f>[5]STA_SP2_NO!$D$41</f>
        <v>0</v>
      </c>
      <c r="H28" s="54">
        <f>[6]STA_SP2_NO!$D$41</f>
        <v>0</v>
      </c>
      <c r="I28" s="61">
        <f>[7]STA_SP2_NO!$D$41</f>
        <v>0</v>
      </c>
      <c r="J28" s="54">
        <f>[8]STA_SP2_NO!$D$41</f>
        <v>0</v>
      </c>
      <c r="K28" s="61">
        <f>[9]STA_SP2_NO!$D$41</f>
        <v>0</v>
      </c>
      <c r="L28" s="390">
        <f>[10]STA_SP2_NO!$D$41</f>
        <v>0</v>
      </c>
      <c r="M28" s="393">
        <f>[11]STA_SP2_NO!$D$41</f>
        <v>0</v>
      </c>
      <c r="N28" s="249">
        <f t="shared" si="3"/>
        <v>254</v>
      </c>
    </row>
    <row r="29" spans="1:14" ht="15.75" thickBot="1" x14ac:dyDescent="0.3">
      <c r="A29" s="36"/>
      <c r="B29" s="37" t="s">
        <v>37</v>
      </c>
      <c r="C29" s="41">
        <f t="shared" ref="C29:F29" si="4">SUM(C21:C28)</f>
        <v>13791.16</v>
      </c>
      <c r="D29" s="51">
        <f>SUM(D21:D28)</f>
        <v>1790.88</v>
      </c>
      <c r="E29" s="41">
        <f t="shared" si="4"/>
        <v>118962</v>
      </c>
      <c r="F29" s="39">
        <f t="shared" si="4"/>
        <v>1697.77</v>
      </c>
      <c r="G29" s="392">
        <f t="shared" ref="G29:M29" si="5">SUM(G21:G28)</f>
        <v>1754</v>
      </c>
      <c r="H29" s="39">
        <f t="shared" si="5"/>
        <v>7996.81</v>
      </c>
      <c r="I29" s="41">
        <f t="shared" si="5"/>
        <v>3565</v>
      </c>
      <c r="J29" s="39">
        <f t="shared" si="5"/>
        <v>910</v>
      </c>
      <c r="K29" s="41">
        <f t="shared" si="5"/>
        <v>16859.930000000004</v>
      </c>
      <c r="L29" s="380">
        <f t="shared" si="5"/>
        <v>836</v>
      </c>
      <c r="M29" s="333">
        <f t="shared" si="5"/>
        <v>1939.12</v>
      </c>
      <c r="N29" s="250">
        <f t="shared" si="3"/>
        <v>170102.66999999998</v>
      </c>
    </row>
    <row r="30" spans="1:14" ht="15.75" thickBot="1" x14ac:dyDescent="0.3">
      <c r="A30" s="1"/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448" t="s">
        <v>53</v>
      </c>
      <c r="B31" s="520"/>
      <c r="C31" s="55">
        <f>C29/N29</f>
        <v>8.1075505751908541E-2</v>
      </c>
      <c r="D31" s="56">
        <f>D29/N29</f>
        <v>1.0528229803800259E-2</v>
      </c>
      <c r="E31" s="48">
        <f>E29/N29</f>
        <v>0.699354101849195</v>
      </c>
      <c r="F31" s="47">
        <f>F29/N29</f>
        <v>9.9808545039298917E-3</v>
      </c>
      <c r="G31" s="70">
        <f>G29/N29</f>
        <v>1.0311419567958576E-2</v>
      </c>
      <c r="H31" s="47">
        <f>H29/N29</f>
        <v>4.7011666542330001E-2</v>
      </c>
      <c r="I31" s="70">
        <f>I29/N29</f>
        <v>2.0957930877863355E-2</v>
      </c>
      <c r="J31" s="47">
        <f>J29/N29</f>
        <v>5.3497102661586677E-3</v>
      </c>
      <c r="K31" s="70">
        <f>K29/N29</f>
        <v>9.9116198470018166E-2</v>
      </c>
      <c r="L31" s="389">
        <f>L29/N29</f>
        <v>4.9146788818776339E-3</v>
      </c>
      <c r="M31" s="342">
        <f>M29/N29</f>
        <v>1.1399703484959995E-2</v>
      </c>
      <c r="N31" s="258">
        <f>SUM(C31:M31)</f>
        <v>1.0000000000000002</v>
      </c>
    </row>
  </sheetData>
  <mergeCells count="33">
    <mergeCell ref="A31:B31"/>
    <mergeCell ref="F19:F20"/>
    <mergeCell ref="A15:B15"/>
    <mergeCell ref="C17:K17"/>
    <mergeCell ref="A18:A20"/>
    <mergeCell ref="B18:B20"/>
    <mergeCell ref="C19:C20"/>
    <mergeCell ref="D19:D20"/>
    <mergeCell ref="E19:E20"/>
    <mergeCell ref="K19:K20"/>
    <mergeCell ref="C1:K1"/>
    <mergeCell ref="A2:A4"/>
    <mergeCell ref="B2:B4"/>
    <mergeCell ref="H3:H4"/>
    <mergeCell ref="I3:I4"/>
    <mergeCell ref="J3:J4"/>
    <mergeCell ref="K3:K4"/>
    <mergeCell ref="N18:N20"/>
    <mergeCell ref="L19:L20"/>
    <mergeCell ref="C2:M2"/>
    <mergeCell ref="M3:M4"/>
    <mergeCell ref="M19:M20"/>
    <mergeCell ref="G19:G20"/>
    <mergeCell ref="H19:H20"/>
    <mergeCell ref="I19:I20"/>
    <mergeCell ref="J19:J20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R16" sqref="R16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20"/>
      <c r="B1" s="120"/>
      <c r="C1" s="460" t="s">
        <v>110</v>
      </c>
      <c r="D1" s="461"/>
      <c r="E1" s="461"/>
      <c r="F1" s="461"/>
      <c r="G1" s="461"/>
      <c r="H1" s="461"/>
      <c r="I1" s="461"/>
      <c r="J1" s="535"/>
      <c r="K1" s="535"/>
      <c r="L1" s="120"/>
      <c r="M1" s="120"/>
      <c r="N1" s="121"/>
    </row>
    <row r="2" spans="1:14" ht="15.75" thickBot="1" x14ac:dyDescent="0.3">
      <c r="A2" s="463" t="s">
        <v>0</v>
      </c>
      <c r="B2" s="525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528" t="s">
        <v>3</v>
      </c>
    </row>
    <row r="3" spans="1:14" ht="15" customHeight="1" x14ac:dyDescent="0.25">
      <c r="A3" s="503"/>
      <c r="B3" s="504"/>
      <c r="C3" s="531" t="s">
        <v>69</v>
      </c>
      <c r="D3" s="532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26" t="s">
        <v>96</v>
      </c>
      <c r="N3" s="529"/>
    </row>
    <row r="4" spans="1:14" ht="15.75" thickBot="1" x14ac:dyDescent="0.3">
      <c r="A4" s="498"/>
      <c r="B4" s="505"/>
      <c r="C4" s="494"/>
      <c r="D4" s="496"/>
      <c r="E4" s="498"/>
      <c r="F4" s="498"/>
      <c r="G4" s="500"/>
      <c r="H4" s="466"/>
      <c r="I4" s="506"/>
      <c r="J4" s="523"/>
      <c r="K4" s="506"/>
      <c r="L4" s="466"/>
      <c r="M4" s="527"/>
      <c r="N4" s="530"/>
    </row>
    <row r="5" spans="1:14" ht="15.75" thickBot="1" x14ac:dyDescent="0.3">
      <c r="A5" s="30">
        <v>1</v>
      </c>
      <c r="B5" s="31" t="s">
        <v>39</v>
      </c>
      <c r="C5" s="117">
        <f>[1]STA_SP2_NO!$J$11</f>
        <v>4711</v>
      </c>
      <c r="D5" s="68">
        <f>[2]STA_SP2_NO!$J$11</f>
        <v>1925</v>
      </c>
      <c r="E5" s="117">
        <f>[3]STA_SP2_NO!$J$11</f>
        <v>1880</v>
      </c>
      <c r="F5" s="118">
        <f>[4]STA_SP2_NO!$J$11</f>
        <v>2008</v>
      </c>
      <c r="G5" s="385">
        <f>[5]STA_SP2_NO!$J$11</f>
        <v>2051</v>
      </c>
      <c r="H5" s="126">
        <f>[6]STA_SP2_NO!$J$11</f>
        <v>2943</v>
      </c>
      <c r="I5" s="143">
        <f>[7]STA_SP2_NO!$J$11</f>
        <v>4203</v>
      </c>
      <c r="J5" s="126">
        <f>[8]STA_SP2_NO!$J$11</f>
        <v>2324</v>
      </c>
      <c r="K5" s="143">
        <f>[9]STA_SP2_NO!$J$11</f>
        <v>2037</v>
      </c>
      <c r="L5" s="379">
        <f>[10]STA_SP2_NO!$J$11</f>
        <v>2490</v>
      </c>
      <c r="M5" s="394">
        <f>[11]STA_SP2_NO!$J$11</f>
        <v>36</v>
      </c>
      <c r="N5" s="397">
        <f t="shared" ref="N5:N18" si="0">SUM(C5:M5)</f>
        <v>26608</v>
      </c>
    </row>
    <row r="6" spans="1:14" ht="15.75" thickBot="1" x14ac:dyDescent="0.3">
      <c r="A6" s="32">
        <v>2</v>
      </c>
      <c r="B6" s="33" t="s">
        <v>40</v>
      </c>
      <c r="C6" s="117">
        <f>[1]STA_SP2_NO!$J$12</f>
        <v>554</v>
      </c>
      <c r="D6" s="68">
        <f>[2]STA_SP2_NO!$J$12</f>
        <v>301</v>
      </c>
      <c r="E6" s="117">
        <f>[3]STA_SP2_NO!$J$12</f>
        <v>219</v>
      </c>
      <c r="F6" s="118">
        <f>[4]STA_SP2_NO!$J$12</f>
        <v>394</v>
      </c>
      <c r="G6" s="385">
        <f>[5]STA_SP2_NO!$J$12</f>
        <v>247</v>
      </c>
      <c r="H6" s="126">
        <f>[6]STA_SP2_NO!$J$12</f>
        <v>236</v>
      </c>
      <c r="I6" s="143">
        <f>[7]STA_SP2_NO!$J$12</f>
        <v>501</v>
      </c>
      <c r="J6" s="126">
        <f>[8]STA_SP2_NO!$J$12</f>
        <v>278</v>
      </c>
      <c r="K6" s="143">
        <f>[9]STA_SP2_NO!$J$12</f>
        <v>108</v>
      </c>
      <c r="L6" s="379">
        <f>[10]STA_SP2_NO!$J$12</f>
        <v>402</v>
      </c>
      <c r="M6" s="394">
        <f>[11]STA_SP2_NO!$J$12</f>
        <v>1</v>
      </c>
      <c r="N6" s="397">
        <f t="shared" si="0"/>
        <v>3241</v>
      </c>
    </row>
    <row r="7" spans="1:14" ht="15.75" thickBot="1" x14ac:dyDescent="0.3">
      <c r="A7" s="32">
        <v>3</v>
      </c>
      <c r="B7" s="33" t="s">
        <v>41</v>
      </c>
      <c r="C7" s="117">
        <f>[1]STA_SP2_NO!$J$13</f>
        <v>44</v>
      </c>
      <c r="D7" s="68">
        <f>[2]STA_SP2_NO!$J$13</f>
        <v>22</v>
      </c>
      <c r="E7" s="117">
        <f>[3]STA_SP2_NO!$J$13</f>
        <v>13</v>
      </c>
      <c r="F7" s="118">
        <f>[4]STA_SP2_NO!$J$13</f>
        <v>34</v>
      </c>
      <c r="G7" s="385">
        <f>[5]STA_SP2_NO!$J$13</f>
        <v>3</v>
      </c>
      <c r="H7" s="126">
        <f>[6]STA_SP2_NO!$J$13</f>
        <v>28</v>
      </c>
      <c r="I7" s="143">
        <f>[7]STA_SP2_NO!$J$13</f>
        <v>113</v>
      </c>
      <c r="J7" s="126">
        <f>[8]STA_SP2_NO!$J$13</f>
        <v>14</v>
      </c>
      <c r="K7" s="143">
        <f>[9]STA_SP2_NO!$J$13</f>
        <v>7</v>
      </c>
      <c r="L7" s="379">
        <f>[10]STA_SP2_NO!$J$13</f>
        <v>15</v>
      </c>
      <c r="M7" s="394">
        <f>[11]STA_SP2_NO!$J$13</f>
        <v>0</v>
      </c>
      <c r="N7" s="397">
        <f t="shared" si="0"/>
        <v>293</v>
      </c>
    </row>
    <row r="8" spans="1:14" ht="15.75" thickBot="1" x14ac:dyDescent="0.3">
      <c r="A8" s="32">
        <v>4</v>
      </c>
      <c r="B8" s="33" t="s">
        <v>42</v>
      </c>
      <c r="C8" s="117">
        <f>[1]STA_SP2_NO!$J$14</f>
        <v>15</v>
      </c>
      <c r="D8" s="68">
        <f>[2]STA_SP2_NO!$J$14</f>
        <v>10</v>
      </c>
      <c r="E8" s="117">
        <f>[3]STA_SP2_NO!$J$14</f>
        <v>8</v>
      </c>
      <c r="F8" s="118">
        <f>[4]STA_SP2_NO!$J$14</f>
        <v>13</v>
      </c>
      <c r="G8" s="385">
        <f>[5]STA_SP2_NO!$J$14</f>
        <v>9</v>
      </c>
      <c r="H8" s="126">
        <f>[6]STA_SP2_NO!$J$14</f>
        <v>8</v>
      </c>
      <c r="I8" s="143">
        <f>[7]STA_SP2_NO!$J$14</f>
        <v>11</v>
      </c>
      <c r="J8" s="126">
        <f>[8]STA_SP2_NO!$J$14</f>
        <v>13</v>
      </c>
      <c r="K8" s="143">
        <f>[9]STA_SP2_NO!$J$14</f>
        <v>2</v>
      </c>
      <c r="L8" s="379">
        <f>[10]STA_SP2_NO!$J$14</f>
        <v>8</v>
      </c>
      <c r="M8" s="394">
        <f>[11]STA_SP2_NO!$J$14</f>
        <v>0</v>
      </c>
      <c r="N8" s="397">
        <f t="shared" si="0"/>
        <v>97</v>
      </c>
    </row>
    <row r="9" spans="1:14" ht="15.75" thickBot="1" x14ac:dyDescent="0.3">
      <c r="A9" s="32">
        <v>5</v>
      </c>
      <c r="B9" s="33" t="s">
        <v>43</v>
      </c>
      <c r="C9" s="117">
        <f>[1]STA_SP2_NO!$J$15</f>
        <v>4</v>
      </c>
      <c r="D9" s="68">
        <f>[2]STA_SP2_NO!$J$15</f>
        <v>1</v>
      </c>
      <c r="E9" s="117">
        <f>[3]STA_SP2_NO!$J$15</f>
        <v>2</v>
      </c>
      <c r="F9" s="118">
        <f>[4]STA_SP2_NO!$J$15</f>
        <v>4</v>
      </c>
      <c r="G9" s="385">
        <f>[5]STA_SP2_NO!$J$15</f>
        <v>4</v>
      </c>
      <c r="H9" s="126">
        <f>[6]STA_SP2_NO!$J$15</f>
        <v>7</v>
      </c>
      <c r="I9" s="143">
        <f>[7]STA_SP2_NO!$J$15</f>
        <v>5</v>
      </c>
      <c r="J9" s="126">
        <f>[8]STA_SP2_NO!$J$15</f>
        <v>12</v>
      </c>
      <c r="K9" s="143">
        <f>[9]STA_SP2_NO!$J$15</f>
        <v>0</v>
      </c>
      <c r="L9" s="379">
        <f>[10]STA_SP2_NO!$J$15</f>
        <v>1</v>
      </c>
      <c r="M9" s="394">
        <f>[11]STA_SP2_NO!$J$15</f>
        <v>0</v>
      </c>
      <c r="N9" s="397">
        <f t="shared" si="0"/>
        <v>40</v>
      </c>
    </row>
    <row r="10" spans="1:14" ht="15.75" thickBot="1" x14ac:dyDescent="0.3">
      <c r="A10" s="32">
        <v>6</v>
      </c>
      <c r="B10" s="33" t="s">
        <v>44</v>
      </c>
      <c r="C10" s="117">
        <f>[1]STA_SP2_NO!$J$16</f>
        <v>64</v>
      </c>
      <c r="D10" s="68">
        <f>[2]STA_SP2_NO!$J$16</f>
        <v>33</v>
      </c>
      <c r="E10" s="117">
        <f>[3]STA_SP2_NO!$J$16</f>
        <v>11</v>
      </c>
      <c r="F10" s="118">
        <f>[4]STA_SP2_NO!$J$16</f>
        <v>32</v>
      </c>
      <c r="G10" s="385">
        <f>[5]STA_SP2_NO!$J$16</f>
        <v>19</v>
      </c>
      <c r="H10" s="126">
        <f>[6]STA_SP2_NO!$J$16</f>
        <v>45</v>
      </c>
      <c r="I10" s="143">
        <f>[7]STA_SP2_NO!$J$16</f>
        <v>40</v>
      </c>
      <c r="J10" s="126">
        <f>[8]STA_SP2_NO!$J$16</f>
        <v>25</v>
      </c>
      <c r="K10" s="143">
        <f>[9]STA_SP2_NO!$J$16</f>
        <v>8</v>
      </c>
      <c r="L10" s="379">
        <f>[10]STA_SP2_NO!$J$16</f>
        <v>34</v>
      </c>
      <c r="M10" s="394">
        <f>[11]STA_SP2_NO!$J$16</f>
        <v>1</v>
      </c>
      <c r="N10" s="397">
        <f t="shared" si="0"/>
        <v>312</v>
      </c>
    </row>
    <row r="11" spans="1:14" ht="15.75" thickBot="1" x14ac:dyDescent="0.3">
      <c r="A11" s="32">
        <v>7</v>
      </c>
      <c r="B11" s="33" t="s">
        <v>45</v>
      </c>
      <c r="C11" s="117">
        <f>[1]STA_SP2_NO!$J$17</f>
        <v>1</v>
      </c>
      <c r="D11" s="68">
        <f>[2]STA_SP2_NO!$J$17</f>
        <v>2</v>
      </c>
      <c r="E11" s="117">
        <f>[3]STA_SP2_NO!$J$17</f>
        <v>0</v>
      </c>
      <c r="F11" s="118">
        <f>[4]STA_SP2_NO!$J$17</f>
        <v>0</v>
      </c>
      <c r="G11" s="385">
        <f>[5]STA_SP2_NO!$J$17</f>
        <v>0</v>
      </c>
      <c r="H11" s="126">
        <f>[6]STA_SP2_NO!$J$17</f>
        <v>3</v>
      </c>
      <c r="I11" s="143">
        <f>[7]STA_SP2_NO!$J$17</f>
        <v>3</v>
      </c>
      <c r="J11" s="126">
        <f>[8]STA_SP2_NO!$J$17</f>
        <v>4</v>
      </c>
      <c r="K11" s="143">
        <f>[9]STA_SP2_NO!$J$17</f>
        <v>0</v>
      </c>
      <c r="L11" s="379">
        <f>[10]STA_SP2_NO!$J$17</f>
        <v>1</v>
      </c>
      <c r="M11" s="394">
        <f>[11]STA_SP2_NO!$J$17</f>
        <v>0</v>
      </c>
      <c r="N11" s="397">
        <f t="shared" si="0"/>
        <v>14</v>
      </c>
    </row>
    <row r="12" spans="1:14" ht="15.75" thickBot="1" x14ac:dyDescent="0.3">
      <c r="A12" s="32">
        <v>8</v>
      </c>
      <c r="B12" s="33" t="s">
        <v>46</v>
      </c>
      <c r="C12" s="117">
        <f>[1]STA_SP2_NO!$J$18</f>
        <v>37</v>
      </c>
      <c r="D12" s="68">
        <f>[2]STA_SP2_NO!$J$18</f>
        <v>3</v>
      </c>
      <c r="E12" s="117">
        <f>[3]STA_SP2_NO!$J$18</f>
        <v>55</v>
      </c>
      <c r="F12" s="118">
        <f>[4]STA_SP2_NO!$J$18</f>
        <v>3</v>
      </c>
      <c r="G12" s="385">
        <f>[5]STA_SP2_NO!$J$18</f>
        <v>2</v>
      </c>
      <c r="H12" s="126">
        <f>[6]STA_SP2_NO!$J$18</f>
        <v>0</v>
      </c>
      <c r="I12" s="143">
        <f>[7]STA_SP2_NO!$J$18</f>
        <v>17</v>
      </c>
      <c r="J12" s="126">
        <f>[8]STA_SP2_NO!$J$18</f>
        <v>35</v>
      </c>
      <c r="K12" s="143">
        <f>[9]STA_SP2_NO!$J$18</f>
        <v>3</v>
      </c>
      <c r="L12" s="379">
        <f>[10]STA_SP2_NO!$J$18</f>
        <v>54</v>
      </c>
      <c r="M12" s="394">
        <f>[11]STA_SP2_NO!$J$18</f>
        <v>0</v>
      </c>
      <c r="N12" s="397">
        <f t="shared" si="0"/>
        <v>209</v>
      </c>
    </row>
    <row r="13" spans="1:14" ht="23.25" thickBot="1" x14ac:dyDescent="0.3">
      <c r="A13" s="32">
        <v>9</v>
      </c>
      <c r="B13" s="53" t="s">
        <v>47</v>
      </c>
      <c r="C13" s="117">
        <f>[1]STA_SP2_NO!$J$19</f>
        <v>0</v>
      </c>
      <c r="D13" s="68">
        <f>[2]STA_SP2_NO!$J$19</f>
        <v>0</v>
      </c>
      <c r="E13" s="117">
        <f>[3]STA_SP2_NO!$J$19</f>
        <v>0</v>
      </c>
      <c r="F13" s="118">
        <f>[4]STA_SP2_NO!$J$19</f>
        <v>0</v>
      </c>
      <c r="G13" s="385">
        <f>[5]STA_SP2_NO!$J$19</f>
        <v>0</v>
      </c>
      <c r="H13" s="126">
        <f>[6]STA_SP2_NO!$J$19</f>
        <v>0</v>
      </c>
      <c r="I13" s="143">
        <f>[7]STA_SP2_NO!$J$19</f>
        <v>0</v>
      </c>
      <c r="J13" s="126">
        <f>[8]STA_SP2_NO!$J$19</f>
        <v>0</v>
      </c>
      <c r="K13" s="143">
        <f>[9]STA_SP2_NO!$J$19</f>
        <v>0</v>
      </c>
      <c r="L13" s="379">
        <f>[10]STA_SP2_NO!$J$19</f>
        <v>0</v>
      </c>
      <c r="M13" s="394">
        <f>[11]STA_SP2_NO!$J$19</f>
        <v>0</v>
      </c>
      <c r="N13" s="397">
        <f t="shared" si="0"/>
        <v>0</v>
      </c>
    </row>
    <row r="14" spans="1:14" ht="27" customHeight="1" thickBot="1" x14ac:dyDescent="0.3">
      <c r="A14" s="32">
        <v>10</v>
      </c>
      <c r="B14" s="53" t="s">
        <v>48</v>
      </c>
      <c r="C14" s="117">
        <f>[1]STA_SP2_NO!$J$20</f>
        <v>0</v>
      </c>
      <c r="D14" s="68">
        <f>[2]STA_SP2_NO!$J$20</f>
        <v>0</v>
      </c>
      <c r="E14" s="117">
        <f>[3]STA_SP2_NO!$J$20</f>
        <v>0</v>
      </c>
      <c r="F14" s="118">
        <f>[4]STA_SP2_NO!$J$20</f>
        <v>0</v>
      </c>
      <c r="G14" s="385">
        <f>[5]STA_SP2_NO!$J$20</f>
        <v>0</v>
      </c>
      <c r="H14" s="126">
        <f>[6]STA_SP2_NO!$J$20</f>
        <v>0</v>
      </c>
      <c r="I14" s="143">
        <f>[7]STA_SP2_NO!$J$20</f>
        <v>0</v>
      </c>
      <c r="J14" s="126">
        <f>[8]STA_SP2_NO!$J$20</f>
        <v>0</v>
      </c>
      <c r="K14" s="143">
        <f>[9]STA_SP2_NO!$J$20</f>
        <v>0</v>
      </c>
      <c r="L14" s="379">
        <f>[10]STA_SP2_NO!$J$20</f>
        <v>0</v>
      </c>
      <c r="M14" s="394">
        <f>[11]STA_SP2_NO!$J$20</f>
        <v>0</v>
      </c>
      <c r="N14" s="397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[1]STA_SP2_NO!$J$21</f>
        <v>0</v>
      </c>
      <c r="D15" s="68">
        <f>[2]STA_SP2_NO!$J$21</f>
        <v>0</v>
      </c>
      <c r="E15" s="117">
        <f>[3]STA_SP2_NO!$J$21</f>
        <v>0</v>
      </c>
      <c r="F15" s="118">
        <f>[4]STA_SP2_NO!$J$21</f>
        <v>0</v>
      </c>
      <c r="G15" s="385">
        <f>[5]STA_SP2_NO!$J$21</f>
        <v>0</v>
      </c>
      <c r="H15" s="126">
        <f>[6]STA_SP2_NO!$J$21</f>
        <v>0</v>
      </c>
      <c r="I15" s="143">
        <f>[7]STA_SP2_NO!$J$21</f>
        <v>0</v>
      </c>
      <c r="J15" s="126">
        <f>[8]STA_SP2_NO!$J$21</f>
        <v>0</v>
      </c>
      <c r="K15" s="143">
        <f>[9]STA_SP2_NO!$J$21</f>
        <v>0</v>
      </c>
      <c r="L15" s="379">
        <f>[10]STA_SP2_NO!$J$21</f>
        <v>0</v>
      </c>
      <c r="M15" s="394">
        <f>[11]STA_SP2_NO!$J$21</f>
        <v>0</v>
      </c>
      <c r="N15" s="397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[1]STA_SP2_NO!$J$22</f>
        <v>0</v>
      </c>
      <c r="D16" s="68">
        <f>[2]STA_SP2_NO!$J$22</f>
        <v>0</v>
      </c>
      <c r="E16" s="117">
        <f>[3]STA_SP2_NO!$J$22</f>
        <v>0</v>
      </c>
      <c r="F16" s="118">
        <f>[4]STA_SP2_NO!$J$22</f>
        <v>0</v>
      </c>
      <c r="G16" s="385">
        <f>[5]STA_SP2_NO!$J$22</f>
        <v>0</v>
      </c>
      <c r="H16" s="126">
        <f>[6]STA_SP2_NO!$J$22</f>
        <v>0</v>
      </c>
      <c r="I16" s="143">
        <f>[7]STA_SP2_NO!$J$22</f>
        <v>0</v>
      </c>
      <c r="J16" s="126">
        <f>[8]STA_SP2_NO!$J$22</f>
        <v>0</v>
      </c>
      <c r="K16" s="143">
        <f>[9]STA_SP2_NO!$J$22</f>
        <v>0</v>
      </c>
      <c r="L16" s="379">
        <f>[10]STA_SP2_NO!$J$22</f>
        <v>0</v>
      </c>
      <c r="M16" s="395">
        <f>[11]STA_SP2_NO!$J$22</f>
        <v>0</v>
      </c>
      <c r="N16" s="397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[1]STA_SP2_NO!$J$23</f>
        <v>0</v>
      </c>
      <c r="D17" s="68">
        <f>[2]STA_SP2_NO!$J$23</f>
        <v>0</v>
      </c>
      <c r="E17" s="117">
        <f>[3]STA_SP2_NO!$J$23</f>
        <v>0</v>
      </c>
      <c r="F17" s="118">
        <f>[4]STA_SP2_NO!$J$23</f>
        <v>0</v>
      </c>
      <c r="G17" s="385">
        <f>[5]STA_SP2_NO!$J$23</f>
        <v>0</v>
      </c>
      <c r="H17" s="126">
        <f>[6]STA_SP2_NO!$J$23</f>
        <v>0</v>
      </c>
      <c r="I17" s="143">
        <f>[7]STA_SP2_NO!$J$23</f>
        <v>0</v>
      </c>
      <c r="J17" s="126">
        <f>[8]STA_SP2_NO!$J$23</f>
        <v>0</v>
      </c>
      <c r="K17" s="143">
        <f>[9]STA_SP2_NO!$J$23</f>
        <v>0</v>
      </c>
      <c r="L17" s="379">
        <f>[10]STA_SP2_NO!$J$23</f>
        <v>0</v>
      </c>
      <c r="M17" s="395">
        <f>[11]STA_SP2_NO!$J$23</f>
        <v>0</v>
      </c>
      <c r="N17" s="397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5430</v>
      </c>
      <c r="D18" s="42">
        <f t="shared" si="1"/>
        <v>2297</v>
      </c>
      <c r="E18" s="41">
        <f t="shared" si="1"/>
        <v>2188</v>
      </c>
      <c r="F18" s="39">
        <f t="shared" si="1"/>
        <v>2488</v>
      </c>
      <c r="G18" s="40">
        <f t="shared" ref="G18:M18" si="2">SUM(G5:G17)</f>
        <v>2335</v>
      </c>
      <c r="H18" s="39">
        <f t="shared" si="2"/>
        <v>3270</v>
      </c>
      <c r="I18" s="40">
        <f t="shared" si="2"/>
        <v>4893</v>
      </c>
      <c r="J18" s="39">
        <f t="shared" si="2"/>
        <v>2705</v>
      </c>
      <c r="K18" s="40">
        <f t="shared" si="2"/>
        <v>2165</v>
      </c>
      <c r="L18" s="380">
        <f t="shared" si="2"/>
        <v>3005</v>
      </c>
      <c r="M18" s="396">
        <f t="shared" si="2"/>
        <v>38</v>
      </c>
      <c r="N18" s="234">
        <f t="shared" si="0"/>
        <v>30814</v>
      </c>
    </row>
    <row r="19" spans="1:14" ht="15.75" thickBot="1" x14ac:dyDescent="0.3">
      <c r="A19" s="108"/>
      <c r="B19" s="109"/>
      <c r="C19" s="46"/>
      <c r="D19" s="40"/>
      <c r="E19" s="46"/>
      <c r="F19" s="40"/>
      <c r="G19" s="40"/>
      <c r="H19" s="46"/>
      <c r="I19" s="40"/>
      <c r="J19" s="46"/>
      <c r="K19" s="40"/>
      <c r="L19" s="46"/>
      <c r="M19" s="348"/>
      <c r="N19" s="46"/>
    </row>
    <row r="20" spans="1:14" ht="15.75" thickBot="1" x14ac:dyDescent="0.3">
      <c r="A20" s="533" t="s">
        <v>53</v>
      </c>
      <c r="B20" s="534"/>
      <c r="C20" s="55">
        <f>C18/N18</f>
        <v>0.17621860193418576</v>
      </c>
      <c r="D20" s="56">
        <f>D18/N18</f>
        <v>7.4544038424092948E-2</v>
      </c>
      <c r="E20" s="48">
        <f>E18/N18</f>
        <v>7.1006685272927889E-2</v>
      </c>
      <c r="F20" s="47">
        <f>F18/N18</f>
        <v>8.0742519633932627E-2</v>
      </c>
      <c r="G20" s="70">
        <f>G18/N18</f>
        <v>7.5777244109820216E-2</v>
      </c>
      <c r="H20" s="47">
        <f>H18/N18</f>
        <v>0.10612059453495165</v>
      </c>
      <c r="I20" s="70">
        <f>I18/N18</f>
        <v>0.15879145842798728</v>
      </c>
      <c r="J20" s="47">
        <f>J18/N18</f>
        <v>8.7784773155059392E-2</v>
      </c>
      <c r="K20" s="70">
        <f>K18/N18</f>
        <v>7.0260271305250865E-2</v>
      </c>
      <c r="L20" s="389">
        <f>L18/N18</f>
        <v>9.7520607516064131E-2</v>
      </c>
      <c r="M20" s="342">
        <f>M18/N18</f>
        <v>1.2332056857272669E-3</v>
      </c>
      <c r="N20" s="258">
        <f>SUM(C20:M20)</f>
        <v>1</v>
      </c>
    </row>
  </sheetData>
  <mergeCells count="16">
    <mergeCell ref="A20:B20"/>
    <mergeCell ref="C1:K1"/>
    <mergeCell ref="A2:A4"/>
    <mergeCell ref="B2:B4"/>
    <mergeCell ref="H3:H4"/>
    <mergeCell ref="I3:I4"/>
    <mergeCell ref="J3:J4"/>
    <mergeCell ref="K3:K4"/>
    <mergeCell ref="M3:M4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R16" sqref="R16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20" t="s">
        <v>67</v>
      </c>
      <c r="B1" s="26"/>
      <c r="C1" s="460" t="s">
        <v>111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ht="24" customHeight="1" x14ac:dyDescent="0.25">
      <c r="A3" s="503"/>
      <c r="B3" s="504"/>
      <c r="C3" s="531" t="s">
        <v>69</v>
      </c>
      <c r="D3" s="532" t="s">
        <v>4</v>
      </c>
      <c r="E3" s="514" t="s">
        <v>5</v>
      </c>
      <c r="F3" s="465" t="s">
        <v>6</v>
      </c>
      <c r="G3" s="497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16" t="s">
        <v>96</v>
      </c>
      <c r="N3" s="491"/>
    </row>
    <row r="4" spans="1:14" ht="15.75" thickBot="1" x14ac:dyDescent="0.3">
      <c r="A4" s="498"/>
      <c r="B4" s="505"/>
      <c r="C4" s="494"/>
      <c r="D4" s="496"/>
      <c r="E4" s="498"/>
      <c r="F4" s="498"/>
      <c r="G4" s="506"/>
      <c r="H4" s="466"/>
      <c r="I4" s="506"/>
      <c r="J4" s="523"/>
      <c r="K4" s="506"/>
      <c r="L4" s="466"/>
      <c r="M4" s="518"/>
      <c r="N4" s="492"/>
    </row>
    <row r="5" spans="1:14" ht="15.75" thickBot="1" x14ac:dyDescent="0.3">
      <c r="A5" s="30">
        <v>1</v>
      </c>
      <c r="B5" s="31" t="s">
        <v>39</v>
      </c>
      <c r="C5" s="117">
        <f>[1]STA_SP2_NO!$K$11</f>
        <v>341827.55</v>
      </c>
      <c r="D5" s="68">
        <f>[2]STA_SP2_NO!$K$11</f>
        <v>122347.86</v>
      </c>
      <c r="E5" s="117">
        <f>[3]STA_SP2_NO!$K$11</f>
        <v>102820</v>
      </c>
      <c r="F5" s="388">
        <f>[4]STA_SP2_NO!$K$11</f>
        <v>138870.88</v>
      </c>
      <c r="G5" s="385">
        <f>[5]STA_SP2_NO!$K$11</f>
        <v>124749</v>
      </c>
      <c r="H5" s="126">
        <f>[6]STA_SP2_NO!$K$11</f>
        <v>164105.06</v>
      </c>
      <c r="I5" s="143">
        <f>[7]STA_SP2_NO!$K$11</f>
        <v>259314</v>
      </c>
      <c r="J5" s="126">
        <f>[8]STA_SP2_NO!$K$11</f>
        <v>120866</v>
      </c>
      <c r="K5" s="143">
        <f>[9]STA_SP2_NO!$K$11</f>
        <v>149565.14000000001</v>
      </c>
      <c r="L5" s="379">
        <f>[10]STA_SP2_NO!$K$11</f>
        <v>128212</v>
      </c>
      <c r="M5" s="386">
        <f>[11]STA_SP2_NO!$K$11</f>
        <v>2478.0100000000002</v>
      </c>
      <c r="N5" s="249">
        <f t="shared" ref="N5:N17" si="0">SUM(C5:M5)</f>
        <v>1655155.4999999998</v>
      </c>
    </row>
    <row r="6" spans="1:14" ht="15.75" thickBot="1" x14ac:dyDescent="0.3">
      <c r="A6" s="32">
        <v>2</v>
      </c>
      <c r="B6" s="33" t="s">
        <v>40</v>
      </c>
      <c r="C6" s="117">
        <f>[1]STA_SP2_NO!$K$12</f>
        <v>44957.24</v>
      </c>
      <c r="D6" s="68">
        <f>[2]STA_SP2_NO!$K$12</f>
        <v>20926.419999999998</v>
      </c>
      <c r="E6" s="117">
        <f>[3]STA_SP2_NO!$K$12</f>
        <v>11337</v>
      </c>
      <c r="F6" s="388">
        <f>[4]STA_SP2_NO!$K$12</f>
        <v>24638.29</v>
      </c>
      <c r="G6" s="385">
        <f>[5]STA_SP2_NO!$K$12</f>
        <v>17969</v>
      </c>
      <c r="H6" s="126">
        <f>[6]STA_SP2_NO!$K$12</f>
        <v>12580.7</v>
      </c>
      <c r="I6" s="143">
        <f>[7]STA_SP2_NO!$K$12</f>
        <v>31119</v>
      </c>
      <c r="J6" s="126">
        <f>[8]STA_SP2_NO!$K$12</f>
        <v>18309</v>
      </c>
      <c r="K6" s="143">
        <f>[9]STA_SP2_NO!$K$12</f>
        <v>10994.98</v>
      </c>
      <c r="L6" s="379">
        <f>[10]STA_SP2_NO!$K$12</f>
        <v>20700</v>
      </c>
      <c r="M6" s="386">
        <f>[11]STA_SP2_NO!$K$12</f>
        <v>281.33999999999997</v>
      </c>
      <c r="N6" s="249">
        <f t="shared" si="0"/>
        <v>213812.97000000003</v>
      </c>
    </row>
    <row r="7" spans="1:14" ht="15.75" thickBot="1" x14ac:dyDescent="0.3">
      <c r="A7" s="32">
        <v>3</v>
      </c>
      <c r="B7" s="33" t="s">
        <v>41</v>
      </c>
      <c r="C7" s="117">
        <f>[1]STA_SP2_NO!$K$13</f>
        <v>6795.55</v>
      </c>
      <c r="D7" s="68">
        <f>[2]STA_SP2_NO!$K$13</f>
        <v>2030.08</v>
      </c>
      <c r="E7" s="117">
        <f>[3]STA_SP2_NO!$K$13</f>
        <v>823</v>
      </c>
      <c r="F7" s="388">
        <f>[4]STA_SP2_NO!$K$13</f>
        <v>2688.25</v>
      </c>
      <c r="G7" s="385">
        <f>[5]STA_SP2_NO!$K$13</f>
        <v>930</v>
      </c>
      <c r="H7" s="126">
        <f>[6]STA_SP2_NO!$K$13</f>
        <v>1536.08</v>
      </c>
      <c r="I7" s="143">
        <f>[7]STA_SP2_NO!$K$13</f>
        <v>8793</v>
      </c>
      <c r="J7" s="126">
        <f>[8]STA_SP2_NO!$K$13</f>
        <v>1354</v>
      </c>
      <c r="K7" s="143">
        <f>[9]STA_SP2_NO!$K$13</f>
        <v>1004.31</v>
      </c>
      <c r="L7" s="379">
        <f>[10]STA_SP2_NO!$K$13</f>
        <v>794</v>
      </c>
      <c r="M7" s="386">
        <f>[11]STA_SP2_NO!$K$13</f>
        <v>0</v>
      </c>
      <c r="N7" s="249">
        <f t="shared" si="0"/>
        <v>26748.27</v>
      </c>
    </row>
    <row r="8" spans="1:14" ht="15.75" thickBot="1" x14ac:dyDescent="0.3">
      <c r="A8" s="32">
        <v>4</v>
      </c>
      <c r="B8" s="33" t="s">
        <v>42</v>
      </c>
      <c r="C8" s="117">
        <f>[1]STA_SP2_NO!$K$14</f>
        <v>737.52</v>
      </c>
      <c r="D8" s="68">
        <f>[2]STA_SP2_NO!$K$14</f>
        <v>502</v>
      </c>
      <c r="E8" s="117">
        <f>[3]STA_SP2_NO!$K$14</f>
        <v>199</v>
      </c>
      <c r="F8" s="388">
        <f>[4]STA_SP2_NO!$K$14</f>
        <v>928.64</v>
      </c>
      <c r="G8" s="385">
        <f>[5]STA_SP2_NO!$K$14</f>
        <v>549</v>
      </c>
      <c r="H8" s="126">
        <f>[6]STA_SP2_NO!$K$14</f>
        <v>408.14</v>
      </c>
      <c r="I8" s="143">
        <f>[7]STA_SP2_NO!$K$14</f>
        <v>645</v>
      </c>
      <c r="J8" s="126">
        <f>[8]STA_SP2_NO!$K$14</f>
        <v>396</v>
      </c>
      <c r="K8" s="143">
        <f>[9]STA_SP2_NO!$K$14</f>
        <v>71.319999999999993</v>
      </c>
      <c r="L8" s="379">
        <f>[10]STA_SP2_NO!$K$14</f>
        <v>451</v>
      </c>
      <c r="M8" s="386">
        <f>[11]STA_SP2_NO!$K$14</f>
        <v>0</v>
      </c>
      <c r="N8" s="249">
        <f t="shared" si="0"/>
        <v>4887.619999999999</v>
      </c>
    </row>
    <row r="9" spans="1:14" ht="15.75" thickBot="1" x14ac:dyDescent="0.3">
      <c r="A9" s="32">
        <v>5</v>
      </c>
      <c r="B9" s="33" t="s">
        <v>43</v>
      </c>
      <c r="C9" s="117">
        <f>[1]STA_SP2_NO!$K$15</f>
        <v>975.72</v>
      </c>
      <c r="D9" s="68">
        <f>[2]STA_SP2_NO!$K$15</f>
        <v>23.34</v>
      </c>
      <c r="E9" s="117">
        <f>[3]STA_SP2_NO!$K$15</f>
        <v>109</v>
      </c>
      <c r="F9" s="388">
        <f>[4]STA_SP2_NO!$K$15</f>
        <v>61.11</v>
      </c>
      <c r="G9" s="385">
        <f>[5]STA_SP2_NO!$K$15</f>
        <v>342</v>
      </c>
      <c r="H9" s="126">
        <f>[6]STA_SP2_NO!$K$15</f>
        <v>306.83999999999997</v>
      </c>
      <c r="I9" s="143">
        <f>[7]STA_SP2_NO!$K$15</f>
        <v>304</v>
      </c>
      <c r="J9" s="126">
        <f>[8]STA_SP2_NO!$K$15</f>
        <v>688</v>
      </c>
      <c r="K9" s="143">
        <f>[9]STA_SP2_NO!$K$15</f>
        <v>0</v>
      </c>
      <c r="L9" s="379">
        <f>[10]STA_SP2_NO!$K$15</f>
        <v>25</v>
      </c>
      <c r="M9" s="386">
        <f>[11]STA_SP2_NO!$K$15</f>
        <v>0</v>
      </c>
      <c r="N9" s="249">
        <f t="shared" si="0"/>
        <v>2835.0099999999998</v>
      </c>
    </row>
    <row r="10" spans="1:14" ht="15.75" thickBot="1" x14ac:dyDescent="0.3">
      <c r="A10" s="32">
        <v>6</v>
      </c>
      <c r="B10" s="33" t="s">
        <v>44</v>
      </c>
      <c r="C10" s="117">
        <f>[1]STA_SP2_NO!$K$16</f>
        <v>5876.49</v>
      </c>
      <c r="D10" s="68">
        <f>[2]STA_SP2_NO!$K$16</f>
        <v>5742.14</v>
      </c>
      <c r="E10" s="117">
        <f>[3]STA_SP2_NO!$K$16</f>
        <v>906</v>
      </c>
      <c r="F10" s="388">
        <f>[4]STA_SP2_NO!$K$16</f>
        <v>1740.19</v>
      </c>
      <c r="G10" s="385">
        <f>[5]STA_SP2_NO!$K$16</f>
        <v>635</v>
      </c>
      <c r="H10" s="126">
        <f>[6]STA_SP2_NO!$K$16</f>
        <v>2069.36</v>
      </c>
      <c r="I10" s="143">
        <f>[7]STA_SP2_NO!$K$16</f>
        <v>2241</v>
      </c>
      <c r="J10" s="126">
        <f>[8]STA_SP2_NO!$K$16</f>
        <v>795</v>
      </c>
      <c r="K10" s="143">
        <f>[9]STA_SP2_NO!$K$16</f>
        <v>73.040000000000006</v>
      </c>
      <c r="L10" s="379">
        <f>[10]STA_SP2_NO!$K$16</f>
        <v>1741</v>
      </c>
      <c r="M10" s="386">
        <f>[11]STA_SP2_NO!$K$16</f>
        <v>36.78</v>
      </c>
      <c r="N10" s="249">
        <f t="shared" si="0"/>
        <v>21856</v>
      </c>
    </row>
    <row r="11" spans="1:14" ht="15.75" thickBot="1" x14ac:dyDescent="0.3">
      <c r="A11" s="32">
        <v>7</v>
      </c>
      <c r="B11" s="33" t="s">
        <v>45</v>
      </c>
      <c r="C11" s="117">
        <f>[1]STA_SP2_NO!$K$17</f>
        <v>29.73</v>
      </c>
      <c r="D11" s="68">
        <f>[2]STA_SP2_NO!$K$17</f>
        <v>139.51</v>
      </c>
      <c r="E11" s="117">
        <f>[3]STA_SP2_NO!$K$17</f>
        <v>0</v>
      </c>
      <c r="F11" s="388">
        <f>[4]STA_SP2_NO!$K$17</f>
        <v>0</v>
      </c>
      <c r="G11" s="385">
        <f>[5]STA_SP2_NO!$K$17</f>
        <v>0</v>
      </c>
      <c r="H11" s="126">
        <f>[6]STA_SP2_NO!$K$17</f>
        <v>67.41</v>
      </c>
      <c r="I11" s="143">
        <f>[7]STA_SP2_NO!$K$17</f>
        <v>316</v>
      </c>
      <c r="J11" s="126">
        <f>[8]STA_SP2_NO!$K$17</f>
        <v>638</v>
      </c>
      <c r="K11" s="143">
        <f>[9]STA_SP2_NO!$K$17</f>
        <v>0</v>
      </c>
      <c r="L11" s="379">
        <f>[10]STA_SP2_NO!$K$17</f>
        <v>25</v>
      </c>
      <c r="M11" s="386">
        <f>[11]STA_SP2_NO!$K$17</f>
        <v>0</v>
      </c>
      <c r="N11" s="249">
        <f t="shared" si="0"/>
        <v>1215.6500000000001</v>
      </c>
    </row>
    <row r="12" spans="1:14" ht="15.75" thickBot="1" x14ac:dyDescent="0.3">
      <c r="A12" s="32">
        <v>8</v>
      </c>
      <c r="B12" s="33" t="s">
        <v>46</v>
      </c>
      <c r="C12" s="117">
        <f>[1]STA_SP2_NO!$K$18</f>
        <v>1926.18</v>
      </c>
      <c r="D12" s="68">
        <f>[2]STA_SP2_NO!$K$18</f>
        <v>184.19</v>
      </c>
      <c r="E12" s="117">
        <f>[3]STA_SP2_NO!$K$18</f>
        <v>2720</v>
      </c>
      <c r="F12" s="388">
        <f>[4]STA_SP2_NO!$K$18</f>
        <v>256.23</v>
      </c>
      <c r="G12" s="385">
        <f>[5]STA_SP2_NO!$K$18</f>
        <v>64</v>
      </c>
      <c r="H12" s="126">
        <f>[6]STA_SP2_NO!$K$18</f>
        <v>0</v>
      </c>
      <c r="I12" s="143">
        <f>[7]STA_SP2_NO!$K$18</f>
        <v>661</v>
      </c>
      <c r="J12" s="126">
        <f>[8]STA_SP2_NO!$K$18</f>
        <v>1173</v>
      </c>
      <c r="K12" s="143">
        <f>[9]STA_SP2_NO!$K$18</f>
        <v>172.51</v>
      </c>
      <c r="L12" s="379">
        <f>[10]STA_SP2_NO!$K$18</f>
        <v>2766</v>
      </c>
      <c r="M12" s="386">
        <f>[11]STA_SP2_NO!$K$18</f>
        <v>0</v>
      </c>
      <c r="N12" s="249">
        <f t="shared" si="0"/>
        <v>9923.11</v>
      </c>
    </row>
    <row r="13" spans="1:14" ht="23.25" thickBot="1" x14ac:dyDescent="0.3">
      <c r="A13" s="32">
        <v>9</v>
      </c>
      <c r="B13" s="53" t="s">
        <v>47</v>
      </c>
      <c r="C13" s="117">
        <f>[1]STA_SP2_NO!$K$19</f>
        <v>0</v>
      </c>
      <c r="D13" s="68">
        <f>[2]STA_SP2_NO!$K$19</f>
        <v>0</v>
      </c>
      <c r="E13" s="117">
        <f>[3]STA_SP2_NO!$K$19</f>
        <v>0</v>
      </c>
      <c r="F13" s="388">
        <f>[4]STA_SP2_NO!$K$19</f>
        <v>0</v>
      </c>
      <c r="G13" s="385">
        <f>[5]STA_SP2_NO!$K$19</f>
        <v>0</v>
      </c>
      <c r="H13" s="126">
        <f>[6]STA_SP2_NO!$K$19</f>
        <v>0</v>
      </c>
      <c r="I13" s="143">
        <f>[7]STA_SP2_NO!$K$19</f>
        <v>0</v>
      </c>
      <c r="J13" s="126">
        <f>[8]STA_SP2_NO!$K$19</f>
        <v>0</v>
      </c>
      <c r="K13" s="143">
        <f>[9]STA_SP2_NO!$K$19</f>
        <v>0</v>
      </c>
      <c r="L13" s="379">
        <f>[10]STA_SP2_NO!$K$19</f>
        <v>0</v>
      </c>
      <c r="M13" s="386">
        <f>[11]STA_SP2_NO!$K$19</f>
        <v>0</v>
      </c>
      <c r="N13" s="249">
        <f t="shared" si="0"/>
        <v>0</v>
      </c>
    </row>
    <row r="14" spans="1:14" ht="34.5" thickBot="1" x14ac:dyDescent="0.3">
      <c r="A14" s="32">
        <v>10</v>
      </c>
      <c r="B14" s="156" t="s">
        <v>48</v>
      </c>
      <c r="C14" s="117">
        <f>[1]STA_SP2_NO!$K$20</f>
        <v>0</v>
      </c>
      <c r="D14" s="68">
        <f>[2]STA_SP2_NO!$K$20</f>
        <v>0</v>
      </c>
      <c r="E14" s="117">
        <f>[3]STA_SP2_NO!$K$20</f>
        <v>0</v>
      </c>
      <c r="F14" s="388">
        <f>[4]STA_SP2_NO!$K$20</f>
        <v>0</v>
      </c>
      <c r="G14" s="385">
        <f>[5]STA_SP2_NO!$K$20</f>
        <v>0</v>
      </c>
      <c r="H14" s="126">
        <f>[6]STA_SP2_NO!$K$20</f>
        <v>0</v>
      </c>
      <c r="I14" s="143">
        <f>[7]STA_SP2_NO!$K$20</f>
        <v>0</v>
      </c>
      <c r="J14" s="126">
        <f>[8]STA_SP2_NO!$K$20</f>
        <v>0</v>
      </c>
      <c r="K14" s="143">
        <f>[9]STA_SP2_NO!$K$20</f>
        <v>0</v>
      </c>
      <c r="L14" s="379">
        <f>[10]STA_SP2_NO!$K$20</f>
        <v>0</v>
      </c>
      <c r="M14" s="386">
        <f>[11]STA_SP2_NO!$K$20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[1]STA_SP2_NO!$K$21</f>
        <v>0</v>
      </c>
      <c r="D15" s="68">
        <f>[2]STA_SP2_NO!$K$21</f>
        <v>0</v>
      </c>
      <c r="E15" s="117">
        <f>[3]STA_SP2_NO!$K$21</f>
        <v>0</v>
      </c>
      <c r="F15" s="388">
        <f>[4]STA_SP2_NO!$K$21</f>
        <v>0</v>
      </c>
      <c r="G15" s="385">
        <f>[5]STA_SP2_NO!$K$21</f>
        <v>0</v>
      </c>
      <c r="H15" s="126">
        <f>[6]STA_SP2_NO!$K$21</f>
        <v>0</v>
      </c>
      <c r="I15" s="143">
        <f>[7]STA_SP2_NO!$K$21</f>
        <v>0</v>
      </c>
      <c r="J15" s="126">
        <f>[8]STA_SP2_NO!$K$21</f>
        <v>0</v>
      </c>
      <c r="K15" s="143">
        <f>[9]STA_SP2_NO!$K$21</f>
        <v>0</v>
      </c>
      <c r="L15" s="379">
        <f>[10]STA_SP2_NO!$K$21</f>
        <v>0</v>
      </c>
      <c r="M15" s="386">
        <f>[11]STA_SP2_NO!$K$21</f>
        <v>0</v>
      </c>
      <c r="N15" s="249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[1]STA_SP2_NO!$K$22</f>
        <v>0</v>
      </c>
      <c r="D16" s="68">
        <f>[2]STA_SP2_NO!$K$22</f>
        <v>0</v>
      </c>
      <c r="E16" s="117">
        <f>[3]STA_SP2_NO!$K$22</f>
        <v>0</v>
      </c>
      <c r="F16" s="388">
        <f>[4]STA_SP2_NO!$K$22</f>
        <v>0</v>
      </c>
      <c r="G16" s="385">
        <f>[5]STA_SP2_NO!$K$22</f>
        <v>0</v>
      </c>
      <c r="H16" s="126">
        <f>[6]STA_SP2_NO!$K$22</f>
        <v>0</v>
      </c>
      <c r="I16" s="143">
        <f>[7]STA_SP2_NO!$K$22</f>
        <v>0</v>
      </c>
      <c r="J16" s="126">
        <f>[8]STA_SP2_NO!$K$22</f>
        <v>0</v>
      </c>
      <c r="K16" s="143">
        <f>[9]STA_SP2_NO!$K$22</f>
        <v>0</v>
      </c>
      <c r="L16" s="379">
        <f>[10]STA_SP2_NO!$K$22</f>
        <v>0</v>
      </c>
      <c r="M16" s="386">
        <f>[11]STA_SP2_NO!$K$22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[1]STA_SP2_NO!$K$23</f>
        <v>0</v>
      </c>
      <c r="D17" s="68">
        <f>[2]STA_SP2_NO!$K$23</f>
        <v>0</v>
      </c>
      <c r="E17" s="117">
        <f>[3]STA_SP2_NO!$K$23</f>
        <v>0</v>
      </c>
      <c r="F17" s="388">
        <f>[4]STA_SP2_NO!$K$23</f>
        <v>0</v>
      </c>
      <c r="G17" s="385">
        <f>[5]STA_SP2_NO!$K$23</f>
        <v>0</v>
      </c>
      <c r="H17" s="126">
        <f>[6]STA_SP2_NO!$K$23</f>
        <v>0</v>
      </c>
      <c r="I17" s="143">
        <f>[7]STA_SP2_NO!$K$23</f>
        <v>0</v>
      </c>
      <c r="J17" s="126">
        <f>[8]STA_SP2_NO!$K$23</f>
        <v>0</v>
      </c>
      <c r="K17" s="143">
        <f>[9]STA_SP2_NO!$K$23</f>
        <v>0</v>
      </c>
      <c r="L17" s="379">
        <f>[10]STA_SP2_NO!$K$23</f>
        <v>0</v>
      </c>
      <c r="M17" s="386">
        <f>[11]STA_SP2_NO!$K$23</f>
        <v>0</v>
      </c>
      <c r="N17" s="249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E18" si="1">SUM(C5:C17)</f>
        <v>403125.97999999992</v>
      </c>
      <c r="D18" s="42">
        <f>SUM(D5:D17)</f>
        <v>151895.54</v>
      </c>
      <c r="E18" s="41">
        <f t="shared" si="1"/>
        <v>118914</v>
      </c>
      <c r="F18" s="39">
        <f t="shared" ref="F18:N18" si="2">SUM(F5:F17)</f>
        <v>169183.59000000003</v>
      </c>
      <c r="G18" s="40">
        <f t="shared" si="2"/>
        <v>145238</v>
      </c>
      <c r="H18" s="39">
        <f t="shared" si="2"/>
        <v>181073.59</v>
      </c>
      <c r="I18" s="40">
        <f t="shared" si="2"/>
        <v>303393</v>
      </c>
      <c r="J18" s="51">
        <f t="shared" si="2"/>
        <v>144219</v>
      </c>
      <c r="K18" s="40">
        <f t="shared" si="2"/>
        <v>161881.30000000005</v>
      </c>
      <c r="L18" s="380">
        <f t="shared" si="2"/>
        <v>154714</v>
      </c>
      <c r="M18" s="333">
        <f t="shared" si="2"/>
        <v>2796.1300000000006</v>
      </c>
      <c r="N18" s="250">
        <f t="shared" si="2"/>
        <v>1936434.13</v>
      </c>
    </row>
    <row r="19" spans="1:14" ht="15.75" thickBot="1" x14ac:dyDescent="0.3">
      <c r="G19" s="341"/>
      <c r="H19" s="1"/>
      <c r="I19" s="341"/>
      <c r="J19" s="1"/>
      <c r="K19" s="341"/>
      <c r="L19" s="1"/>
      <c r="M19" s="341"/>
    </row>
    <row r="20" spans="1:14" ht="15.75" thickBot="1" x14ac:dyDescent="0.3">
      <c r="A20" s="533" t="s">
        <v>53</v>
      </c>
      <c r="B20" s="534"/>
      <c r="C20" s="55">
        <f>C18/N18</f>
        <v>0.20817954701097938</v>
      </c>
      <c r="D20" s="56">
        <f>D18/N18</f>
        <v>7.8440850451236374E-2</v>
      </c>
      <c r="E20" s="48">
        <f>E18/N18</f>
        <v>6.1408750319846925E-2</v>
      </c>
      <c r="F20" s="47">
        <f>F18/N18</f>
        <v>8.7368626373054079E-2</v>
      </c>
      <c r="G20" s="70">
        <f>G18/N18</f>
        <v>7.5002809416502073E-2</v>
      </c>
      <c r="H20" s="47">
        <f>H18/N18</f>
        <v>9.3508778426664066E-2</v>
      </c>
      <c r="I20" s="70">
        <f>I18/N18</f>
        <v>0.15667612716576113</v>
      </c>
      <c r="J20" s="47">
        <f>J18/N18</f>
        <v>7.4476584442353333E-2</v>
      </c>
      <c r="K20" s="70">
        <f>K18/N18</f>
        <v>8.3597627976119207E-2</v>
      </c>
      <c r="L20" s="389">
        <f>L18/N18</f>
        <v>7.9896340186898077E-2</v>
      </c>
      <c r="M20" s="342">
        <f>M18/N18</f>
        <v>1.4439582305854114E-3</v>
      </c>
      <c r="N20" s="258">
        <f>SUM(C20:M20)</f>
        <v>1.0000000000000002</v>
      </c>
    </row>
    <row r="21" spans="1:14" x14ac:dyDescent="0.25">
      <c r="K21" s="341"/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S25" sqref="S25"/>
    </sheetView>
  </sheetViews>
  <sheetFormatPr defaultRowHeight="15" x14ac:dyDescent="0.25"/>
  <cols>
    <col min="1" max="1" width="4" customWidth="1"/>
    <col min="2" max="2" width="21.5703125" customWidth="1"/>
  </cols>
  <sheetData>
    <row r="1" spans="1:15" ht="27.75" customHeight="1" thickBot="1" x14ac:dyDescent="0.3">
      <c r="A1" s="120"/>
      <c r="B1" s="26"/>
      <c r="C1" s="460" t="s">
        <v>112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7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26" t="s">
        <v>96</v>
      </c>
      <c r="N3" s="536"/>
    </row>
    <row r="4" spans="1:15" ht="15.75" thickBot="1" x14ac:dyDescent="0.3">
      <c r="A4" s="498"/>
      <c r="B4" s="505"/>
      <c r="C4" s="512"/>
      <c r="D4" s="498"/>
      <c r="E4" s="498"/>
      <c r="F4" s="498"/>
      <c r="G4" s="506"/>
      <c r="H4" s="466"/>
      <c r="I4" s="506"/>
      <c r="J4" s="508"/>
      <c r="K4" s="506"/>
      <c r="L4" s="466"/>
      <c r="M4" s="527"/>
      <c r="N4" s="537"/>
    </row>
    <row r="5" spans="1:15" x14ac:dyDescent="0.25">
      <c r="A5" s="30">
        <v>1</v>
      </c>
      <c r="B5" s="31" t="s">
        <v>39</v>
      </c>
      <c r="C5" s="62">
        <f>[1]STA_SP2_NO!$J$25</f>
        <v>131</v>
      </c>
      <c r="D5" s="118">
        <f>[2]STA_SP2_NO!$J$25</f>
        <v>53</v>
      </c>
      <c r="E5" s="61">
        <f>[3]STA_SP2_NO!$J$25</f>
        <v>30</v>
      </c>
      <c r="F5" s="118">
        <f>[4]STA_SP2_NO!$J$25</f>
        <v>51</v>
      </c>
      <c r="G5" s="143">
        <f>[5]STA_SP2_NO!$J$25</f>
        <v>42</v>
      </c>
      <c r="H5" s="118">
        <f>[6]STA_SP2_NO!$J$25</f>
        <v>88</v>
      </c>
      <c r="I5" s="143">
        <f>[7]STA_SP2_NO!$J$25</f>
        <v>101</v>
      </c>
      <c r="J5" s="118">
        <f>[8]STA_SP2_NO!$J$25</f>
        <v>41</v>
      </c>
      <c r="K5" s="143">
        <f>[9]STA_SP2_NO!$J$25</f>
        <v>137</v>
      </c>
      <c r="L5" s="387">
        <f>[10]STA_SP2_NO!$J$25</f>
        <v>54</v>
      </c>
      <c r="M5" s="394">
        <f>[11]STA_SP2_NO!$J$25</f>
        <v>0</v>
      </c>
      <c r="N5" s="401">
        <f t="shared" ref="N5:N12" si="0">SUM(C5:M5)</f>
        <v>728</v>
      </c>
    </row>
    <row r="6" spans="1:15" x14ac:dyDescent="0.25">
      <c r="A6" s="32">
        <v>2</v>
      </c>
      <c r="B6" s="33" t="s">
        <v>40</v>
      </c>
      <c r="C6" s="62">
        <f>[1]STA_SP2_NO!$J$26</f>
        <v>134</v>
      </c>
      <c r="D6" s="118">
        <f>[2]STA_SP2_NO!$J$26</f>
        <v>191</v>
      </c>
      <c r="E6" s="61">
        <f>[3]STA_SP2_NO!$J$26</f>
        <v>41</v>
      </c>
      <c r="F6" s="118">
        <f>[4]STA_SP2_NO!$J$26</f>
        <v>121</v>
      </c>
      <c r="G6" s="143">
        <f>[5]STA_SP2_NO!$J$26</f>
        <v>35</v>
      </c>
      <c r="H6" s="118">
        <f>[6]STA_SP2_NO!$J$26</f>
        <v>37</v>
      </c>
      <c r="I6" s="143">
        <f>[7]STA_SP2_NO!$J$26</f>
        <v>68</v>
      </c>
      <c r="J6" s="118">
        <f>[8]STA_SP2_NO!$J$26</f>
        <v>51</v>
      </c>
      <c r="K6" s="143">
        <f>[9]STA_SP2_NO!$J$26</f>
        <v>10</v>
      </c>
      <c r="L6" s="387">
        <f>[10]STA_SP2_NO!$J$26</f>
        <v>60</v>
      </c>
      <c r="M6" s="394">
        <f>[11]STA_SP2_NO!$J$26</f>
        <v>0</v>
      </c>
      <c r="N6" s="401">
        <f t="shared" si="0"/>
        <v>748</v>
      </c>
    </row>
    <row r="7" spans="1:15" x14ac:dyDescent="0.25">
      <c r="A7" s="32">
        <v>3</v>
      </c>
      <c r="B7" s="33" t="s">
        <v>41</v>
      </c>
      <c r="C7" s="62">
        <f>[1]STA_SP2_NO!$J$27</f>
        <v>5</v>
      </c>
      <c r="D7" s="118">
        <f>[2]STA_SP2_NO!$J$27</f>
        <v>4</v>
      </c>
      <c r="E7" s="61">
        <f>[3]STA_SP2_NO!$J$27</f>
        <v>1</v>
      </c>
      <c r="F7" s="118">
        <f>[4]STA_SP2_NO!$J$27</f>
        <v>16</v>
      </c>
      <c r="G7" s="143">
        <f>[5]STA_SP2_NO!$J$27</f>
        <v>1</v>
      </c>
      <c r="H7" s="118">
        <f>[6]STA_SP2_NO!$J$27</f>
        <v>8</v>
      </c>
      <c r="I7" s="143">
        <f>[7]STA_SP2_NO!$J$27</f>
        <v>2</v>
      </c>
      <c r="J7" s="118">
        <f>[8]STA_SP2_NO!$J$27</f>
        <v>2</v>
      </c>
      <c r="K7" s="143">
        <f>[9]STA_SP2_NO!$J$27</f>
        <v>1</v>
      </c>
      <c r="L7" s="387">
        <f>[10]STA_SP2_NO!$J$27</f>
        <v>0</v>
      </c>
      <c r="M7" s="394">
        <f>[11]STA_SP2_NO!$J$27</f>
        <v>0</v>
      </c>
      <c r="N7" s="401">
        <f t="shared" si="0"/>
        <v>40</v>
      </c>
    </row>
    <row r="8" spans="1:15" x14ac:dyDescent="0.25">
      <c r="A8" s="32">
        <v>4</v>
      </c>
      <c r="B8" s="33" t="s">
        <v>42</v>
      </c>
      <c r="C8" s="62">
        <f>[1]STA_SP2_NO!$J$28</f>
        <v>0</v>
      </c>
      <c r="D8" s="118">
        <f>[2]STA_SP2_NO!$J$28</f>
        <v>0</v>
      </c>
      <c r="E8" s="61">
        <f>[3]STA_SP2_NO!$J$28</f>
        <v>0</v>
      </c>
      <c r="F8" s="118">
        <f>[4]STA_SP2_NO!$J$28</f>
        <v>0</v>
      </c>
      <c r="G8" s="143">
        <f>[5]STA_SP2_NO!$J$28</f>
        <v>0</v>
      </c>
      <c r="H8" s="118">
        <f>[6]STA_SP2_NO!$J$28</f>
        <v>0</v>
      </c>
      <c r="I8" s="143">
        <f>[7]STA_SP2_NO!$J$28</f>
        <v>0</v>
      </c>
      <c r="J8" s="118">
        <f>[8]STA_SP2_NO!$J$28</f>
        <v>0</v>
      </c>
      <c r="K8" s="143">
        <f>[9]STA_SP2_NO!$J$28</f>
        <v>0</v>
      </c>
      <c r="L8" s="387">
        <f>[10]STA_SP2_NO!$J$28</f>
        <v>0</v>
      </c>
      <c r="M8" s="394">
        <f>[11]STA_SP2_NO!$J$28</f>
        <v>0</v>
      </c>
      <c r="N8" s="401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[1]STA_SP2_NO!$J$29</f>
        <v>0</v>
      </c>
      <c r="D9" s="118">
        <f>[2]STA_SP2_NO!$J$29</f>
        <v>1</v>
      </c>
      <c r="E9" s="61">
        <f>[3]STA_SP2_NO!$J$29</f>
        <v>0</v>
      </c>
      <c r="F9" s="118">
        <f>[4]STA_SP2_NO!$J$29</f>
        <v>0</v>
      </c>
      <c r="G9" s="143">
        <f>[5]STA_SP2_NO!$J$29</f>
        <v>0</v>
      </c>
      <c r="H9" s="118">
        <f>[6]STA_SP2_NO!$J$29</f>
        <v>0</v>
      </c>
      <c r="I9" s="143">
        <f>[7]STA_SP2_NO!$J$29</f>
        <v>0</v>
      </c>
      <c r="J9" s="118">
        <f>[8]STA_SP2_NO!$J$29</f>
        <v>0</v>
      </c>
      <c r="K9" s="143">
        <f>[9]STA_SP2_NO!$J$29</f>
        <v>0</v>
      </c>
      <c r="L9" s="387">
        <f>[10]STA_SP2_NO!$J$29</f>
        <v>1</v>
      </c>
      <c r="M9" s="394">
        <f>[11]STA_SP2_NO!$J$29</f>
        <v>0</v>
      </c>
      <c r="N9" s="401">
        <f t="shared" si="0"/>
        <v>2</v>
      </c>
    </row>
    <row r="10" spans="1:15" x14ac:dyDescent="0.25">
      <c r="A10" s="32">
        <v>6</v>
      </c>
      <c r="B10" s="33" t="s">
        <v>44</v>
      </c>
      <c r="C10" s="62">
        <f>[1]STA_SP2_NO!$J$30</f>
        <v>2</v>
      </c>
      <c r="D10" s="118">
        <f>[2]STA_SP2_NO!$J$30</f>
        <v>0</v>
      </c>
      <c r="E10" s="61">
        <f>[3]STA_SP2_NO!$J$30</f>
        <v>0</v>
      </c>
      <c r="F10" s="118">
        <f>[4]STA_SP2_NO!$J$30</f>
        <v>1</v>
      </c>
      <c r="G10" s="143">
        <f>[5]STA_SP2_NO!$J$30</f>
        <v>1</v>
      </c>
      <c r="H10" s="118">
        <f>[6]STA_SP2_NO!$J$30</f>
        <v>0</v>
      </c>
      <c r="I10" s="143">
        <f>[7]STA_SP2_NO!$J$30</f>
        <v>0</v>
      </c>
      <c r="J10" s="118">
        <f>[8]STA_SP2_NO!$J$30</f>
        <v>2</v>
      </c>
      <c r="K10" s="143">
        <f>[9]STA_SP2_NO!$J$30</f>
        <v>0</v>
      </c>
      <c r="L10" s="387">
        <f>[10]STA_SP2_NO!$J$30</f>
        <v>1</v>
      </c>
      <c r="M10" s="394">
        <f>[11]STA_SP2_NO!$J$30</f>
        <v>0</v>
      </c>
      <c r="N10" s="401">
        <f t="shared" si="0"/>
        <v>7</v>
      </c>
    </row>
    <row r="11" spans="1:15" x14ac:dyDescent="0.25">
      <c r="A11" s="32">
        <v>7</v>
      </c>
      <c r="B11" s="33" t="s">
        <v>45</v>
      </c>
      <c r="C11" s="62">
        <f>[1]STA_SP2_NO!$J$31</f>
        <v>1</v>
      </c>
      <c r="D11" s="118">
        <f>[2]STA_SP2_NO!$J$31</f>
        <v>13</v>
      </c>
      <c r="E11" s="61">
        <f>[3]STA_SP2_NO!$J$31</f>
        <v>5</v>
      </c>
      <c r="F11" s="118">
        <f>[4]STA_SP2_NO!$J$31</f>
        <v>5</v>
      </c>
      <c r="G11" s="143">
        <f>[5]STA_SP2_NO!$J$31</f>
        <v>0</v>
      </c>
      <c r="H11" s="118">
        <f>[6]STA_SP2_NO!$J$31</f>
        <v>5</v>
      </c>
      <c r="I11" s="143">
        <f>[7]STA_SP2_NO!$J$31</f>
        <v>2</v>
      </c>
      <c r="J11" s="118">
        <f>[8]STA_SP2_NO!$J$31</f>
        <v>2</v>
      </c>
      <c r="K11" s="143">
        <f>[9]STA_SP2_NO!$J$31</f>
        <v>1</v>
      </c>
      <c r="L11" s="387">
        <f>[10]STA_SP2_NO!$J$31</f>
        <v>2</v>
      </c>
      <c r="M11" s="394">
        <f>[11]STA_SP2_NO!$J$31</f>
        <v>0</v>
      </c>
      <c r="N11" s="401">
        <f t="shared" si="0"/>
        <v>36</v>
      </c>
    </row>
    <row r="12" spans="1:15" ht="15.75" thickBot="1" x14ac:dyDescent="0.3">
      <c r="A12" s="34">
        <v>8</v>
      </c>
      <c r="B12" s="35" t="s">
        <v>46</v>
      </c>
      <c r="C12" s="62">
        <f>[1]STA_SP2_NO!$J$32</f>
        <v>0</v>
      </c>
      <c r="D12" s="118">
        <f>[2]STA_SP2_NO!$J$32</f>
        <v>0</v>
      </c>
      <c r="E12" s="61">
        <f>[3]STA_SP2_NO!$J$32</f>
        <v>0</v>
      </c>
      <c r="F12" s="118">
        <f>[4]STA_SP2_NO!$J$32</f>
        <v>0</v>
      </c>
      <c r="G12" s="143">
        <f>[5]STA_SP2_NO!$J$32</f>
        <v>0</v>
      </c>
      <c r="H12" s="118">
        <f>[6]STA_SP2_NO!$J$32</f>
        <v>0</v>
      </c>
      <c r="I12" s="143">
        <f>[7]STA_SP2_NO!$J$32</f>
        <v>0</v>
      </c>
      <c r="J12" s="118">
        <f>[8]STA_SP2_NO!$J$32</f>
        <v>0</v>
      </c>
      <c r="K12" s="143">
        <f>[9]STA_SP2_NO!$J$32</f>
        <v>0</v>
      </c>
      <c r="L12" s="387">
        <f>[10]STA_SP2_NO!$J$32</f>
        <v>0</v>
      </c>
      <c r="M12" s="394">
        <f>[11]STA_SP2_NO!$J$32</f>
        <v>0</v>
      </c>
      <c r="N12" s="401">
        <f t="shared" si="0"/>
        <v>0</v>
      </c>
    </row>
    <row r="13" spans="1:15" ht="15.75" thickBot="1" x14ac:dyDescent="0.3">
      <c r="A13" s="36"/>
      <c r="B13" s="37" t="s">
        <v>54</v>
      </c>
      <c r="C13" s="41">
        <f t="shared" ref="C13:F13" si="1">SUM(C5:C12)</f>
        <v>273</v>
      </c>
      <c r="D13" s="39">
        <f t="shared" si="1"/>
        <v>262</v>
      </c>
      <c r="E13" s="41">
        <f t="shared" si="1"/>
        <v>77</v>
      </c>
      <c r="F13" s="39">
        <f t="shared" si="1"/>
        <v>194</v>
      </c>
      <c r="G13" s="40">
        <f t="shared" ref="G13:N13" si="2">SUM(G5:G12)</f>
        <v>79</v>
      </c>
      <c r="H13" s="39">
        <f t="shared" si="2"/>
        <v>138</v>
      </c>
      <c r="I13" s="40">
        <f t="shared" si="2"/>
        <v>173</v>
      </c>
      <c r="J13" s="39">
        <f t="shared" si="2"/>
        <v>98</v>
      </c>
      <c r="K13" s="40">
        <f t="shared" si="2"/>
        <v>149</v>
      </c>
      <c r="L13" s="380">
        <f t="shared" si="2"/>
        <v>118</v>
      </c>
      <c r="M13" s="400">
        <f t="shared" si="2"/>
        <v>0</v>
      </c>
      <c r="N13" s="234">
        <f t="shared" si="2"/>
        <v>1561</v>
      </c>
    </row>
    <row r="14" spans="1:15" x14ac:dyDescent="0.25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1"/>
      <c r="O14" s="1"/>
    </row>
    <row r="15" spans="1:15" ht="15.75" thickBot="1" x14ac:dyDescent="0.3">
      <c r="A15" s="1"/>
      <c r="B15" s="1"/>
      <c r="C15" s="1"/>
      <c r="D15" s="1"/>
      <c r="E15" s="1"/>
      <c r="F15" s="1"/>
      <c r="G15" s="341"/>
      <c r="H15" s="1"/>
      <c r="I15" s="341"/>
      <c r="J15" s="1"/>
      <c r="K15" s="341"/>
      <c r="L15" s="1"/>
      <c r="M15" s="341"/>
      <c r="O15" s="1"/>
    </row>
    <row r="16" spans="1:15" ht="15.75" thickBot="1" x14ac:dyDescent="0.3">
      <c r="A16" s="538" t="s">
        <v>53</v>
      </c>
      <c r="B16" s="539"/>
      <c r="C16" s="55">
        <f>C13/N13</f>
        <v>0.17488789237668162</v>
      </c>
      <c r="D16" s="56">
        <f>D13/N13</f>
        <v>0.16784112748238308</v>
      </c>
      <c r="E16" s="48">
        <f>E13/N13</f>
        <v>4.9327354260089683E-2</v>
      </c>
      <c r="F16" s="47">
        <f>F13/N13</f>
        <v>0.12427930813581038</v>
      </c>
      <c r="G16" s="70">
        <f>G13/N13</f>
        <v>5.0608584240871238E-2</v>
      </c>
      <c r="H16" s="47">
        <f>H13/N13</f>
        <v>8.8404868673926967E-2</v>
      </c>
      <c r="I16" s="70">
        <f>I13/N13</f>
        <v>0.11082639333760411</v>
      </c>
      <c r="J16" s="47">
        <f>J13/N13</f>
        <v>6.2780269058295965E-2</v>
      </c>
      <c r="K16" s="70">
        <f>K13/N13</f>
        <v>9.5451633568225502E-2</v>
      </c>
      <c r="L16" s="47">
        <f>L13/N13</f>
        <v>7.5592568866111473E-2</v>
      </c>
      <c r="M16" s="342">
        <f>M13/N13</f>
        <v>0</v>
      </c>
      <c r="N16" s="258">
        <f>SUM(C16:M16)</f>
        <v>0.99999999999999989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1"/>
      <c r="B18" s="26"/>
      <c r="C18" s="460" t="s">
        <v>113</v>
      </c>
      <c r="D18" s="461"/>
      <c r="E18" s="461"/>
      <c r="F18" s="461"/>
      <c r="G18" s="461"/>
      <c r="H18" s="461"/>
      <c r="I18" s="461"/>
      <c r="J18" s="462"/>
      <c r="K18" s="462"/>
      <c r="L18" s="26"/>
      <c r="M18" s="26"/>
      <c r="N18" s="155" t="s">
        <v>36</v>
      </c>
    </row>
    <row r="19" spans="1:15" ht="15.75" thickBot="1" x14ac:dyDescent="0.3">
      <c r="A19" s="463" t="s">
        <v>0</v>
      </c>
      <c r="B19" s="525" t="s">
        <v>1</v>
      </c>
      <c r="C19" s="485" t="s">
        <v>2</v>
      </c>
      <c r="D19" s="486"/>
      <c r="E19" s="486"/>
      <c r="F19" s="486"/>
      <c r="G19" s="486"/>
      <c r="H19" s="486"/>
      <c r="I19" s="486"/>
      <c r="J19" s="486"/>
      <c r="K19" s="486"/>
      <c r="L19" s="486"/>
      <c r="M19" s="487"/>
      <c r="N19" s="490" t="s">
        <v>3</v>
      </c>
    </row>
    <row r="20" spans="1:15" x14ac:dyDescent="0.25">
      <c r="A20" s="503"/>
      <c r="B20" s="504"/>
      <c r="C20" s="510" t="s">
        <v>69</v>
      </c>
      <c r="D20" s="504" t="s">
        <v>4</v>
      </c>
      <c r="E20" s="514" t="s">
        <v>5</v>
      </c>
      <c r="F20" s="465" t="s">
        <v>6</v>
      </c>
      <c r="G20" s="497" t="s">
        <v>8</v>
      </c>
      <c r="H20" s="465" t="s">
        <v>94</v>
      </c>
      <c r="I20" s="497" t="s">
        <v>9</v>
      </c>
      <c r="J20" s="507" t="s">
        <v>10</v>
      </c>
      <c r="K20" s="497" t="s">
        <v>93</v>
      </c>
      <c r="L20" s="465" t="s">
        <v>11</v>
      </c>
      <c r="M20" s="526" t="s">
        <v>96</v>
      </c>
      <c r="N20" s="536"/>
    </row>
    <row r="21" spans="1:15" ht="15.75" thickBot="1" x14ac:dyDescent="0.3">
      <c r="A21" s="498"/>
      <c r="B21" s="505"/>
      <c r="C21" s="512"/>
      <c r="D21" s="498"/>
      <c r="E21" s="498"/>
      <c r="F21" s="498"/>
      <c r="G21" s="506"/>
      <c r="H21" s="466"/>
      <c r="I21" s="506"/>
      <c r="J21" s="508"/>
      <c r="K21" s="506"/>
      <c r="L21" s="466"/>
      <c r="M21" s="527"/>
      <c r="N21" s="537"/>
    </row>
    <row r="22" spans="1:15" x14ac:dyDescent="0.25">
      <c r="A22" s="30">
        <v>1</v>
      </c>
      <c r="B22" s="31" t="s">
        <v>39</v>
      </c>
      <c r="C22" s="62">
        <f>[1]STA_SP2_NO!$K$25</f>
        <v>38267.040000000001</v>
      </c>
      <c r="D22" s="118">
        <f>[2]STA_SP2_NO!$K$25</f>
        <v>36571.79</v>
      </c>
      <c r="E22" s="61">
        <f>[3]STA_SP2_NO!$K$25</f>
        <v>5939</v>
      </c>
      <c r="F22" s="118">
        <f>[4]STA_SP2_NO!$K$25</f>
        <v>17391.3</v>
      </c>
      <c r="G22" s="143">
        <f>[5]STA_SP2_NO!$K$25</f>
        <v>5372</v>
      </c>
      <c r="H22" s="118">
        <f>[6]STA_SP2_NO!$K$25</f>
        <v>19525.71</v>
      </c>
      <c r="I22" s="143">
        <f>[7]STA_SP2_NO!$K$25</f>
        <v>31418</v>
      </c>
      <c r="J22" s="118">
        <f>[8]STA_SP2_NO!$K$25</f>
        <v>7836</v>
      </c>
      <c r="K22" s="143">
        <f>[9]STA_SP2_NO!$K$25</f>
        <v>27090.18</v>
      </c>
      <c r="L22" s="387">
        <f>[10]STA_SP2_NO!$K$25</f>
        <v>8087</v>
      </c>
      <c r="M22" s="394">
        <f>[11]STA_SP2_NO!$K$25</f>
        <v>0</v>
      </c>
      <c r="N22" s="397">
        <f t="shared" ref="N22:N29" si="3">SUM(C22:M22)</f>
        <v>197498.02</v>
      </c>
    </row>
    <row r="23" spans="1:15" x14ac:dyDescent="0.25">
      <c r="A23" s="32">
        <v>2</v>
      </c>
      <c r="B23" s="33" t="s">
        <v>40</v>
      </c>
      <c r="C23" s="62">
        <f>[1]STA_SP2_NO!$K$26</f>
        <v>38883.11</v>
      </c>
      <c r="D23" s="118">
        <f>[2]STA_SP2_NO!$K$26</f>
        <v>55272.22</v>
      </c>
      <c r="E23" s="61">
        <f>[3]STA_SP2_NO!$K$26</f>
        <v>11919</v>
      </c>
      <c r="F23" s="118">
        <f>[4]STA_SP2_NO!$K$26</f>
        <v>31039.67</v>
      </c>
      <c r="G23" s="143">
        <f>[5]STA_SP2_NO!$K$26</f>
        <v>15870</v>
      </c>
      <c r="H23" s="118">
        <f>[6]STA_SP2_NO!$K$26</f>
        <v>10682.82</v>
      </c>
      <c r="I23" s="143">
        <f>[7]STA_SP2_NO!$K$26</f>
        <v>12339</v>
      </c>
      <c r="J23" s="118">
        <f>[8]STA_SP2_NO!$K$26</f>
        <v>24004</v>
      </c>
      <c r="K23" s="143">
        <f>[9]STA_SP2_NO!$K$26</f>
        <v>971.48</v>
      </c>
      <c r="L23" s="387">
        <f>[10]STA_SP2_NO!$K$26</f>
        <v>19741</v>
      </c>
      <c r="M23" s="394">
        <f>[11]STA_SP2_NO!$K$26</f>
        <v>0</v>
      </c>
      <c r="N23" s="397">
        <f t="shared" si="3"/>
        <v>220722.30000000002</v>
      </c>
    </row>
    <row r="24" spans="1:15" x14ac:dyDescent="0.25">
      <c r="A24" s="32">
        <v>3</v>
      </c>
      <c r="B24" s="33" t="s">
        <v>41</v>
      </c>
      <c r="C24" s="62">
        <f>[1]STA_SP2_NO!$K$27</f>
        <v>4526.32</v>
      </c>
      <c r="D24" s="118">
        <f>[2]STA_SP2_NO!$K$27</f>
        <v>580.65</v>
      </c>
      <c r="E24" s="61">
        <f>[3]STA_SP2_NO!$K$27</f>
        <v>49</v>
      </c>
      <c r="F24" s="118">
        <f>[4]STA_SP2_NO!$K$27</f>
        <v>3129.41</v>
      </c>
      <c r="G24" s="143">
        <f>[5]STA_SP2_NO!$K$27</f>
        <v>92</v>
      </c>
      <c r="H24" s="118">
        <f>[6]STA_SP2_NO!$K$27</f>
        <v>14478.56</v>
      </c>
      <c r="I24" s="143">
        <f>[7]STA_SP2_NO!$K$27</f>
        <v>125</v>
      </c>
      <c r="J24" s="118">
        <f>[8]STA_SP2_NO!$K$27</f>
        <v>463</v>
      </c>
      <c r="K24" s="143">
        <f>[9]STA_SP2_NO!$K$27</f>
        <v>229.72</v>
      </c>
      <c r="L24" s="387">
        <f>[10]STA_SP2_NO!$K$27</f>
        <v>0</v>
      </c>
      <c r="M24" s="394">
        <f>[11]STA_SP2_NO!$K$27</f>
        <v>0</v>
      </c>
      <c r="N24" s="397">
        <f t="shared" si="3"/>
        <v>23673.66</v>
      </c>
    </row>
    <row r="25" spans="1:15" x14ac:dyDescent="0.25">
      <c r="A25" s="32">
        <v>4</v>
      </c>
      <c r="B25" s="33" t="s">
        <v>42</v>
      </c>
      <c r="C25" s="62">
        <f>[1]STA_SP2_NO!$K$28</f>
        <v>0</v>
      </c>
      <c r="D25" s="118">
        <f>[2]STA_SP2_NO!$K$28</f>
        <v>0</v>
      </c>
      <c r="E25" s="61">
        <f>[3]STA_SP2_NO!$K$28</f>
        <v>0</v>
      </c>
      <c r="F25" s="118">
        <f>[4]STA_SP2_NO!$K$28</f>
        <v>0</v>
      </c>
      <c r="G25" s="143">
        <f>[5]STA_SP2_NO!$K$28</f>
        <v>0</v>
      </c>
      <c r="H25" s="118">
        <f>[6]STA_SP2_NO!$K$28</f>
        <v>0</v>
      </c>
      <c r="I25" s="143">
        <f>[7]STA_SP2_NO!$K$28</f>
        <v>0</v>
      </c>
      <c r="J25" s="118">
        <f>[8]STA_SP2_NO!$K$28</f>
        <v>0</v>
      </c>
      <c r="K25" s="143">
        <f>[9]STA_SP2_NO!$K$28</f>
        <v>0</v>
      </c>
      <c r="L25" s="387">
        <f>[10]STA_SP2_NO!$K$28</f>
        <v>0</v>
      </c>
      <c r="M25" s="394">
        <f>[11]STA_SP2_NO!$K$28</f>
        <v>0</v>
      </c>
      <c r="N25" s="397">
        <f t="shared" si="3"/>
        <v>0</v>
      </c>
    </row>
    <row r="26" spans="1:15" x14ac:dyDescent="0.25">
      <c r="A26" s="32">
        <v>5</v>
      </c>
      <c r="B26" s="33" t="s">
        <v>43</v>
      </c>
      <c r="C26" s="62">
        <f>[1]STA_SP2_NO!$K$29</f>
        <v>0</v>
      </c>
      <c r="D26" s="118">
        <f>[2]STA_SP2_NO!$K$29</f>
        <v>41.11</v>
      </c>
      <c r="E26" s="61">
        <f>[3]STA_SP2_NO!$K$29</f>
        <v>0</v>
      </c>
      <c r="F26" s="118">
        <f>[4]STA_SP2_NO!$K$29</f>
        <v>0</v>
      </c>
      <c r="G26" s="143">
        <f>[5]STA_SP2_NO!$K$29</f>
        <v>0</v>
      </c>
      <c r="H26" s="118">
        <f>[6]STA_SP2_NO!$K$29</f>
        <v>0</v>
      </c>
      <c r="I26" s="143">
        <f>[7]STA_SP2_NO!$K$29</f>
        <v>0</v>
      </c>
      <c r="J26" s="118">
        <f>[8]STA_SP2_NO!$K$29</f>
        <v>0</v>
      </c>
      <c r="K26" s="143">
        <f>[9]STA_SP2_NO!$K$29</f>
        <v>0</v>
      </c>
      <c r="L26" s="387">
        <f>[10]STA_SP2_NO!$K$29</f>
        <v>104</v>
      </c>
      <c r="M26" s="394">
        <f>[11]STA_SP2_NO!$K$29</f>
        <v>0</v>
      </c>
      <c r="N26" s="397">
        <f t="shared" si="3"/>
        <v>145.11000000000001</v>
      </c>
    </row>
    <row r="27" spans="1:15" x14ac:dyDescent="0.25">
      <c r="A27" s="32">
        <v>6</v>
      </c>
      <c r="B27" s="33" t="s">
        <v>44</v>
      </c>
      <c r="C27" s="62">
        <f>[1]STA_SP2_NO!$K$30</f>
        <v>333.82</v>
      </c>
      <c r="D27" s="118">
        <f>[2]STA_SP2_NO!$K$30</f>
        <v>0</v>
      </c>
      <c r="E27" s="61">
        <f>[3]STA_SP2_NO!$K$30</f>
        <v>0</v>
      </c>
      <c r="F27" s="118">
        <f>[4]STA_SP2_NO!$K$30</f>
        <v>35.94</v>
      </c>
      <c r="G27" s="143">
        <f>[5]STA_SP2_NO!$K$30</f>
        <v>166</v>
      </c>
      <c r="H27" s="118">
        <f>[6]STA_SP2_NO!$K$30</f>
        <v>0</v>
      </c>
      <c r="I27" s="143">
        <f>[7]STA_SP2_NO!$K$30</f>
        <v>0</v>
      </c>
      <c r="J27" s="118">
        <f>[8]STA_SP2_NO!$K$30</f>
        <v>576</v>
      </c>
      <c r="K27" s="143">
        <f>[9]STA_SP2_NO!$K$30</f>
        <v>0</v>
      </c>
      <c r="L27" s="387">
        <f>[10]STA_SP2_NO!$K$30</f>
        <v>55</v>
      </c>
      <c r="M27" s="394">
        <f>[11]STA_SP2_NO!$K$30</f>
        <v>0</v>
      </c>
      <c r="N27" s="397">
        <f t="shared" si="3"/>
        <v>1166.76</v>
      </c>
    </row>
    <row r="28" spans="1:15" x14ac:dyDescent="0.25">
      <c r="A28" s="32">
        <v>7</v>
      </c>
      <c r="B28" s="33" t="s">
        <v>45</v>
      </c>
      <c r="C28" s="62">
        <f>[1]STA_SP2_NO!$K$31</f>
        <v>119.29</v>
      </c>
      <c r="D28" s="118">
        <f>[2]STA_SP2_NO!$K$31</f>
        <v>2376.0100000000002</v>
      </c>
      <c r="E28" s="61">
        <f>[3]STA_SP2_NO!$K$31</f>
        <v>1061</v>
      </c>
      <c r="F28" s="118">
        <f>[4]STA_SP2_NO!$K$31</f>
        <v>80.39</v>
      </c>
      <c r="G28" s="143">
        <f>[5]STA_SP2_NO!$K$31</f>
        <v>0</v>
      </c>
      <c r="H28" s="118">
        <f>[6]STA_SP2_NO!$K$31</f>
        <v>1400.92</v>
      </c>
      <c r="I28" s="143">
        <f>[7]STA_SP2_NO!$K$31</f>
        <v>281</v>
      </c>
      <c r="J28" s="118">
        <f>[8]STA_SP2_NO!$K$31</f>
        <v>185</v>
      </c>
      <c r="K28" s="143">
        <f>[9]STA_SP2_NO!$K$31</f>
        <v>60.19</v>
      </c>
      <c r="L28" s="387">
        <f>[10]STA_SP2_NO!$K$31</f>
        <v>388</v>
      </c>
      <c r="M28" s="394">
        <f>[11]STA_SP2_NO!$K$31</f>
        <v>0</v>
      </c>
      <c r="N28" s="397">
        <f t="shared" si="3"/>
        <v>5951.8</v>
      </c>
    </row>
    <row r="29" spans="1:15" ht="15.75" thickBot="1" x14ac:dyDescent="0.3">
      <c r="A29" s="34">
        <v>8</v>
      </c>
      <c r="B29" s="35" t="s">
        <v>46</v>
      </c>
      <c r="C29" s="62">
        <f>[1]STA_SP2_NO!$K$32</f>
        <v>0</v>
      </c>
      <c r="D29" s="118">
        <f>[2]STA_SP2_NO!$K$32</f>
        <v>0</v>
      </c>
      <c r="E29" s="61">
        <f>[3]STA_SP2_NO!$K$32</f>
        <v>0</v>
      </c>
      <c r="F29" s="118">
        <f>[4]STA_SP2_NO!$K$32</f>
        <v>0</v>
      </c>
      <c r="G29" s="143">
        <f>[5]STA_SP2_NO!$K$32</f>
        <v>0</v>
      </c>
      <c r="H29" s="118">
        <f>[6]STA_SP2_NO!$K$32</f>
        <v>0</v>
      </c>
      <c r="I29" s="143">
        <f>[7]STA_SP2_NO!$K$32</f>
        <v>0</v>
      </c>
      <c r="J29" s="118">
        <f>[8]STA_SP2_NO!$K$32</f>
        <v>0</v>
      </c>
      <c r="K29" s="143">
        <f>[9]STA_SP2_NO!$K$32</f>
        <v>0</v>
      </c>
      <c r="L29" s="387">
        <f>[10]STA_SP2_NO!$K$32</f>
        <v>0</v>
      </c>
      <c r="M29" s="394">
        <f>[11]STA_SP2_NO!$K$32</f>
        <v>0</v>
      </c>
      <c r="N29" s="397">
        <f t="shared" si="3"/>
        <v>0</v>
      </c>
    </row>
    <row r="30" spans="1:15" ht="15.75" thickBot="1" x14ac:dyDescent="0.3">
      <c r="A30" s="57"/>
      <c r="B30" s="37" t="s">
        <v>3</v>
      </c>
      <c r="C30" s="122">
        <f>SUM(C22:C28)</f>
        <v>82129.58</v>
      </c>
      <c r="D30" s="51">
        <f t="shared" ref="D30:E30" si="4">SUM(D22:D29)</f>
        <v>94841.78</v>
      </c>
      <c r="E30" s="41">
        <f t="shared" si="4"/>
        <v>18968</v>
      </c>
      <c r="F30" s="51">
        <f t="shared" ref="F30:M30" si="5">SUM(F22:F29)</f>
        <v>51676.710000000006</v>
      </c>
      <c r="G30" s="40">
        <f t="shared" si="5"/>
        <v>21500</v>
      </c>
      <c r="H30" s="39">
        <f t="shared" si="5"/>
        <v>46088.009999999995</v>
      </c>
      <c r="I30" s="40">
        <f t="shared" si="5"/>
        <v>44163</v>
      </c>
      <c r="J30" s="39">
        <f t="shared" si="5"/>
        <v>33064</v>
      </c>
      <c r="K30" s="40">
        <f t="shared" si="5"/>
        <v>28351.57</v>
      </c>
      <c r="L30" s="338">
        <f t="shared" si="5"/>
        <v>28375</v>
      </c>
      <c r="M30" s="396">
        <f t="shared" si="5"/>
        <v>0</v>
      </c>
      <c r="N30" s="234">
        <f>SUM(C30:L30)</f>
        <v>449157.65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540" t="s">
        <v>53</v>
      </c>
      <c r="B32" s="541"/>
      <c r="C32" s="72">
        <f>C30/N30</f>
        <v>0.18285245726083035</v>
      </c>
      <c r="D32" s="71">
        <f>D30/N30</f>
        <v>0.21115476937774519</v>
      </c>
      <c r="E32" s="72">
        <f>E30/N30</f>
        <v>4.2230161280788603E-2</v>
      </c>
      <c r="F32" s="47">
        <f>F30/N30</f>
        <v>0.11505249882752749</v>
      </c>
      <c r="G32" s="48">
        <f>G30/N30</f>
        <v>4.7867380194904836E-2</v>
      </c>
      <c r="H32" s="398">
        <f>H30/N30</f>
        <v>0.10260987428356166</v>
      </c>
      <c r="I32" s="48">
        <f>I30/N30</f>
        <v>9.8324051699887546E-2</v>
      </c>
      <c r="J32" s="398">
        <f>J30/N30</f>
        <v>7.3613351570434124E-2</v>
      </c>
      <c r="K32" s="48">
        <f>K30/N30</f>
        <v>6.3121645595928283E-2</v>
      </c>
      <c r="L32" s="399">
        <f>L30/N30</f>
        <v>6.3173809908391845E-2</v>
      </c>
      <c r="M32" s="342">
        <f>M30/N30</f>
        <v>0</v>
      </c>
      <c r="N32" s="258">
        <f>SUM(C32:M32)</f>
        <v>0.99999999999999989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6:B16"/>
    <mergeCell ref="C1:K1"/>
    <mergeCell ref="A2:A4"/>
    <mergeCell ref="B2:B4"/>
    <mergeCell ref="H3:H4"/>
    <mergeCell ref="I3:I4"/>
    <mergeCell ref="J3:J4"/>
    <mergeCell ref="K3:K4"/>
    <mergeCell ref="C2:M2"/>
    <mergeCell ref="N19:N21"/>
    <mergeCell ref="C20:C21"/>
    <mergeCell ref="D20:D21"/>
    <mergeCell ref="E20:E21"/>
    <mergeCell ref="N2:N4"/>
    <mergeCell ref="C3:C4"/>
    <mergeCell ref="D3:D4"/>
    <mergeCell ref="E3:E4"/>
    <mergeCell ref="F3:F4"/>
    <mergeCell ref="G3:G4"/>
    <mergeCell ref="L3:L4"/>
    <mergeCell ref="K20:K21"/>
    <mergeCell ref="L20:L21"/>
    <mergeCell ref="M3:M4"/>
    <mergeCell ref="M20:M21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R20" sqref="R20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5" ht="30" customHeight="1" thickBot="1" x14ac:dyDescent="0.3">
      <c r="B1" s="26"/>
      <c r="C1" s="460" t="s">
        <v>114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26" t="s">
        <v>96</v>
      </c>
      <c r="N3" s="536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27"/>
      <c r="N4" s="537"/>
    </row>
    <row r="5" spans="1:15" x14ac:dyDescent="0.25">
      <c r="A5" s="30">
        <v>1</v>
      </c>
      <c r="B5" s="31" t="s">
        <v>39</v>
      </c>
      <c r="C5" s="62">
        <f>[1]STA_SP2_NO!$J$34</f>
        <v>3</v>
      </c>
      <c r="D5" s="118">
        <f>[2]STA_SP2_NO!$J$34</f>
        <v>0</v>
      </c>
      <c r="E5" s="61">
        <f>[3]STA_SP2_NO!$J$34</f>
        <v>14</v>
      </c>
      <c r="F5" s="118">
        <f>[4]STA_SP2_NO!$J$34</f>
        <v>7</v>
      </c>
      <c r="G5" s="143">
        <f>[5]STA_SP2_NO!$J$34</f>
        <v>0</v>
      </c>
      <c r="H5" s="118">
        <f>[6]STA_SP2_NO!$J$34</f>
        <v>0</v>
      </c>
      <c r="I5" s="143">
        <f>[7]STA_SP2_NO!$J$34</f>
        <v>0</v>
      </c>
      <c r="J5" s="118">
        <f>[8]STA_SP2_NO!$J$34</f>
        <v>0</v>
      </c>
      <c r="K5" s="143">
        <f>[9]STA_SP2_NO!$J$34</f>
        <v>4</v>
      </c>
      <c r="L5" s="387">
        <f>[10]STA_SP2_NO!$J$34</f>
        <v>0</v>
      </c>
      <c r="M5" s="394">
        <f>[11]STA_SP2_NO!$J$34</f>
        <v>0</v>
      </c>
      <c r="N5" s="397">
        <f t="shared" ref="N5:N12" si="0">SUM(C5:M5)</f>
        <v>28</v>
      </c>
    </row>
    <row r="6" spans="1:15" x14ac:dyDescent="0.25">
      <c r="A6" s="32">
        <v>2</v>
      </c>
      <c r="B6" s="33" t="s">
        <v>40</v>
      </c>
      <c r="C6" s="62">
        <f>[1]STA_SP2_NO!$J$35</f>
        <v>0</v>
      </c>
      <c r="D6" s="118">
        <f>[2]STA_SP2_NO!$J$35</f>
        <v>0</v>
      </c>
      <c r="E6" s="61">
        <f>[3]STA_SP2_NO!$J$35</f>
        <v>0</v>
      </c>
      <c r="F6" s="118">
        <f>[4]STA_SP2_NO!$J$35</f>
        <v>0</v>
      </c>
      <c r="G6" s="143">
        <f>[5]STA_SP2_NO!$J$35</f>
        <v>0</v>
      </c>
      <c r="H6" s="118">
        <f>[6]STA_SP2_NO!$J$35</f>
        <v>0</v>
      </c>
      <c r="I6" s="143">
        <f>[7]STA_SP2_NO!$J$35</f>
        <v>0</v>
      </c>
      <c r="J6" s="118">
        <f>[8]STA_SP2_NO!$J$35</f>
        <v>0</v>
      </c>
      <c r="K6" s="143">
        <f>[9]STA_SP2_NO!$J$35</f>
        <v>0</v>
      </c>
      <c r="L6" s="387">
        <f>[10]STA_SP2_NO!$J$35</f>
        <v>0</v>
      </c>
      <c r="M6" s="394">
        <f>[11]STA_SP2_NO!$J$35</f>
        <v>0</v>
      </c>
      <c r="N6" s="397">
        <f t="shared" si="0"/>
        <v>0</v>
      </c>
    </row>
    <row r="7" spans="1:15" x14ac:dyDescent="0.25">
      <c r="A7" s="32">
        <v>3</v>
      </c>
      <c r="B7" s="33" t="s">
        <v>41</v>
      </c>
      <c r="C7" s="62">
        <f>[1]STA_SP2_NO!$J$36</f>
        <v>0</v>
      </c>
      <c r="D7" s="118">
        <f>[2]STA_SP2_NO!$J$36</f>
        <v>0</v>
      </c>
      <c r="E7" s="61">
        <f>[3]STA_SP2_NO!$J$36</f>
        <v>0</v>
      </c>
      <c r="F7" s="118">
        <f>[4]STA_SP2_NO!$J$36</f>
        <v>0</v>
      </c>
      <c r="G7" s="143">
        <f>[5]STA_SP2_NO!$J$36</f>
        <v>0</v>
      </c>
      <c r="H7" s="118">
        <f>[6]STA_SP2_NO!$J$36</f>
        <v>0</v>
      </c>
      <c r="I7" s="143">
        <f>[7]STA_SP2_NO!$J$36</f>
        <v>0</v>
      </c>
      <c r="J7" s="118">
        <f>[8]STA_SP2_NO!$J$36</f>
        <v>0</v>
      </c>
      <c r="K7" s="143">
        <f>[9]STA_SP2_NO!$J$36</f>
        <v>0</v>
      </c>
      <c r="L7" s="387">
        <f>[10]STA_SP2_NO!$J$36</f>
        <v>0</v>
      </c>
      <c r="M7" s="394">
        <f>[11]STA_SP2_NO!$J$36</f>
        <v>0</v>
      </c>
      <c r="N7" s="397">
        <f t="shared" si="0"/>
        <v>0</v>
      </c>
    </row>
    <row r="8" spans="1:15" x14ac:dyDescent="0.25">
      <c r="A8" s="32">
        <v>4</v>
      </c>
      <c r="B8" s="33" t="s">
        <v>42</v>
      </c>
      <c r="C8" s="62">
        <f>[1]STA_SP2_NO!$J$37</f>
        <v>0</v>
      </c>
      <c r="D8" s="118">
        <f>[2]STA_SP2_NO!$J$37</f>
        <v>0</v>
      </c>
      <c r="E8" s="61">
        <f>[3]STA_SP2_NO!$J$37</f>
        <v>0</v>
      </c>
      <c r="F8" s="118">
        <f>[4]STA_SP2_NO!$J$37</f>
        <v>0</v>
      </c>
      <c r="G8" s="143">
        <f>[5]STA_SP2_NO!$J$37</f>
        <v>0</v>
      </c>
      <c r="H8" s="118">
        <f>[6]STA_SP2_NO!$J$37</f>
        <v>0</v>
      </c>
      <c r="I8" s="143">
        <f>[7]STA_SP2_NO!$J$37</f>
        <v>0</v>
      </c>
      <c r="J8" s="118">
        <f>[8]STA_SP2_NO!$J$37</f>
        <v>0</v>
      </c>
      <c r="K8" s="143">
        <f>[9]STA_SP2_NO!$J$37</f>
        <v>0</v>
      </c>
      <c r="L8" s="387">
        <f>[10]STA_SP2_NO!$J$37</f>
        <v>0</v>
      </c>
      <c r="M8" s="394">
        <f>[11]STA_SP2_NO!$J$37</f>
        <v>0</v>
      </c>
      <c r="N8" s="397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[1]STA_SP2_NO!$J$38</f>
        <v>0</v>
      </c>
      <c r="D9" s="118">
        <f>[2]STA_SP2_NO!$J$38</f>
        <v>0</v>
      </c>
      <c r="E9" s="61">
        <f>[3]STA_SP2_NO!$J$38</f>
        <v>0</v>
      </c>
      <c r="F9" s="118">
        <f>[4]STA_SP2_NO!$J$38</f>
        <v>0</v>
      </c>
      <c r="G9" s="143">
        <f>[5]STA_SP2_NO!$J$38</f>
        <v>0</v>
      </c>
      <c r="H9" s="118">
        <f>[6]STA_SP2_NO!$J$38</f>
        <v>0</v>
      </c>
      <c r="I9" s="143">
        <f>[7]STA_SP2_NO!$J$38</f>
        <v>0</v>
      </c>
      <c r="J9" s="118">
        <f>[8]STA_SP2_NO!$J$38</f>
        <v>0</v>
      </c>
      <c r="K9" s="143">
        <f>[9]STA_SP2_NO!$J$38</f>
        <v>0</v>
      </c>
      <c r="L9" s="387">
        <f>[10]STA_SP2_NO!$J$38</f>
        <v>0</v>
      </c>
      <c r="M9" s="394">
        <f>[11]STA_SP2_NO!$J$38</f>
        <v>0</v>
      </c>
      <c r="N9" s="397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[1]STA_SP2_NO!$J$39</f>
        <v>0</v>
      </c>
      <c r="D10" s="118">
        <f>[2]STA_SP2_NO!$J$39</f>
        <v>0</v>
      </c>
      <c r="E10" s="61">
        <f>[3]STA_SP2_NO!$J$39</f>
        <v>0</v>
      </c>
      <c r="F10" s="118">
        <f>[4]STA_SP2_NO!$J$39</f>
        <v>0</v>
      </c>
      <c r="G10" s="143">
        <f>[5]STA_SP2_NO!$J$39</f>
        <v>0</v>
      </c>
      <c r="H10" s="118">
        <f>[6]STA_SP2_NO!$J$39</f>
        <v>0</v>
      </c>
      <c r="I10" s="143">
        <f>[7]STA_SP2_NO!$J$39</f>
        <v>0</v>
      </c>
      <c r="J10" s="118">
        <f>[8]STA_SP2_NO!$J$39</f>
        <v>0</v>
      </c>
      <c r="K10" s="143">
        <f>[9]STA_SP2_NO!$J$39</f>
        <v>0</v>
      </c>
      <c r="L10" s="387">
        <f>[10]STA_SP2_NO!$J$39</f>
        <v>0</v>
      </c>
      <c r="M10" s="394">
        <f>[11]STA_SP2_NO!$J$39</f>
        <v>0</v>
      </c>
      <c r="N10" s="397">
        <f t="shared" si="0"/>
        <v>0</v>
      </c>
    </row>
    <row r="11" spans="1:15" x14ac:dyDescent="0.25">
      <c r="A11" s="32">
        <v>7</v>
      </c>
      <c r="B11" s="33" t="s">
        <v>45</v>
      </c>
      <c r="C11" s="62">
        <f>[1]STA_SP2_NO!$J$40</f>
        <v>0</v>
      </c>
      <c r="D11" s="118">
        <f>[2]STA_SP2_NO!$J$40</f>
        <v>0</v>
      </c>
      <c r="E11" s="61">
        <f>[3]STA_SP2_NO!$J$40</f>
        <v>0</v>
      </c>
      <c r="F11" s="118">
        <f>[4]STA_SP2_NO!$J$40</f>
        <v>0</v>
      </c>
      <c r="G11" s="143">
        <f>[5]STA_SP2_NO!$J$40</f>
        <v>0</v>
      </c>
      <c r="H11" s="118">
        <f>[6]STA_SP2_NO!$J$40</f>
        <v>0</v>
      </c>
      <c r="I11" s="143">
        <f>[7]STA_SP2_NO!$J$40</f>
        <v>0</v>
      </c>
      <c r="J11" s="118">
        <f>[8]STA_SP2_NO!$J$40</f>
        <v>0</v>
      </c>
      <c r="K11" s="143">
        <f>[9]STA_SP2_NO!$J$40</f>
        <v>0</v>
      </c>
      <c r="L11" s="387">
        <f>[10]STA_SP2_NO!$J$40</f>
        <v>0</v>
      </c>
      <c r="M11" s="394">
        <f>[11]STA_SP2_NO!$J$40</f>
        <v>0</v>
      </c>
      <c r="N11" s="397">
        <f t="shared" si="0"/>
        <v>0</v>
      </c>
    </row>
    <row r="12" spans="1:15" ht="15.75" thickBot="1" x14ac:dyDescent="0.3">
      <c r="A12" s="34">
        <v>8</v>
      </c>
      <c r="B12" s="35" t="s">
        <v>46</v>
      </c>
      <c r="C12" s="62">
        <f>[1]STA_SP2_NO!$J$41</f>
        <v>0</v>
      </c>
      <c r="D12" s="118">
        <f>[2]STA_SP2_NO!$J$41</f>
        <v>0</v>
      </c>
      <c r="E12" s="61">
        <f>[3]STA_SP2_NO!$J$41</f>
        <v>0</v>
      </c>
      <c r="F12" s="118">
        <f>[4]STA_SP2_NO!$J$41</f>
        <v>0</v>
      </c>
      <c r="G12" s="143">
        <f>[5]STA_SP2_NO!$J$41</f>
        <v>0</v>
      </c>
      <c r="H12" s="118">
        <f>[6]STA_SP2_NO!$J$41</f>
        <v>0</v>
      </c>
      <c r="I12" s="143">
        <f>[7]STA_SP2_NO!$J$41</f>
        <v>0</v>
      </c>
      <c r="J12" s="118">
        <f>[8]STA_SP2_NO!$J$41</f>
        <v>0</v>
      </c>
      <c r="K12" s="143">
        <f>[9]STA_SP2_NO!$J$41</f>
        <v>0</v>
      </c>
      <c r="L12" s="387">
        <f>[10]STA_SP2_NO!$J$41</f>
        <v>0</v>
      </c>
      <c r="M12" s="394">
        <f>[11]STA_SP2_NO!$J$41</f>
        <v>0</v>
      </c>
      <c r="N12" s="397">
        <f t="shared" si="0"/>
        <v>0</v>
      </c>
    </row>
    <row r="13" spans="1:15" ht="15.75" thickBot="1" x14ac:dyDescent="0.3">
      <c r="A13" s="57"/>
      <c r="B13" s="37" t="s">
        <v>30</v>
      </c>
      <c r="C13" s="122">
        <f t="shared" ref="C13:F13" si="1">SUM(C5:C12)</f>
        <v>3</v>
      </c>
      <c r="D13" s="39">
        <f t="shared" si="1"/>
        <v>0</v>
      </c>
      <c r="E13" s="41">
        <f t="shared" si="1"/>
        <v>14</v>
      </c>
      <c r="F13" s="39">
        <f t="shared" si="1"/>
        <v>7</v>
      </c>
      <c r="G13" s="40">
        <f t="shared" ref="G13:N13" si="2">SUM(G5:G12)</f>
        <v>0</v>
      </c>
      <c r="H13" s="39">
        <f t="shared" si="2"/>
        <v>0</v>
      </c>
      <c r="I13" s="40">
        <f t="shared" si="2"/>
        <v>0</v>
      </c>
      <c r="J13" s="39">
        <f t="shared" si="2"/>
        <v>0</v>
      </c>
      <c r="K13" s="40">
        <f t="shared" si="2"/>
        <v>4</v>
      </c>
      <c r="L13" s="380">
        <f t="shared" si="2"/>
        <v>0</v>
      </c>
      <c r="M13" s="400">
        <f t="shared" si="2"/>
        <v>0</v>
      </c>
      <c r="N13" s="234">
        <f t="shared" si="2"/>
        <v>28</v>
      </c>
    </row>
    <row r="14" spans="1:15" ht="15.75" thickBot="1" x14ac:dyDescent="0.3"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542" t="s">
        <v>53</v>
      </c>
      <c r="B15" s="543"/>
      <c r="C15" s="72">
        <f>C13/N13</f>
        <v>0.10714285714285714</v>
      </c>
      <c r="D15" s="71">
        <f>D13/N13</f>
        <v>0</v>
      </c>
      <c r="E15" s="70">
        <f>E13/N13</f>
        <v>0.5</v>
      </c>
      <c r="F15" s="47">
        <f>F13/N13</f>
        <v>0.25</v>
      </c>
      <c r="G15" s="48">
        <f>G13/N13</f>
        <v>0</v>
      </c>
      <c r="H15" s="56">
        <f>H13/N13</f>
        <v>0</v>
      </c>
      <c r="I15" s="48">
        <f>I13/N13</f>
        <v>0</v>
      </c>
      <c r="J15" s="56">
        <f>J13/N13</f>
        <v>0</v>
      </c>
      <c r="K15" s="48">
        <f>K13/N13</f>
        <v>0.14285714285714285</v>
      </c>
      <c r="L15" s="56">
        <f>L13/N13</f>
        <v>0</v>
      </c>
      <c r="M15" s="342">
        <f>M13/N13</f>
        <v>0</v>
      </c>
      <c r="N15" s="251">
        <f>SUM(C15:M15)</f>
        <v>1</v>
      </c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B17" s="26"/>
      <c r="C17" s="460" t="s">
        <v>115</v>
      </c>
      <c r="D17" s="461"/>
      <c r="E17" s="461"/>
      <c r="F17" s="461"/>
      <c r="G17" s="461"/>
      <c r="H17" s="461"/>
      <c r="I17" s="461"/>
      <c r="J17" s="462"/>
      <c r="K17" s="462"/>
      <c r="L17" s="26"/>
      <c r="M17" s="26"/>
      <c r="N17" s="155" t="s">
        <v>36</v>
      </c>
    </row>
    <row r="18" spans="1:14" ht="15.75" thickBot="1" x14ac:dyDescent="0.3">
      <c r="A18" s="463" t="s">
        <v>0</v>
      </c>
      <c r="B18" s="465" t="s">
        <v>1</v>
      </c>
      <c r="C18" s="485" t="s">
        <v>2</v>
      </c>
      <c r="D18" s="486"/>
      <c r="E18" s="486"/>
      <c r="F18" s="486"/>
      <c r="G18" s="486"/>
      <c r="H18" s="486"/>
      <c r="I18" s="486"/>
      <c r="J18" s="486"/>
      <c r="K18" s="486"/>
      <c r="L18" s="486"/>
      <c r="M18" s="487"/>
      <c r="N18" s="490" t="s">
        <v>3</v>
      </c>
    </row>
    <row r="19" spans="1:14" x14ac:dyDescent="0.25">
      <c r="A19" s="503"/>
      <c r="B19" s="504"/>
      <c r="C19" s="510" t="s">
        <v>69</v>
      </c>
      <c r="D19" s="504" t="s">
        <v>4</v>
      </c>
      <c r="E19" s="514" t="s">
        <v>5</v>
      </c>
      <c r="F19" s="465" t="s">
        <v>6</v>
      </c>
      <c r="G19" s="497" t="s">
        <v>8</v>
      </c>
      <c r="H19" s="465" t="s">
        <v>94</v>
      </c>
      <c r="I19" s="497" t="s">
        <v>9</v>
      </c>
      <c r="J19" s="507" t="s">
        <v>10</v>
      </c>
      <c r="K19" s="497" t="s">
        <v>93</v>
      </c>
      <c r="L19" s="465" t="s">
        <v>11</v>
      </c>
      <c r="M19" s="526" t="s">
        <v>96</v>
      </c>
      <c r="N19" s="536"/>
    </row>
    <row r="20" spans="1:14" ht="15.75" thickBot="1" x14ac:dyDescent="0.3">
      <c r="A20" s="498"/>
      <c r="B20" s="505"/>
      <c r="C20" s="512"/>
      <c r="D20" s="498"/>
      <c r="E20" s="498"/>
      <c r="F20" s="498"/>
      <c r="G20" s="506"/>
      <c r="H20" s="466"/>
      <c r="I20" s="506"/>
      <c r="J20" s="508"/>
      <c r="K20" s="506"/>
      <c r="L20" s="466"/>
      <c r="M20" s="527"/>
      <c r="N20" s="537"/>
    </row>
    <row r="21" spans="1:14" x14ac:dyDescent="0.25">
      <c r="A21" s="30">
        <v>1</v>
      </c>
      <c r="B21" s="31" t="s">
        <v>39</v>
      </c>
      <c r="C21" s="62">
        <f>[1]STA_SP2_NO!$K$34</f>
        <v>323.95</v>
      </c>
      <c r="D21" s="118">
        <f>[2]STA_SP2_NO!$K$34</f>
        <v>0</v>
      </c>
      <c r="E21" s="61">
        <f>[3]STA_SP2_NO!$K$34</f>
        <v>1115</v>
      </c>
      <c r="F21" s="118">
        <f>[4]STA_SP2_NO!$K$34</f>
        <v>619.76</v>
      </c>
      <c r="G21" s="143">
        <f>[5]STA_SP2_NO!$K$34</f>
        <v>0</v>
      </c>
      <c r="H21" s="118">
        <f>[6]STA_SP2_NO!$K$34</f>
        <v>0</v>
      </c>
      <c r="I21" s="143">
        <f>[7]STA_SP2_NO!$K$34</f>
        <v>0</v>
      </c>
      <c r="J21" s="118">
        <f>[8]STA_SP2_NO!$K$34</f>
        <v>0</v>
      </c>
      <c r="K21" s="143">
        <f>[9]STA_SP2_NO!$K$34</f>
        <v>371.33</v>
      </c>
      <c r="L21" s="387">
        <f>[10]STA_SP2_NO!$K$34</f>
        <v>0</v>
      </c>
      <c r="M21" s="394">
        <f>[11]STA_SP2_NO!$K$34</f>
        <v>0</v>
      </c>
      <c r="N21" s="397">
        <f t="shared" ref="N21:N28" si="3">SUM(C21:M21)</f>
        <v>2430.04</v>
      </c>
    </row>
    <row r="22" spans="1:14" x14ac:dyDescent="0.25">
      <c r="A22" s="32">
        <v>2</v>
      </c>
      <c r="B22" s="33" t="s">
        <v>40</v>
      </c>
      <c r="C22" s="62">
        <f>[1]STA_SP2_NO!$K$35</f>
        <v>0</v>
      </c>
      <c r="D22" s="118">
        <f>[2]STA_SP2_NO!$K$35</f>
        <v>0</v>
      </c>
      <c r="E22" s="61">
        <f>[3]STA_SP2_NO!$K$35</f>
        <v>0</v>
      </c>
      <c r="F22" s="118">
        <f>[4]STA_SP2_NO!$K$35</f>
        <v>0</v>
      </c>
      <c r="G22" s="143">
        <f>[5]STA_SP2_NO!$K$35</f>
        <v>0</v>
      </c>
      <c r="H22" s="118">
        <f>[6]STA_SP2_NO!$K$35</f>
        <v>0</v>
      </c>
      <c r="I22" s="143">
        <f>[7]STA_SP2_NO!$K$35</f>
        <v>0</v>
      </c>
      <c r="J22" s="118">
        <f>[8]STA_SP2_NO!$K$35</f>
        <v>0</v>
      </c>
      <c r="K22" s="143">
        <f>[9]STA_SP2_NO!$K$35</f>
        <v>0</v>
      </c>
      <c r="L22" s="387">
        <f>[10]STA_SP2_NO!$K$35</f>
        <v>0</v>
      </c>
      <c r="M22" s="394">
        <f>[11]STA_SP2_NO!$K$35</f>
        <v>0</v>
      </c>
      <c r="N22" s="397">
        <f t="shared" si="3"/>
        <v>0</v>
      </c>
    </row>
    <row r="23" spans="1:14" x14ac:dyDescent="0.25">
      <c r="A23" s="32">
        <v>3</v>
      </c>
      <c r="B23" s="33" t="s">
        <v>41</v>
      </c>
      <c r="C23" s="62">
        <f>[1]STA_SP2_NO!$K$36</f>
        <v>0</v>
      </c>
      <c r="D23" s="118">
        <f>[2]STA_SP2_NO!$K$36</f>
        <v>0</v>
      </c>
      <c r="E23" s="61">
        <f>[3]STA_SP2_NO!$K$36</f>
        <v>0</v>
      </c>
      <c r="F23" s="118">
        <f>[4]STA_SP2_NO!$K$36</f>
        <v>0</v>
      </c>
      <c r="G23" s="143">
        <f>[5]STA_SP2_NO!$K$36</f>
        <v>0</v>
      </c>
      <c r="H23" s="118">
        <f>[6]STA_SP2_NO!$K$36</f>
        <v>0</v>
      </c>
      <c r="I23" s="143">
        <f>[7]STA_SP2_NO!$K$36</f>
        <v>0</v>
      </c>
      <c r="J23" s="118">
        <f>[8]STA_SP2_NO!$K$36</f>
        <v>0</v>
      </c>
      <c r="K23" s="143">
        <f>[9]STA_SP2_NO!$K$36</f>
        <v>0</v>
      </c>
      <c r="L23" s="387">
        <f>[10]STA_SP2_NO!$K$36</f>
        <v>0</v>
      </c>
      <c r="M23" s="394">
        <f>[11]STA_SP2_NO!$K$36</f>
        <v>0</v>
      </c>
      <c r="N23" s="397">
        <f t="shared" si="3"/>
        <v>0</v>
      </c>
    </row>
    <row r="24" spans="1:14" x14ac:dyDescent="0.25">
      <c r="A24" s="32">
        <v>4</v>
      </c>
      <c r="B24" s="33" t="s">
        <v>42</v>
      </c>
      <c r="C24" s="62">
        <f>[1]STA_SP2_NO!$K$37</f>
        <v>0</v>
      </c>
      <c r="D24" s="118">
        <f>[2]STA_SP2_NO!$K$37</f>
        <v>0</v>
      </c>
      <c r="E24" s="61">
        <f>[3]STA_SP2_NO!$K$37</f>
        <v>0</v>
      </c>
      <c r="F24" s="118">
        <f>[4]STA_SP2_NO!$K$37</f>
        <v>0</v>
      </c>
      <c r="G24" s="143">
        <f>[5]STA_SP2_NO!$K$37</f>
        <v>0</v>
      </c>
      <c r="H24" s="118">
        <f>[6]STA_SP2_NO!$K$37</f>
        <v>0</v>
      </c>
      <c r="I24" s="143">
        <f>[7]STA_SP2_NO!$K$37</f>
        <v>0</v>
      </c>
      <c r="J24" s="118">
        <f>[8]STA_SP2_NO!$K$37</f>
        <v>0</v>
      </c>
      <c r="K24" s="143">
        <f>[9]STA_SP2_NO!$K$37</f>
        <v>0</v>
      </c>
      <c r="L24" s="387">
        <f>[10]STA_SP2_NO!$K$37</f>
        <v>0</v>
      </c>
      <c r="M24" s="394">
        <f>[11]STA_SP2_NO!$K$37</f>
        <v>0</v>
      </c>
      <c r="N24" s="397">
        <f t="shared" si="3"/>
        <v>0</v>
      </c>
    </row>
    <row r="25" spans="1:14" x14ac:dyDescent="0.25">
      <c r="A25" s="32">
        <v>5</v>
      </c>
      <c r="B25" s="33" t="s">
        <v>43</v>
      </c>
      <c r="C25" s="62">
        <f>[1]STA_SP2_NO!$K$38</f>
        <v>0</v>
      </c>
      <c r="D25" s="118">
        <f>[2]STA_SP2_NO!$K$38</f>
        <v>0</v>
      </c>
      <c r="E25" s="61">
        <f>[3]STA_SP2_NO!$K$38</f>
        <v>0</v>
      </c>
      <c r="F25" s="118">
        <f>[4]STA_SP2_NO!$K$38</f>
        <v>0</v>
      </c>
      <c r="G25" s="143">
        <f>[5]STA_SP2_NO!$K$38</f>
        <v>0</v>
      </c>
      <c r="H25" s="118">
        <f>[6]STA_SP2_NO!$K$38</f>
        <v>0</v>
      </c>
      <c r="I25" s="143">
        <f>[7]STA_SP2_NO!$K$38</f>
        <v>0</v>
      </c>
      <c r="J25" s="118">
        <f>[8]STA_SP2_NO!$K$38</f>
        <v>0</v>
      </c>
      <c r="K25" s="143">
        <f>[9]STA_SP2_NO!$K$38</f>
        <v>0</v>
      </c>
      <c r="L25" s="387">
        <f>[10]STA_SP2_NO!$K$38</f>
        <v>0</v>
      </c>
      <c r="M25" s="394">
        <f>[11]STA_SP2_NO!$K$38</f>
        <v>0</v>
      </c>
      <c r="N25" s="397">
        <f t="shared" si="3"/>
        <v>0</v>
      </c>
    </row>
    <row r="26" spans="1:14" x14ac:dyDescent="0.25">
      <c r="A26" s="32">
        <v>6</v>
      </c>
      <c r="B26" s="33" t="s">
        <v>44</v>
      </c>
      <c r="C26" s="62">
        <f>[1]STA_SP2_NO!$K$39</f>
        <v>0</v>
      </c>
      <c r="D26" s="118">
        <f>[2]STA_SP2_NO!$K$39</f>
        <v>0</v>
      </c>
      <c r="E26" s="61">
        <f>[3]STA_SP2_NO!$K$39</f>
        <v>0</v>
      </c>
      <c r="F26" s="118">
        <f>[4]STA_SP2_NO!$K$39</f>
        <v>0</v>
      </c>
      <c r="G26" s="143">
        <f>[5]STA_SP2_NO!$K$39</f>
        <v>0</v>
      </c>
      <c r="H26" s="118">
        <f>[6]STA_SP2_NO!$K$39</f>
        <v>0</v>
      </c>
      <c r="I26" s="143">
        <f>[7]STA_SP2_NO!$K$39</f>
        <v>0</v>
      </c>
      <c r="J26" s="118">
        <f>[8]STA_SP2_NO!$K$39</f>
        <v>0</v>
      </c>
      <c r="K26" s="143">
        <f>[9]STA_SP2_NO!$K$39</f>
        <v>0</v>
      </c>
      <c r="L26" s="387">
        <f>[10]STA_SP2_NO!$K$39</f>
        <v>0</v>
      </c>
      <c r="M26" s="394">
        <f>[11]STA_SP2_NO!$K$39</f>
        <v>0</v>
      </c>
      <c r="N26" s="397">
        <f t="shared" si="3"/>
        <v>0</v>
      </c>
    </row>
    <row r="27" spans="1:14" x14ac:dyDescent="0.25">
      <c r="A27" s="32">
        <v>7</v>
      </c>
      <c r="B27" s="33" t="s">
        <v>45</v>
      </c>
      <c r="C27" s="62">
        <f>[1]STA_SP2_NO!$K$40</f>
        <v>0</v>
      </c>
      <c r="D27" s="118">
        <f>[2]STA_SP2_NO!$K$40</f>
        <v>0</v>
      </c>
      <c r="E27" s="61">
        <f>[3]STA_SP2_NO!$K$40</f>
        <v>0</v>
      </c>
      <c r="F27" s="118">
        <f>[4]STA_SP2_NO!$K$40</f>
        <v>0</v>
      </c>
      <c r="G27" s="143">
        <f>[5]STA_SP2_NO!$K$40</f>
        <v>0</v>
      </c>
      <c r="H27" s="118">
        <f>[6]STA_SP2_NO!$K$40</f>
        <v>0</v>
      </c>
      <c r="I27" s="143">
        <f>[7]STA_SP2_NO!$K$40</f>
        <v>0</v>
      </c>
      <c r="J27" s="118">
        <f>[8]STA_SP2_NO!$K$40</f>
        <v>0</v>
      </c>
      <c r="K27" s="143">
        <f>[9]STA_SP2_NO!$K$40</f>
        <v>0</v>
      </c>
      <c r="L27" s="387">
        <f>[10]STA_SP2_NO!$K$40</f>
        <v>0</v>
      </c>
      <c r="M27" s="394">
        <f>[11]STA_SP2_NO!$K$40</f>
        <v>0</v>
      </c>
      <c r="N27" s="397">
        <f t="shared" si="3"/>
        <v>0</v>
      </c>
    </row>
    <row r="28" spans="1:14" ht="15.75" thickBot="1" x14ac:dyDescent="0.3">
      <c r="A28" s="34">
        <v>8</v>
      </c>
      <c r="B28" s="35" t="s">
        <v>46</v>
      </c>
      <c r="C28" s="62">
        <f>[1]STA_SP2_NO!$K$41</f>
        <v>0</v>
      </c>
      <c r="D28" s="118">
        <f>[2]STA_SP2_NO!$K$41</f>
        <v>0</v>
      </c>
      <c r="E28" s="61">
        <f>[3]STA_SP2_NO!$K$41</f>
        <v>0</v>
      </c>
      <c r="F28" s="118">
        <f>[4]STA_SP2_NO!$K$41</f>
        <v>0</v>
      </c>
      <c r="G28" s="143">
        <f>[5]STA_SP2_NO!$K$41</f>
        <v>0</v>
      </c>
      <c r="H28" s="118">
        <f>[6]STA_SP2_NO!$K$41</f>
        <v>0</v>
      </c>
      <c r="I28" s="143">
        <f>[7]STA_SP2_NO!$K$41</f>
        <v>0</v>
      </c>
      <c r="J28" s="118">
        <f>[8]STA_SP2_NO!$K$41</f>
        <v>0</v>
      </c>
      <c r="K28" s="143">
        <f>[9]STA_SP2_NO!$K$41</f>
        <v>0</v>
      </c>
      <c r="L28" s="387">
        <f>[10]STA_SP2_NO!$K$41</f>
        <v>0</v>
      </c>
      <c r="M28" s="394">
        <f>[11]STA_SP2_NO!$K$41</f>
        <v>0</v>
      </c>
      <c r="N28" s="397">
        <f t="shared" si="3"/>
        <v>0</v>
      </c>
    </row>
    <row r="29" spans="1:14" ht="15.75" thickBot="1" x14ac:dyDescent="0.3">
      <c r="A29" s="36"/>
      <c r="B29" s="37" t="s">
        <v>37</v>
      </c>
      <c r="C29" s="73">
        <f t="shared" ref="C29:F29" si="4">SUM(C21:C28)</f>
        <v>323.95</v>
      </c>
      <c r="D29" s="39">
        <f t="shared" si="4"/>
        <v>0</v>
      </c>
      <c r="E29" s="73">
        <f t="shared" si="4"/>
        <v>1115</v>
      </c>
      <c r="F29" s="39">
        <f t="shared" si="4"/>
        <v>619.76</v>
      </c>
      <c r="G29" s="392">
        <f t="shared" ref="G29:N29" si="5">SUM(G21:G28)</f>
        <v>0</v>
      </c>
      <c r="H29" s="51">
        <f t="shared" si="5"/>
        <v>0</v>
      </c>
      <c r="I29" s="41">
        <f t="shared" si="5"/>
        <v>0</v>
      </c>
      <c r="J29" s="51">
        <f t="shared" si="5"/>
        <v>0</v>
      </c>
      <c r="K29" s="41">
        <f t="shared" si="5"/>
        <v>371.33</v>
      </c>
      <c r="L29" s="338">
        <f t="shared" si="5"/>
        <v>0</v>
      </c>
      <c r="M29" s="400">
        <f t="shared" si="5"/>
        <v>0</v>
      </c>
      <c r="N29" s="234">
        <f t="shared" si="5"/>
        <v>2430.04</v>
      </c>
    </row>
    <row r="30" spans="1:14" ht="15.75" thickBot="1" x14ac:dyDescent="0.3"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542" t="s">
        <v>53</v>
      </c>
      <c r="B31" s="543"/>
      <c r="C31" s="70">
        <f>C29/N29</f>
        <v>0.1333105627890899</v>
      </c>
      <c r="D31" s="71">
        <f>D29/N29</f>
        <v>0</v>
      </c>
      <c r="E31" s="70">
        <f>E29/N29</f>
        <v>0.4588401837006798</v>
      </c>
      <c r="F31" s="71">
        <f>F29/N29</f>
        <v>0.25504106928281017</v>
      </c>
      <c r="G31" s="55">
        <f>G29/N29</f>
        <v>0</v>
      </c>
      <c r="H31" s="56">
        <f>H29/N29</f>
        <v>0</v>
      </c>
      <c r="I31" s="55">
        <f>I29/N29</f>
        <v>0</v>
      </c>
      <c r="J31" s="56">
        <f>J29/N29</f>
        <v>0</v>
      </c>
      <c r="K31" s="55">
        <f>K29/N29</f>
        <v>0.15280818422742012</v>
      </c>
      <c r="L31" s="56">
        <f>L29/N29</f>
        <v>0</v>
      </c>
      <c r="M31" s="342">
        <f>M29/N29</f>
        <v>0</v>
      </c>
      <c r="N31" s="261">
        <f>SUM(C31:M31)</f>
        <v>1</v>
      </c>
    </row>
  </sheetData>
  <mergeCells count="34">
    <mergeCell ref="A31:B31"/>
    <mergeCell ref="C17:K17"/>
    <mergeCell ref="A18:A20"/>
    <mergeCell ref="B18:B20"/>
    <mergeCell ref="A2:A4"/>
    <mergeCell ref="A15:B15"/>
    <mergeCell ref="C2:M2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18:M18"/>
    <mergeCell ref="C1:K1"/>
    <mergeCell ref="B2:B4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N22" sqref="N22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4" ht="33.75" customHeight="1" thickBot="1" x14ac:dyDescent="0.3">
      <c r="A1" s="26"/>
      <c r="B1" s="26"/>
      <c r="C1" s="460" t="s">
        <v>116</v>
      </c>
      <c r="D1" s="461"/>
      <c r="E1" s="461"/>
      <c r="F1" s="461"/>
      <c r="G1" s="461"/>
      <c r="H1" s="461"/>
      <c r="I1" s="461"/>
      <c r="J1" s="26"/>
      <c r="K1" s="26"/>
      <c r="L1" s="26"/>
      <c r="M1" s="26"/>
      <c r="N1" s="157" t="s">
        <v>36</v>
      </c>
    </row>
    <row r="2" spans="1:14" ht="15.75" thickBot="1" x14ac:dyDescent="0.3">
      <c r="A2" s="463" t="s">
        <v>0</v>
      </c>
      <c r="B2" s="465" t="s">
        <v>1</v>
      </c>
      <c r="C2" s="482" t="s">
        <v>2</v>
      </c>
      <c r="D2" s="483"/>
      <c r="E2" s="483"/>
      <c r="F2" s="483"/>
      <c r="G2" s="483"/>
      <c r="H2" s="483"/>
      <c r="I2" s="483"/>
      <c r="J2" s="483"/>
      <c r="K2" s="483"/>
      <c r="L2" s="483"/>
      <c r="M2" s="546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44" t="s">
        <v>4</v>
      </c>
      <c r="E3" s="355" t="s">
        <v>5</v>
      </c>
      <c r="F3" s="344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7" t="s">
        <v>93</v>
      </c>
      <c r="L3" s="407" t="s">
        <v>11</v>
      </c>
      <c r="M3" s="357" t="s">
        <v>96</v>
      </c>
      <c r="N3" s="544"/>
    </row>
    <row r="4" spans="1:14" x14ac:dyDescent="0.25">
      <c r="A4" s="30">
        <v>1</v>
      </c>
      <c r="B4" s="351" t="s">
        <v>12</v>
      </c>
      <c r="C4" s="370">
        <f>[1]STA_SP4_NO!$P$10</f>
        <v>83588.960000000006</v>
      </c>
      <c r="D4" s="402">
        <f>[2]STA_SP4_NO!$P$10</f>
        <v>93571.51</v>
      </c>
      <c r="E4" s="370">
        <f>[3]STA_SP4_NO!$P$10</f>
        <v>27026</v>
      </c>
      <c r="F4" s="54">
        <f>[4]STA_SP4_NO!$P$10</f>
        <v>70164.11</v>
      </c>
      <c r="G4" s="62">
        <f>[5]STA_SP4_NO!$P$10</f>
        <v>71186</v>
      </c>
      <c r="H4" s="54">
        <f>[6]STA_SP4_NO!$P$10</f>
        <v>24407</v>
      </c>
      <c r="I4" s="62">
        <f>[7]STA_SP4_NO!$P$10</f>
        <v>42531</v>
      </c>
      <c r="J4" s="54">
        <f>[8]STA_SP4_NO!$P$10</f>
        <v>36443</v>
      </c>
      <c r="K4" s="62">
        <f>[9]STA_SP4_NO!$P$10</f>
        <v>49925.1</v>
      </c>
      <c r="L4" s="54">
        <f>[10]STA_SP4_NO!$P$10</f>
        <v>104532</v>
      </c>
      <c r="M4" s="405">
        <f>[11]STA_SP4_NO!$P$10</f>
        <v>1331.02</v>
      </c>
      <c r="N4" s="403">
        <f t="shared" ref="N4:N22" si="0">SUM(C4:M4)</f>
        <v>604705.69999999995</v>
      </c>
    </row>
    <row r="5" spans="1:14" x14ac:dyDescent="0.25">
      <c r="A5" s="32">
        <v>2</v>
      </c>
      <c r="B5" s="352" t="s">
        <v>13</v>
      </c>
      <c r="C5" s="370">
        <f>[1]STA_SP4_NO!$P$11</f>
        <v>175606.48</v>
      </c>
      <c r="D5" s="402">
        <f>[2]STA_SP4_NO!$P$11</f>
        <v>157952.81</v>
      </c>
      <c r="E5" s="370">
        <f>[3]STA_SP4_NO!$P$11</f>
        <v>20211</v>
      </c>
      <c r="F5" s="54">
        <f>[4]STA_SP4_NO!$P$11</f>
        <v>108347.77</v>
      </c>
      <c r="G5" s="62">
        <f>[5]STA_SP4_NO!$P$11</f>
        <v>196443</v>
      </c>
      <c r="H5" s="54">
        <f>[6]STA_SP4_NO!$P$11</f>
        <v>0</v>
      </c>
      <c r="I5" s="62">
        <f>[7]STA_SP4_NO!$P$11</f>
        <v>85504</v>
      </c>
      <c r="J5" s="54">
        <f>[8]STA_SP4_NO!$P$11</f>
        <v>0</v>
      </c>
      <c r="K5" s="62">
        <f>[9]STA_SP4_NO!$P$11</f>
        <v>84039.17</v>
      </c>
      <c r="L5" s="54">
        <f>[10]STA_SP4_NO!$P$11</f>
        <v>155562</v>
      </c>
      <c r="M5" s="408">
        <f>[11]STA_SP4_NO!$P$11</f>
        <v>0</v>
      </c>
      <c r="N5" s="403">
        <f t="shared" si="0"/>
        <v>983666.2300000001</v>
      </c>
    </row>
    <row r="6" spans="1:14" x14ac:dyDescent="0.25">
      <c r="A6" s="32">
        <v>3</v>
      </c>
      <c r="B6" s="352" t="s">
        <v>14</v>
      </c>
      <c r="C6" s="370">
        <f>[1]STA_SP4_NO!$P$12</f>
        <v>131360.60999999999</v>
      </c>
      <c r="D6" s="402">
        <f>[2]STA_SP4_NO!$P$12</f>
        <v>122323.83</v>
      </c>
      <c r="E6" s="370">
        <f>[3]STA_SP4_NO!$P$12</f>
        <v>54380</v>
      </c>
      <c r="F6" s="54">
        <f>[4]STA_SP4_NO!$P$12</f>
        <v>198846.28</v>
      </c>
      <c r="G6" s="62">
        <f>[5]STA_SP4_NO!$P$12</f>
        <v>116273</v>
      </c>
      <c r="H6" s="54">
        <f>[6]STA_SP4_NO!$P$12</f>
        <v>23046</v>
      </c>
      <c r="I6" s="62">
        <f>[7]STA_SP4_NO!$P$12</f>
        <v>76985</v>
      </c>
      <c r="J6" s="54">
        <f>[8]STA_SP4_NO!$P$12</f>
        <v>85972</v>
      </c>
      <c r="K6" s="62">
        <f>[9]STA_SP4_NO!$P$12</f>
        <v>100251.67</v>
      </c>
      <c r="L6" s="54">
        <f>[10]STA_SP4_NO!$P$12</f>
        <v>75855</v>
      </c>
      <c r="M6" s="405">
        <f>[11]STA_SP4_NO!$P$12</f>
        <v>4576.6499999999996</v>
      </c>
      <c r="N6" s="403">
        <f t="shared" si="0"/>
        <v>989870.04</v>
      </c>
    </row>
    <row r="7" spans="1:14" x14ac:dyDescent="0.25">
      <c r="A7" s="32">
        <v>4</v>
      </c>
      <c r="B7" s="352" t="s">
        <v>15</v>
      </c>
      <c r="C7" s="370">
        <f>[1]STA_SP4_NO!$P$13</f>
        <v>0</v>
      </c>
      <c r="D7" s="402">
        <f>[2]STA_SP4_NO!$P$13</f>
        <v>0</v>
      </c>
      <c r="E7" s="370">
        <f>[3]STA_SP4_NO!$P$13</f>
        <v>0</v>
      </c>
      <c r="F7" s="54">
        <f>[4]STA_SP4_NO!$P$13</f>
        <v>0</v>
      </c>
      <c r="G7" s="62">
        <f>[5]STA_SP4_NO!$P$13</f>
        <v>0</v>
      </c>
      <c r="H7" s="54">
        <f>[6]STA_SP4_NO!$P$13</f>
        <v>0</v>
      </c>
      <c r="I7" s="62">
        <f>[7]STA_SP4_NO!$P$13</f>
        <v>0</v>
      </c>
      <c r="J7" s="54">
        <f>[8]STA_SP4_NO!$P$13</f>
        <v>0</v>
      </c>
      <c r="K7" s="62">
        <f>[9]STA_SP4_NO!$P$13</f>
        <v>0</v>
      </c>
      <c r="L7" s="54">
        <f>[10]STA_SP4_NO!$P$13</f>
        <v>0</v>
      </c>
      <c r="M7" s="409">
        <f>[11]STA_SP4_NO!$P$13</f>
        <v>0</v>
      </c>
      <c r="N7" s="403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[1]STA_SP4_NO!$P$14</f>
        <v>107.62</v>
      </c>
      <c r="D8" s="402">
        <f>[2]STA_SP4_NO!$P$14</f>
        <v>756.35</v>
      </c>
      <c r="E8" s="370">
        <f>[3]STA_SP4_NO!$P$14</f>
        <v>0</v>
      </c>
      <c r="F8" s="54">
        <f>[4]STA_SP4_NO!$P$14</f>
        <v>0</v>
      </c>
      <c r="G8" s="62">
        <f>[5]STA_SP4_NO!$P$14</f>
        <v>57245</v>
      </c>
      <c r="H8" s="54">
        <f>[6]STA_SP4_NO!$P$14</f>
        <v>0</v>
      </c>
      <c r="I8" s="62">
        <f>[7]STA_SP4_NO!$P$14</f>
        <v>0</v>
      </c>
      <c r="J8" s="54">
        <f>[8]STA_SP4_NO!$P$14</f>
        <v>393</v>
      </c>
      <c r="K8" s="62">
        <f>[9]STA_SP4_NO!$P$14</f>
        <v>0</v>
      </c>
      <c r="L8" s="54">
        <f>[10]STA_SP4_NO!$P$14</f>
        <v>14414</v>
      </c>
      <c r="M8" s="409">
        <f>[11]STA_SP4_NO!$P$14</f>
        <v>0</v>
      </c>
      <c r="N8" s="403">
        <f t="shared" si="0"/>
        <v>72915.97</v>
      </c>
    </row>
    <row r="9" spans="1:14" x14ac:dyDescent="0.25">
      <c r="A9" s="32">
        <v>6</v>
      </c>
      <c r="B9" s="352" t="s">
        <v>17</v>
      </c>
      <c r="C9" s="370">
        <f>[1]STA_SP4_NO!$P$15</f>
        <v>117.62</v>
      </c>
      <c r="D9" s="402">
        <f>[2]STA_SP4_NO!$P$15</f>
        <v>134.28</v>
      </c>
      <c r="E9" s="370">
        <f>[3]STA_SP4_NO!$P$15</f>
        <v>0</v>
      </c>
      <c r="F9" s="54">
        <f>[4]STA_SP4_NO!$P$15</f>
        <v>772.37</v>
      </c>
      <c r="G9" s="62">
        <f>[5]STA_SP4_NO!$P$15</f>
        <v>41</v>
      </c>
      <c r="H9" s="54">
        <f>[6]STA_SP4_NO!$P$15</f>
        <v>0</v>
      </c>
      <c r="I9" s="62">
        <f>[7]STA_SP4_NO!$P$15</f>
        <v>16</v>
      </c>
      <c r="J9" s="54">
        <f>[8]STA_SP4_NO!$P$15</f>
        <v>315</v>
      </c>
      <c r="K9" s="62">
        <f>[9]STA_SP4_NO!$P$15</f>
        <v>155.77000000000001</v>
      </c>
      <c r="L9" s="54">
        <f>[10]STA_SP4_NO!$P$15</f>
        <v>0</v>
      </c>
      <c r="M9" s="409">
        <f>[11]STA_SP4_NO!$P$15</f>
        <v>0</v>
      </c>
      <c r="N9" s="403">
        <f t="shared" si="0"/>
        <v>1552.04</v>
      </c>
    </row>
    <row r="10" spans="1:14" x14ac:dyDescent="0.25">
      <c r="A10" s="32">
        <v>7</v>
      </c>
      <c r="B10" s="352" t="s">
        <v>18</v>
      </c>
      <c r="C10" s="370">
        <f>[1]STA_SP4_NO!$P$16</f>
        <v>13809.2</v>
      </c>
      <c r="D10" s="402">
        <f>[2]STA_SP4_NO!$P$16</f>
        <v>29358.04</v>
      </c>
      <c r="E10" s="370">
        <f>[3]STA_SP4_NO!$P$16</f>
        <v>14251</v>
      </c>
      <c r="F10" s="54">
        <f>[4]STA_SP4_NO!$P$16</f>
        <v>3026.03</v>
      </c>
      <c r="G10" s="62">
        <f>[5]STA_SP4_NO!$P$16</f>
        <v>4278</v>
      </c>
      <c r="H10" s="54">
        <f>[6]STA_SP4_NO!$P$16</f>
        <v>0</v>
      </c>
      <c r="I10" s="62">
        <f>[7]STA_SP4_NO!$P$16</f>
        <v>10458</v>
      </c>
      <c r="J10" s="54">
        <f>[8]STA_SP4_NO!$P$16</f>
        <v>2719</v>
      </c>
      <c r="K10" s="62">
        <f>[9]STA_SP4_NO!$P$16</f>
        <v>4594.84</v>
      </c>
      <c r="L10" s="54">
        <f>[10]STA_SP4_NO!$P$16</f>
        <v>4030</v>
      </c>
      <c r="M10" s="409">
        <f>[11]STA_SP4_NO!$P$16</f>
        <v>0</v>
      </c>
      <c r="N10" s="403">
        <f t="shared" si="0"/>
        <v>86524.11</v>
      </c>
    </row>
    <row r="11" spans="1:14" x14ac:dyDescent="0.25">
      <c r="A11" s="32">
        <v>8</v>
      </c>
      <c r="B11" s="352" t="s">
        <v>19</v>
      </c>
      <c r="C11" s="370">
        <f>[1]STA_SP4_NO!$P$17</f>
        <v>152669.29</v>
      </c>
      <c r="D11" s="402">
        <f>[2]STA_SP4_NO!$P$17</f>
        <v>60657.4</v>
      </c>
      <c r="E11" s="370">
        <f>[3]STA_SP4_NO!$P$17</f>
        <v>32761</v>
      </c>
      <c r="F11" s="54">
        <f>[4]STA_SP4_NO!$P$17</f>
        <v>78248.3</v>
      </c>
      <c r="G11" s="62">
        <f>[5]STA_SP4_NO!$P$17</f>
        <v>204618</v>
      </c>
      <c r="H11" s="54">
        <f>[6]STA_SP4_NO!$P$17</f>
        <v>3210</v>
      </c>
      <c r="I11" s="62">
        <f>[7]STA_SP4_NO!$P$17</f>
        <v>41243</v>
      </c>
      <c r="J11" s="54">
        <f>[8]STA_SP4_NO!$P$17</f>
        <v>42742</v>
      </c>
      <c r="K11" s="62">
        <f>[9]STA_SP4_NO!$P$17</f>
        <v>46671.040000000001</v>
      </c>
      <c r="L11" s="54">
        <f>[10]STA_SP4_NO!$P$17</f>
        <v>49111</v>
      </c>
      <c r="M11" s="405">
        <f>[11]STA_SP4_NO!$P$17</f>
        <v>293.39</v>
      </c>
      <c r="N11" s="403">
        <f t="shared" si="0"/>
        <v>712224.42</v>
      </c>
    </row>
    <row r="12" spans="1:14" x14ac:dyDescent="0.25">
      <c r="A12" s="32">
        <v>9</v>
      </c>
      <c r="B12" s="352" t="s">
        <v>20</v>
      </c>
      <c r="C12" s="370">
        <f>[1]STA_SP4_NO!$P$20</f>
        <v>288613.82</v>
      </c>
      <c r="D12" s="402">
        <f>[2]STA_SP4_NO!$P$20</f>
        <v>169611.47</v>
      </c>
      <c r="E12" s="370">
        <f>[3]STA_SP4_NO!$P$20</f>
        <v>92361</v>
      </c>
      <c r="F12" s="54">
        <f>[4]STA_SP4_NO!$P$20</f>
        <v>140686.13</v>
      </c>
      <c r="G12" s="62">
        <f>[5]STA_SP4_NO!$P$20</f>
        <v>88109</v>
      </c>
      <c r="H12" s="54">
        <f>[6]STA_SP4_NO!$P$20</f>
        <v>1901</v>
      </c>
      <c r="I12" s="62">
        <f>[7]STA_SP4_NO!$P$20</f>
        <v>147012</v>
      </c>
      <c r="J12" s="54">
        <f>[8]STA_SP4_NO!$P$20</f>
        <v>22385</v>
      </c>
      <c r="K12" s="62">
        <f>[9]STA_SP4_NO!$P$20</f>
        <v>42023.72</v>
      </c>
      <c r="L12" s="54">
        <f>[10]STA_SP4_NO!$P$20</f>
        <v>54170</v>
      </c>
      <c r="M12" s="405">
        <f>[11]STA_SP4_NO!$P$20</f>
        <v>96.18</v>
      </c>
      <c r="N12" s="403">
        <f t="shared" si="0"/>
        <v>1046969.3200000001</v>
      </c>
    </row>
    <row r="13" spans="1:14" x14ac:dyDescent="0.25">
      <c r="A13" s="32">
        <v>10</v>
      </c>
      <c r="B13" s="352" t="s">
        <v>21</v>
      </c>
      <c r="C13" s="370">
        <f>[1]STA_SP4_NO!$P$26</f>
        <v>712223.08</v>
      </c>
      <c r="D13" s="402">
        <f>[2]STA_SP4_NO!$P$26</f>
        <v>371067.01</v>
      </c>
      <c r="E13" s="370">
        <f>[3]STA_SP4_NO!$P$26</f>
        <v>357477</v>
      </c>
      <c r="F13" s="54">
        <f>[4]STA_SP4_NO!$P$26</f>
        <v>409386.31</v>
      </c>
      <c r="G13" s="62">
        <f>[5]STA_SP4_NO!$P$26</f>
        <v>348313</v>
      </c>
      <c r="H13" s="54">
        <f>[6]STA_SP4_NO!$P$26</f>
        <v>455804</v>
      </c>
      <c r="I13" s="62">
        <f>[7]STA_SP4_NO!$P$26</f>
        <v>646559</v>
      </c>
      <c r="J13" s="54">
        <f>[8]STA_SP4_NO!$P$26</f>
        <v>416477</v>
      </c>
      <c r="K13" s="62">
        <f>[9]STA_SP4_NO!$P$26</f>
        <v>303262.49</v>
      </c>
      <c r="L13" s="54">
        <f>[10]STA_SP4_NO!$P$26</f>
        <v>433623</v>
      </c>
      <c r="M13" s="405">
        <f>[11]STA_SP4_NO!$P$26</f>
        <v>34923.949999999997</v>
      </c>
      <c r="N13" s="403">
        <f t="shared" si="0"/>
        <v>4489115.84</v>
      </c>
    </row>
    <row r="14" spans="1:14" x14ac:dyDescent="0.25">
      <c r="A14" s="32">
        <v>11</v>
      </c>
      <c r="B14" s="352" t="s">
        <v>22</v>
      </c>
      <c r="C14" s="370">
        <f>[1]STA_SP4_NO!$P$33</f>
        <v>438.08</v>
      </c>
      <c r="D14" s="402">
        <f>[2]STA_SP4_NO!$P$33</f>
        <v>917.11</v>
      </c>
      <c r="E14" s="370">
        <f>[3]STA_SP4_NO!$P$33</f>
        <v>0</v>
      </c>
      <c r="F14" s="54">
        <f>[4]STA_SP4_NO!$P$33</f>
        <v>0</v>
      </c>
      <c r="G14" s="62">
        <f>[5]STA_SP4_NO!$P$33</f>
        <v>6540</v>
      </c>
      <c r="H14" s="54">
        <f>[6]STA_SP4_NO!$P$33</f>
        <v>0</v>
      </c>
      <c r="I14" s="62">
        <f>[7]STA_SP4_NO!$P$33</f>
        <v>0</v>
      </c>
      <c r="J14" s="54">
        <f>[8]STA_SP4_NO!$P$33</f>
        <v>1409</v>
      </c>
      <c r="K14" s="62">
        <f>[9]STA_SP4_NO!$P$33</f>
        <v>0</v>
      </c>
      <c r="L14" s="54">
        <f>[10]STA_SP4_NO!$P$33</f>
        <v>2176</v>
      </c>
      <c r="M14" s="409">
        <f>[11]STA_SP4_NO!$P$33</f>
        <v>0</v>
      </c>
      <c r="N14" s="403">
        <f t="shared" si="0"/>
        <v>11480.19</v>
      </c>
    </row>
    <row r="15" spans="1:14" x14ac:dyDescent="0.25">
      <c r="A15" s="32">
        <v>12</v>
      </c>
      <c r="B15" s="352" t="s">
        <v>23</v>
      </c>
      <c r="C15" s="370">
        <f>[1]STA_SP4_NO!$P$34</f>
        <v>477.05</v>
      </c>
      <c r="D15" s="402">
        <f>[2]STA_SP4_NO!$P$34</f>
        <v>304.3</v>
      </c>
      <c r="E15" s="370">
        <f>[3]STA_SP4_NO!$P$34</f>
        <v>61</v>
      </c>
      <c r="F15" s="54">
        <f>[4]STA_SP4_NO!$P$34</f>
        <v>981.39</v>
      </c>
      <c r="G15" s="62">
        <f>[5]STA_SP4_NO!$P$34</f>
        <v>546</v>
      </c>
      <c r="H15" s="54">
        <f>[6]STA_SP4_NO!$P$34</f>
        <v>0</v>
      </c>
      <c r="I15" s="62">
        <f>[7]STA_SP4_NO!$P$34</f>
        <v>367</v>
      </c>
      <c r="J15" s="54">
        <f>[8]STA_SP4_NO!$P$34</f>
        <v>462</v>
      </c>
      <c r="K15" s="62">
        <f>[9]STA_SP4_NO!$P$34</f>
        <v>296.2</v>
      </c>
      <c r="L15" s="54">
        <f>[10]STA_SP4_NO!$P$34</f>
        <v>98</v>
      </c>
      <c r="M15" s="409">
        <f>[11]STA_SP4_NO!$P$34</f>
        <v>0</v>
      </c>
      <c r="N15" s="403">
        <f t="shared" si="0"/>
        <v>3592.9399999999996</v>
      </c>
    </row>
    <row r="16" spans="1:14" x14ac:dyDescent="0.25">
      <c r="A16" s="32">
        <v>13</v>
      </c>
      <c r="B16" s="352" t="s">
        <v>68</v>
      </c>
      <c r="C16" s="370">
        <f>[1]STA_SP4_NO!$P$35</f>
        <v>39810.76</v>
      </c>
      <c r="D16" s="402">
        <f>[2]STA_SP4_NO!$P$35</f>
        <v>40064.58</v>
      </c>
      <c r="E16" s="370">
        <f>[3]STA_SP4_NO!$P$35</f>
        <v>10782</v>
      </c>
      <c r="F16" s="54">
        <f>[4]STA_SP4_NO!$P$35</f>
        <v>13713.25</v>
      </c>
      <c r="G16" s="62">
        <f>[5]STA_SP4_NO!$P$35</f>
        <v>76582</v>
      </c>
      <c r="H16" s="54">
        <f>[6]STA_SP4_NO!$P$35</f>
        <v>480</v>
      </c>
      <c r="I16" s="62">
        <f>[7]STA_SP4_NO!$P$35</f>
        <v>35316</v>
      </c>
      <c r="J16" s="54">
        <f>[8]STA_SP4_NO!$P$35</f>
        <v>19904</v>
      </c>
      <c r="K16" s="62">
        <f>[9]STA_SP4_NO!$P$35</f>
        <v>26572.38</v>
      </c>
      <c r="L16" s="54">
        <f>[10]STA_SP4_NO!$P$35</f>
        <v>9696</v>
      </c>
      <c r="M16" s="405">
        <f>[11]STA_SP4_NO!$P$35</f>
        <v>42.38</v>
      </c>
      <c r="N16" s="403">
        <f t="shared" si="0"/>
        <v>272963.34999999998</v>
      </c>
    </row>
    <row r="17" spans="1:14" x14ac:dyDescent="0.25">
      <c r="A17" s="32">
        <v>14</v>
      </c>
      <c r="B17" s="352" t="s">
        <v>25</v>
      </c>
      <c r="C17" s="370">
        <f>[1]STA_SP4_NO!$P$36</f>
        <v>11652.45</v>
      </c>
      <c r="D17" s="402">
        <f>[2]STA_SP4_NO!$P$36</f>
        <v>21682.55</v>
      </c>
      <c r="E17" s="370">
        <f>[3]STA_SP4_NO!$P$36</f>
        <v>1048</v>
      </c>
      <c r="F17" s="54">
        <f>[4]STA_SP4_NO!$P$36</f>
        <v>13280.72</v>
      </c>
      <c r="G17" s="62">
        <f>[5]STA_SP4_NO!$P$36</f>
        <v>0</v>
      </c>
      <c r="H17" s="54">
        <f>[6]STA_SP4_NO!$P$36</f>
        <v>0</v>
      </c>
      <c r="I17" s="62">
        <f>[7]STA_SP4_NO!$P$36</f>
        <v>0</v>
      </c>
      <c r="J17" s="54">
        <f>[8]STA_SP4_NO!$P$36</f>
        <v>0</v>
      </c>
      <c r="K17" s="62">
        <f>[9]STA_SP4_NO!$P$36</f>
        <v>19673.22</v>
      </c>
      <c r="L17" s="54">
        <f>[10]STA_SP4_NO!$P$36</f>
        <v>1364</v>
      </c>
      <c r="M17" s="409">
        <f>[11]STA_SP4_NO!$P$36</f>
        <v>0</v>
      </c>
      <c r="N17" s="403">
        <f t="shared" si="0"/>
        <v>68700.94</v>
      </c>
    </row>
    <row r="18" spans="1:14" x14ac:dyDescent="0.25">
      <c r="A18" s="32">
        <v>15</v>
      </c>
      <c r="B18" s="352" t="s">
        <v>26</v>
      </c>
      <c r="C18" s="370">
        <f>[1]STA_SP4_NO!$P$37</f>
        <v>0</v>
      </c>
      <c r="D18" s="402">
        <f>[2]STA_SP4_NO!$P$37</f>
        <v>0</v>
      </c>
      <c r="E18" s="370">
        <f>[3]STA_SP4_NO!$P$37</f>
        <v>2</v>
      </c>
      <c r="F18" s="54">
        <f>[4]STA_SP4_NO!$P$37</f>
        <v>0</v>
      </c>
      <c r="G18" s="62">
        <f>[5]STA_SP4_NO!$P$37</f>
        <v>25</v>
      </c>
      <c r="H18" s="54">
        <f>[6]STA_SP4_NO!$P$37</f>
        <v>0</v>
      </c>
      <c r="I18" s="62">
        <f>[7]STA_SP4_NO!$P$37</f>
        <v>0</v>
      </c>
      <c r="J18" s="54">
        <f>[8]STA_SP4_NO!$P$37</f>
        <v>4</v>
      </c>
      <c r="K18" s="62">
        <f>[9]STA_SP4_NO!$P$37</f>
        <v>123.51</v>
      </c>
      <c r="L18" s="54">
        <f>[10]STA_SP4_NO!$P$37</f>
        <v>0</v>
      </c>
      <c r="M18" s="409">
        <f>[11]STA_SP4_NO!$P$37</f>
        <v>0</v>
      </c>
      <c r="N18" s="403">
        <f t="shared" si="0"/>
        <v>154.51</v>
      </c>
    </row>
    <row r="19" spans="1:14" x14ac:dyDescent="0.25">
      <c r="A19" s="32">
        <v>16</v>
      </c>
      <c r="B19" s="352" t="s">
        <v>27</v>
      </c>
      <c r="C19" s="370">
        <f>[1]STA_SP4_NO!$P$38</f>
        <v>6823.08</v>
      </c>
      <c r="D19" s="402">
        <f>[2]STA_SP4_NO!$P$38</f>
        <v>49332.86</v>
      </c>
      <c r="E19" s="370">
        <f>[3]STA_SP4_NO!$P$38</f>
        <v>135</v>
      </c>
      <c r="F19" s="54">
        <f>[4]STA_SP4_NO!$P$38</f>
        <v>8045.58</v>
      </c>
      <c r="G19" s="62">
        <f>[5]STA_SP4_NO!$P$38</f>
        <v>802</v>
      </c>
      <c r="H19" s="54">
        <f>[6]STA_SP4_NO!$P$38</f>
        <v>0</v>
      </c>
      <c r="I19" s="62">
        <f>[7]STA_SP4_NO!$P$38</f>
        <v>6758</v>
      </c>
      <c r="J19" s="54">
        <f>[8]STA_SP4_NO!$P$38</f>
        <v>0</v>
      </c>
      <c r="K19" s="62">
        <f>[9]STA_SP4_NO!$P$38</f>
        <v>3086.33</v>
      </c>
      <c r="L19" s="54">
        <f>[10]STA_SP4_NO!$P$38</f>
        <v>514</v>
      </c>
      <c r="M19" s="409">
        <f>[11]STA_SP4_NO!$P$38</f>
        <v>0</v>
      </c>
      <c r="N19" s="403">
        <f t="shared" si="0"/>
        <v>75496.850000000006</v>
      </c>
    </row>
    <row r="20" spans="1:14" x14ac:dyDescent="0.25">
      <c r="A20" s="32">
        <v>17</v>
      </c>
      <c r="B20" s="352" t="s">
        <v>28</v>
      </c>
      <c r="C20" s="370">
        <f>[1]STA_SP4_NO!$P$39</f>
        <v>0</v>
      </c>
      <c r="D20" s="402">
        <f>[2]STA_SP4_NO!$P$39</f>
        <v>0</v>
      </c>
      <c r="E20" s="370">
        <f>[3]STA_SP4_NO!$P$39</f>
        <v>0</v>
      </c>
      <c r="F20" s="54">
        <f>[4]STA_SP4_NO!$P$39</f>
        <v>0</v>
      </c>
      <c r="G20" s="62">
        <f>[5]STA_SP4_NO!$P$39</f>
        <v>0</v>
      </c>
      <c r="H20" s="54">
        <f>[6]STA_SP4_NO!$P$39</f>
        <v>0</v>
      </c>
      <c r="I20" s="62">
        <f>[7]STA_SP4_NO!$P$39</f>
        <v>0</v>
      </c>
      <c r="J20" s="54">
        <f>[8]STA_SP4_NO!$P$39</f>
        <v>0</v>
      </c>
      <c r="K20" s="62">
        <f>[9]STA_SP4_NO!$P$39</f>
        <v>0</v>
      </c>
      <c r="L20" s="54">
        <f>[10]STA_SP4_NO!$P$39</f>
        <v>2</v>
      </c>
      <c r="M20" s="409">
        <f>[11]STA_SP4_NO!$P$39</f>
        <v>0</v>
      </c>
      <c r="N20" s="403">
        <f t="shared" si="0"/>
        <v>2</v>
      </c>
    </row>
    <row r="21" spans="1:14" ht="15.75" thickBot="1" x14ac:dyDescent="0.3">
      <c r="A21" s="34">
        <v>18</v>
      </c>
      <c r="B21" s="353" t="s">
        <v>29</v>
      </c>
      <c r="C21" s="370">
        <f>[1]STA_SP4_NO!$P$40</f>
        <v>13481.06</v>
      </c>
      <c r="D21" s="402">
        <f>[2]STA_SP4_NO!$P$40</f>
        <v>36562.74</v>
      </c>
      <c r="E21" s="370">
        <f>[3]STA_SP4_NO!$P$40</f>
        <v>7187</v>
      </c>
      <c r="F21" s="54">
        <f>[4]STA_SP4_NO!$P$40</f>
        <v>35741.67</v>
      </c>
      <c r="G21" s="62">
        <f>[5]STA_SP4_NO!$P$40</f>
        <v>26392</v>
      </c>
      <c r="H21" s="54">
        <f>[6]STA_SP4_NO!$P$40</f>
        <v>4495</v>
      </c>
      <c r="I21" s="62">
        <f>[7]STA_SP4_NO!$P$40</f>
        <v>15319</v>
      </c>
      <c r="J21" s="54">
        <f>[8]STA_SP4_NO!$P$40</f>
        <v>13790</v>
      </c>
      <c r="K21" s="62">
        <f>[9]STA_SP4_NO!$P$40</f>
        <v>9083.49</v>
      </c>
      <c r="L21" s="54">
        <f>[10]STA_SP4_NO!$P$40</f>
        <v>14720</v>
      </c>
      <c r="M21" s="409">
        <f>[11]STA_SP4_NO!$P$40</f>
        <v>9.42</v>
      </c>
      <c r="N21" s="403">
        <f t="shared" si="0"/>
        <v>176781.38</v>
      </c>
    </row>
    <row r="22" spans="1:14" ht="15.75" thickBot="1" x14ac:dyDescent="0.3">
      <c r="A22" s="36"/>
      <c r="B22" s="366" t="s">
        <v>37</v>
      </c>
      <c r="C22" s="361">
        <f t="shared" ref="C22:D22" si="1">SUM(C4:C21)</f>
        <v>1630779.1600000004</v>
      </c>
      <c r="D22" s="363">
        <f t="shared" si="1"/>
        <v>1154296.8400000001</v>
      </c>
      <c r="E22" s="359">
        <f t="shared" ref="E22:M22" si="2">SUM(E4:E21)</f>
        <v>617682</v>
      </c>
      <c r="F22" s="362">
        <f t="shared" si="2"/>
        <v>1081239.9099999999</v>
      </c>
      <c r="G22" s="350">
        <f t="shared" si="2"/>
        <v>1197393</v>
      </c>
      <c r="H22" s="362">
        <f t="shared" si="2"/>
        <v>513343</v>
      </c>
      <c r="I22" s="350">
        <f t="shared" si="2"/>
        <v>1108068</v>
      </c>
      <c r="J22" s="362">
        <f t="shared" si="2"/>
        <v>643015</v>
      </c>
      <c r="K22" s="350">
        <f t="shared" si="2"/>
        <v>689758.92999999982</v>
      </c>
      <c r="L22" s="363">
        <f t="shared" si="2"/>
        <v>919867</v>
      </c>
      <c r="M22" s="406">
        <f t="shared" si="2"/>
        <v>41272.989999999991</v>
      </c>
      <c r="N22" s="236">
        <f t="shared" si="0"/>
        <v>9596715.8300000001</v>
      </c>
    </row>
    <row r="23" spans="1:14" ht="15.75" thickBot="1" x14ac:dyDescent="0.3">
      <c r="A23" s="43"/>
      <c r="B23" s="44"/>
      <c r="C23" s="59"/>
      <c r="D23" s="46"/>
      <c r="E23" s="59"/>
      <c r="F23" s="46"/>
      <c r="G23" s="46"/>
      <c r="H23" s="59"/>
      <c r="I23" s="46"/>
      <c r="J23" s="59"/>
      <c r="K23" s="46"/>
      <c r="L23" s="59"/>
      <c r="M23" s="348"/>
      <c r="N23" s="46"/>
    </row>
    <row r="24" spans="1:14" ht="15.75" thickBot="1" x14ac:dyDescent="0.3">
      <c r="A24" s="448" t="s">
        <v>53</v>
      </c>
      <c r="B24" s="449"/>
      <c r="C24" s="55">
        <f>C22/N22</f>
        <v>0.1699309627260267</v>
      </c>
      <c r="D24" s="56">
        <f>D22/N22</f>
        <v>0.12028040221755738</v>
      </c>
      <c r="E24" s="48">
        <f>E22/N22</f>
        <v>6.4363893955167784E-2</v>
      </c>
      <c r="F24" s="47">
        <f>F22/N22</f>
        <v>0.11266770102955105</v>
      </c>
      <c r="G24" s="70">
        <f>G22/N22</f>
        <v>0.12477112183074822</v>
      </c>
      <c r="H24" s="47">
        <f>H22/N22</f>
        <v>5.3491528674346506E-2</v>
      </c>
      <c r="I24" s="404">
        <f>I22/N22</f>
        <v>0.11546325009813278</v>
      </c>
      <c r="J24" s="47">
        <f>J22/N22</f>
        <v>6.7003651185532712E-2</v>
      </c>
      <c r="K24" s="404">
        <f>K22/N22</f>
        <v>7.1874476875074852E-2</v>
      </c>
      <c r="L24" s="47">
        <f>L22/N22</f>
        <v>9.585227032819206E-2</v>
      </c>
      <c r="M24" s="342">
        <f>M22/N22</f>
        <v>4.3007410796699593E-3</v>
      </c>
      <c r="N24" s="258">
        <f>SUM(C24:M24)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43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8" t="s">
        <v>4</v>
      </c>
      <c r="H27" s="210" t="s">
        <v>95</v>
      </c>
      <c r="I27" s="545"/>
      <c r="J27" s="81"/>
      <c r="K27" s="415" t="s">
        <v>33</v>
      </c>
      <c r="L27" s="416"/>
      <c r="M27" s="232">
        <f>N22</f>
        <v>9596715.8300000001</v>
      </c>
      <c r="N27" s="233">
        <f>M27/M29</f>
        <v>0.82000155740824798</v>
      </c>
    </row>
    <row r="28" spans="1:14" ht="15.75" thickBot="1" x14ac:dyDescent="0.3">
      <c r="A28" s="22">
        <v>19</v>
      </c>
      <c r="B28" s="128" t="s">
        <v>34</v>
      </c>
      <c r="C28" s="193">
        <f>[12]STA_SP1_ZO!$Q$51</f>
        <v>542547</v>
      </c>
      <c r="D28" s="200">
        <f>[13]STA_SP1_ZO!$Q$51</f>
        <v>443041</v>
      </c>
      <c r="E28" s="194">
        <f>[14]STA_SP1_ZO!$Q$51</f>
        <v>466059.38</v>
      </c>
      <c r="F28" s="50">
        <f>[15]STA_SP1_ZO!$Q$51</f>
        <v>254558.3</v>
      </c>
      <c r="G28" s="115">
        <f>[16]STA_SP1_ZO!$Q$51</f>
        <v>392766.49</v>
      </c>
      <c r="H28" s="50">
        <f>[17]STA_SP1_ZO!$Q$51</f>
        <v>7601.76</v>
      </c>
      <c r="I28" s="244">
        <f>SUM(C28:H28)</f>
        <v>2106573.9299999997</v>
      </c>
      <c r="J28" s="81"/>
      <c r="K28" s="415" t="s">
        <v>34</v>
      </c>
      <c r="L28" s="416"/>
      <c r="M28" s="255">
        <f>I28</f>
        <v>2106573.9299999997</v>
      </c>
      <c r="N28" s="235">
        <f>M28/M29</f>
        <v>0.17999844259175207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36">
        <f>M27+M28</f>
        <v>11703289.76</v>
      </c>
      <c r="N29" s="237">
        <f>M29/M29</f>
        <v>1</v>
      </c>
    </row>
    <row r="30" spans="1:14" ht="15.75" thickBot="1" x14ac:dyDescent="0.3">
      <c r="A30" s="419" t="s">
        <v>53</v>
      </c>
      <c r="B30" s="420"/>
      <c r="C30" s="23">
        <f>C28/I28</f>
        <v>0.25754947038578424</v>
      </c>
      <c r="D30" s="82">
        <f>D28/I28</f>
        <v>0.21031353027330024</v>
      </c>
      <c r="E30" s="23">
        <f>E28/I28</f>
        <v>0.22124045748539198</v>
      </c>
      <c r="F30" s="82">
        <f>F28/I28</f>
        <v>0.12083995551962425</v>
      </c>
      <c r="G30" s="23">
        <f>G28/I28</f>
        <v>0.18644799710399912</v>
      </c>
      <c r="H30" s="82">
        <f>H28/I28</f>
        <v>3.6085892319003498E-3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30:B30"/>
    <mergeCell ref="K28:L28"/>
    <mergeCell ref="C1:I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R10" sqref="R10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559" t="s">
        <v>117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1"/>
      <c r="M2" s="1"/>
      <c r="N2" s="1"/>
    </row>
    <row r="3" spans="1:15" ht="15.75" thickBot="1" x14ac:dyDescent="0.3">
      <c r="A3" s="26"/>
      <c r="B3" s="489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26"/>
      <c r="N3" s="155" t="s">
        <v>91</v>
      </c>
    </row>
    <row r="4" spans="1:15" ht="15.75" thickBot="1" x14ac:dyDescent="0.3">
      <c r="A4" s="463" t="s">
        <v>0</v>
      </c>
      <c r="B4" s="568" t="s">
        <v>89</v>
      </c>
      <c r="C4" s="377" t="s">
        <v>2</v>
      </c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557" t="s">
        <v>3</v>
      </c>
    </row>
    <row r="5" spans="1:15" ht="15.75" thickBot="1" x14ac:dyDescent="0.3">
      <c r="A5" s="464"/>
      <c r="B5" s="567"/>
      <c r="C5" s="264" t="s">
        <v>69</v>
      </c>
      <c r="D5" s="171" t="s">
        <v>4</v>
      </c>
      <c r="E5" s="170" t="s">
        <v>5</v>
      </c>
      <c r="F5" s="411" t="s">
        <v>6</v>
      </c>
      <c r="G5" s="171" t="s">
        <v>8</v>
      </c>
      <c r="H5" s="228" t="s">
        <v>94</v>
      </c>
      <c r="I5" s="171" t="s">
        <v>9</v>
      </c>
      <c r="J5" s="265" t="s">
        <v>10</v>
      </c>
      <c r="K5" s="171" t="s">
        <v>93</v>
      </c>
      <c r="L5" s="169" t="s">
        <v>11</v>
      </c>
      <c r="M5" s="266" t="s">
        <v>96</v>
      </c>
      <c r="N5" s="558"/>
    </row>
    <row r="6" spans="1:15" ht="37.5" customHeight="1" x14ac:dyDescent="0.25">
      <c r="A6" s="30">
        <v>1</v>
      </c>
      <c r="B6" s="60" t="s">
        <v>59</v>
      </c>
      <c r="C6" s="67">
        <f>[1]STA_SP5_NO!$E$41</f>
        <v>708531.15</v>
      </c>
      <c r="D6" s="68">
        <f>[2]STA_SP5_NO!$E$41</f>
        <v>921152.91</v>
      </c>
      <c r="E6" s="61">
        <f>[3]STA_SP5_NO!$E$41</f>
        <v>192552</v>
      </c>
      <c r="F6" s="118">
        <f>[4]STA_SP5_NO!$E$41</f>
        <v>388619.37</v>
      </c>
      <c r="G6" s="68">
        <f>[5]STA_SP5_NO!$E$41</f>
        <v>352758</v>
      </c>
      <c r="H6" s="117">
        <f>[6]STA_SP5_NO!$E$41</f>
        <v>236995.32</v>
      </c>
      <c r="I6" s="68">
        <f>[7]STA_SP5_NO!$E$41</f>
        <v>166368</v>
      </c>
      <c r="J6" s="74">
        <f>[8]STA_SP5_NO!$E$41</f>
        <v>212967.4</v>
      </c>
      <c r="K6" s="68">
        <f>[9]STA_SP5_NO!$E$41</f>
        <v>250169.95</v>
      </c>
      <c r="L6" s="262">
        <f>[10]STA_SP5_NO!$E$41</f>
        <v>324589</v>
      </c>
      <c r="M6" s="260">
        <f>[11]STA_SP5_NO!$E$41</f>
        <v>2097.4299999999998</v>
      </c>
      <c r="N6" s="267">
        <f>SUM(C6:M6)</f>
        <v>3756800.5300000003</v>
      </c>
    </row>
    <row r="7" spans="1:15" ht="37.5" customHeight="1" thickBot="1" x14ac:dyDescent="0.3">
      <c r="A7" s="83">
        <v>2</v>
      </c>
      <c r="B7" s="84" t="s">
        <v>60</v>
      </c>
      <c r="C7" s="85">
        <f>[1]STA_SP5_NO!$G$41</f>
        <v>388681.78</v>
      </c>
      <c r="D7" s="86">
        <f>[2]STA_SP5_NO!$G$41</f>
        <v>285682.69</v>
      </c>
      <c r="E7" s="87">
        <f>[3]STA_SP5_NO!$G$41</f>
        <v>297585</v>
      </c>
      <c r="F7" s="412">
        <f>[4]STA_SP5_NO!$G$41</f>
        <v>246755.07</v>
      </c>
      <c r="G7" s="86">
        <f>[5]STA_SP5_NO!$G$41</f>
        <v>265016</v>
      </c>
      <c r="H7" s="410">
        <f>[6]STA_SP5_NO!$G$41</f>
        <v>91894.48</v>
      </c>
      <c r="I7" s="86">
        <f>[7]STA_SP5_NO!$G$41</f>
        <v>291638</v>
      </c>
      <c r="J7" s="87">
        <f>[8]STA_SP5_NO!$G$41</f>
        <v>275689.40999999997</v>
      </c>
      <c r="K7" s="68">
        <f>[9]STA_SP5_NO!$G$41</f>
        <v>237839.14</v>
      </c>
      <c r="L7" s="263">
        <f>[10]STA_SP5_NO!$G$41</f>
        <v>356737</v>
      </c>
      <c r="M7" s="186">
        <f>[11]STA_SP5_NO!$G$41</f>
        <v>19092.150000000001</v>
      </c>
      <c r="N7" s="268">
        <f>SUM(C7:M7)</f>
        <v>2756610.72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463" t="s">
        <v>0</v>
      </c>
      <c r="B10" s="566" t="s">
        <v>89</v>
      </c>
      <c r="C10" s="571" t="s">
        <v>90</v>
      </c>
      <c r="D10" s="571"/>
      <c r="E10" s="571"/>
      <c r="F10" s="571"/>
      <c r="G10" s="571"/>
      <c r="H10" s="571"/>
      <c r="I10" s="569" t="s">
        <v>3</v>
      </c>
      <c r="K10" s="549" t="s">
        <v>81</v>
      </c>
      <c r="L10" s="550"/>
      <c r="M10" s="553" t="s">
        <v>2</v>
      </c>
      <c r="N10" s="555" t="s">
        <v>90</v>
      </c>
      <c r="O10" s="547" t="s">
        <v>3</v>
      </c>
    </row>
    <row r="11" spans="1:15" ht="15.75" thickBot="1" x14ac:dyDescent="0.3">
      <c r="A11" s="464"/>
      <c r="B11" s="567"/>
      <c r="C11" s="169" t="s">
        <v>11</v>
      </c>
      <c r="D11" s="195" t="s">
        <v>32</v>
      </c>
      <c r="E11" s="170" t="s">
        <v>7</v>
      </c>
      <c r="F11" s="171" t="s">
        <v>9</v>
      </c>
      <c r="G11" s="170" t="s">
        <v>4</v>
      </c>
      <c r="H11" s="216" t="s">
        <v>95</v>
      </c>
      <c r="I11" s="570"/>
      <c r="K11" s="551"/>
      <c r="L11" s="552"/>
      <c r="M11" s="554"/>
      <c r="N11" s="556"/>
      <c r="O11" s="548"/>
    </row>
    <row r="12" spans="1:15" ht="37.5" customHeight="1" thickBot="1" x14ac:dyDescent="0.3">
      <c r="A12" s="96">
        <v>1</v>
      </c>
      <c r="B12" s="60" t="s">
        <v>59</v>
      </c>
      <c r="C12" s="97">
        <f>[12]STA_SP4_ZO!$G$51</f>
        <v>16905</v>
      </c>
      <c r="D12" s="201">
        <f>[13]STA_SP4_ZO!$G$51</f>
        <v>37247</v>
      </c>
      <c r="E12" s="99">
        <f>[14]STA_SP4_ZO!$G$51</f>
        <v>13869</v>
      </c>
      <c r="F12" s="98">
        <f>[15]STA_SP4_ZO!$G$51</f>
        <v>11509</v>
      </c>
      <c r="G12" s="100">
        <f>[16]STA_SP4_ZO!$G$51</f>
        <v>2630.68</v>
      </c>
      <c r="H12" s="172">
        <f>[17]STA_SP4_ZO!$G$51</f>
        <v>0</v>
      </c>
      <c r="I12" s="271">
        <f>SUM(C12:H12)</f>
        <v>82160.679999999993</v>
      </c>
      <c r="K12" s="562" t="s">
        <v>59</v>
      </c>
      <c r="L12" s="563"/>
      <c r="M12" s="105">
        <f>N6</f>
        <v>3756800.5300000003</v>
      </c>
      <c r="N12" s="114">
        <f>I12</f>
        <v>82160.679999999993</v>
      </c>
      <c r="O12" s="269">
        <f>SUM(M12:N12)</f>
        <v>3838961.2100000004</v>
      </c>
    </row>
    <row r="13" spans="1:15" ht="37.5" customHeight="1" thickBot="1" x14ac:dyDescent="0.3">
      <c r="A13" s="83">
        <v>2</v>
      </c>
      <c r="B13" s="84" t="s">
        <v>60</v>
      </c>
      <c r="C13" s="101">
        <f>[12]STA_SP4_ZO!$H$51</f>
        <v>4446</v>
      </c>
      <c r="D13" s="202">
        <f>[13]STA_SP4_ZO!$H$51</f>
        <v>12239</v>
      </c>
      <c r="E13" s="103">
        <f>[14]STA_SP4_ZO!$H$51</f>
        <v>11519</v>
      </c>
      <c r="F13" s="102">
        <f>[15]STA_SP4_ZO!$H$51</f>
        <v>1355</v>
      </c>
      <c r="G13" s="104">
        <f>[16]STA_SP4_ZO!$H$51</f>
        <v>563.5</v>
      </c>
      <c r="H13" s="95">
        <f>[17]STA_SP4_ZO!$H$51</f>
        <v>189.14</v>
      </c>
      <c r="I13" s="272">
        <f>SUM(C13:H13)</f>
        <v>30311.64</v>
      </c>
      <c r="K13" s="564" t="s">
        <v>60</v>
      </c>
      <c r="L13" s="565"/>
      <c r="M13" s="106">
        <f>N7</f>
        <v>2756610.72</v>
      </c>
      <c r="N13" s="114">
        <f>I13</f>
        <v>30311.64</v>
      </c>
      <c r="O13" s="270">
        <f>SUM(M13:N13)</f>
        <v>2786922.3600000003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A2:L2"/>
    <mergeCell ref="K12:L12"/>
    <mergeCell ref="K13:L13"/>
    <mergeCell ref="B10:B11"/>
    <mergeCell ref="A10:A11"/>
    <mergeCell ref="B3:L3"/>
    <mergeCell ref="A4:A5"/>
    <mergeCell ref="B4:B5"/>
    <mergeCell ref="I10:I11"/>
    <mergeCell ref="C10:H10"/>
    <mergeCell ref="O10:O11"/>
    <mergeCell ref="K10:L11"/>
    <mergeCell ref="M10:M11"/>
    <mergeCell ref="N10:N11"/>
    <mergeCell ref="N4:N5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B37" sqref="B37:M41"/>
    </sheetView>
  </sheetViews>
  <sheetFormatPr defaultRowHeight="15" x14ac:dyDescent="0.25"/>
  <cols>
    <col min="1" max="1" width="25.7109375" customWidth="1"/>
    <col min="12" max="12" width="10.5703125" customWidth="1"/>
    <col min="13" max="13" width="10.28515625" customWidth="1"/>
    <col min="14" max="14" width="11.5703125" customWidth="1"/>
  </cols>
  <sheetData>
    <row r="1" spans="1:13" ht="11.25" customHeight="1" thickBot="1" x14ac:dyDescent="0.3">
      <c r="A1" s="119"/>
      <c r="B1" s="119"/>
      <c r="C1" s="158" t="s">
        <v>118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thickBot="1" x14ac:dyDescent="0.3">
      <c r="A2" s="77"/>
      <c r="B2" s="78" t="s">
        <v>69</v>
      </c>
      <c r="C2" s="64" t="s">
        <v>4</v>
      </c>
      <c r="D2" s="65" t="s">
        <v>5</v>
      </c>
      <c r="E2" s="64" t="s">
        <v>6</v>
      </c>
      <c r="F2" s="64" t="s">
        <v>8</v>
      </c>
      <c r="G2" s="21" t="s">
        <v>94</v>
      </c>
      <c r="H2" s="64" t="s">
        <v>9</v>
      </c>
      <c r="I2" s="65" t="s">
        <v>10</v>
      </c>
      <c r="J2" s="64" t="s">
        <v>93</v>
      </c>
      <c r="K2" s="63" t="s">
        <v>11</v>
      </c>
      <c r="L2" s="273" t="s">
        <v>96</v>
      </c>
      <c r="M2" s="64" t="s">
        <v>3</v>
      </c>
    </row>
    <row r="3" spans="1:13" x14ac:dyDescent="0.25">
      <c r="A3" s="123" t="s">
        <v>70</v>
      </c>
      <c r="B3" s="75"/>
      <c r="C3" s="75"/>
      <c r="D3" s="76"/>
      <c r="E3" s="75"/>
      <c r="F3" s="75"/>
      <c r="G3" s="75"/>
      <c r="H3" s="75"/>
      <c r="I3" s="76"/>
      <c r="J3" s="75"/>
      <c r="K3" s="274"/>
      <c r="L3" s="76"/>
      <c r="M3" s="75"/>
    </row>
    <row r="4" spans="1:13" x14ac:dyDescent="0.25">
      <c r="A4" s="124" t="s">
        <v>76</v>
      </c>
      <c r="B4" s="149">
        <f>[1]STA_SP7_NO!$C$9</f>
        <v>14992</v>
      </c>
      <c r="C4" s="149">
        <f>[2]STA_SP7_NO!$C$9</f>
        <v>155925</v>
      </c>
      <c r="D4" s="150">
        <f>[3]STA_SP7_NO!$C$9</f>
        <v>76655</v>
      </c>
      <c r="E4" s="149">
        <f>[4]STA_SP7_NO!$C$9</f>
        <v>98659</v>
      </c>
      <c r="F4" s="149">
        <f>[5]STA_SP7_NO!$C$9</f>
        <v>160716</v>
      </c>
      <c r="G4" s="149">
        <f>[6]STA_SP7_NO!$C$9</f>
        <v>382</v>
      </c>
      <c r="H4" s="149">
        <f>[7]STA_SP7_NO!$C$9</f>
        <v>20049</v>
      </c>
      <c r="I4" s="149">
        <f>[8]STA_SP7_NO!$C$9</f>
        <v>102577</v>
      </c>
      <c r="J4" s="149">
        <f>[9]STA_SP7_NO!$C$9</f>
        <v>4113</v>
      </c>
      <c r="K4" s="149">
        <f>[10]STA_SP7_NO!$C$9</f>
        <v>79344</v>
      </c>
      <c r="L4" s="290">
        <f>[11]STA_SP7_NO!$C$9</f>
        <v>1004</v>
      </c>
      <c r="M4" s="149">
        <f>SUM(B4:L4)</f>
        <v>714416</v>
      </c>
    </row>
    <row r="5" spans="1:13" x14ac:dyDescent="0.25">
      <c r="A5" s="124" t="s">
        <v>77</v>
      </c>
      <c r="B5" s="149">
        <f>[1]STA_SP7_NO!$D$9</f>
        <v>241835.01</v>
      </c>
      <c r="C5" s="149">
        <f>[2]STA_SP7_NO!$D$9</f>
        <v>1196086.97</v>
      </c>
      <c r="D5" s="150">
        <f>[3]STA_SP7_NO!$D$9</f>
        <v>383436</v>
      </c>
      <c r="E5" s="149">
        <f>[4]STA_SP7_NO!$D$9</f>
        <v>785538.5</v>
      </c>
      <c r="F5" s="149">
        <f>[5]STA_SP7_NO!$D$9</f>
        <v>1147024.4099999999</v>
      </c>
      <c r="G5" s="149">
        <f>[6]STA_SP7_NO!$D$9</f>
        <v>1353</v>
      </c>
      <c r="H5" s="149">
        <f>[7]STA_SP7_NO!$D$9</f>
        <v>206330</v>
      </c>
      <c r="I5" s="149">
        <f>[8]STA_SP7_NO!$D$9</f>
        <v>576250</v>
      </c>
      <c r="J5" s="149">
        <f>[9]STA_SP7_NO!$D$9</f>
        <v>55742.35</v>
      </c>
      <c r="K5" s="149">
        <f>[10]STA_SP7_NO!$D$9</f>
        <v>629849</v>
      </c>
      <c r="L5" s="291">
        <f>[11]STA_SP7_NO!$D$9</f>
        <v>4204.8900000000003</v>
      </c>
      <c r="M5" s="149">
        <f>SUM(B5:L5)</f>
        <v>5227650.129999999</v>
      </c>
    </row>
    <row r="6" spans="1:13" x14ac:dyDescent="0.25">
      <c r="A6" s="124" t="s">
        <v>58</v>
      </c>
      <c r="B6" s="149">
        <f>[1]STA_SP7_NO!$E$9</f>
        <v>0</v>
      </c>
      <c r="C6" s="149">
        <f>[2]STA_SP7_NO!$E$9</f>
        <v>0</v>
      </c>
      <c r="D6" s="150">
        <f>[3]STA_SP7_NO!$E$9</f>
        <v>0</v>
      </c>
      <c r="E6" s="149">
        <f>[4]STA_SP7_NO!$E$9</f>
        <v>0</v>
      </c>
      <c r="F6" s="149">
        <f>[5]STA_SP7_NO!$E$9</f>
        <v>0</v>
      </c>
      <c r="G6" s="149">
        <f>[6]STA_SP7_NO!$F$9</f>
        <v>0</v>
      </c>
      <c r="H6" s="149">
        <f>[7]STA_SP7_NO!$E$9</f>
        <v>0</v>
      </c>
      <c r="I6" s="149">
        <f>[8]STA_SP7_NO!$E$9</f>
        <v>0</v>
      </c>
      <c r="J6" s="149">
        <f>[9]STA_SP7_NO!$E$9</f>
        <v>0</v>
      </c>
      <c r="K6" s="149">
        <f>[10]STA_SP7_NO!$E$9</f>
        <v>0</v>
      </c>
      <c r="L6" s="290">
        <f>[11]STA_SP7_NO!$E$9</f>
        <v>0</v>
      </c>
      <c r="M6" s="149">
        <f>SUM(B6:L6)</f>
        <v>0</v>
      </c>
    </row>
    <row r="7" spans="1:13" x14ac:dyDescent="0.25">
      <c r="A7" s="123" t="s">
        <v>71</v>
      </c>
      <c r="B7" s="75"/>
      <c r="C7" s="75"/>
      <c r="D7" s="76"/>
      <c r="E7" s="75"/>
      <c r="F7" s="75"/>
      <c r="G7" s="75"/>
      <c r="H7" s="75"/>
      <c r="I7" s="76"/>
      <c r="J7" s="75"/>
      <c r="K7" s="75"/>
      <c r="L7" s="76"/>
      <c r="M7" s="75"/>
    </row>
    <row r="8" spans="1:13" x14ac:dyDescent="0.25">
      <c r="A8" s="124" t="s">
        <v>76</v>
      </c>
      <c r="B8" s="149">
        <f>[1]STA_SP7_NO!$C$18</f>
        <v>54320</v>
      </c>
      <c r="C8" s="149">
        <f>[2]STA_SP7_NO!$C$18</f>
        <v>65084</v>
      </c>
      <c r="D8" s="150">
        <f>[3]STA_SP7_NO!$C$18</f>
        <v>30134</v>
      </c>
      <c r="E8" s="149">
        <f>[4]STA_SP7_NO!$C$18</f>
        <v>30327</v>
      </c>
      <c r="F8" s="149">
        <f>[5]STA_SP7_NO!$C$18</f>
        <v>29929</v>
      </c>
      <c r="G8" s="149">
        <f>[6]STA_SP7_NO!$C$18</f>
        <v>84117</v>
      </c>
      <c r="H8" s="149">
        <f>[7]STA_SP7_NO!$C$18</f>
        <v>75574</v>
      </c>
      <c r="I8" s="149">
        <f>[8]STA_SP7_NO!$C$18</f>
        <v>38419</v>
      </c>
      <c r="J8" s="149">
        <f>[9]STA_SP7_NO!$C$18</f>
        <v>15243</v>
      </c>
      <c r="K8" s="149">
        <f>[10]STA_SP7_NO!$C$18</f>
        <v>65466</v>
      </c>
      <c r="L8" s="291">
        <f>[11]STA_SP7_NO!$C$18</f>
        <v>7252</v>
      </c>
      <c r="M8" s="149">
        <f>SUM(B8:L8)</f>
        <v>495865</v>
      </c>
    </row>
    <row r="9" spans="1:13" x14ac:dyDescent="0.25">
      <c r="A9" s="124" t="s">
        <v>77</v>
      </c>
      <c r="B9" s="149">
        <f>[1]STA_SP7_NO!$D$18</f>
        <v>703530.29</v>
      </c>
      <c r="C9" s="149">
        <f>[2]STA_SP7_NO!$D18</f>
        <v>337376.53</v>
      </c>
      <c r="D9" s="150">
        <f>[3]STA_SP7_NO!$D$18</f>
        <v>368565</v>
      </c>
      <c r="E9" s="149">
        <f>[4]STA_SP7_NO!$D$18</f>
        <v>230959.04</v>
      </c>
      <c r="F9" s="149">
        <f>[5]STA_SP7_NO!$D$18</f>
        <v>286179.69</v>
      </c>
      <c r="G9" s="149">
        <f>[6]STA_SP7_NO!$D$18</f>
        <v>452051</v>
      </c>
      <c r="H9" s="149">
        <f>[7]STA_SP7_NO!$D$18</f>
        <v>702605</v>
      </c>
      <c r="I9" s="149">
        <f>[8]STA_SP7_NO!$D$18</f>
        <v>228818</v>
      </c>
      <c r="J9" s="149">
        <f>[9]STA_SP7_NO!$D$18</f>
        <v>159625.29999999999</v>
      </c>
      <c r="K9" s="149">
        <f>[10]STA_SP7_NO!$D$18</f>
        <v>483581</v>
      </c>
      <c r="L9" s="291">
        <f>[11]STA_SP7_NO!$D$18</f>
        <v>48225.55</v>
      </c>
      <c r="M9" s="149">
        <f>SUM(B9:L9)</f>
        <v>4001516.3999999994</v>
      </c>
    </row>
    <row r="10" spans="1:13" x14ac:dyDescent="0.25">
      <c r="A10" s="124" t="s">
        <v>58</v>
      </c>
      <c r="B10" s="149">
        <f>[1]STA_SP7_NO!$E$18</f>
        <v>163464.35</v>
      </c>
      <c r="C10" s="149">
        <f>[2]STA_SP7_NO!$E$18</f>
        <v>75765.64</v>
      </c>
      <c r="D10" s="150">
        <f>[3]STA_SP7_NO!$E$18</f>
        <v>129141</v>
      </c>
      <c r="E10" s="149">
        <f>[4]STA_SP7_NO!$E$18</f>
        <v>44855.11</v>
      </c>
      <c r="F10" s="149">
        <f>[5]STA_SP7_NO!$E$18</f>
        <v>73471.009999999995</v>
      </c>
      <c r="G10" s="149">
        <f>[6]STA_SP7_NO!$E$18</f>
        <v>146753</v>
      </c>
      <c r="H10" s="149">
        <f>[7]STA_SP7_NO!$E$18</f>
        <v>182545</v>
      </c>
      <c r="I10" s="149">
        <f>[8]STA_SP7_NO!$E$18</f>
        <v>61462.52</v>
      </c>
      <c r="J10" s="149">
        <f>[9]STA_SP7_NO!$E$18</f>
        <v>40584</v>
      </c>
      <c r="K10" s="149">
        <f>[10]STA_SP7_NO!$E$18</f>
        <v>134264</v>
      </c>
      <c r="L10" s="291">
        <f>[11]STA_SP7_NO!$E$18</f>
        <v>15861.69</v>
      </c>
      <c r="M10" s="149">
        <f>SUM(B10:L10)</f>
        <v>1068167.3199999998</v>
      </c>
    </row>
    <row r="11" spans="1:13" x14ac:dyDescent="0.25">
      <c r="A11" s="123" t="s">
        <v>72</v>
      </c>
      <c r="B11" s="75"/>
      <c r="C11" s="75"/>
      <c r="D11" s="76"/>
      <c r="E11" s="75"/>
      <c r="F11" s="75"/>
      <c r="G11" s="75"/>
      <c r="H11" s="75"/>
      <c r="I11" s="76"/>
      <c r="J11" s="75"/>
      <c r="K11" s="75"/>
      <c r="L11" s="76"/>
      <c r="M11" s="75"/>
    </row>
    <row r="12" spans="1:13" x14ac:dyDescent="0.25">
      <c r="A12" s="124" t="s">
        <v>76</v>
      </c>
      <c r="B12" s="149">
        <f>[1]STA_SP7_NO!$C$19</f>
        <v>62172</v>
      </c>
      <c r="C12" s="149">
        <f>[2]STA_SP7_NO!$C$19</f>
        <v>78</v>
      </c>
      <c r="D12" s="150">
        <f>[3]STA_SP7_NO!$C$19</f>
        <v>16081</v>
      </c>
      <c r="E12" s="149">
        <f>[4]STA_SP7_NO!$C$19</f>
        <v>3864</v>
      </c>
      <c r="F12" s="149">
        <f>[5]STA_SP7_NO!$C$19</f>
        <v>0</v>
      </c>
      <c r="G12" s="149">
        <f>[6]STA_SP7_NO!$C$19</f>
        <v>1288</v>
      </c>
      <c r="H12" s="149">
        <f>[7]STA_SP7_NO!$C$19</f>
        <v>17874</v>
      </c>
      <c r="I12" s="149">
        <f>[8]STA_SP7_NO!$C$19</f>
        <v>4294</v>
      </c>
      <c r="J12" s="149">
        <f>[9]STA_SP7_NO!$C$19</f>
        <v>0</v>
      </c>
      <c r="K12" s="149">
        <f>[10]STA_SP7_NO!$C$19</f>
        <v>0</v>
      </c>
      <c r="L12" s="291">
        <f>[11]STA_SP7_NO!$C$19</f>
        <v>0</v>
      </c>
      <c r="M12" s="149">
        <f>SUM(B12:L12)</f>
        <v>105651</v>
      </c>
    </row>
    <row r="13" spans="1:13" x14ac:dyDescent="0.25">
      <c r="A13" s="124" t="s">
        <v>77</v>
      </c>
      <c r="B13" s="149">
        <f>[1]STA_SP7_NO!$D$19</f>
        <v>687024.39</v>
      </c>
      <c r="C13" s="149">
        <f>[2]STA_SP7_NO!$D$19</f>
        <v>1003.9</v>
      </c>
      <c r="D13" s="150">
        <f>[3]STA_SP7_NO!$D$19</f>
        <v>86928</v>
      </c>
      <c r="E13" s="149">
        <f>[4]STA_SP7_NO!$D$19</f>
        <v>17505.34</v>
      </c>
      <c r="F13" s="149">
        <f>[5]STA_SP7_NO!$D$19</f>
        <v>0</v>
      </c>
      <c r="G13" s="149">
        <f>[6]STA_SP7_NO!$D$19</f>
        <v>8893</v>
      </c>
      <c r="H13" s="149">
        <f>[7]STA_SP7_NO!$D$19</f>
        <v>89935</v>
      </c>
      <c r="I13" s="149">
        <f>[8]STA_SP7_NO!$D$19</f>
        <v>21536</v>
      </c>
      <c r="J13" s="149">
        <f>[9]STA_SP7_NO!$D$19</f>
        <v>0</v>
      </c>
      <c r="K13" s="149">
        <f>[10]STA_SP7_NO!$D$19</f>
        <v>0</v>
      </c>
      <c r="L13" s="291">
        <f>[11]STA_SP7_NO!$D$19</f>
        <v>0</v>
      </c>
      <c r="M13" s="149">
        <f>SUM(B13:L13)</f>
        <v>912825.63</v>
      </c>
    </row>
    <row r="14" spans="1:13" x14ac:dyDescent="0.25">
      <c r="A14" s="124" t="s">
        <v>58</v>
      </c>
      <c r="B14" s="149">
        <f>[1]STA_SP7_NO!$E$19</f>
        <v>148700.29</v>
      </c>
      <c r="C14" s="149">
        <f>[2]STA_SP7_NO!$E$19</f>
        <v>121.32</v>
      </c>
      <c r="D14" s="150">
        <f>[3]STA_SP7_NO!$E$19</f>
        <v>25891</v>
      </c>
      <c r="E14" s="149">
        <f>[4]STA_SP7_NO!$E$19</f>
        <v>4017.86</v>
      </c>
      <c r="F14" s="149">
        <f>[5]STA_SP7_NO!$E$19</f>
        <v>0</v>
      </c>
      <c r="G14" s="149">
        <f>[6]STA_SP7_NO!$E$19</f>
        <v>3071</v>
      </c>
      <c r="H14" s="149">
        <f>[7]STA_SP7_NO!$E$19</f>
        <v>29581</v>
      </c>
      <c r="I14" s="149">
        <f>[8]STA_SP7_NO!$E$19</f>
        <v>7381.26</v>
      </c>
      <c r="J14" s="149">
        <f>[9]STA_SP7_NO!$E$19</f>
        <v>0</v>
      </c>
      <c r="K14" s="149">
        <f>[10]STA_SP7_NO!$E$19</f>
        <v>0</v>
      </c>
      <c r="L14" s="291">
        <f>[11]STA_SP7_NO!$E$19</f>
        <v>0</v>
      </c>
      <c r="M14" s="149">
        <f>SUM(B14:L14)</f>
        <v>218763.73</v>
      </c>
    </row>
    <row r="15" spans="1:13" x14ac:dyDescent="0.25">
      <c r="A15" s="123" t="s">
        <v>73</v>
      </c>
      <c r="B15" s="75"/>
      <c r="C15" s="75"/>
      <c r="D15" s="76"/>
      <c r="E15" s="75"/>
      <c r="F15" s="75"/>
      <c r="G15" s="75"/>
      <c r="H15" s="75"/>
      <c r="I15" s="76"/>
      <c r="J15" s="75"/>
      <c r="K15" s="75"/>
      <c r="L15" s="76"/>
      <c r="M15" s="75"/>
    </row>
    <row r="16" spans="1:13" x14ac:dyDescent="0.25">
      <c r="A16" s="124" t="s">
        <v>76</v>
      </c>
      <c r="B16" s="149">
        <f>[1]STA_SP7_NO!$C$20</f>
        <v>1735</v>
      </c>
      <c r="C16" s="149">
        <f>[2]STA_SP7_NO!$C$20</f>
        <v>4233</v>
      </c>
      <c r="D16" s="150">
        <f>[3]STA_SP7_NO!$C$20</f>
        <v>107</v>
      </c>
      <c r="E16" s="149">
        <f>[4]STA_SP7_NO!$C$20</f>
        <v>5119</v>
      </c>
      <c r="F16" s="149">
        <f>[5]STA_SP7_NO!$C$20</f>
        <v>23249</v>
      </c>
      <c r="G16" s="149">
        <f>[6]STA_SP7_NO!$C$20</f>
        <v>611</v>
      </c>
      <c r="H16" s="149">
        <f>[7]STA_SP7_NO!$C$20</f>
        <v>2300</v>
      </c>
      <c r="I16" s="149">
        <f>[8]STA_SP7_NO!$C$20</f>
        <v>1734</v>
      </c>
      <c r="J16" s="149">
        <f>[9]STA_SP7_NO!$C$20</f>
        <v>356</v>
      </c>
      <c r="K16" s="149">
        <f>[10]STA_SP7_NO!$C$20</f>
        <v>748</v>
      </c>
      <c r="L16" s="291">
        <f>[11]STA_SP7_NO!$C$20</f>
        <v>0</v>
      </c>
      <c r="M16" s="149">
        <f>SUM(B16:L16)</f>
        <v>40192</v>
      </c>
    </row>
    <row r="17" spans="1:13" x14ac:dyDescent="0.25">
      <c r="A17" s="124" t="s">
        <v>77</v>
      </c>
      <c r="B17" s="149">
        <f>[1]STA_SP7_NO!$D$20</f>
        <v>601.63</v>
      </c>
      <c r="C17" s="149">
        <f>[2]STA_SP7_NO!$D$20</f>
        <v>2817.61</v>
      </c>
      <c r="D17" s="150">
        <f>[3]STA_SP7_NO!$D$20</f>
        <v>46</v>
      </c>
      <c r="E17" s="149">
        <f>[4]STA_SP7_NO!$D$20</f>
        <v>3253.08</v>
      </c>
      <c r="F17" s="149">
        <f>[5]STA_SP7_NO!$D$20</f>
        <v>13104</v>
      </c>
      <c r="G17" s="149">
        <f>[6]STA_SP7_NO!$D$20</f>
        <v>271</v>
      </c>
      <c r="H17" s="149">
        <f>[7]STA_SP7_NO!$D$20</f>
        <v>1485</v>
      </c>
      <c r="I17" s="149">
        <f>[8]STA_SP7_NO!$D$20</f>
        <v>948</v>
      </c>
      <c r="J17" s="149">
        <f>[9]STA_SP7_NO!$D$20</f>
        <v>139.74</v>
      </c>
      <c r="K17" s="149">
        <f>[10]STA_SP7_NO!$D$20</f>
        <v>1295</v>
      </c>
      <c r="L17" s="291">
        <f>[11]STA_SP7_NO!$D$20</f>
        <v>0</v>
      </c>
      <c r="M17" s="149">
        <f>SUM(B17:L17)</f>
        <v>23961.06</v>
      </c>
    </row>
    <row r="18" spans="1:13" x14ac:dyDescent="0.25">
      <c r="A18" s="124" t="s">
        <v>58</v>
      </c>
      <c r="B18" s="149">
        <f>[1]STA_SP7_NO!$E$20</f>
        <v>180.48</v>
      </c>
      <c r="C18" s="149">
        <f>[2]STA_SP7_NO!$E$20</f>
        <v>905.66</v>
      </c>
      <c r="D18" s="150">
        <f>[3]STA_SP7_NO!$E$20</f>
        <v>12</v>
      </c>
      <c r="E18" s="149">
        <f>[4]STA_SP7_NO!$E$20</f>
        <v>971.99</v>
      </c>
      <c r="F18" s="149">
        <f>[5]STA_SP7_NO!$E$20</f>
        <v>3926</v>
      </c>
      <c r="G18" s="149">
        <f>[6]STA_SP7_NO!$E$20</f>
        <v>2</v>
      </c>
      <c r="H18" s="149">
        <f>[7]STA_SP7_NO!$E$20</f>
        <v>0</v>
      </c>
      <c r="I18" s="149">
        <f>[8]STA_SP7_NO!$E$20</f>
        <v>247.8</v>
      </c>
      <c r="J18" s="149">
        <f>[9]STA_SP7_NO!$E$20</f>
        <v>23</v>
      </c>
      <c r="K18" s="149">
        <f>[10]STA_SP7_NO!$E$20</f>
        <v>443</v>
      </c>
      <c r="L18" s="291">
        <f>[11]STA_SP7_NO!$E$20</f>
        <v>0</v>
      </c>
      <c r="M18" s="149">
        <f>SUM(B18:L18)</f>
        <v>6711.93</v>
      </c>
    </row>
    <row r="19" spans="1:13" x14ac:dyDescent="0.25">
      <c r="A19" s="123" t="s">
        <v>74</v>
      </c>
      <c r="B19" s="75"/>
      <c r="C19" s="75"/>
      <c r="D19" s="76"/>
      <c r="E19" s="75"/>
      <c r="F19" s="75"/>
      <c r="G19" s="75"/>
      <c r="H19" s="75"/>
      <c r="I19" s="76"/>
      <c r="J19" s="75"/>
      <c r="K19" s="75"/>
      <c r="L19" s="76"/>
      <c r="M19" s="75"/>
    </row>
    <row r="20" spans="1:13" x14ac:dyDescent="0.25">
      <c r="A20" s="124" t="s">
        <v>76</v>
      </c>
      <c r="B20" s="149">
        <f>[1]STA_SP7_NO!$C$21</f>
        <v>0</v>
      </c>
      <c r="C20" s="149">
        <f>[2]STA_SP7_NO!$C$21</f>
        <v>0</v>
      </c>
      <c r="D20" s="150">
        <f>[3]STA_SP7_NO!$C$21</f>
        <v>1015</v>
      </c>
      <c r="E20" s="149">
        <f>[4]STA_SP7_NO!$C$21</f>
        <v>0</v>
      </c>
      <c r="F20" s="149">
        <f>[5]STA_SP7_NO!$C$21</f>
        <v>0</v>
      </c>
      <c r="G20" s="149">
        <f>[6]STA_SP7_NO!$C$21</f>
        <v>0</v>
      </c>
      <c r="H20" s="149">
        <f>[7]STA_SP7_NO!$C$21</f>
        <v>0</v>
      </c>
      <c r="I20" s="149">
        <f>[8]STA_SP7_NO!$C$21</f>
        <v>0</v>
      </c>
      <c r="J20" s="149">
        <f>[9]STA_SP7_NO!$C$21</f>
        <v>0</v>
      </c>
      <c r="K20" s="149">
        <f>[10]STA_SP7_NO!$C$21</f>
        <v>0</v>
      </c>
      <c r="L20" s="291">
        <f>[11]STA_SP7_NO!$C$21</f>
        <v>0</v>
      </c>
      <c r="M20" s="149">
        <f>SUM(B20:L20)</f>
        <v>1015</v>
      </c>
    </row>
    <row r="21" spans="1:13" x14ac:dyDescent="0.25">
      <c r="A21" s="124" t="s">
        <v>77</v>
      </c>
      <c r="B21" s="149">
        <f>[1]STA_SP7_NO!$D$21</f>
        <v>0</v>
      </c>
      <c r="C21" s="149">
        <f>[2]STA_SP7_NO!$D$21</f>
        <v>0</v>
      </c>
      <c r="D21" s="150">
        <f>[3]STA_SP7_NO!$D$21</f>
        <v>13280</v>
      </c>
      <c r="E21" s="149">
        <f>[4]STA_SP7_NO!$D$21</f>
        <v>0</v>
      </c>
      <c r="F21" s="149">
        <f>[5]STA_SP7_NO!$D$21</f>
        <v>0</v>
      </c>
      <c r="G21" s="149">
        <f>[6]STA_SP7_NO!$D$21</f>
        <v>0</v>
      </c>
      <c r="H21" s="149">
        <f>[7]STA_SP7_NO!$D$21</f>
        <v>0</v>
      </c>
      <c r="I21" s="149">
        <f>[8]STA_SP7_NO!$D$21</f>
        <v>0</v>
      </c>
      <c r="J21" s="149">
        <f>[9]STA_SP7_NO!$D$21</f>
        <v>0</v>
      </c>
      <c r="K21" s="149">
        <f>[10]STA_SP7_NO!$D$21</f>
        <v>0</v>
      </c>
      <c r="L21" s="291">
        <f>[11]STA_SP7_NO!$D$21</f>
        <v>0</v>
      </c>
      <c r="M21" s="149">
        <f>SUM(B21:L21)</f>
        <v>13280</v>
      </c>
    </row>
    <row r="22" spans="1:13" ht="12.75" customHeight="1" x14ac:dyDescent="0.25">
      <c r="A22" s="124" t="s">
        <v>58</v>
      </c>
      <c r="B22" s="149">
        <f>[1]STA_SP7_NO!$E$21</f>
        <v>0</v>
      </c>
      <c r="C22" s="149">
        <f>[2]STA_SP7_NO!$E$21</f>
        <v>0</v>
      </c>
      <c r="D22" s="150">
        <f>[3]STA_SP7_NO!$E$21</f>
        <v>1992</v>
      </c>
      <c r="E22" s="149">
        <f>[4]STA_SP7_NO!$E$21</f>
        <v>0</v>
      </c>
      <c r="F22" s="149">
        <f>[5]STA_SP7_NO!$E$21</f>
        <v>0</v>
      </c>
      <c r="G22" s="149">
        <f>[6]STA_SP7_NO!$E$21</f>
        <v>0</v>
      </c>
      <c r="H22" s="149">
        <f>[7]STA_SP7_NO!$E$21</f>
        <v>0</v>
      </c>
      <c r="I22" s="149">
        <f>[8]STA_SP7_NO!$E$21</f>
        <v>0</v>
      </c>
      <c r="J22" s="149">
        <f>[9]STA_SP7_NO!$E$21</f>
        <v>0</v>
      </c>
      <c r="K22" s="149">
        <f>[10]STA_SP7_NO!$E$21</f>
        <v>0</v>
      </c>
      <c r="L22" s="291">
        <f>[11]STA_SP7_NO!$E$21</f>
        <v>0</v>
      </c>
      <c r="M22" s="149">
        <f>SUM(B22:L22)</f>
        <v>1992</v>
      </c>
    </row>
    <row r="23" spans="1:13" x14ac:dyDescent="0.25">
      <c r="A23" s="123" t="s">
        <v>75</v>
      </c>
      <c r="B23" s="75"/>
      <c r="C23" s="75"/>
      <c r="D23" s="76"/>
      <c r="E23" s="75"/>
      <c r="F23" s="75"/>
      <c r="G23" s="75"/>
      <c r="H23" s="75"/>
      <c r="I23" s="76"/>
      <c r="J23" s="75"/>
      <c r="K23" s="75"/>
      <c r="L23" s="76"/>
      <c r="M23" s="75"/>
    </row>
    <row r="24" spans="1:13" x14ac:dyDescent="0.25">
      <c r="A24" s="124" t="s">
        <v>76</v>
      </c>
      <c r="B24" s="149">
        <f>[1]STA_SP7_NO!$C$22</f>
        <v>4020</v>
      </c>
      <c r="C24" s="149">
        <f>[2]STA_SP7_NO!$C$22</f>
        <v>12847</v>
      </c>
      <c r="D24" s="150">
        <f>[3]STA_SP7_NO!$C$22</f>
        <v>3059</v>
      </c>
      <c r="E24" s="149">
        <f>[4]STA_SP7_NO!$C$22</f>
        <v>50201</v>
      </c>
      <c r="F24" s="149">
        <f>[5]STA_SP7_NO!$C$22</f>
        <v>0</v>
      </c>
      <c r="G24" s="149">
        <f>[6]STA_SP7_NO!$C$22</f>
        <v>0</v>
      </c>
      <c r="H24" s="149">
        <f>[7]STA_SP7_NO!$C$22</f>
        <v>16</v>
      </c>
      <c r="I24" s="149">
        <f>[8]STA_SP7_NO!$C$22</f>
        <v>1407</v>
      </c>
      <c r="J24" s="149">
        <f>[9]STA_SP7_NO!$C$22</f>
        <v>43379</v>
      </c>
      <c r="K24" s="149">
        <f>[10]STA_SP7_NO!$C$22</f>
        <v>70162</v>
      </c>
      <c r="L24" s="291">
        <f>[11]STA_SP7_NO!$C$22</f>
        <v>0</v>
      </c>
      <c r="M24" s="149">
        <f>SUM(B24:L24)</f>
        <v>185091</v>
      </c>
    </row>
    <row r="25" spans="1:13" x14ac:dyDescent="0.25">
      <c r="A25" s="124" t="s">
        <v>77</v>
      </c>
      <c r="B25" s="149">
        <f>[1]STA_SP7_NO!$D$22</f>
        <v>60494.29</v>
      </c>
      <c r="C25" s="149">
        <f>[2]STA_SP7_NO!$D$22</f>
        <v>29417.87</v>
      </c>
      <c r="D25" s="150">
        <f>[3]STA_SP7_NO!$D$22</f>
        <v>6273</v>
      </c>
      <c r="E25" s="149">
        <f>[4]STA_SP7_NO!$D$22</f>
        <v>60437.96</v>
      </c>
      <c r="F25" s="149">
        <f>[5]STA_SP7_NO!$D$22</f>
        <v>0</v>
      </c>
      <c r="G25" s="149">
        <f>[6]STA_SP7_NO!$D$22</f>
        <v>0</v>
      </c>
      <c r="H25" s="149">
        <f>[7]STA_SP7_NO!$D$22</f>
        <v>137</v>
      </c>
      <c r="I25" s="149">
        <f>[8]STA_SP7_NO!$D$22</f>
        <v>4733</v>
      </c>
      <c r="J25" s="149">
        <f>[9]STA_SP7_NO!$D$22</f>
        <v>315768.31</v>
      </c>
      <c r="K25" s="149">
        <f>[10]STA_SP7_NO!$D$22</f>
        <v>76625</v>
      </c>
      <c r="L25" s="291">
        <f>[11]STA_SP7_NO!$D$22</f>
        <v>0</v>
      </c>
      <c r="M25" s="149">
        <f>SUM(B25:L25)</f>
        <v>553886.42999999993</v>
      </c>
    </row>
    <row r="26" spans="1:13" x14ac:dyDescent="0.25">
      <c r="A26" s="124" t="s">
        <v>58</v>
      </c>
      <c r="B26" s="149">
        <f>[1]STA_SP7_NO!$E$22</f>
        <v>13160.05</v>
      </c>
      <c r="C26" s="149">
        <f>[2]STA_SP7_NO!$E$22</f>
        <v>7186.71</v>
      </c>
      <c r="D26" s="150">
        <f>[3]STA_SP7_NO!$E$22</f>
        <v>1817</v>
      </c>
      <c r="E26" s="149">
        <f>[4]STA_SP7_NO!$E$22</f>
        <v>17500.740000000002</v>
      </c>
      <c r="F26" s="149">
        <f>[5]STA_SP7_NO!$E$22</f>
        <v>0</v>
      </c>
      <c r="G26" s="149">
        <f>[6]STA_SP7_NO!$E$22</f>
        <v>0</v>
      </c>
      <c r="H26" s="149">
        <f>[7]STA_SP7_NO!$E$22</f>
        <v>0</v>
      </c>
      <c r="I26" s="149">
        <f>[8]STA_SP7_NO!$E$22</f>
        <v>0</v>
      </c>
      <c r="J26" s="149">
        <f>[9]STA_SP7_NO!$E$22</f>
        <v>19968</v>
      </c>
      <c r="K26" s="149">
        <f>[10]STA_SP7_NO!$E$22</f>
        <v>29776</v>
      </c>
      <c r="L26" s="291">
        <f>[11]STA_SP7_NO!$E$22</f>
        <v>0</v>
      </c>
      <c r="M26" s="149">
        <f>SUM(B26:L26)</f>
        <v>89408.5</v>
      </c>
    </row>
    <row r="27" spans="1:13" x14ac:dyDescent="0.25">
      <c r="A27" s="123" t="s">
        <v>78</v>
      </c>
      <c r="B27" s="75"/>
      <c r="C27" s="75"/>
      <c r="D27" s="76"/>
      <c r="E27" s="75"/>
      <c r="F27" s="75"/>
      <c r="G27" s="75"/>
      <c r="H27" s="75"/>
      <c r="I27" s="76"/>
      <c r="J27" s="75"/>
      <c r="K27" s="75"/>
      <c r="L27" s="76"/>
      <c r="M27" s="75"/>
    </row>
    <row r="28" spans="1:13" x14ac:dyDescent="0.25">
      <c r="A28" s="124" t="s">
        <v>76</v>
      </c>
      <c r="B28" s="149">
        <f>[1]STA_SP7_NO!$C$29</f>
        <v>101889</v>
      </c>
      <c r="C28" s="149">
        <f>[2]STA_SP7_NO!$C$29</f>
        <v>9035</v>
      </c>
      <c r="D28" s="150">
        <f>[3]STA_SP7_NO!$C$29</f>
        <v>5987</v>
      </c>
      <c r="E28" s="149">
        <f>[4]STA_SP7_NO!$C$29</f>
        <v>36405</v>
      </c>
      <c r="F28" s="149">
        <f>[5]STA_SP7_NO!$C$29</f>
        <v>6882</v>
      </c>
      <c r="G28" s="149">
        <f>[6]STA_SP7_NO!$C$29</f>
        <v>46997</v>
      </c>
      <c r="H28" s="149">
        <f>[7]STA_SP7_NO!$C$29</f>
        <v>88629</v>
      </c>
      <c r="I28" s="149">
        <f>[8]STA_SP7_NO!$C$29</f>
        <v>11445</v>
      </c>
      <c r="J28" s="149">
        <f>[9]STA_SP7_NO!$C$29</f>
        <v>70014</v>
      </c>
      <c r="K28" s="149">
        <f>[10]STA_SP7_NO!$C$29</f>
        <v>4757</v>
      </c>
      <c r="L28" s="291">
        <f>[11]STA_SP7_NO!$C$29</f>
        <v>156</v>
      </c>
      <c r="M28" s="149">
        <f>SUM(B28:L28)</f>
        <v>382196</v>
      </c>
    </row>
    <row r="29" spans="1:13" x14ac:dyDescent="0.25">
      <c r="A29" s="124" t="s">
        <v>77</v>
      </c>
      <c r="B29" s="149">
        <f>[1]STA_SP7_NO!$D$29</f>
        <v>612494.02</v>
      </c>
      <c r="C29" s="149">
        <f>[2]STA_SP7_NO!$D$29</f>
        <v>51405.42</v>
      </c>
      <c r="D29" s="150">
        <f>[3]STA_SP7_NO!$D$29</f>
        <v>32453</v>
      </c>
      <c r="E29" s="149">
        <f>[4]STA_SP7_NO!$D$29</f>
        <v>252254.09</v>
      </c>
      <c r="F29" s="149">
        <f>[5]STA_SP7_NO!$D$29</f>
        <v>45149.88</v>
      </c>
      <c r="G29" s="149">
        <f>[6]STA_SP7_NO!$D$29</f>
        <v>259848</v>
      </c>
      <c r="H29" s="149">
        <f>[7]STA_SP7_NO!$D$29</f>
        <v>499364</v>
      </c>
      <c r="I29" s="149">
        <f>[8]STA_SP7_NO!$D$29</f>
        <v>65918</v>
      </c>
      <c r="J29" s="149">
        <f>[9]STA_SP7_NO!$D$29</f>
        <v>425786.3</v>
      </c>
      <c r="K29" s="149">
        <f>[10]STA_SP7_NO!$D$29</f>
        <v>56238</v>
      </c>
      <c r="L29" s="291">
        <f>[11]STA_SP7_NO!$D$29</f>
        <v>1534.45</v>
      </c>
      <c r="M29" s="149">
        <f>SUM(B29:L29)</f>
        <v>2302445.16</v>
      </c>
    </row>
    <row r="30" spans="1:13" x14ac:dyDescent="0.25">
      <c r="A30" s="124" t="s">
        <v>58</v>
      </c>
      <c r="B30" s="149">
        <f>[1]STA_SP7_NO!$E$29</f>
        <v>168423.86</v>
      </c>
      <c r="C30" s="149">
        <f>[2]STA_SP7_NO!$E$29</f>
        <v>11175.89</v>
      </c>
      <c r="D30" s="150">
        <f>[3]STA_SP7_NO!$E$29</f>
        <v>4521</v>
      </c>
      <c r="E30" s="149">
        <f>[4]STA_SP7_NO!$E$29</f>
        <v>47404.97</v>
      </c>
      <c r="F30" s="149">
        <f>[5]STA_SP7_NO!$E$29</f>
        <v>12678</v>
      </c>
      <c r="G30" s="149">
        <f>[6]STA_SP7_NO!$E$29</f>
        <v>68237</v>
      </c>
      <c r="H30" s="149">
        <f>[7]STA_SP7_NO!$E$29</f>
        <v>114225</v>
      </c>
      <c r="I30" s="149">
        <f>[8]STA_SP7_NO!$E$29</f>
        <v>12132.21</v>
      </c>
      <c r="J30" s="149">
        <f>[9]STA_SP7_NO!$E$29</f>
        <v>2474</v>
      </c>
      <c r="K30" s="149">
        <f>[10]STA_SP7_NO!$E$29</f>
        <v>30993</v>
      </c>
      <c r="L30" s="291">
        <f>[11]STA_SP7_NO!$E$29</f>
        <v>136.51</v>
      </c>
      <c r="M30" s="149">
        <f>SUM(B30:L30)</f>
        <v>472401.44</v>
      </c>
    </row>
    <row r="31" spans="1:13" ht="12" customHeight="1" x14ac:dyDescent="0.25">
      <c r="A31" s="123" t="s">
        <v>79</v>
      </c>
      <c r="B31" s="123"/>
      <c r="C31" s="75"/>
      <c r="D31" s="76"/>
      <c r="E31" s="75"/>
      <c r="F31" s="75"/>
      <c r="G31" s="75"/>
      <c r="H31" s="75"/>
      <c r="I31" s="76"/>
      <c r="J31" s="75"/>
      <c r="K31" s="75"/>
      <c r="L31" s="76"/>
      <c r="M31" s="75"/>
    </row>
    <row r="32" spans="1:13" x14ac:dyDescent="0.25">
      <c r="A32" s="124" t="s">
        <v>76</v>
      </c>
      <c r="B32" s="149">
        <f>[1]STA_SP7_NO!$C$38</f>
        <v>0</v>
      </c>
      <c r="C32" s="149">
        <f>[2]STA_SP7_NO!$C$38</f>
        <v>0</v>
      </c>
      <c r="D32" s="150">
        <f>[3]STA_SP7_NO!$C$38</f>
        <v>0</v>
      </c>
      <c r="E32" s="149">
        <f>[4]STA_SP7_NO!$C$38</f>
        <v>27137</v>
      </c>
      <c r="F32" s="149">
        <f>[5]STA_SP7_NO!$C$38</f>
        <v>139</v>
      </c>
      <c r="G32" s="149">
        <f>[6]STA_SP7_NO!$C$38</f>
        <v>0</v>
      </c>
      <c r="H32" s="149">
        <f>[7]STA_SP7_NO!$C$38</f>
        <v>0</v>
      </c>
      <c r="I32" s="149">
        <f>[8]STA_SP7_NO!$C$38</f>
        <v>0</v>
      </c>
      <c r="J32" s="149">
        <f>[9]STA_SP7_NO!$C$38</f>
        <v>11</v>
      </c>
      <c r="K32" s="149">
        <f>[10]STA_SP7_NO!$C$38</f>
        <v>1149</v>
      </c>
      <c r="L32" s="291">
        <f>[11]STA_SP7_NO!$C$38</f>
        <v>0</v>
      </c>
      <c r="M32" s="149">
        <f>SUM(B32:L32)</f>
        <v>28436</v>
      </c>
    </row>
    <row r="33" spans="1:13" ht="12.75" customHeight="1" x14ac:dyDescent="0.25">
      <c r="A33" s="124" t="s">
        <v>77</v>
      </c>
      <c r="B33" s="149">
        <f>[1]STA_SP7_NO!$D$38</f>
        <v>0</v>
      </c>
      <c r="C33" s="149">
        <f>[2]STA_SP7_NO!$D$38</f>
        <v>0</v>
      </c>
      <c r="D33" s="150">
        <f>[3]STA_SP7_NO!$D$38</f>
        <v>0</v>
      </c>
      <c r="E33" s="149">
        <f>[4]STA_SP7_NO!$D$38</f>
        <v>21297.22</v>
      </c>
      <c r="F33" s="149">
        <f>[5]STA_SP7_NO!$D$38</f>
        <v>667</v>
      </c>
      <c r="G33" s="149">
        <f>[6]STA_SP7_NO!$D$38</f>
        <v>0</v>
      </c>
      <c r="H33" s="149">
        <f>[7]STA_SP7_NO!$D$38</f>
        <v>0</v>
      </c>
      <c r="I33" s="149">
        <f>[8]STA_SP7_NO!$D$38</f>
        <v>0</v>
      </c>
      <c r="J33" s="149">
        <f>[9]STA_SP7_NO!$D$38</f>
        <v>335.09</v>
      </c>
      <c r="K33" s="149">
        <f>[10]STA_SP7_NO!$D$38</f>
        <v>16320</v>
      </c>
      <c r="L33" s="291">
        <f>[11]STA_SP7_NO!$D$38</f>
        <v>0</v>
      </c>
      <c r="M33" s="149">
        <f>SUM(B33:L33)</f>
        <v>38619.31</v>
      </c>
    </row>
    <row r="34" spans="1:13" ht="15.75" thickBot="1" x14ac:dyDescent="0.3">
      <c r="A34" s="125" t="s">
        <v>58</v>
      </c>
      <c r="B34" s="207">
        <f>[1]STA_SP7_NO!$E$38</f>
        <v>0</v>
      </c>
      <c r="C34" s="207">
        <f>[2]STA_SP7_NO!$E$38</f>
        <v>0</v>
      </c>
      <c r="D34" s="208">
        <f>[3]STA_SP7_NO!$E$38</f>
        <v>0</v>
      </c>
      <c r="E34" s="116">
        <f>[4]STA_SP7_NO!$E$38</f>
        <v>1780.8</v>
      </c>
      <c r="F34" s="116">
        <f>[5]STA_SP7_NO!$E$38</f>
        <v>371</v>
      </c>
      <c r="G34" s="116">
        <f>[6]STA_SP7_NO!$E$38</f>
        <v>0</v>
      </c>
      <c r="H34" s="116">
        <f>[7]STA_SP7_NO!$E$38</f>
        <v>0</v>
      </c>
      <c r="I34" s="116">
        <f>[8]STA_SP7_NO!$E$38</f>
        <v>0</v>
      </c>
      <c r="J34" s="207">
        <f>[9]STA_SP7_NO!$E$38</f>
        <v>87</v>
      </c>
      <c r="K34" s="116">
        <f>[10]STA_SP7_NO!$E$38</f>
        <v>4213</v>
      </c>
      <c r="L34" s="292">
        <f>[11]STA_SP7_NO!$E$38</f>
        <v>0</v>
      </c>
      <c r="M34" s="116">
        <f>SUM(B34:L34)</f>
        <v>6451.8</v>
      </c>
    </row>
    <row r="37" spans="1:13" x14ac:dyDescent="0.25"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x14ac:dyDescent="0.25"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</row>
    <row r="39" spans="1:13" x14ac:dyDescent="0.25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L40" s="1"/>
      <c r="M40" s="198"/>
    </row>
    <row r="41" spans="1:13" x14ac:dyDescent="0.25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x14ac:dyDescent="0.25"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</row>
    <row r="45" spans="1:13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K9" sqref="K9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574" t="s">
        <v>119</v>
      </c>
      <c r="C2" s="574"/>
      <c r="D2" s="574"/>
      <c r="E2" s="574"/>
      <c r="F2" s="574"/>
      <c r="G2" s="575"/>
      <c r="H2" s="575"/>
      <c r="I2" s="94"/>
      <c r="J2" s="94"/>
      <c r="K2" s="94"/>
    </row>
    <row r="3" spans="1:11" ht="15.7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55" t="s">
        <v>92</v>
      </c>
    </row>
    <row r="4" spans="1:11" ht="15.75" thickBot="1" x14ac:dyDescent="0.3">
      <c r="A4" s="507" t="s">
        <v>82</v>
      </c>
      <c r="B4" s="507" t="s">
        <v>57</v>
      </c>
      <c r="C4" s="507" t="s">
        <v>83</v>
      </c>
      <c r="D4" s="507" t="s">
        <v>84</v>
      </c>
      <c r="E4" s="576" t="s">
        <v>85</v>
      </c>
      <c r="F4" s="577"/>
      <c r="G4" s="578"/>
      <c r="H4" s="507" t="s">
        <v>86</v>
      </c>
      <c r="I4" s="507" t="s">
        <v>80</v>
      </c>
      <c r="J4" s="507" t="s">
        <v>87</v>
      </c>
      <c r="K4" s="507" t="s">
        <v>3</v>
      </c>
    </row>
    <row r="5" spans="1:11" ht="47.25" customHeight="1" thickBot="1" x14ac:dyDescent="0.3">
      <c r="A5" s="508"/>
      <c r="B5" s="508"/>
      <c r="C5" s="508"/>
      <c r="D5" s="508"/>
      <c r="E5" s="89" t="s">
        <v>59</v>
      </c>
      <c r="F5" s="89" t="s">
        <v>60</v>
      </c>
      <c r="G5" s="89" t="s">
        <v>88</v>
      </c>
      <c r="H5" s="508"/>
      <c r="I5" s="508"/>
      <c r="J5" s="508"/>
      <c r="K5" s="508"/>
    </row>
    <row r="6" spans="1:11" ht="15.75" thickBot="1" x14ac:dyDescent="0.3">
      <c r="A6" s="275"/>
      <c r="B6" s="276" t="s">
        <v>55</v>
      </c>
      <c r="C6" s="277">
        <f t="shared" ref="C6:K6" si="0">SUM(C7:C17)</f>
        <v>5836475.7199999997</v>
      </c>
      <c r="D6" s="278">
        <f t="shared" si="0"/>
        <v>101606.31</v>
      </c>
      <c r="E6" s="279">
        <f t="shared" si="0"/>
        <v>3756800.5300000003</v>
      </c>
      <c r="F6" s="279">
        <f t="shared" si="0"/>
        <v>2756610.72</v>
      </c>
      <c r="G6" s="280">
        <f t="shared" si="0"/>
        <v>6694048.0499999998</v>
      </c>
      <c r="H6" s="278">
        <f t="shared" si="0"/>
        <v>0</v>
      </c>
      <c r="I6" s="278">
        <f t="shared" si="0"/>
        <v>0</v>
      </c>
      <c r="J6" s="278">
        <f t="shared" si="0"/>
        <v>37055.22</v>
      </c>
      <c r="K6" s="281">
        <f t="shared" si="0"/>
        <v>12669185.300000001</v>
      </c>
    </row>
    <row r="7" spans="1:11" x14ac:dyDescent="0.25">
      <c r="A7" s="90">
        <v>1</v>
      </c>
      <c r="B7" s="129" t="s">
        <v>69</v>
      </c>
      <c r="C7" s="136">
        <f>[1]STA_SP5_NO!$C$41+[1]STA_SP5_NO!$K$41</f>
        <v>996823.28</v>
      </c>
      <c r="D7" s="137">
        <f>[1]STA_SP5_NO!$D$41</f>
        <v>49133.64</v>
      </c>
      <c r="E7" s="136">
        <f>[1]STA_SP5_NO!$E$41</f>
        <v>708531.15</v>
      </c>
      <c r="F7" s="136">
        <f>[1]STA_SP5_NO!$G$41</f>
        <v>388681.78</v>
      </c>
      <c r="G7" s="137">
        <f>E7+F7+[1]STA_SP5_NO!$I$41</f>
        <v>1109282.2900000003</v>
      </c>
      <c r="H7" s="136">
        <v>0</v>
      </c>
      <c r="I7" s="136">
        <v>0</v>
      </c>
      <c r="J7" s="136">
        <f>[1]STA_SP5_NO!$M$41</f>
        <v>0</v>
      </c>
      <c r="K7" s="137">
        <f>C7+D7+G7+J7</f>
        <v>2155239.2100000004</v>
      </c>
    </row>
    <row r="8" spans="1:11" x14ac:dyDescent="0.25">
      <c r="A8" s="88">
        <v>2</v>
      </c>
      <c r="B8" s="93" t="s">
        <v>4</v>
      </c>
      <c r="C8" s="138">
        <f>[2]STA_SP5_NO!$C$41+[2]STA_SP5_NO!$K$41</f>
        <v>632705.39</v>
      </c>
      <c r="D8" s="134">
        <f>[2]STA_SP5_NO!$D$41</f>
        <v>7364.69</v>
      </c>
      <c r="E8" s="134">
        <f>[2]STA_SP5_NO!$E$41</f>
        <v>921152.91</v>
      </c>
      <c r="F8" s="134">
        <f>[2]STA_SP5_NO!$G$41</f>
        <v>285682.69</v>
      </c>
      <c r="G8" s="138">
        <f>E8+F8+[2]STA_SP5_NO!$I$41</f>
        <v>1274916.1200000001</v>
      </c>
      <c r="H8" s="138">
        <v>0</v>
      </c>
      <c r="I8" s="138">
        <v>0</v>
      </c>
      <c r="J8" s="138">
        <f>[2]STA_SP5_NO!$M$41</f>
        <v>0</v>
      </c>
      <c r="K8" s="174">
        <f>C8+D8+G8+J8</f>
        <v>1914986.2000000002</v>
      </c>
    </row>
    <row r="9" spans="1:11" x14ac:dyDescent="0.25">
      <c r="A9" s="91">
        <v>3</v>
      </c>
      <c r="B9" s="130" t="s">
        <v>5</v>
      </c>
      <c r="C9" s="133">
        <f>[3]STA_SP5_NO!$C$41+[3]STA_SP5_NO!$K$41</f>
        <v>304641</v>
      </c>
      <c r="D9" s="133">
        <f>[3]STA_SP5_NO!$D$41</f>
        <v>3285</v>
      </c>
      <c r="E9" s="133">
        <f>[3]STA_SP5_NO!$E$41</f>
        <v>192552</v>
      </c>
      <c r="F9" s="133">
        <f>[3]STA_SP5_NO!$G$41</f>
        <v>297585</v>
      </c>
      <c r="G9" s="141">
        <f>E9+F9+[3]STA_SP5_NO!$I$41</f>
        <v>517191</v>
      </c>
      <c r="H9" s="133">
        <v>0</v>
      </c>
      <c r="I9" s="133">
        <v>0</v>
      </c>
      <c r="J9" s="141">
        <f>[3]STA_SP5_NO!$M$41</f>
        <v>0</v>
      </c>
      <c r="K9" s="137">
        <f>C9+D9+G9+J9</f>
        <v>825117</v>
      </c>
    </row>
    <row r="10" spans="1:11" x14ac:dyDescent="0.25">
      <c r="A10" s="88">
        <v>4</v>
      </c>
      <c r="B10" s="93" t="s">
        <v>6</v>
      </c>
      <c r="C10" s="134">
        <f>[4]STA_SP5_NO!$C$41+[4]STA_SP5_NO!$K$41</f>
        <v>649393.89</v>
      </c>
      <c r="D10" s="134">
        <f>[4]STA_SP5_NO!$D$41</f>
        <v>7117.38</v>
      </c>
      <c r="E10" s="134">
        <f>[4]STA_SP5_NO!$E$41</f>
        <v>388619.37</v>
      </c>
      <c r="F10" s="134">
        <f>[4]STA_SP5_NO!$G$41</f>
        <v>246755.07</v>
      </c>
      <c r="G10" s="138">
        <f>E10+F10+[4]STA_SP5_NO!$I$41</f>
        <v>653724.29999999993</v>
      </c>
      <c r="H10" s="134">
        <v>0</v>
      </c>
      <c r="I10" s="134">
        <v>0</v>
      </c>
      <c r="J10" s="138">
        <f>[4]STA_SP5_NO!$M$41</f>
        <v>0</v>
      </c>
      <c r="K10" s="174">
        <f t="shared" ref="K10" si="1">C10+D10+G10+J10</f>
        <v>1310235.5699999998</v>
      </c>
    </row>
    <row r="11" spans="1:11" x14ac:dyDescent="0.25">
      <c r="A11" s="90">
        <v>5</v>
      </c>
      <c r="B11" s="93" t="s">
        <v>8</v>
      </c>
      <c r="C11" s="134">
        <f>[5]STA_SP5_NO!$C$41+[5]STA_SP5_NO!$K$41</f>
        <v>645186</v>
      </c>
      <c r="D11" s="134">
        <f>[5]STA_SP5_NO!$D$41</f>
        <v>9065</v>
      </c>
      <c r="E11" s="134">
        <f>[5]STA_SP5_NO!$E$41</f>
        <v>352758</v>
      </c>
      <c r="F11" s="134">
        <f>[5]STA_SP5_NO!$G$41</f>
        <v>265016</v>
      </c>
      <c r="G11" s="138">
        <f>E11+F11+[5]STA_SP5_NO!$I$41</f>
        <v>623779</v>
      </c>
      <c r="H11" s="134">
        <v>0</v>
      </c>
      <c r="I11" s="134">
        <v>0</v>
      </c>
      <c r="J11" s="138">
        <f>[5]STA_SP5_NO!$M$41</f>
        <v>0</v>
      </c>
      <c r="K11" s="174">
        <f t="shared" ref="K11:K17" si="2">C11+D11+G11+J11</f>
        <v>1278030</v>
      </c>
    </row>
    <row r="12" spans="1:11" x14ac:dyDescent="0.25">
      <c r="A12" s="88">
        <v>6</v>
      </c>
      <c r="B12" s="130" t="s">
        <v>94</v>
      </c>
      <c r="C12" s="133">
        <f>[6]STA_SP5_NO!$C$41+[6]STA_SP5_NO!$K$41</f>
        <v>361225.99</v>
      </c>
      <c r="D12" s="133">
        <f>[6]STA_SP5_NO!$D$41</f>
        <v>0</v>
      </c>
      <c r="E12" s="133">
        <f>[6]STA_SP5_NO!$E$41</f>
        <v>236995.32</v>
      </c>
      <c r="F12" s="133">
        <f>[6]STA_SP5_NO!$G$41</f>
        <v>91894.48</v>
      </c>
      <c r="G12" s="141">
        <f>E12+F12+[6]STA_SP5_NO!$I$41</f>
        <v>331286.02999999997</v>
      </c>
      <c r="H12" s="133">
        <v>0</v>
      </c>
      <c r="I12" s="133">
        <v>0</v>
      </c>
      <c r="J12" s="141">
        <f>[6]STA_SP5_NO!$M$41</f>
        <v>0</v>
      </c>
      <c r="K12" s="137">
        <f t="shared" si="2"/>
        <v>692512.02</v>
      </c>
    </row>
    <row r="13" spans="1:11" x14ac:dyDescent="0.25">
      <c r="A13" s="91">
        <v>7</v>
      </c>
      <c r="B13" s="93" t="s">
        <v>9</v>
      </c>
      <c r="C13" s="134">
        <f>[7]STA_SP5_NO!$C$41+[7]STA_SP5_NO!$K$41</f>
        <v>708308</v>
      </c>
      <c r="D13" s="134">
        <f>[7]STA_SP5_NO!$D$41</f>
        <v>35</v>
      </c>
      <c r="E13" s="134">
        <f>[7]STA_SP5_NO!$E$41</f>
        <v>166368</v>
      </c>
      <c r="F13" s="134">
        <f>[7]STA_SP5_NO!$G$41</f>
        <v>291638</v>
      </c>
      <c r="G13" s="138">
        <f>E13+F13+[7]STA_SP5_NO!$I$41</f>
        <v>466708</v>
      </c>
      <c r="H13" s="134">
        <v>0</v>
      </c>
      <c r="I13" s="134">
        <v>0</v>
      </c>
      <c r="J13" s="138">
        <f>[7]STA_SP5_NO!$M$41</f>
        <v>0</v>
      </c>
      <c r="K13" s="174">
        <f t="shared" si="2"/>
        <v>1175051</v>
      </c>
    </row>
    <row r="14" spans="1:11" x14ac:dyDescent="0.25">
      <c r="A14" s="88">
        <v>8</v>
      </c>
      <c r="B14" s="130" t="s">
        <v>38</v>
      </c>
      <c r="C14" s="133">
        <f>[8]STA_SP5_NO!$C$41+[8]STA_SP5_NO!$K$41</f>
        <v>441198.55</v>
      </c>
      <c r="D14" s="133">
        <f>[8]STA_SP5_NO!$D$41</f>
        <v>5491.12</v>
      </c>
      <c r="E14" s="133">
        <f>[8]STA_SP5_NO!$E$41</f>
        <v>212967.4</v>
      </c>
      <c r="F14" s="133">
        <f>[8]STA_SP5_NO!$G$41</f>
        <v>275689.40999999997</v>
      </c>
      <c r="G14" s="141">
        <f>E14+F14+[8]STA_SP5_NO!$I$41</f>
        <v>497313.42999999993</v>
      </c>
      <c r="H14" s="133">
        <v>0</v>
      </c>
      <c r="I14" s="133">
        <v>0</v>
      </c>
      <c r="J14" s="141">
        <f>[8]STA_SP5_NO!$M$41</f>
        <v>37055.22</v>
      </c>
      <c r="K14" s="137">
        <f t="shared" si="2"/>
        <v>981058.31999999983</v>
      </c>
    </row>
    <row r="15" spans="1:11" x14ac:dyDescent="0.25">
      <c r="A15" s="90">
        <v>9</v>
      </c>
      <c r="B15" s="93" t="s">
        <v>93</v>
      </c>
      <c r="C15" s="138">
        <f>[9]STA_SP5_NO!$C$41+[9]STA_SP5_NO!$K$41</f>
        <v>481508.9</v>
      </c>
      <c r="D15" s="138">
        <f>[9]STA_SP5_NO!$D$41</f>
        <v>2798.48</v>
      </c>
      <c r="E15" s="138">
        <f>[9]STA_SP5_NO!$E$41</f>
        <v>250169.95</v>
      </c>
      <c r="F15" s="138">
        <f>[9]STA_SP5_NO!$G$41</f>
        <v>237839.14</v>
      </c>
      <c r="G15" s="138">
        <f>E15+F15+[9]STA_SP5_NO!$I$41</f>
        <v>501440.35000000003</v>
      </c>
      <c r="H15" s="134">
        <v>0</v>
      </c>
      <c r="I15" s="134">
        <v>0</v>
      </c>
      <c r="J15" s="138">
        <f>[9]STA_SP5_NO!$M$41</f>
        <v>0</v>
      </c>
      <c r="K15" s="174">
        <f t="shared" si="2"/>
        <v>985747.73</v>
      </c>
    </row>
    <row r="16" spans="1:11" x14ac:dyDescent="0.25">
      <c r="A16" s="88">
        <v>10</v>
      </c>
      <c r="B16" s="131" t="s">
        <v>11</v>
      </c>
      <c r="C16" s="140">
        <f>[10]STA_SP5_NO!$C$41+[10]STA_SP5_NO!$K$41</f>
        <v>586541</v>
      </c>
      <c r="D16" s="139">
        <f>[10]STA_SP5_NO!$D$41</f>
        <v>17316</v>
      </c>
      <c r="E16" s="140">
        <f>[10]STA_SP5_NO!$E$41</f>
        <v>324589</v>
      </c>
      <c r="F16" s="140">
        <f>[10]STA_SP5_NO!$G$41</f>
        <v>356737</v>
      </c>
      <c r="G16" s="139">
        <f>E16+F16+[10]STA_SP5_NO!$I$41</f>
        <v>697112</v>
      </c>
      <c r="H16" s="140">
        <v>0</v>
      </c>
      <c r="I16" s="140">
        <v>0</v>
      </c>
      <c r="J16" s="139">
        <f>[10]STA_SP5_NO!$M$41</f>
        <v>0</v>
      </c>
      <c r="K16" s="219">
        <f t="shared" si="2"/>
        <v>1300969</v>
      </c>
    </row>
    <row r="17" spans="1:11" s="1" customFormat="1" ht="15.75" thickBot="1" x14ac:dyDescent="0.3">
      <c r="A17" s="91">
        <v>11</v>
      </c>
      <c r="B17" s="287" t="s">
        <v>96</v>
      </c>
      <c r="C17" s="288">
        <f>[11]STA_SP5_NO!$C$41+[11]STA_SP5_NO!$K$41</f>
        <v>28943.72</v>
      </c>
      <c r="D17" s="289">
        <f>[11]STA_SP5_NO!$D$41</f>
        <v>0</v>
      </c>
      <c r="E17" s="288">
        <f>[11]STA_SP5_NO!$E$41</f>
        <v>2097.4299999999998</v>
      </c>
      <c r="F17" s="288">
        <f>[11]STA_SP5_NO!$G$41</f>
        <v>19092.150000000001</v>
      </c>
      <c r="G17" s="289">
        <f>E17+F17+[11]STA_SP5_NO!$I$41</f>
        <v>21295.530000000002</v>
      </c>
      <c r="H17" s="288">
        <v>0</v>
      </c>
      <c r="I17" s="288">
        <v>0</v>
      </c>
      <c r="J17" s="289">
        <f>[11]STA_SP5_NO!$M$41</f>
        <v>0</v>
      </c>
      <c r="K17" s="289">
        <f t="shared" si="2"/>
        <v>50239.25</v>
      </c>
    </row>
    <row r="18" spans="1:11" ht="15.75" thickBot="1" x14ac:dyDescent="0.3">
      <c r="A18" s="275"/>
      <c r="B18" s="276" t="s">
        <v>56</v>
      </c>
      <c r="C18" s="282">
        <f>SUM(C19:C24)</f>
        <v>50216.89</v>
      </c>
      <c r="D18" s="283">
        <f>SUM(D19:D24)</f>
        <v>112687</v>
      </c>
      <c r="E18" s="283">
        <f>SUM(E19:E24)</f>
        <v>82160.679999999993</v>
      </c>
      <c r="F18" s="283">
        <f>SUM(F19:F24)</f>
        <v>30311.64</v>
      </c>
      <c r="G18" s="284">
        <f>G19+G20+G21+G22+G23+G24</f>
        <v>117893.33</v>
      </c>
      <c r="H18" s="283">
        <f>SUM(H19:H24)</f>
        <v>0</v>
      </c>
      <c r="I18" s="283">
        <f>SUM(I19:I24)</f>
        <v>10883032.1</v>
      </c>
      <c r="J18" s="283">
        <f>SUM(J19:J24)</f>
        <v>0</v>
      </c>
      <c r="K18" s="284">
        <f>SUM(K19:K24)</f>
        <v>11163829.319999998</v>
      </c>
    </row>
    <row r="19" spans="1:11" x14ac:dyDescent="0.25">
      <c r="A19" s="91">
        <v>1</v>
      </c>
      <c r="B19" s="130" t="s">
        <v>11</v>
      </c>
      <c r="C19" s="98">
        <f>[12]STA_SP4_ZO!$C$51</f>
        <v>19502</v>
      </c>
      <c r="D19" s="98">
        <f>[12]STA_SP4_ZO!$F$51</f>
        <v>0</v>
      </c>
      <c r="E19" s="98">
        <f>[12]STA_SP4_ZO!$G$51</f>
        <v>16905</v>
      </c>
      <c r="F19" s="204">
        <f>[12]STA_SP4_ZO!$H$51</f>
        <v>4446</v>
      </c>
      <c r="G19" s="141">
        <f>E19+F19+[12]STA_SP4_ZO!$J$51</f>
        <v>22094</v>
      </c>
      <c r="H19" s="133">
        <v>0</v>
      </c>
      <c r="I19" s="141">
        <f>[12]STA_SP4_ZO!$D$51+[12]STA_SP4_ZO!$E$51</f>
        <v>3987016</v>
      </c>
      <c r="J19" s="133">
        <v>0</v>
      </c>
      <c r="K19" s="137">
        <f t="shared" ref="K19:K24" si="3">C19+D19+G19+I19+J19</f>
        <v>4028612</v>
      </c>
    </row>
    <row r="20" spans="1:11" x14ac:dyDescent="0.25">
      <c r="A20" s="88">
        <v>2</v>
      </c>
      <c r="B20" s="93" t="s">
        <v>32</v>
      </c>
      <c r="C20" s="206">
        <f>[13]STA_SP4_ZO!$C$51</f>
        <v>15124</v>
      </c>
      <c r="D20" s="206">
        <f>[13]STA_SP4_ZO!$F$51</f>
        <v>112687</v>
      </c>
      <c r="E20" s="206">
        <f>[13]STA_SP4_ZO!$G$51</f>
        <v>37247</v>
      </c>
      <c r="F20" s="203">
        <f>[13]STA_SP4_ZO!$H$51</f>
        <v>12239</v>
      </c>
      <c r="G20" s="138">
        <f>[13]STA_SP4_ZO!$J$51+E20+F20</f>
        <v>50158</v>
      </c>
      <c r="H20" s="134">
        <v>0</v>
      </c>
      <c r="I20" s="134">
        <f>[13]STA_SP4_ZO!$D$51+[13]STA_SP4_ZO!$E$51</f>
        <v>3392407</v>
      </c>
      <c r="J20" s="134">
        <v>0</v>
      </c>
      <c r="K20" s="174">
        <f t="shared" si="3"/>
        <v>3570376</v>
      </c>
    </row>
    <row r="21" spans="1:11" x14ac:dyDescent="0.25">
      <c r="A21" s="91">
        <v>3</v>
      </c>
      <c r="B21" s="130" t="s">
        <v>7</v>
      </c>
      <c r="C21" s="133">
        <f>[14]STA_SP4_ZO!$C$51</f>
        <v>6250</v>
      </c>
      <c r="D21" s="133">
        <f>[14]STA_SP4_ZO!$F$51</f>
        <v>0</v>
      </c>
      <c r="E21" s="133">
        <f>[14]STA_SP4_ZO!$G$51</f>
        <v>13869</v>
      </c>
      <c r="F21" s="204">
        <f>[14]STA_SP4_ZO!$H$51</f>
        <v>11519</v>
      </c>
      <c r="G21" s="141">
        <f>[14]STA_SP4_ZO!$J$51+E21+F21</f>
        <v>28058</v>
      </c>
      <c r="H21" s="133">
        <v>0</v>
      </c>
      <c r="I21" s="141">
        <f>[14]STA_SP4_ZO!$D$51+[14]STA_SP4_ZO!$E$51</f>
        <v>1787533</v>
      </c>
      <c r="J21" s="133">
        <v>0</v>
      </c>
      <c r="K21" s="137">
        <f t="shared" si="3"/>
        <v>1821841</v>
      </c>
    </row>
    <row r="22" spans="1:11" x14ac:dyDescent="0.25">
      <c r="A22" s="107">
        <v>4</v>
      </c>
      <c r="B22" s="132" t="s">
        <v>9</v>
      </c>
      <c r="C22" s="135">
        <f>[15]STA_SP4_ZO!$C$51</f>
        <v>7314</v>
      </c>
      <c r="D22" s="135">
        <f>[15]STA_SP4_ZO!$F$51</f>
        <v>0</v>
      </c>
      <c r="E22" s="135">
        <f>[15]STA_SP4_ZO!$G$51</f>
        <v>11509</v>
      </c>
      <c r="F22" s="205">
        <f>[15]STA_SP4_ZO!$H$51</f>
        <v>1355</v>
      </c>
      <c r="G22" s="199">
        <f>E22+F22+[15]STA_SP4_ZO!$J$51</f>
        <v>14039.35</v>
      </c>
      <c r="H22" s="135">
        <v>0</v>
      </c>
      <c r="I22" s="135">
        <f>[15]STA_SP4_ZO!$D$51+[15]STA_SP4_ZO!$E$51</f>
        <v>880248</v>
      </c>
      <c r="J22" s="135">
        <v>0</v>
      </c>
      <c r="K22" s="174">
        <f t="shared" si="3"/>
        <v>901601.35</v>
      </c>
    </row>
    <row r="23" spans="1:11" s="1" customFormat="1" x14ac:dyDescent="0.25">
      <c r="A23" s="92">
        <v>5</v>
      </c>
      <c r="B23" s="131" t="s">
        <v>4</v>
      </c>
      <c r="C23" s="140">
        <f>[16]STA_SP4_ZO!$C$51</f>
        <v>1039.02</v>
      </c>
      <c r="D23" s="217">
        <f>[16]STA_SP4_ZO!$F$51</f>
        <v>0</v>
      </c>
      <c r="E23" s="140">
        <f>[16]STA_SP4_ZO!$G$51</f>
        <v>2630.68</v>
      </c>
      <c r="F23" s="218">
        <f>[16]STA_SP4_ZO!$H$51</f>
        <v>563.5</v>
      </c>
      <c r="G23" s="139">
        <f>E23+F23+[16]STA_SP4_ZO!$J$51</f>
        <v>3353.89</v>
      </c>
      <c r="H23" s="140">
        <v>0</v>
      </c>
      <c r="I23" s="140">
        <f>[16]STA_SP4_ZO!$D$51+[16]STA_SP4_ZO!$E$51</f>
        <v>829198.52</v>
      </c>
      <c r="J23" s="140">
        <v>0</v>
      </c>
      <c r="K23" s="219">
        <f t="shared" si="3"/>
        <v>833591.43</v>
      </c>
    </row>
    <row r="24" spans="1:11" s="1" customFormat="1" x14ac:dyDescent="0.25">
      <c r="A24" s="221">
        <v>6</v>
      </c>
      <c r="B24" s="222" t="s">
        <v>95</v>
      </c>
      <c r="C24" s="223">
        <f>[17]STA_SP4_ZO!$C$51</f>
        <v>987.87</v>
      </c>
      <c r="D24" s="223">
        <f>[17]STA_SP4_ZO!$F$51</f>
        <v>0</v>
      </c>
      <c r="E24" s="223">
        <f>[17]STA_SP4_ZO!$G$51</f>
        <v>0</v>
      </c>
      <c r="F24" s="223">
        <f>[17]STA_SP4_ZO!$H$51</f>
        <v>189.14</v>
      </c>
      <c r="G24" s="223">
        <f>E24+F24+[17]STA_SP4_ZO!$J$51</f>
        <v>190.08999999999997</v>
      </c>
      <c r="H24" s="220">
        <v>0</v>
      </c>
      <c r="I24" s="223">
        <f>[17]STA_SP4_ZO!$D$51+[17]STA_SP4_ZO!$E$51</f>
        <v>6629.58</v>
      </c>
      <c r="J24" s="224">
        <v>0</v>
      </c>
      <c r="K24" s="225">
        <f t="shared" si="3"/>
        <v>7807.54</v>
      </c>
    </row>
    <row r="25" spans="1:11" ht="15.75" thickBot="1" x14ac:dyDescent="0.3">
      <c r="A25" s="572" t="s">
        <v>30</v>
      </c>
      <c r="B25" s="573"/>
      <c r="C25" s="285">
        <f t="shared" ref="C25:K25" si="4">C6+C18</f>
        <v>5886692.6099999994</v>
      </c>
      <c r="D25" s="285">
        <f t="shared" si="4"/>
        <v>214293.31</v>
      </c>
      <c r="E25" s="285">
        <f t="shared" si="4"/>
        <v>3838961.2100000004</v>
      </c>
      <c r="F25" s="285">
        <f t="shared" si="4"/>
        <v>2786922.3600000003</v>
      </c>
      <c r="G25" s="286">
        <f t="shared" si="4"/>
        <v>6811941.3799999999</v>
      </c>
      <c r="H25" s="285">
        <f t="shared" si="4"/>
        <v>0</v>
      </c>
      <c r="I25" s="285">
        <f t="shared" si="4"/>
        <v>10883032.1</v>
      </c>
      <c r="J25" s="285">
        <f t="shared" si="4"/>
        <v>37055.22</v>
      </c>
      <c r="K25" s="286">
        <f t="shared" si="4"/>
        <v>23833014.619999997</v>
      </c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25:B25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5" sqref="Q15"/>
    </sheetView>
  </sheetViews>
  <sheetFormatPr defaultRowHeight="15" x14ac:dyDescent="0.25"/>
  <cols>
    <col min="1" max="1" width="4.28515625" customWidth="1"/>
    <col min="2" max="2" width="27.85546875" customWidth="1"/>
    <col min="3" max="3" width="11" bestFit="1" customWidth="1"/>
    <col min="8" max="8" width="10.42578125" customWidth="1"/>
    <col min="10" max="10" width="10.28515625" bestFit="1" customWidth="1"/>
  </cols>
  <sheetData>
    <row r="1" spans="1:14" ht="23.25" customHeight="1" thickBot="1" x14ac:dyDescent="0.3">
      <c r="A1" s="152"/>
      <c r="B1" s="152"/>
      <c r="C1" s="425" t="s">
        <v>98</v>
      </c>
      <c r="D1" s="426"/>
      <c r="E1" s="426"/>
      <c r="F1" s="426"/>
      <c r="G1" s="426"/>
      <c r="H1" s="426"/>
      <c r="I1" s="426"/>
      <c r="J1" s="2"/>
      <c r="K1" s="2"/>
      <c r="L1" s="2"/>
      <c r="M1" s="2"/>
      <c r="N1" s="8"/>
    </row>
    <row r="2" spans="1:14" ht="15.75" thickBot="1" x14ac:dyDescent="0.3">
      <c r="A2" s="427" t="s">
        <v>0</v>
      </c>
      <c r="B2" s="437" t="s">
        <v>1</v>
      </c>
      <c r="C2" s="438" t="s">
        <v>2</v>
      </c>
      <c r="D2" s="439"/>
      <c r="E2" s="439"/>
      <c r="F2" s="439"/>
      <c r="G2" s="439"/>
      <c r="H2" s="439"/>
      <c r="I2" s="439"/>
      <c r="J2" s="439"/>
      <c r="K2" s="439"/>
      <c r="L2" s="439"/>
      <c r="M2" s="440"/>
      <c r="N2" s="413" t="s">
        <v>3</v>
      </c>
    </row>
    <row r="3" spans="1:14" ht="15.75" thickBot="1" x14ac:dyDescent="0.3">
      <c r="A3" s="428"/>
      <c r="B3" s="430"/>
      <c r="C3" s="228" t="s">
        <v>69</v>
      </c>
      <c r="D3" s="227" t="s">
        <v>4</v>
      </c>
      <c r="E3" s="228" t="s">
        <v>5</v>
      </c>
      <c r="F3" s="167" t="s">
        <v>6</v>
      </c>
      <c r="G3" s="326" t="s">
        <v>8</v>
      </c>
      <c r="H3" s="252" t="s">
        <v>94</v>
      </c>
      <c r="I3" s="326" t="s">
        <v>9</v>
      </c>
      <c r="J3" s="252" t="s">
        <v>10</v>
      </c>
      <c r="K3" s="326" t="s">
        <v>93</v>
      </c>
      <c r="L3" s="252" t="s">
        <v>11</v>
      </c>
      <c r="M3" s="331" t="s">
        <v>96</v>
      </c>
      <c r="N3" s="414"/>
    </row>
    <row r="4" spans="1:14" ht="15.75" thickBot="1" x14ac:dyDescent="0.3">
      <c r="A4" s="5">
        <v>1</v>
      </c>
      <c r="B4" s="9" t="s">
        <v>12</v>
      </c>
      <c r="C4" s="142">
        <f>[1]STA_SP1_NO!$C$10</f>
        <v>107776</v>
      </c>
      <c r="D4" s="145">
        <f>[2]STA_SP1_NO!$C$10</f>
        <v>51523</v>
      </c>
      <c r="E4" s="142">
        <f>[3]STA_SP1_NO!$C$10</f>
        <v>34626</v>
      </c>
      <c r="F4" s="144">
        <f>[4]STA_SP1_NO!$C$10</f>
        <v>148771</v>
      </c>
      <c r="G4" s="318">
        <f>[5]STA_SP1_NO!$C$10</f>
        <v>56802</v>
      </c>
      <c r="H4" s="144">
        <f>[6]STA_SP1_NO!$C$10</f>
        <v>75388</v>
      </c>
      <c r="I4" s="318">
        <f>[7]STA_SP1_NO!$C$10</f>
        <v>81406</v>
      </c>
      <c r="J4" s="144">
        <f>[8]STA_SP1_NO!$C$10</f>
        <v>68697</v>
      </c>
      <c r="K4" s="318">
        <f>[9]STA_SP1_NO!$C$10</f>
        <v>70298</v>
      </c>
      <c r="L4" s="330">
        <f>[10]STA_SP1_NO!$C$10</f>
        <v>115151</v>
      </c>
      <c r="M4" s="332">
        <f>[11]STA_SP1_NO!$C$10</f>
        <v>4914</v>
      </c>
      <c r="N4" s="238">
        <f t="shared" ref="N4:N22" si="0">SUM(C4:M4)</f>
        <v>815352</v>
      </c>
    </row>
    <row r="5" spans="1:14" ht="15.75" thickBot="1" x14ac:dyDescent="0.3">
      <c r="A5" s="4">
        <v>2</v>
      </c>
      <c r="B5" s="10" t="s">
        <v>13</v>
      </c>
      <c r="C5" s="142">
        <f>[1]STA_SP1_NO!$C$20</f>
        <v>1813</v>
      </c>
      <c r="D5" s="145">
        <f>[2]STA_SP1_NO!$C$20</f>
        <v>18979</v>
      </c>
      <c r="E5" s="142">
        <f>[3]STA_SP1_NO!$C$20</f>
        <v>612</v>
      </c>
      <c r="F5" s="144">
        <f>[4]STA_SP1_NO!$C$20</f>
        <v>14269</v>
      </c>
      <c r="G5" s="318">
        <f>[5]STA_SP1_NO!$C$20</f>
        <v>1321</v>
      </c>
      <c r="H5" s="144">
        <f>[6]STA_SP1_NO!$C$20</f>
        <v>0</v>
      </c>
      <c r="I5" s="318">
        <f>[7]STA_SP1_NO!$C$20</f>
        <v>522</v>
      </c>
      <c r="J5" s="144">
        <f>[8]STA_SP1_NO!$C$20</f>
        <v>0</v>
      </c>
      <c r="K5" s="318">
        <f>[9]STA_SP1_NO!$C$20</f>
        <v>1848</v>
      </c>
      <c r="L5" s="330">
        <f>[10]STA_SP1_NO!$C$20</f>
        <v>1607</v>
      </c>
      <c r="M5" s="332">
        <f>[11]STA_SP1_NO!$C$20</f>
        <v>0</v>
      </c>
      <c r="N5" s="239">
        <f t="shared" si="0"/>
        <v>40971</v>
      </c>
    </row>
    <row r="6" spans="1:14" ht="15.75" thickBot="1" x14ac:dyDescent="0.3">
      <c r="A6" s="4">
        <v>3</v>
      </c>
      <c r="B6" s="10" t="s">
        <v>14</v>
      </c>
      <c r="C6" s="142">
        <f>[1]STA_SP1_NO!$C$24</f>
        <v>7061</v>
      </c>
      <c r="D6" s="145">
        <f>[2]STA_SP1_NO!$C$24</f>
        <v>6960</v>
      </c>
      <c r="E6" s="142">
        <f>[3]STA_SP1_NO!$C$24</f>
        <v>11088</v>
      </c>
      <c r="F6" s="144">
        <f>[4]STA_SP1_NO!$C$24</f>
        <v>8522</v>
      </c>
      <c r="G6" s="318">
        <f>[5]STA_SP1_NO!$C$24</f>
        <v>5371</v>
      </c>
      <c r="H6" s="144">
        <f>[6]STA_SP1_NO!$C$24</f>
        <v>1430</v>
      </c>
      <c r="I6" s="318">
        <f>[7]STA_SP1_NO!$C$24</f>
        <v>3565</v>
      </c>
      <c r="J6" s="144">
        <f>[8]STA_SP1_NO!$C$24</f>
        <v>6020</v>
      </c>
      <c r="K6" s="318">
        <f>[9]STA_SP1_NO!$C$24</f>
        <v>5132</v>
      </c>
      <c r="L6" s="330">
        <f>[10]STA_SP1_NO!$C$24</f>
        <v>4344</v>
      </c>
      <c r="M6" s="332">
        <f>[11]STA_SP1_NO!$C$24</f>
        <v>209</v>
      </c>
      <c r="N6" s="240">
        <f t="shared" si="0"/>
        <v>59702</v>
      </c>
    </row>
    <row r="7" spans="1:14" ht="15.75" thickBot="1" x14ac:dyDescent="0.3">
      <c r="A7" s="4">
        <v>4</v>
      </c>
      <c r="B7" s="10" t="s">
        <v>15</v>
      </c>
      <c r="C7" s="142">
        <f>[1]STA_SP1_NO!$C$27</f>
        <v>0</v>
      </c>
      <c r="D7" s="145">
        <f>[2]STA_SP1_NO!$C$27</f>
        <v>0</v>
      </c>
      <c r="E7" s="142">
        <f>[3]STA_SP1_NO!$C$27</f>
        <v>0</v>
      </c>
      <c r="F7" s="144">
        <f>[4]STA_SP1_NO!$C$27</f>
        <v>0</v>
      </c>
      <c r="G7" s="318">
        <f>[5]STA_SP1_NO!$C$27</f>
        <v>0</v>
      </c>
      <c r="H7" s="144">
        <f>[6]STA_SP1_NO!$C$27</f>
        <v>0</v>
      </c>
      <c r="I7" s="318">
        <f>[7]STA_SP1_NO!$C$27</f>
        <v>0</v>
      </c>
      <c r="J7" s="144">
        <f>[8]STA_SP1_NO!$C$27</f>
        <v>0</v>
      </c>
      <c r="K7" s="318">
        <f>[9]STA_SP1_NO!$C$27</f>
        <v>0</v>
      </c>
      <c r="L7" s="330">
        <f>[10]STA_SP1_NO!$C$27</f>
        <v>0</v>
      </c>
      <c r="M7" s="332">
        <f>[11]STA_SP1_NO!$C$27</f>
        <v>0</v>
      </c>
      <c r="N7" s="239">
        <f t="shared" si="0"/>
        <v>0</v>
      </c>
    </row>
    <row r="8" spans="1:14" ht="15.75" thickBot="1" x14ac:dyDescent="0.3">
      <c r="A8" s="4">
        <v>5</v>
      </c>
      <c r="B8" s="10" t="s">
        <v>16</v>
      </c>
      <c r="C8" s="142">
        <f>[1]STA_SP1_NO!$C$30</f>
        <v>1</v>
      </c>
      <c r="D8" s="145">
        <f>[2]STA_SP1_NO!$C$30</f>
        <v>1</v>
      </c>
      <c r="E8" s="142">
        <f>[3]STA_SP1_NO!$C$30</f>
        <v>0</v>
      </c>
      <c r="F8" s="144">
        <f>[4]STA_SP1_NO!$C$30</f>
        <v>0</v>
      </c>
      <c r="G8" s="318">
        <f>[5]STA_SP1_NO!$C$30</f>
        <v>8</v>
      </c>
      <c r="H8" s="144">
        <f>[6]STA_SP1_NO!$C$30</f>
        <v>0</v>
      </c>
      <c r="I8" s="318">
        <f>[7]STA_SP1_NO!$C$30</f>
        <v>0</v>
      </c>
      <c r="J8" s="144">
        <f>[8]STA_SP1_NO!$C$30</f>
        <v>2</v>
      </c>
      <c r="K8" s="318">
        <f>[9]STA_SP1_NO!$C$30</f>
        <v>0</v>
      </c>
      <c r="L8" s="330">
        <f>[10]STA_SP1_NO!$C$30</f>
        <v>1</v>
      </c>
      <c r="M8" s="332">
        <f>[11]STA_SP1_NO!$C$30</f>
        <v>0</v>
      </c>
      <c r="N8" s="239">
        <f t="shared" si="0"/>
        <v>13</v>
      </c>
    </row>
    <row r="9" spans="1:14" ht="15.75" thickBot="1" x14ac:dyDescent="0.3">
      <c r="A9" s="4">
        <v>6</v>
      </c>
      <c r="B9" s="10" t="s">
        <v>17</v>
      </c>
      <c r="C9" s="142">
        <f>[1]STA_SP1_NO!$C$33</f>
        <v>4</v>
      </c>
      <c r="D9" s="145">
        <f>[2]STA_SP1_NO!$C$33</f>
        <v>4</v>
      </c>
      <c r="E9" s="142">
        <f>[3]STA_SP1_NO!$C$33</f>
        <v>0</v>
      </c>
      <c r="F9" s="144">
        <f>[4]STA_SP1_NO!$C$33</f>
        <v>23</v>
      </c>
      <c r="G9" s="318">
        <f>[5]STA_SP1_NO!$C$33</f>
        <v>2</v>
      </c>
      <c r="H9" s="144">
        <f>[6]STA_SP1_NO!$C$33</f>
        <v>0</v>
      </c>
      <c r="I9" s="318">
        <f>[7]STA_SP1_NO!$C$33</f>
        <v>2</v>
      </c>
      <c r="J9" s="144">
        <f>[8]STA_SP1_NO!$C$33</f>
        <v>16</v>
      </c>
      <c r="K9" s="318">
        <f>[9]STA_SP1_NO!$C$33</f>
        <v>3</v>
      </c>
      <c r="L9" s="330">
        <f>[10]STA_SP1_NO!$C$33</f>
        <v>0</v>
      </c>
      <c r="M9" s="332">
        <f>[11]STA_SP1_NO!$C$33</f>
        <v>0</v>
      </c>
      <c r="N9" s="239">
        <f t="shared" si="0"/>
        <v>54</v>
      </c>
    </row>
    <row r="10" spans="1:14" ht="15.75" thickBot="1" x14ac:dyDescent="0.3">
      <c r="A10" s="4">
        <v>7</v>
      </c>
      <c r="B10" s="10" t="s">
        <v>18</v>
      </c>
      <c r="C10" s="142">
        <f>[1]STA_SP1_NO!$C$36</f>
        <v>233</v>
      </c>
      <c r="D10" s="145">
        <f>[2]STA_SP1_NO!$C$36</f>
        <v>991</v>
      </c>
      <c r="E10" s="142">
        <f>[3]STA_SP1_NO!$C$36</f>
        <v>286</v>
      </c>
      <c r="F10" s="144">
        <f>[4]STA_SP1_NO!$C$36</f>
        <v>215</v>
      </c>
      <c r="G10" s="318">
        <f>[5]STA_SP1_NO!$C$36</f>
        <v>538</v>
      </c>
      <c r="H10" s="144">
        <f>[6]STA_SP1_NO!$C$36</f>
        <v>0</v>
      </c>
      <c r="I10" s="318">
        <f>[7]STA_SP1_NO!$C$36</f>
        <v>186</v>
      </c>
      <c r="J10" s="144">
        <f>[8]STA_SP1_NO!$C$36</f>
        <v>209</v>
      </c>
      <c r="K10" s="318">
        <f>[9]STA_SP1_NO!$C$36</f>
        <v>47</v>
      </c>
      <c r="L10" s="330">
        <f>[10]STA_SP1_NO!$C$36</f>
        <v>30</v>
      </c>
      <c r="M10" s="332">
        <f>[11]STA_SP1_NO!$C$36</f>
        <v>0</v>
      </c>
      <c r="N10" s="239">
        <f t="shared" si="0"/>
        <v>2735</v>
      </c>
    </row>
    <row r="11" spans="1:14" ht="15.75" thickBot="1" x14ac:dyDescent="0.3">
      <c r="A11" s="4">
        <v>8</v>
      </c>
      <c r="B11" s="10" t="s">
        <v>19</v>
      </c>
      <c r="C11" s="142">
        <f>[1]STA_SP1_NO!$C$40</f>
        <v>16514</v>
      </c>
      <c r="D11" s="145">
        <f>[2]STA_SP1_NO!$C$40</f>
        <v>21587</v>
      </c>
      <c r="E11" s="142">
        <f>[3]STA_SP1_NO!$C$40</f>
        <v>6702</v>
      </c>
      <c r="F11" s="144">
        <f>[4]STA_SP1_NO!$C$40</f>
        <v>25836</v>
      </c>
      <c r="G11" s="318">
        <f>[5]STA_SP1_NO!$C$40</f>
        <v>15149</v>
      </c>
      <c r="H11" s="144">
        <f>[6]STA_SP1_NO!$C$40</f>
        <v>1167</v>
      </c>
      <c r="I11" s="318">
        <f>[7]STA_SP1_NO!$C$40</f>
        <v>4828</v>
      </c>
      <c r="J11" s="144">
        <f>[8]STA_SP1_NO!$C$40</f>
        <v>7890</v>
      </c>
      <c r="K11" s="318">
        <f>[9]STA_SP1_NO!$C$40</f>
        <v>9942</v>
      </c>
      <c r="L11" s="330">
        <f>[10]STA_SP1_NO!$C$40</f>
        <v>21537</v>
      </c>
      <c r="M11" s="332">
        <f>[11]STA_SP1_NO!$C$40</f>
        <v>91</v>
      </c>
      <c r="N11" s="240">
        <f t="shared" si="0"/>
        <v>131243</v>
      </c>
    </row>
    <row r="12" spans="1:14" ht="15.75" thickBot="1" x14ac:dyDescent="0.3">
      <c r="A12" s="4">
        <v>9</v>
      </c>
      <c r="B12" s="10" t="s">
        <v>20</v>
      </c>
      <c r="C12" s="142">
        <f>[1]STA_SP1_NO!$C$56</f>
        <v>18091</v>
      </c>
      <c r="D12" s="145">
        <f>[2]STA_SP1_NO!$C$56</f>
        <v>25697</v>
      </c>
      <c r="E12" s="142">
        <f>[3]STA_SP1_NO!$C$56</f>
        <v>2830</v>
      </c>
      <c r="F12" s="144">
        <f>[4]STA_SP1_NO!$C$56</f>
        <v>44020</v>
      </c>
      <c r="G12" s="318">
        <f>[5]STA_SP1_NO!$C$56</f>
        <v>13145</v>
      </c>
      <c r="H12" s="144">
        <f>[6]STA_SP1_NO!$C$56</f>
        <v>742</v>
      </c>
      <c r="I12" s="318">
        <f>[7]STA_SP1_NO!$C$56</f>
        <v>2661</v>
      </c>
      <c r="J12" s="144">
        <f>[8]STA_SP1_NO!$C$56</f>
        <v>3769</v>
      </c>
      <c r="K12" s="318">
        <f>[9]STA_SP1_NO!$C$56</f>
        <v>8658</v>
      </c>
      <c r="L12" s="330">
        <f>[10]STA_SP1_NO!$C$56</f>
        <v>14558</v>
      </c>
      <c r="M12" s="332">
        <f>[11]STA_SP1_NO!$C$56</f>
        <v>59</v>
      </c>
      <c r="N12" s="240">
        <f t="shared" si="0"/>
        <v>134230</v>
      </c>
    </row>
    <row r="13" spans="1:14" ht="15.75" thickBot="1" x14ac:dyDescent="0.3">
      <c r="A13" s="4">
        <v>10</v>
      </c>
      <c r="B13" s="10" t="s">
        <v>21</v>
      </c>
      <c r="C13" s="142">
        <f>[1]STA_SP1_NO!$C$88</f>
        <v>166426</v>
      </c>
      <c r="D13" s="145">
        <f>[2]STA_SP1_NO!$C$88</f>
        <v>83840</v>
      </c>
      <c r="E13" s="142">
        <f>[3]STA_SP1_NO!$C$88</f>
        <v>94990</v>
      </c>
      <c r="F13" s="144">
        <f>[4]STA_SP1_NO!$C$88</f>
        <v>87943</v>
      </c>
      <c r="G13" s="318">
        <f>[5]STA_SP1_NO!$C$88</f>
        <v>84950</v>
      </c>
      <c r="H13" s="144">
        <f>[6]STA_SP1_NO!$C$88</f>
        <v>120763</v>
      </c>
      <c r="I13" s="318">
        <f>[7]STA_SP1_NO!$C$88</f>
        <v>151203</v>
      </c>
      <c r="J13" s="144">
        <f>[8]STA_SP1_NO!$C$88</f>
        <v>104384</v>
      </c>
      <c r="K13" s="318">
        <f>[9]STA_SP1_NO!$C$88</f>
        <v>67585</v>
      </c>
      <c r="L13" s="330">
        <f>[10]STA_SP1_NO!$C$88</f>
        <v>106171</v>
      </c>
      <c r="M13" s="332">
        <f>[11]STA_SP1_NO!$C$88</f>
        <v>8035</v>
      </c>
      <c r="N13" s="240">
        <f t="shared" si="0"/>
        <v>1076290</v>
      </c>
    </row>
    <row r="14" spans="1:14" ht="15.75" thickBot="1" x14ac:dyDescent="0.3">
      <c r="A14" s="4">
        <v>11</v>
      </c>
      <c r="B14" s="10" t="s">
        <v>22</v>
      </c>
      <c r="C14" s="142">
        <f>[1]STA_SP1_NO!$C$124</f>
        <v>14</v>
      </c>
      <c r="D14" s="145">
        <f>[2]STA_SP1_NO!$C$124</f>
        <v>15</v>
      </c>
      <c r="E14" s="142">
        <f>[3]STA_SP1_NO!$C$124</f>
        <v>0</v>
      </c>
      <c r="F14" s="144">
        <f>[4]STA_SP1_NO!$C$124</f>
        <v>0</v>
      </c>
      <c r="G14" s="318">
        <f>[5]STA_SP1_NO!$C$124</f>
        <v>7</v>
      </c>
      <c r="H14" s="144">
        <f>[6]STA_SP1_NO!$C$124</f>
        <v>0</v>
      </c>
      <c r="I14" s="318">
        <f>[7]STA_SP1_NO!$C$124</f>
        <v>0</v>
      </c>
      <c r="J14" s="144">
        <f>[8]STA_SP1_NO!$C$124</f>
        <v>39</v>
      </c>
      <c r="K14" s="318">
        <f>[9]STA_SP1_NO!$C$124</f>
        <v>0</v>
      </c>
      <c r="L14" s="330">
        <f>[10]STA_SP1_NO!$C$124</f>
        <v>4</v>
      </c>
      <c r="M14" s="332">
        <f>[11]STA_SP1_NO!$C$124</f>
        <v>0</v>
      </c>
      <c r="N14" s="239">
        <f t="shared" si="0"/>
        <v>79</v>
      </c>
    </row>
    <row r="15" spans="1:14" ht="15.75" thickBot="1" x14ac:dyDescent="0.3">
      <c r="A15" s="4">
        <v>12</v>
      </c>
      <c r="B15" s="10" t="s">
        <v>23</v>
      </c>
      <c r="C15" s="142">
        <f>[1]STA_SP1_NO!$C$128</f>
        <v>177</v>
      </c>
      <c r="D15" s="145">
        <f>[2]STA_SP1_NO!$C$128</f>
        <v>57</v>
      </c>
      <c r="E15" s="142">
        <f>[3]STA_SP1_NO!$C$128</f>
        <v>31</v>
      </c>
      <c r="F15" s="144">
        <f>[4]STA_SP1_NO!$C$128</f>
        <v>284</v>
      </c>
      <c r="G15" s="318">
        <f>[5]STA_SP1_NO!$C$128</f>
        <v>188</v>
      </c>
      <c r="H15" s="144">
        <f>[6]STA_SP1_NO!$C$128</f>
        <v>0</v>
      </c>
      <c r="I15" s="318">
        <f>[7]STA_SP1_NO!$C$128</f>
        <v>115</v>
      </c>
      <c r="J15" s="144">
        <f>[8]STA_SP1_NO!$C$128</f>
        <v>212</v>
      </c>
      <c r="K15" s="318">
        <f>[9]STA_SP1_NO!$C$128</f>
        <v>77</v>
      </c>
      <c r="L15" s="330">
        <f>[10]STA_SP1_NO!$C$128</f>
        <v>30</v>
      </c>
      <c r="M15" s="332">
        <f>[11]STA_SP1_NO!$C$128</f>
        <v>0</v>
      </c>
      <c r="N15" s="239">
        <f t="shared" si="0"/>
        <v>1171</v>
      </c>
    </row>
    <row r="16" spans="1:14" ht="15.75" thickBot="1" x14ac:dyDescent="0.3">
      <c r="A16" s="4">
        <v>13</v>
      </c>
      <c r="B16" s="10" t="s">
        <v>24</v>
      </c>
      <c r="C16" s="142">
        <f>[1]STA_SP1_NO!$C$132</f>
        <v>6502</v>
      </c>
      <c r="D16" s="145">
        <f>[2]STA_SP1_NO!$C$132</f>
        <v>9163</v>
      </c>
      <c r="E16" s="142">
        <f>[3]STA_SP1_NO!$C$132</f>
        <v>1470</v>
      </c>
      <c r="F16" s="144">
        <f>[4]STA_SP1_NO!$C$132</f>
        <v>16520</v>
      </c>
      <c r="G16" s="318">
        <f>[5]STA_SP1_NO!$C$132</f>
        <v>14639</v>
      </c>
      <c r="H16" s="144">
        <f>[6]STA_SP1_NO!$C$132</f>
        <v>365</v>
      </c>
      <c r="I16" s="318">
        <f>[7]STA_SP1_NO!$C$132</f>
        <v>2298</v>
      </c>
      <c r="J16" s="144">
        <f>[8]STA_SP1_NO!$C$132</f>
        <v>4592</v>
      </c>
      <c r="K16" s="318">
        <f>[9]STA_SP1_NO!$C$132</f>
        <v>2374</v>
      </c>
      <c r="L16" s="330">
        <f>[10]STA_SP1_NO!$C$132</f>
        <v>14147</v>
      </c>
      <c r="M16" s="332">
        <f>[11]STA_SP1_NO!$C$132</f>
        <v>45</v>
      </c>
      <c r="N16" s="239">
        <f t="shared" si="0"/>
        <v>72115</v>
      </c>
    </row>
    <row r="17" spans="1:14" ht="15.75" thickBot="1" x14ac:dyDescent="0.3">
      <c r="A17" s="4">
        <v>14</v>
      </c>
      <c r="B17" s="10" t="s">
        <v>25</v>
      </c>
      <c r="C17" s="142">
        <f>[1]STA_SP1_NO!$C$153</f>
        <v>1998</v>
      </c>
      <c r="D17" s="145">
        <f>[2]STA_SP1_NO!$C$153</f>
        <v>11687</v>
      </c>
      <c r="E17" s="142">
        <f>[3]STA_SP1_NO!$C$153</f>
        <v>70</v>
      </c>
      <c r="F17" s="144">
        <f>[4]STA_SP1_NO!$C$153</f>
        <v>47</v>
      </c>
      <c r="G17" s="318">
        <f>[5]STA_SP1_NO!$C$153</f>
        <v>0</v>
      </c>
      <c r="H17" s="144">
        <f>[6]STA_SP1_NO!$C$153</f>
        <v>0</v>
      </c>
      <c r="I17" s="318">
        <f>[7]STA_SP1_NO!$C$153</f>
        <v>0</v>
      </c>
      <c r="J17" s="144">
        <f>[8]STA_SP1_NO!$C$153</f>
        <v>0</v>
      </c>
      <c r="K17" s="318">
        <f>[9]STA_SP1_NO!$C$153</f>
        <v>1162</v>
      </c>
      <c r="L17" s="330">
        <f>[10]STA_SP1_NO!$C$153</f>
        <v>357</v>
      </c>
      <c r="M17" s="332">
        <f>[11]STA_SP1_NO!$C$153</f>
        <v>0</v>
      </c>
      <c r="N17" s="239">
        <f t="shared" si="0"/>
        <v>15321</v>
      </c>
    </row>
    <row r="18" spans="1:14" ht="15.75" thickBot="1" x14ac:dyDescent="0.3">
      <c r="A18" s="4">
        <v>15</v>
      </c>
      <c r="B18" s="10" t="s">
        <v>26</v>
      </c>
      <c r="C18" s="142">
        <f>[1]STA_SP1_NO!$C$158</f>
        <v>0</v>
      </c>
      <c r="D18" s="145">
        <f>[2]STA_SP1_NO!$C$158</f>
        <v>0</v>
      </c>
      <c r="E18" s="142">
        <f>[3]STA_SP1_NO!$C$158</f>
        <v>1</v>
      </c>
      <c r="F18" s="144">
        <f>[4]STA_SP1_NO!$C$158</f>
        <v>0</v>
      </c>
      <c r="G18" s="318">
        <f>[5]STA_SP1_NO!$C$158</f>
        <v>16</v>
      </c>
      <c r="H18" s="144">
        <f>[6]STA_SP1_NO!$C$158</f>
        <v>0</v>
      </c>
      <c r="I18" s="318">
        <f>[7]STA_SP1_NO!$C$158</f>
        <v>0</v>
      </c>
      <c r="J18" s="144">
        <f>[8]STA_SP1_NO!$C$158</f>
        <v>2</v>
      </c>
      <c r="K18" s="318">
        <f>[9]STA_SP1_NO!$C$158</f>
        <v>9</v>
      </c>
      <c r="L18" s="330">
        <f>[10]STA_SP1_NO!$C$158</f>
        <v>0</v>
      </c>
      <c r="M18" s="332">
        <f>[11]STA_SP1_NO!$C$158</f>
        <v>0</v>
      </c>
      <c r="N18" s="239">
        <f t="shared" si="0"/>
        <v>28</v>
      </c>
    </row>
    <row r="19" spans="1:14" ht="15.75" thickBot="1" x14ac:dyDescent="0.3">
      <c r="A19" s="4">
        <v>16</v>
      </c>
      <c r="B19" s="10" t="s">
        <v>27</v>
      </c>
      <c r="C19" s="142">
        <f>[1]STA_SP1_NO!$C$161</f>
        <v>36</v>
      </c>
      <c r="D19" s="145">
        <f>[2]STA_SP1_NO!$C$161</f>
        <v>62</v>
      </c>
      <c r="E19" s="142">
        <f>[3]STA_SP1_NO!$C$161</f>
        <v>9</v>
      </c>
      <c r="F19" s="144">
        <f>[4]STA_SP1_NO!$C$161</f>
        <v>311</v>
      </c>
      <c r="G19" s="318">
        <f>[5]STA_SP1_NO!$C$161</f>
        <v>1059</v>
      </c>
      <c r="H19" s="144">
        <f>[6]STA_SP1_NO!$C$161</f>
        <v>0</v>
      </c>
      <c r="I19" s="318">
        <f>[7]STA_SP1_NO!$C$161</f>
        <v>27</v>
      </c>
      <c r="J19" s="144">
        <f>[8]STA_SP1_NO!$C$161</f>
        <v>0</v>
      </c>
      <c r="K19" s="318">
        <f>[9]STA_SP1_NO!$C$161</f>
        <v>30</v>
      </c>
      <c r="L19" s="330">
        <f>[10]STA_SP1_NO!$C$161</f>
        <v>13</v>
      </c>
      <c r="M19" s="332">
        <f>[11]STA_SP1_NO!$C$161</f>
        <v>0</v>
      </c>
      <c r="N19" s="239">
        <f t="shared" si="0"/>
        <v>1547</v>
      </c>
    </row>
    <row r="20" spans="1:14" ht="15.75" thickBot="1" x14ac:dyDescent="0.3">
      <c r="A20" s="4">
        <v>17</v>
      </c>
      <c r="B20" s="10" t="s">
        <v>28</v>
      </c>
      <c r="C20" s="142">
        <f>[1]STA_SP1_NO!$C$167</f>
        <v>0</v>
      </c>
      <c r="D20" s="145">
        <f>[2]STA_SP1_NO!$C$167</f>
        <v>0</v>
      </c>
      <c r="E20" s="142">
        <f>[3]STA_SP1_NO!$C$167</f>
        <v>0</v>
      </c>
      <c r="F20" s="144">
        <f>[4]STA_SP1_NO!$C$167</f>
        <v>0</v>
      </c>
      <c r="G20" s="318">
        <f>[5]STA_SP1_NO!$C$167</f>
        <v>0</v>
      </c>
      <c r="H20" s="144">
        <f>[6]STA_SP1_NO!$C$167</f>
        <v>0</v>
      </c>
      <c r="I20" s="318">
        <f>[7]STA_SP1_NO!$C$167</f>
        <v>0</v>
      </c>
      <c r="J20" s="144">
        <f>[8]STA_SP1_NO!$C$167</f>
        <v>0</v>
      </c>
      <c r="K20" s="318">
        <f>[9]STA_SP1_NO!$C$167</f>
        <v>0</v>
      </c>
      <c r="L20" s="330">
        <f>[10]STA_SP1_NO!$C$167</f>
        <v>3</v>
      </c>
      <c r="M20" s="332">
        <f>[11]STA_SP1_NO!$C$167</f>
        <v>0</v>
      </c>
      <c r="N20" s="239">
        <f t="shared" si="0"/>
        <v>3</v>
      </c>
    </row>
    <row r="21" spans="1:14" ht="15.75" thickBot="1" x14ac:dyDescent="0.3">
      <c r="A21" s="6">
        <v>18</v>
      </c>
      <c r="B21" s="11" t="s">
        <v>29</v>
      </c>
      <c r="C21" s="142">
        <f>[1]STA_SP1_NO!$C$170</f>
        <v>36758</v>
      </c>
      <c r="D21" s="145">
        <f>[2]STA_SP1_NO!$C$170</f>
        <v>98617</v>
      </c>
      <c r="E21" s="142">
        <f>[3]STA_SP1_NO!$C$170</f>
        <v>17844</v>
      </c>
      <c r="F21" s="144">
        <f>[4]STA_SP1_NO!$C$170</f>
        <v>83120</v>
      </c>
      <c r="G21" s="318">
        <f>[5]STA_SP1_NO!$C$170</f>
        <v>98219</v>
      </c>
      <c r="H21" s="144">
        <f>[6]STA_SP1_NO!$C$170</f>
        <v>10103</v>
      </c>
      <c r="I21" s="318">
        <f>[7]STA_SP1_NO!$C$170</f>
        <v>43159</v>
      </c>
      <c r="J21" s="144">
        <f>[8]STA_SP1_NO!$C$170</f>
        <v>37725</v>
      </c>
      <c r="K21" s="318">
        <f>[9]STA_SP1_NO!$C$170</f>
        <v>18652</v>
      </c>
      <c r="L21" s="144">
        <f>[10]STA_SP1_NO!$C$170</f>
        <v>37308</v>
      </c>
      <c r="M21" s="332">
        <f>[11]STA_SP1_NO!$C$170</f>
        <v>25</v>
      </c>
      <c r="N21" s="241">
        <f t="shared" si="0"/>
        <v>481530</v>
      </c>
    </row>
    <row r="22" spans="1:14" ht="15.75" thickBot="1" x14ac:dyDescent="0.3">
      <c r="A22" s="7"/>
      <c r="B22" s="19" t="s">
        <v>30</v>
      </c>
      <c r="C22" s="111">
        <f>[1]STA_SP1_NO!$C$175</f>
        <v>239128</v>
      </c>
      <c r="D22" s="112">
        <f>[2]STA_SP1_NO!$C$175</f>
        <v>247202</v>
      </c>
      <c r="E22" s="113">
        <f>[3]STA_SP1_NO!$C$175</f>
        <v>133038</v>
      </c>
      <c r="F22" s="325">
        <f>[4]STA_SP1_NO!$C$175</f>
        <v>251712</v>
      </c>
      <c r="G22" s="327">
        <f>[5]STA_SP1_NO!$C$175</f>
        <v>220915</v>
      </c>
      <c r="H22" s="325">
        <f>[6]STA_SP1_NO!$C$175</f>
        <v>133395</v>
      </c>
      <c r="I22" s="327">
        <f>[7]STA_SP1_NO!$C$175</f>
        <v>204442</v>
      </c>
      <c r="J22" s="325">
        <f>[8]STA_SP1_NO!$C$175</f>
        <v>159876</v>
      </c>
      <c r="K22" s="327">
        <f>[9]STA_SP1_NO!$C$175</f>
        <v>133116</v>
      </c>
      <c r="L22" s="325">
        <f>[10]STA_SP1_NO!$C$175</f>
        <v>221626</v>
      </c>
      <c r="M22" s="333">
        <f>[11]STA_SP1_NO!$C$175</f>
        <v>8412</v>
      </c>
      <c r="N22" s="242">
        <f t="shared" si="0"/>
        <v>1952862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75" thickBot="1" x14ac:dyDescent="0.3">
      <c r="A24" s="419" t="s">
        <v>31</v>
      </c>
      <c r="B24" s="420"/>
      <c r="C24" s="23">
        <f>C22/N22</f>
        <v>0.12245002463051664</v>
      </c>
      <c r="D24" s="24">
        <f>D22/N22</f>
        <v>0.12658446935830592</v>
      </c>
      <c r="E24" s="25">
        <f>E22/N22</f>
        <v>6.8124629390095157E-2</v>
      </c>
      <c r="F24" s="329">
        <f>F22/N22</f>
        <v>0.12889390033704379</v>
      </c>
      <c r="G24" s="328">
        <f>G22/N22</f>
        <v>0.113123712786669</v>
      </c>
      <c r="H24" s="329">
        <f>H22/N22</f>
        <v>6.8307438006372193E-2</v>
      </c>
      <c r="I24" s="328">
        <f>I22/N22</f>
        <v>0.10468840092131446</v>
      </c>
      <c r="J24" s="329">
        <f>J22/N22</f>
        <v>8.186753595492155E-2</v>
      </c>
      <c r="K24" s="328">
        <f>K22/N22</f>
        <v>6.8164570768441402E-2</v>
      </c>
      <c r="L24" s="329">
        <f>L22/N22</f>
        <v>0.1134877938123636</v>
      </c>
      <c r="M24" s="334">
        <f>M22/N22</f>
        <v>4.3075240339563161E-3</v>
      </c>
      <c r="N24" s="245">
        <f>SUM(C24:M24)</f>
        <v>1.0000000000000002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427" t="s">
        <v>0</v>
      </c>
      <c r="B26" s="429" t="s">
        <v>1</v>
      </c>
      <c r="C26" s="445" t="s">
        <v>90</v>
      </c>
      <c r="D26" s="446"/>
      <c r="E26" s="446"/>
      <c r="F26" s="446"/>
      <c r="G26" s="446"/>
      <c r="H26" s="447"/>
      <c r="I26" s="443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44"/>
      <c r="J27" s="81"/>
      <c r="K27" s="415" t="s">
        <v>33</v>
      </c>
      <c r="L27" s="416"/>
      <c r="M27" s="232">
        <f>N22</f>
        <v>1952862</v>
      </c>
      <c r="N27" s="233">
        <f>M27/M29</f>
        <v>0.95359944528135121</v>
      </c>
    </row>
    <row r="28" spans="1:14" ht="15.75" thickBot="1" x14ac:dyDescent="0.3">
      <c r="A28" s="22">
        <v>19</v>
      </c>
      <c r="B28" s="80" t="s">
        <v>34</v>
      </c>
      <c r="C28" s="187">
        <f>[12]STA_SP1_ZO!$I$51</f>
        <v>5338</v>
      </c>
      <c r="D28" s="209">
        <f>[13]STA_SP1_ZO!$I$51</f>
        <v>1814</v>
      </c>
      <c r="E28" s="187">
        <f>[14]STA_SP1_ZO!$I$51</f>
        <v>2916</v>
      </c>
      <c r="F28" s="186">
        <f>[15]STA_SP1_ZO!$I$51</f>
        <v>9498</v>
      </c>
      <c r="G28" s="187">
        <f>[16]STA_SP1_ZO!$I$51</f>
        <v>74245</v>
      </c>
      <c r="H28" s="212">
        <f>[17]STA_SP1_ZO!$I$51</f>
        <v>1212</v>
      </c>
      <c r="I28" s="243">
        <f>SUM(C28:H28)</f>
        <v>95023</v>
      </c>
      <c r="J28" s="81"/>
      <c r="K28" s="415" t="s">
        <v>34</v>
      </c>
      <c r="L28" s="416"/>
      <c r="M28" s="234">
        <f>I28</f>
        <v>95023</v>
      </c>
      <c r="N28" s="235">
        <f>M28/M29</f>
        <v>4.6400554718648755E-2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41" t="s">
        <v>3</v>
      </c>
      <c r="L29" s="442"/>
      <c r="M29" s="236">
        <f>M27+M28</f>
        <v>2047885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5.6175873209643984E-2</v>
      </c>
      <c r="D30" s="82">
        <f>D28/I28</f>
        <v>1.9090115024783475E-2</v>
      </c>
      <c r="E30" s="23">
        <f>E28/I28</f>
        <v>3.0687307283499783E-2</v>
      </c>
      <c r="F30" s="82">
        <f>F28/I28</f>
        <v>9.9954747797901561E-2</v>
      </c>
      <c r="G30" s="23">
        <f>G28/I28</f>
        <v>0.78133714995316927</v>
      </c>
      <c r="H30" s="82">
        <f>H28/I28</f>
        <v>1.2754806731001968E-2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scale="9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J9" sqref="J9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73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585" t="s">
        <v>120</v>
      </c>
      <c r="C4" s="585"/>
      <c r="D4" s="585"/>
      <c r="E4" s="585"/>
      <c r="F4" s="585"/>
      <c r="G4" s="585"/>
      <c r="H4" s="585"/>
    </row>
    <row r="5" spans="1:8" x14ac:dyDescent="0.25">
      <c r="A5" s="1"/>
      <c r="B5" s="159"/>
      <c r="C5" s="160"/>
      <c r="D5" s="160"/>
      <c r="E5" s="160"/>
      <c r="F5" s="160"/>
      <c r="G5" s="160"/>
      <c r="H5" s="160"/>
    </row>
    <row r="6" spans="1:8" ht="15.75" thickBot="1" x14ac:dyDescent="0.3">
      <c r="A6" s="1"/>
      <c r="B6" s="1"/>
      <c r="C6" s="1"/>
      <c r="D6" s="1"/>
      <c r="E6" s="1"/>
      <c r="F6" s="1"/>
      <c r="G6" s="79"/>
      <c r="H6" s="1"/>
    </row>
    <row r="7" spans="1:8" ht="15" customHeight="1" x14ac:dyDescent="0.25">
      <c r="A7" s="1"/>
      <c r="B7" s="586" t="s">
        <v>3</v>
      </c>
      <c r="C7" s="587"/>
      <c r="D7" s="590" t="s">
        <v>61</v>
      </c>
      <c r="E7" s="592" t="s">
        <v>62</v>
      </c>
      <c r="F7" s="592" t="s">
        <v>63</v>
      </c>
      <c r="G7" s="594" t="s">
        <v>59</v>
      </c>
      <c r="H7" s="1"/>
    </row>
    <row r="8" spans="1:8" ht="23.25" customHeight="1" x14ac:dyDescent="0.25">
      <c r="A8" s="1"/>
      <c r="B8" s="588"/>
      <c r="C8" s="589"/>
      <c r="D8" s="591"/>
      <c r="E8" s="593"/>
      <c r="F8" s="593"/>
      <c r="G8" s="595"/>
      <c r="H8" s="1"/>
    </row>
    <row r="9" spans="1:8" ht="45" customHeight="1" x14ac:dyDescent="0.25">
      <c r="A9" s="1"/>
      <c r="B9" s="579" t="s">
        <v>64</v>
      </c>
      <c r="C9" s="580"/>
      <c r="D9" s="175">
        <f>[18]Vkupno!$C$12</f>
        <v>500</v>
      </c>
      <c r="E9" s="175">
        <f>[18]Vkupno!$D$12</f>
        <v>63852.62999999999</v>
      </c>
      <c r="F9" s="175">
        <f>[18]Vkupno!$F$12</f>
        <v>669</v>
      </c>
      <c r="G9" s="176">
        <f>[18]Vkupno!$G$12</f>
        <v>132859.35999999999</v>
      </c>
      <c r="H9" s="1"/>
    </row>
    <row r="10" spans="1:8" ht="45" customHeight="1" x14ac:dyDescent="0.25">
      <c r="A10" s="1"/>
      <c r="B10" s="579" t="s">
        <v>65</v>
      </c>
      <c r="C10" s="580"/>
      <c r="D10" s="175">
        <f>[18]Vkupno!$C$21</f>
        <v>75</v>
      </c>
      <c r="E10" s="175">
        <f>[18]Vkupno!$D$21</f>
        <v>12169.87</v>
      </c>
      <c r="F10" s="175">
        <f>[18]Vkupno!$F$21</f>
        <v>194</v>
      </c>
      <c r="G10" s="176">
        <f>[18]Vkupno!$G$21</f>
        <v>44507.290000000008</v>
      </c>
      <c r="H10" s="1"/>
    </row>
    <row r="11" spans="1:8" ht="38.25" customHeight="1" x14ac:dyDescent="0.25">
      <c r="A11" s="1"/>
      <c r="B11" s="581" t="s">
        <v>3</v>
      </c>
      <c r="C11" s="582"/>
      <c r="D11" s="177">
        <f>D9+D10</f>
        <v>575</v>
      </c>
      <c r="E11" s="178">
        <f>E9+E10</f>
        <v>76022.499999999985</v>
      </c>
      <c r="F11" s="177">
        <f>F9+F10</f>
        <v>863</v>
      </c>
      <c r="G11" s="179">
        <f>G9+G10</f>
        <v>177366.65</v>
      </c>
      <c r="H11" s="1"/>
    </row>
    <row r="12" spans="1:8" ht="53.25" customHeight="1" thickBot="1" x14ac:dyDescent="0.3">
      <c r="A12" s="1"/>
      <c r="B12" s="583" t="s">
        <v>66</v>
      </c>
      <c r="C12" s="584"/>
      <c r="D12" s="175">
        <f>[18]Vkupno!$C$22</f>
        <v>643</v>
      </c>
      <c r="E12" s="175">
        <f>[18]Vkupno!$D$22</f>
        <v>111616.98</v>
      </c>
      <c r="F12" s="175">
        <f>[18]Vkupno!$F$22</f>
        <v>553</v>
      </c>
      <c r="G12" s="176">
        <f>[18]Vkupno!$G$22</f>
        <v>130597.84000000001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J22" sqref="J22"/>
    </sheetView>
  </sheetViews>
  <sheetFormatPr defaultRowHeight="15" x14ac:dyDescent="0.25"/>
  <cols>
    <col min="1" max="1" width="4" customWidth="1"/>
    <col min="2" max="2" width="28.42578125" customWidth="1"/>
    <col min="3" max="3" width="11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4" ht="31.5" customHeight="1" thickBot="1" x14ac:dyDescent="0.3">
      <c r="A1" s="120"/>
      <c r="B1" s="120"/>
      <c r="C1" s="460" t="s">
        <v>99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69" t="s">
        <v>2</v>
      </c>
      <c r="D2" s="470"/>
      <c r="E2" s="470"/>
      <c r="F2" s="470"/>
      <c r="G2" s="470"/>
      <c r="H2" s="470"/>
      <c r="I2" s="470"/>
      <c r="J2" s="470"/>
      <c r="K2" s="470"/>
      <c r="L2" s="470"/>
      <c r="M2" s="471"/>
      <c r="N2" s="467" t="s">
        <v>3</v>
      </c>
    </row>
    <row r="3" spans="1:14" ht="15.75" thickBot="1" x14ac:dyDescent="0.3">
      <c r="A3" s="464"/>
      <c r="B3" s="466"/>
      <c r="C3" s="21" t="s">
        <v>69</v>
      </c>
      <c r="D3" s="27" t="s">
        <v>4</v>
      </c>
      <c r="E3" s="335" t="s">
        <v>5</v>
      </c>
      <c r="F3" s="27" t="s">
        <v>6</v>
      </c>
      <c r="G3" s="28" t="s">
        <v>8</v>
      </c>
      <c r="H3" s="167" t="s">
        <v>94</v>
      </c>
      <c r="I3" s="28" t="s">
        <v>9</v>
      </c>
      <c r="J3" s="337" t="s">
        <v>10</v>
      </c>
      <c r="K3" s="349" t="s">
        <v>93</v>
      </c>
      <c r="L3" s="339" t="s">
        <v>11</v>
      </c>
      <c r="M3" s="340" t="s">
        <v>96</v>
      </c>
      <c r="N3" s="468"/>
    </row>
    <row r="4" spans="1:14" ht="15.75" thickBot="1" x14ac:dyDescent="0.3">
      <c r="A4" s="30">
        <v>1</v>
      </c>
      <c r="B4" s="31" t="s">
        <v>12</v>
      </c>
      <c r="C4" s="143">
        <f>[1]STA_SP1_NO!$G$10</f>
        <v>53843.82</v>
      </c>
      <c r="D4" s="118">
        <f>[2]STA_SP1_NO!$G$10</f>
        <v>98474.42</v>
      </c>
      <c r="E4" s="143">
        <f>[3]STA_SP1_NO!$G$10</f>
        <v>5425</v>
      </c>
      <c r="F4" s="118">
        <f>[4]STA_SP1_NO!$G$10</f>
        <v>28958.13</v>
      </c>
      <c r="G4" s="61">
        <f>[5]STA_SP1_NO!$G$10</f>
        <v>52570</v>
      </c>
      <c r="H4" s="144">
        <f>[6]STA_SP1_NO!$G$10</f>
        <v>6439.07</v>
      </c>
      <c r="I4" s="61">
        <f>[7]STA_SP1_NO!$G$10</f>
        <v>27943</v>
      </c>
      <c r="J4" s="68">
        <f>[8]STA_SP1_NO!$G$10</f>
        <v>16705</v>
      </c>
      <c r="K4" s="117">
        <f>[9]STA_SP1_NO!$G$10</f>
        <v>23927.21</v>
      </c>
      <c r="L4" s="68">
        <f>[10]STA_SP1_NO!$G$10</f>
        <v>81855</v>
      </c>
      <c r="M4" s="332">
        <f>[11]STA_SP1_NO!$G$10</f>
        <v>0</v>
      </c>
      <c r="N4" s="249">
        <f t="shared" ref="N4:N21" si="0">SUM(C4:M4)</f>
        <v>396140.65</v>
      </c>
    </row>
    <row r="5" spans="1:14" ht="15.75" thickBot="1" x14ac:dyDescent="0.3">
      <c r="A5" s="32">
        <v>2</v>
      </c>
      <c r="B5" s="33" t="s">
        <v>13</v>
      </c>
      <c r="C5" s="143">
        <f>[1]STA_SP1_NO!$G$20</f>
        <v>181411.23</v>
      </c>
      <c r="D5" s="118">
        <f>[2]STA_SP1_NO!$G$20</f>
        <v>139309.19</v>
      </c>
      <c r="E5" s="143">
        <f>[3]STA_SP1_NO!$G$20</f>
        <v>13947</v>
      </c>
      <c r="F5" s="118">
        <f>[4]STA_SP1_NO!$G$20</f>
        <v>86019.76</v>
      </c>
      <c r="G5" s="61">
        <f>[5]STA_SP1_NO!$G$20</f>
        <v>164505</v>
      </c>
      <c r="H5" s="144">
        <f>[6]STA_SP1_NO!$G$20</f>
        <v>0</v>
      </c>
      <c r="I5" s="61">
        <f>[7]STA_SP1_NO!$G$20</f>
        <v>55881</v>
      </c>
      <c r="J5" s="68">
        <f>[8]STA_SP1_NO!$G$20</f>
        <v>0</v>
      </c>
      <c r="K5" s="117">
        <f>[9]STA_SP1_NO!$G$20</f>
        <v>43751.24</v>
      </c>
      <c r="L5" s="68">
        <f>[10]STA_SP1_NO!$G$20</f>
        <v>158439</v>
      </c>
      <c r="M5" s="332">
        <f>[11]STA_SP1_NO!$G$20</f>
        <v>0</v>
      </c>
      <c r="N5" s="249">
        <f t="shared" si="0"/>
        <v>843263.42</v>
      </c>
    </row>
    <row r="6" spans="1:14" ht="15.75" thickBot="1" x14ac:dyDescent="0.3">
      <c r="A6" s="32">
        <v>3</v>
      </c>
      <c r="B6" s="33" t="s">
        <v>14</v>
      </c>
      <c r="C6" s="143">
        <f>[1]STA_SP1_NO!$G$24</f>
        <v>120673.21</v>
      </c>
      <c r="D6" s="118">
        <f>[2]STA_SP1_NO!$G$24</f>
        <v>105939.14</v>
      </c>
      <c r="E6" s="143">
        <f>[3]STA_SP1_NO!$G$24</f>
        <v>36462</v>
      </c>
      <c r="F6" s="118">
        <f>[4]STA_SP1_NO!$G$24</f>
        <v>142124.44</v>
      </c>
      <c r="G6" s="61">
        <f>[5]STA_SP1_NO!$G$24</f>
        <v>67862</v>
      </c>
      <c r="H6" s="144">
        <f>[6]STA_SP1_NO!$G$24</f>
        <v>14035.02</v>
      </c>
      <c r="I6" s="61">
        <f>[7]STA_SP1_NO!$G$24</f>
        <v>69775</v>
      </c>
      <c r="J6" s="68">
        <f>[8]STA_SP1_NO!$G$24</f>
        <v>63551</v>
      </c>
      <c r="K6" s="117">
        <f>[9]STA_SP1_NO!$G$24</f>
        <v>85903.97</v>
      </c>
      <c r="L6" s="68">
        <f>[10]STA_SP1_NO!$G$24</f>
        <v>57524</v>
      </c>
      <c r="M6" s="332">
        <f>[11]STA_SP1_NO!$G$24</f>
        <v>145.63</v>
      </c>
      <c r="N6" s="249">
        <f t="shared" si="0"/>
        <v>763995.41</v>
      </c>
    </row>
    <row r="7" spans="1:14" ht="15.75" thickBot="1" x14ac:dyDescent="0.3">
      <c r="A7" s="32">
        <v>4</v>
      </c>
      <c r="B7" s="33" t="s">
        <v>15</v>
      </c>
      <c r="C7" s="143">
        <f>[1]STA_SP1_NO!$G$27</f>
        <v>0</v>
      </c>
      <c r="D7" s="118">
        <f>[2]STA_SP1_NO!$G$27</f>
        <v>0</v>
      </c>
      <c r="E7" s="143">
        <f>[3]STA_SP1_NO!$G$27</f>
        <v>0</v>
      </c>
      <c r="F7" s="118">
        <f>[4]STA_SP1_NO!$G$27</f>
        <v>0</v>
      </c>
      <c r="G7" s="61">
        <f>[5]STA_SP1_NO!$G$27</f>
        <v>0</v>
      </c>
      <c r="H7" s="144">
        <f>[6]STA_SP1_NO!$G$27</f>
        <v>0</v>
      </c>
      <c r="I7" s="61">
        <f>[7]STA_SP1_NO!$G$27</f>
        <v>0</v>
      </c>
      <c r="J7" s="68">
        <f>[8]STA_SP1_NO!$G$27</f>
        <v>0</v>
      </c>
      <c r="K7" s="117">
        <f>[9]STA_SP1_NO!$G$27</f>
        <v>0</v>
      </c>
      <c r="L7" s="68">
        <f>[10]STA_SP1_NO!$G$27</f>
        <v>0</v>
      </c>
      <c r="M7" s="332">
        <f>[11]STA_SP1_NO!$G$27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43">
        <f>[1]STA_SP1_NO!$G$30</f>
        <v>0</v>
      </c>
      <c r="D8" s="118">
        <f>[2]STA_SP1_NO!$G$30</f>
        <v>127.01</v>
      </c>
      <c r="E8" s="143">
        <f>[3]STA_SP1_NO!$G$30</f>
        <v>0</v>
      </c>
      <c r="F8" s="118">
        <f>[4]STA_SP1_NO!$G$30</f>
        <v>0</v>
      </c>
      <c r="G8" s="61">
        <f>[5]STA_SP1_NO!$G$30</f>
        <v>0</v>
      </c>
      <c r="H8" s="144">
        <f>[6]STA_SP1_NO!$G$30</f>
        <v>0</v>
      </c>
      <c r="I8" s="61">
        <f>[7]STA_SP1_NO!$G$30</f>
        <v>0</v>
      </c>
      <c r="J8" s="68">
        <f>[8]STA_SP1_NO!$G$30</f>
        <v>0</v>
      </c>
      <c r="K8" s="117">
        <f>[9]STA_SP1_NO!$G$30</f>
        <v>0</v>
      </c>
      <c r="L8" s="68">
        <f>[10]STA_SP1_NO!$G$30</f>
        <v>0</v>
      </c>
      <c r="M8" s="332">
        <f>[11]STA_SP1_NO!$G$30</f>
        <v>0</v>
      </c>
      <c r="N8" s="249">
        <f t="shared" si="0"/>
        <v>127.01</v>
      </c>
    </row>
    <row r="9" spans="1:14" ht="15.75" thickBot="1" x14ac:dyDescent="0.3">
      <c r="A9" s="32">
        <v>6</v>
      </c>
      <c r="B9" s="33" t="s">
        <v>17</v>
      </c>
      <c r="C9" s="143">
        <f>[1]STA_SP1_NO!$G$33</f>
        <v>0</v>
      </c>
      <c r="D9" s="118">
        <f>[2]STA_SP1_NO!$G$33</f>
        <v>0</v>
      </c>
      <c r="E9" s="143">
        <f>[3]STA_SP1_NO!$G$33</f>
        <v>0</v>
      </c>
      <c r="F9" s="118">
        <f>[4]STA_SP1_NO!$G$33</f>
        <v>939.21</v>
      </c>
      <c r="G9" s="61">
        <f>[5]STA_SP1_NO!$G$33</f>
        <v>0</v>
      </c>
      <c r="H9" s="144">
        <f>[6]STA_SP1_NO!$G$33</f>
        <v>0</v>
      </c>
      <c r="I9" s="61">
        <f>[7]STA_SP1_NO!$G$33</f>
        <v>0</v>
      </c>
      <c r="J9" s="68">
        <f>[8]STA_SP1_NO!$G$33</f>
        <v>0</v>
      </c>
      <c r="K9" s="117">
        <f>[9]STA_SP1_NO!$G$33</f>
        <v>0</v>
      </c>
      <c r="L9" s="68">
        <f>[10]STA_SP1_NO!$G$33</f>
        <v>0</v>
      </c>
      <c r="M9" s="332">
        <f>[11]STA_SP1_NO!$G$33</f>
        <v>0</v>
      </c>
      <c r="N9" s="249">
        <f t="shared" si="0"/>
        <v>939.21</v>
      </c>
    </row>
    <row r="10" spans="1:14" ht="15.75" thickBot="1" x14ac:dyDescent="0.3">
      <c r="A10" s="32">
        <v>7</v>
      </c>
      <c r="B10" s="33" t="s">
        <v>18</v>
      </c>
      <c r="C10" s="143">
        <f>[1]STA_SP1_NO!$G$36</f>
        <v>246.84</v>
      </c>
      <c r="D10" s="118">
        <f>[2]STA_SP1_NO!$G$36</f>
        <v>103.86</v>
      </c>
      <c r="E10" s="143">
        <f>[3]STA_SP1_NO!$G$36</f>
        <v>81</v>
      </c>
      <c r="F10" s="118">
        <f>[4]STA_SP1_NO!$G$36</f>
        <v>277.08</v>
      </c>
      <c r="G10" s="61">
        <f>[5]STA_SP1_NO!$G$36</f>
        <v>33</v>
      </c>
      <c r="H10" s="144">
        <f>[6]STA_SP1_NO!$G$36</f>
        <v>0</v>
      </c>
      <c r="I10" s="61">
        <f>[7]STA_SP1_NO!$G$36</f>
        <v>440</v>
      </c>
      <c r="J10" s="68">
        <f>[8]STA_SP1_NO!$G$36</f>
        <v>0</v>
      </c>
      <c r="K10" s="117">
        <f>[9]STA_SP1_NO!$G$36</f>
        <v>64.52</v>
      </c>
      <c r="L10" s="68">
        <f>[10]STA_SP1_NO!$G$36</f>
        <v>0</v>
      </c>
      <c r="M10" s="332">
        <f>[11]STA_SP1_NO!$G$36</f>
        <v>0</v>
      </c>
      <c r="N10" s="249">
        <f t="shared" si="0"/>
        <v>1246.3</v>
      </c>
    </row>
    <row r="11" spans="1:14" ht="15.75" thickBot="1" x14ac:dyDescent="0.3">
      <c r="A11" s="32">
        <v>8</v>
      </c>
      <c r="B11" s="33" t="s">
        <v>19</v>
      </c>
      <c r="C11" s="143">
        <f>[1]STA_SP1_NO!$G$40</f>
        <v>31129.07</v>
      </c>
      <c r="D11" s="118">
        <f>[2]STA_SP1_NO!$G$40</f>
        <v>34321.5</v>
      </c>
      <c r="E11" s="143">
        <f>[3]STA_SP1_NO!$G$40</f>
        <v>895</v>
      </c>
      <c r="F11" s="118">
        <f>[4]STA_SP1_NO!$G$40</f>
        <v>81894.3</v>
      </c>
      <c r="G11" s="61">
        <f>[5]STA_SP1_NO!$G$40</f>
        <v>35366</v>
      </c>
      <c r="H11" s="144">
        <f>[6]STA_SP1_NO!$G$40</f>
        <v>264.27</v>
      </c>
      <c r="I11" s="61">
        <f>[7]STA_SP1_NO!$G$40</f>
        <v>14871</v>
      </c>
      <c r="J11" s="68">
        <f>[8]STA_SP1_NO!$G$40</f>
        <v>6258</v>
      </c>
      <c r="K11" s="117">
        <f>[9]STA_SP1_NO!$G$40</f>
        <v>11415.3</v>
      </c>
      <c r="L11" s="68">
        <f>[10]STA_SP1_NO!$G$40</f>
        <v>35187</v>
      </c>
      <c r="M11" s="332">
        <f>[11]STA_SP1_NO!$G$40</f>
        <v>9.2200000000000006</v>
      </c>
      <c r="N11" s="249">
        <f t="shared" si="0"/>
        <v>251610.65999999997</v>
      </c>
    </row>
    <row r="12" spans="1:14" ht="15.75" thickBot="1" x14ac:dyDescent="0.3">
      <c r="A12" s="32">
        <v>9</v>
      </c>
      <c r="B12" s="33" t="s">
        <v>20</v>
      </c>
      <c r="C12" s="143">
        <f>[1]STA_SP1_NO!$G$56</f>
        <v>90827.39</v>
      </c>
      <c r="D12" s="118">
        <f>[2]STA_SP1_NO!$G$56</f>
        <v>72689.67</v>
      </c>
      <c r="E12" s="143">
        <f>[3]STA_SP1_NO!$G$56</f>
        <v>83663</v>
      </c>
      <c r="F12" s="118">
        <f>[4]STA_SP1_NO!$G$56</f>
        <v>64945.440000000002</v>
      </c>
      <c r="G12" s="61">
        <f>[5]STA_SP1_NO!$G$56</f>
        <v>5974</v>
      </c>
      <c r="H12" s="144">
        <f>[6]STA_SP1_NO!$G$56</f>
        <v>243.89</v>
      </c>
      <c r="I12" s="61">
        <f>[7]STA_SP1_NO!$G$56</f>
        <v>33920</v>
      </c>
      <c r="J12" s="68">
        <f>[8]STA_SP1_NO!$G$56</f>
        <v>3801</v>
      </c>
      <c r="K12" s="117">
        <f>[9]STA_SP1_NO!$G$56</f>
        <v>6931.13</v>
      </c>
      <c r="L12" s="68">
        <f>[10]STA_SP1_NO!$G$56</f>
        <v>9206</v>
      </c>
      <c r="M12" s="332">
        <f>[11]STA_SP1_NO!$G$56</f>
        <v>0</v>
      </c>
      <c r="N12" s="249">
        <f t="shared" si="0"/>
        <v>372201.52</v>
      </c>
    </row>
    <row r="13" spans="1:14" ht="15.75" thickBot="1" x14ac:dyDescent="0.3">
      <c r="A13" s="32">
        <v>10</v>
      </c>
      <c r="B13" s="33" t="s">
        <v>21</v>
      </c>
      <c r="C13" s="143">
        <f>[1]STA_SP1_NO!$G$88</f>
        <v>487638.56</v>
      </c>
      <c r="D13" s="118">
        <f>[2]STA_SP1_NO!$G$88</f>
        <v>253263.28</v>
      </c>
      <c r="E13" s="143">
        <f>[3]STA_SP1_NO!$G$88</f>
        <v>139973</v>
      </c>
      <c r="F13" s="118">
        <f>[4]STA_SP1_NO!$G$88</f>
        <v>230897.85</v>
      </c>
      <c r="G13" s="61">
        <f>[5]STA_SP1_NO!$G$88</f>
        <v>173561</v>
      </c>
      <c r="H13" s="144">
        <f>[6]STA_SP1_NO!$G$88</f>
        <v>227161.60000000001</v>
      </c>
      <c r="I13" s="61">
        <f>[7]STA_SP1_NO!$G$88</f>
        <v>349617</v>
      </c>
      <c r="J13" s="68">
        <f>[8]STA_SP1_NO!$G$88</f>
        <v>179007</v>
      </c>
      <c r="K13" s="117">
        <f>[9]STA_SP1_NO!$G$88</f>
        <v>202652.11</v>
      </c>
      <c r="L13" s="68">
        <f>[10]STA_SP1_NO!$G$88</f>
        <v>186273</v>
      </c>
      <c r="M13" s="332">
        <f>[11]STA_SP1_NO!$G$88</f>
        <v>2796.13</v>
      </c>
      <c r="N13" s="249">
        <f t="shared" si="0"/>
        <v>2432840.5299999998</v>
      </c>
    </row>
    <row r="14" spans="1:14" ht="15.75" thickBot="1" x14ac:dyDescent="0.3">
      <c r="A14" s="32">
        <v>11</v>
      </c>
      <c r="B14" s="33" t="s">
        <v>22</v>
      </c>
      <c r="C14" s="143">
        <f>[1]STA_SP1_NO!$G$124</f>
        <v>0</v>
      </c>
      <c r="D14" s="118">
        <f>[2]STA_SP1_NO!$G$124</f>
        <v>0</v>
      </c>
      <c r="E14" s="143">
        <f>[3]STA_SP1_NO!$G$124</f>
        <v>0</v>
      </c>
      <c r="F14" s="118">
        <f>[4]STA_SP1_NO!$G$124</f>
        <v>0</v>
      </c>
      <c r="G14" s="61">
        <f>[5]STA_SP1_NO!$G$124</f>
        <v>0</v>
      </c>
      <c r="H14" s="144">
        <f>[6]STA_SP1_NO!$G$124</f>
        <v>0</v>
      </c>
      <c r="I14" s="61">
        <f>[7]STA_SP1_NO!$G$124</f>
        <v>0</v>
      </c>
      <c r="J14" s="68">
        <f>[8]STA_SP1_NO!$G$124</f>
        <v>0</v>
      </c>
      <c r="K14" s="117">
        <f>[9]STA_SP1_NO!$G$124</f>
        <v>0</v>
      </c>
      <c r="L14" s="68">
        <f>[10]STA_SP1_NO!$G$124</f>
        <v>0</v>
      </c>
      <c r="M14" s="332">
        <f>[11]STA_SP1_NO!$G$124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43">
        <f>[1]STA_SP1_NO!$G$128</f>
        <v>0</v>
      </c>
      <c r="D15" s="118">
        <f>[2]STA_SP1_NO!$G$128</f>
        <v>0</v>
      </c>
      <c r="E15" s="143">
        <f>[3]STA_SP1_NO!$G$128</f>
        <v>0</v>
      </c>
      <c r="F15" s="118">
        <f>[4]STA_SP1_NO!$G$128</f>
        <v>0</v>
      </c>
      <c r="G15" s="61">
        <f>[5]STA_SP1_NO!$G$128</f>
        <v>0</v>
      </c>
      <c r="H15" s="144">
        <f>[6]STA_SP1_NO!$G$128</f>
        <v>0</v>
      </c>
      <c r="I15" s="61">
        <f>[7]STA_SP1_NO!$G$128</f>
        <v>0</v>
      </c>
      <c r="J15" s="68">
        <f>[8]STA_SP1_NO!$G$128</f>
        <v>0</v>
      </c>
      <c r="K15" s="117">
        <f>[9]STA_SP1_NO!$G$128</f>
        <v>0</v>
      </c>
      <c r="L15" s="68">
        <f>[10]STA_SP1_NO!$G$128</f>
        <v>0</v>
      </c>
      <c r="M15" s="332">
        <f>[11]STA_SP1_NO!$G$128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43">
        <f>[1]STA_SP1_NO!$G$132</f>
        <v>9239.76</v>
      </c>
      <c r="D16" s="118">
        <f>[2]STA_SP1_NO!$G$132</f>
        <v>1301.21</v>
      </c>
      <c r="E16" s="143">
        <f>[3]STA_SP1_NO!$G$132</f>
        <v>521</v>
      </c>
      <c r="F16" s="118">
        <f>[4]STA_SP1_NO!$G$132</f>
        <v>1736.92</v>
      </c>
      <c r="G16" s="61">
        <f>[5]STA_SP1_NO!$G$132</f>
        <v>1511</v>
      </c>
      <c r="H16" s="144">
        <f>[6]STA_SP1_NO!$G$132</f>
        <v>0</v>
      </c>
      <c r="I16" s="61">
        <f>[7]STA_SP1_NO!$G$132</f>
        <v>4253</v>
      </c>
      <c r="J16" s="68">
        <f>[8]STA_SP1_NO!$G$132</f>
        <v>2149</v>
      </c>
      <c r="K16" s="117">
        <f>[9]STA_SP1_NO!$G$132</f>
        <v>3827.78</v>
      </c>
      <c r="L16" s="68">
        <f>[10]STA_SP1_NO!$G$132</f>
        <v>127</v>
      </c>
      <c r="M16" s="332">
        <f>[11]STA_SP1_NO!$G$132</f>
        <v>0</v>
      </c>
      <c r="N16" s="249">
        <f t="shared" si="0"/>
        <v>24666.67</v>
      </c>
    </row>
    <row r="17" spans="1:14" ht="15.75" thickBot="1" x14ac:dyDescent="0.3">
      <c r="A17" s="32">
        <v>14</v>
      </c>
      <c r="B17" s="33" t="s">
        <v>25</v>
      </c>
      <c r="C17" s="143">
        <f>[1]STA_SP1_NO!$G$153</f>
        <v>486.56</v>
      </c>
      <c r="D17" s="118">
        <f>[2]STA_SP1_NO!$G$153</f>
        <v>432.75</v>
      </c>
      <c r="E17" s="143">
        <f>[3]STA_SP1_NO!$G$153</f>
        <v>0</v>
      </c>
      <c r="F17" s="118">
        <f>[4]STA_SP1_NO!$G$153</f>
        <v>0</v>
      </c>
      <c r="G17" s="61">
        <f>[5]STA_SP1_NO!$G$153</f>
        <v>0</v>
      </c>
      <c r="H17" s="144">
        <f>[6]STA_SP1_NO!$G$153</f>
        <v>0</v>
      </c>
      <c r="I17" s="61">
        <f>[7]STA_SP1_NO!$G$153</f>
        <v>0</v>
      </c>
      <c r="J17" s="68">
        <f>[8]STA_SP1_NO!$G$153</f>
        <v>0</v>
      </c>
      <c r="K17" s="117">
        <f>[9]STA_SP1_NO!$G$153</f>
        <v>0</v>
      </c>
      <c r="L17" s="68">
        <f>[10]STA_SP1_NO!$G$153</f>
        <v>56</v>
      </c>
      <c r="M17" s="332">
        <f>[11]STA_SP1_NO!$G$153</f>
        <v>0</v>
      </c>
      <c r="N17" s="249">
        <f t="shared" si="0"/>
        <v>975.31</v>
      </c>
    </row>
    <row r="18" spans="1:14" ht="15.75" thickBot="1" x14ac:dyDescent="0.3">
      <c r="A18" s="32">
        <v>15</v>
      </c>
      <c r="B18" s="33" t="s">
        <v>26</v>
      </c>
      <c r="C18" s="143">
        <f>[1]STA_SP1_NO!$G$158</f>
        <v>0</v>
      </c>
      <c r="D18" s="118">
        <f>[2]STA_SP1_NO!$G$158</f>
        <v>0</v>
      </c>
      <c r="E18" s="143">
        <f>[3]STA_SP1_NO!$G$158</f>
        <v>0</v>
      </c>
      <c r="F18" s="118">
        <f>[4]STA_SP1_NO!$G$158</f>
        <v>0</v>
      </c>
      <c r="G18" s="61">
        <f>[5]STA_SP1_NO!$G$158</f>
        <v>0</v>
      </c>
      <c r="H18" s="144">
        <f>[6]STA_SP1_NO!$G$158</f>
        <v>0</v>
      </c>
      <c r="I18" s="61">
        <f>[7]STA_SP1_NO!$G$158</f>
        <v>0</v>
      </c>
      <c r="J18" s="68">
        <f>[8]STA_SP1_NO!$G$158</f>
        <v>0</v>
      </c>
      <c r="K18" s="117">
        <f>[9]STA_SP1_NO!$G$158</f>
        <v>0</v>
      </c>
      <c r="L18" s="68">
        <f>[10]STA_SP1_NO!$G$158</f>
        <v>0</v>
      </c>
      <c r="M18" s="332">
        <f>[11]STA_SP1_NO!$G$158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43">
        <f>[1]STA_SP1_NO!$G$161</f>
        <v>69.150000000000006</v>
      </c>
      <c r="D19" s="118">
        <f>[2]STA_SP1_NO!$G$161</f>
        <v>0</v>
      </c>
      <c r="E19" s="143">
        <f>[3]STA_SP1_NO!$G$161</f>
        <v>0</v>
      </c>
      <c r="F19" s="118">
        <f>[4]STA_SP1_NO!$G$161</f>
        <v>2237.7199999999998</v>
      </c>
      <c r="G19" s="61">
        <f>[5]STA_SP1_NO!$G$161</f>
        <v>15</v>
      </c>
      <c r="H19" s="144">
        <f>[6]STA_SP1_NO!$G$161</f>
        <v>0</v>
      </c>
      <c r="I19" s="61">
        <f>[7]STA_SP1_NO!$G$161</f>
        <v>2732</v>
      </c>
      <c r="J19" s="68">
        <f>[8]STA_SP1_NO!$G$161</f>
        <v>0</v>
      </c>
      <c r="K19" s="117">
        <f>[9]STA_SP1_NO!$G$161</f>
        <v>0</v>
      </c>
      <c r="L19" s="68">
        <f>[10]STA_SP1_NO!$G$161</f>
        <v>0</v>
      </c>
      <c r="M19" s="332">
        <f>[11]STA_SP1_NO!$G$161</f>
        <v>0</v>
      </c>
      <c r="N19" s="249">
        <f t="shared" si="0"/>
        <v>5053.87</v>
      </c>
    </row>
    <row r="20" spans="1:14" ht="15.75" thickBot="1" x14ac:dyDescent="0.3">
      <c r="A20" s="32">
        <v>17</v>
      </c>
      <c r="B20" s="33" t="s">
        <v>28</v>
      </c>
      <c r="C20" s="143">
        <f>[1]STA_SP1_NO!$G$167</f>
        <v>0</v>
      </c>
      <c r="D20" s="118">
        <f>[2]STA_SP1_NO!$G$167</f>
        <v>0</v>
      </c>
      <c r="E20" s="143">
        <f>[3]STA_SP1_NO!$G$167</f>
        <v>0</v>
      </c>
      <c r="F20" s="118">
        <f>[4]STA_SP1_NO!$G$167</f>
        <v>0</v>
      </c>
      <c r="G20" s="61">
        <f>[5]STA_SP1_NO!$G$167</f>
        <v>0</v>
      </c>
      <c r="H20" s="144">
        <f>[6]STA_SP1_NO!$G$167</f>
        <v>0</v>
      </c>
      <c r="I20" s="61">
        <f>[7]STA_SP1_NO!$G$167</f>
        <v>0</v>
      </c>
      <c r="J20" s="68">
        <f>[8]STA_SP1_NO!$G$167</f>
        <v>0</v>
      </c>
      <c r="K20" s="117">
        <f>[9]STA_SP1_NO!$G$167</f>
        <v>0</v>
      </c>
      <c r="L20" s="68">
        <f>[10]STA_SP1_NO!$G$167</f>
        <v>0</v>
      </c>
      <c r="M20" s="332">
        <f>[11]STA_SP1_NO!$G$167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[1]STA_SP1_NO!$G$170</f>
        <v>6043.2</v>
      </c>
      <c r="D21" s="118">
        <f>[2]STA_SP1_NO!$G$170</f>
        <v>31292.76</v>
      </c>
      <c r="E21" s="143">
        <f>[3]STA_SP1_NO!$G$170</f>
        <v>3552</v>
      </c>
      <c r="F21" s="118">
        <f>[4]STA_SP1_NO!$G$170</f>
        <v>35978.769999999997</v>
      </c>
      <c r="G21" s="61">
        <f>[5]STA_SP1_NO!$G$170</f>
        <v>23202</v>
      </c>
      <c r="H21" s="144">
        <f>[6]STA_SP1_NO!$G$170</f>
        <v>2716.47</v>
      </c>
      <c r="I21" s="61">
        <f>[7]STA_SP1_NO!$G$170</f>
        <v>3368</v>
      </c>
      <c r="J21" s="68">
        <f>[8]STA_SP1_NO!$G$170</f>
        <v>9222</v>
      </c>
      <c r="K21" s="117">
        <f>[9]STA_SP1_NO!$G$170</f>
        <v>4622.75</v>
      </c>
      <c r="L21" s="68">
        <f>[10]STA_SP1_NO!$G$170</f>
        <v>12048</v>
      </c>
      <c r="M21" s="332">
        <f>[11]STA_SP1_NO!$G$170</f>
        <v>0</v>
      </c>
      <c r="N21" s="249">
        <f t="shared" si="0"/>
        <v>132045.95000000001</v>
      </c>
    </row>
    <row r="22" spans="1:14" ht="15.75" thickBot="1" x14ac:dyDescent="0.3">
      <c r="A22" s="36"/>
      <c r="B22" s="37" t="s">
        <v>37</v>
      </c>
      <c r="C22" s="110">
        <f t="shared" ref="C22:N22" si="1">SUM(C4:C21)</f>
        <v>981608.79000000015</v>
      </c>
      <c r="D22" s="39">
        <f t="shared" si="1"/>
        <v>737254.78999999992</v>
      </c>
      <c r="E22" s="40">
        <f t="shared" si="1"/>
        <v>284519</v>
      </c>
      <c r="F22" s="39">
        <f t="shared" si="1"/>
        <v>676009.62</v>
      </c>
      <c r="G22" s="41">
        <f t="shared" si="1"/>
        <v>524599</v>
      </c>
      <c r="H22" s="42">
        <f t="shared" si="1"/>
        <v>250860.32</v>
      </c>
      <c r="I22" s="41">
        <f t="shared" si="1"/>
        <v>562800</v>
      </c>
      <c r="J22" s="338">
        <f t="shared" si="1"/>
        <v>280693</v>
      </c>
      <c r="K22" s="350">
        <f t="shared" si="1"/>
        <v>383096.01</v>
      </c>
      <c r="L22" s="42">
        <f t="shared" si="1"/>
        <v>540715</v>
      </c>
      <c r="M22" s="333">
        <f t="shared" si="1"/>
        <v>2950.98</v>
      </c>
      <c r="N22" s="250">
        <f t="shared" si="1"/>
        <v>5225106.51</v>
      </c>
    </row>
    <row r="23" spans="1:14" ht="15.75" thickBot="1" x14ac:dyDescent="0.3">
      <c r="A23" s="43"/>
      <c r="B23" s="4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341"/>
      <c r="N23" s="46"/>
    </row>
    <row r="24" spans="1:14" ht="15.75" thickBot="1" x14ac:dyDescent="0.3">
      <c r="A24" s="448" t="s">
        <v>31</v>
      </c>
      <c r="B24" s="449"/>
      <c r="C24" s="48">
        <f>C22/N22</f>
        <v>0.18786388145798777</v>
      </c>
      <c r="D24" s="47">
        <f>D22/N22</f>
        <v>0.14109851896588418</v>
      </c>
      <c r="E24" s="48">
        <f>E22/N22</f>
        <v>5.4452287136248258E-2</v>
      </c>
      <c r="F24" s="47">
        <f>F22/N22</f>
        <v>0.12937719426507921</v>
      </c>
      <c r="G24" s="48">
        <f>G22/N22</f>
        <v>0.10039967587187042</v>
      </c>
      <c r="H24" s="336">
        <f>H22/N22</f>
        <v>4.8010565817154995E-2</v>
      </c>
      <c r="I24" s="48">
        <f>I22/N22</f>
        <v>0.10771072301069706</v>
      </c>
      <c r="J24" s="47">
        <f>J22/N22</f>
        <v>5.3720053258780369E-2</v>
      </c>
      <c r="K24" s="161">
        <f>K22/N22</f>
        <v>7.331831595524739E-2</v>
      </c>
      <c r="L24" s="47">
        <f>L22/N22</f>
        <v>0.10348401491245392</v>
      </c>
      <c r="M24" s="342">
        <f>M22/N22</f>
        <v>5.6476934859649402E-4</v>
      </c>
      <c r="N24" s="251">
        <f>SUM(C24:M24)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54" t="s">
        <v>0</v>
      </c>
      <c r="B26" s="456" t="s">
        <v>1</v>
      </c>
      <c r="C26" s="445" t="s">
        <v>90</v>
      </c>
      <c r="D26" s="446"/>
      <c r="E26" s="446"/>
      <c r="F26" s="446"/>
      <c r="G26" s="446"/>
      <c r="H26" s="447"/>
      <c r="I26" s="432" t="s">
        <v>3</v>
      </c>
      <c r="J26" s="162"/>
      <c r="K26" s="1"/>
      <c r="L26" s="1"/>
      <c r="M26" s="1"/>
      <c r="N26" s="1"/>
    </row>
    <row r="27" spans="1:14" ht="15.75" thickBot="1" x14ac:dyDescent="0.3">
      <c r="A27" s="455"/>
      <c r="B27" s="457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3"/>
      <c r="J27" s="81"/>
      <c r="K27" s="458" t="s">
        <v>33</v>
      </c>
      <c r="L27" s="459"/>
      <c r="M27" s="232">
        <f>N22</f>
        <v>5225106.51</v>
      </c>
      <c r="N27" s="233">
        <f>M27/M29</f>
        <v>0.83304730659166637</v>
      </c>
    </row>
    <row r="28" spans="1:14" ht="15.75" thickBot="1" x14ac:dyDescent="0.3">
      <c r="A28" s="184">
        <v>19</v>
      </c>
      <c r="B28" s="185" t="s">
        <v>34</v>
      </c>
      <c r="C28" s="183">
        <f>[12]STA_SP2_ZO!$N$51+[12]STA_SP2_ZO!$O$51</f>
        <v>413314</v>
      </c>
      <c r="D28" s="343">
        <f>[13]STA_SP2_ZO!$N$51+[13]STA_SP2_ZO!$O$51</f>
        <v>236290</v>
      </c>
      <c r="E28" s="183">
        <f>[14]STA_SP2_ZO!$O$51</f>
        <v>155492</v>
      </c>
      <c r="F28" s="186">
        <f>[15]STA_SP2_ZO!$N$51+[15]STA_SP2_ZO!$O$51</f>
        <v>67731</v>
      </c>
      <c r="G28" s="187">
        <f>[16]STA_SP2_ZO!$N$51+[16]STA_SP2_ZO!$O$51</f>
        <v>174347.15</v>
      </c>
      <c r="H28" s="188">
        <f>[17]STA_SP2_ZO!$N$51+[17]STA_SP2_ZO!$O$51</f>
        <v>0</v>
      </c>
      <c r="I28" s="230">
        <f>SUM(C28:H28)</f>
        <v>1047174.15</v>
      </c>
      <c r="J28" s="81"/>
      <c r="K28" s="450" t="s">
        <v>34</v>
      </c>
      <c r="L28" s="451"/>
      <c r="M28" s="234">
        <f>I28</f>
        <v>1047174.15</v>
      </c>
      <c r="N28" s="235">
        <f>M28/M29</f>
        <v>0.16695269340833355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6272280.6600000001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0.39469461693644747</v>
      </c>
      <c r="D30" s="82">
        <f>D28/I28</f>
        <v>0.22564537140264587</v>
      </c>
      <c r="E30" s="23">
        <f>E28/I28</f>
        <v>0.14848724063709937</v>
      </c>
      <c r="F30" s="82">
        <f>F28/I28</f>
        <v>6.4679786069967438E-2</v>
      </c>
      <c r="G30" s="23">
        <f>G28/I28</f>
        <v>0.1664929849538398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5" spans="4:4" x14ac:dyDescent="0.25">
      <c r="D35" s="163"/>
    </row>
  </sheetData>
  <mergeCells count="14">
    <mergeCell ref="C1:K1"/>
    <mergeCell ref="A2:A3"/>
    <mergeCell ref="B2:B3"/>
    <mergeCell ref="N2:N3"/>
    <mergeCell ref="C2:M2"/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R19" sqref="R19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4" ht="33" customHeight="1" thickBot="1" x14ac:dyDescent="0.3">
      <c r="A1" s="120"/>
      <c r="B1" s="120"/>
      <c r="C1" s="460" t="s">
        <v>100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26"/>
    </row>
    <row r="2" spans="1:14" ht="15.75" thickBot="1" x14ac:dyDescent="0.3">
      <c r="A2" s="463" t="s">
        <v>0</v>
      </c>
      <c r="B2" s="465" t="s">
        <v>1</v>
      </c>
      <c r="C2" s="477" t="s">
        <v>2</v>
      </c>
      <c r="D2" s="478"/>
      <c r="E2" s="478"/>
      <c r="F2" s="478"/>
      <c r="G2" s="478"/>
      <c r="H2" s="478"/>
      <c r="I2" s="478"/>
      <c r="J2" s="478"/>
      <c r="K2" s="478"/>
      <c r="L2" s="478"/>
      <c r="M2" s="479"/>
      <c r="N2" s="467" t="s">
        <v>3</v>
      </c>
    </row>
    <row r="3" spans="1:14" ht="15.75" thickBot="1" x14ac:dyDescent="0.3">
      <c r="A3" s="464"/>
      <c r="B3" s="466"/>
      <c r="C3" s="226" t="s">
        <v>69</v>
      </c>
      <c r="D3" s="246" t="s">
        <v>4</v>
      </c>
      <c r="E3" s="247" t="s">
        <v>5</v>
      </c>
      <c r="F3" s="246" t="s">
        <v>6</v>
      </c>
      <c r="G3" s="248" t="s">
        <v>8</v>
      </c>
      <c r="H3" s="252" t="s">
        <v>94</v>
      </c>
      <c r="I3" s="248" t="s">
        <v>9</v>
      </c>
      <c r="J3" s="345" t="s">
        <v>10</v>
      </c>
      <c r="K3" s="228" t="s">
        <v>93</v>
      </c>
      <c r="L3" s="254" t="s">
        <v>11</v>
      </c>
      <c r="M3" s="346" t="s">
        <v>96</v>
      </c>
      <c r="N3" s="468"/>
    </row>
    <row r="4" spans="1:14" x14ac:dyDescent="0.25">
      <c r="A4" s="30">
        <v>1</v>
      </c>
      <c r="B4" s="31" t="s">
        <v>12</v>
      </c>
      <c r="C4" s="143">
        <f>[1]STA_SP1_NO!$F$10</f>
        <v>1364</v>
      </c>
      <c r="D4" s="118">
        <f>[2]STA_SP1_NO!$F$10</f>
        <v>1153</v>
      </c>
      <c r="E4" s="143">
        <f>[3]STA_SP1_NO!$F$10</f>
        <v>200</v>
      </c>
      <c r="F4" s="118">
        <f>[4]STA_SP1_NO!$F$10</f>
        <v>1296</v>
      </c>
      <c r="G4" s="61">
        <f>[5]STA_SP1_NO!$F$10</f>
        <v>1224</v>
      </c>
      <c r="H4" s="144">
        <f>[6]STA_SP1_NO!$F$10</f>
        <v>434</v>
      </c>
      <c r="I4" s="61">
        <f>[7]STA_SP1_NO!$F$10</f>
        <v>711</v>
      </c>
      <c r="J4" s="68">
        <f>[8]STA_SP1_NO!$F$10</f>
        <v>422</v>
      </c>
      <c r="K4" s="61">
        <f>[9]STA_SP1_NO!$F$10</f>
        <v>504</v>
      </c>
      <c r="L4" s="68">
        <f>[10]STA_SP1_NO!$F$10</f>
        <v>1550</v>
      </c>
      <c r="M4" s="332">
        <f>[11]STA_SP1_NO!$F$10</f>
        <v>0</v>
      </c>
      <c r="N4" s="249">
        <f t="shared" ref="N4:N21" si="0">SUM(C4:M4)</f>
        <v>8858</v>
      </c>
    </row>
    <row r="5" spans="1:14" x14ac:dyDescent="0.25">
      <c r="A5" s="32">
        <v>2</v>
      </c>
      <c r="B5" s="33" t="s">
        <v>13</v>
      </c>
      <c r="C5" s="143">
        <f>[1]STA_SP1_NO!$F$20</f>
        <v>18498</v>
      </c>
      <c r="D5" s="118">
        <f>[2]STA_SP1_NO!$F$20</f>
        <v>13489</v>
      </c>
      <c r="E5" s="143">
        <f>[3]STA_SP1_NO!$F$20</f>
        <v>1496</v>
      </c>
      <c r="F5" s="118">
        <f>[4]STA_SP1_NO!$F$20</f>
        <v>6031</v>
      </c>
      <c r="G5" s="61">
        <f>[5]STA_SP1_NO!$F$20</f>
        <v>13968</v>
      </c>
      <c r="H5" s="144">
        <f>[6]STA_SP1_NO!$F$20</f>
        <v>0</v>
      </c>
      <c r="I5" s="61">
        <f>[7]STA_SP1_NO!$F$20</f>
        <v>5392</v>
      </c>
      <c r="J5" s="68">
        <f>[8]STA_SP1_NO!$F$20</f>
        <v>0</v>
      </c>
      <c r="K5" s="61">
        <f>[9]STA_SP1_NO!$F$20</f>
        <v>4674</v>
      </c>
      <c r="L5" s="68">
        <f>[10]STA_SP1_NO!$F$20</f>
        <v>17812</v>
      </c>
      <c r="M5" s="332">
        <f>[11]STA_SP1_NO!$F$20</f>
        <v>0</v>
      </c>
      <c r="N5" s="249">
        <f t="shared" si="0"/>
        <v>81360</v>
      </c>
    </row>
    <row r="6" spans="1:14" x14ac:dyDescent="0.25">
      <c r="A6" s="32">
        <v>3</v>
      </c>
      <c r="B6" s="33" t="s">
        <v>14</v>
      </c>
      <c r="C6" s="143">
        <f>[1]STA_SP1_NO!$F$24</f>
        <v>1146</v>
      </c>
      <c r="D6" s="118">
        <f>[2]STA_SP1_NO!$F$24</f>
        <v>1188</v>
      </c>
      <c r="E6" s="143">
        <f>[3]STA_SP1_NO!$F$24</f>
        <v>699</v>
      </c>
      <c r="F6" s="118">
        <f>[4]STA_SP1_NO!$F$24</f>
        <v>1393</v>
      </c>
      <c r="G6" s="61">
        <f>[5]STA_SP1_NO!$F$24</f>
        <v>766</v>
      </c>
      <c r="H6" s="144">
        <f>[6]STA_SP1_NO!$F$24</f>
        <v>169</v>
      </c>
      <c r="I6" s="61">
        <f>[7]STA_SP1_NO!$F$24</f>
        <v>735</v>
      </c>
      <c r="J6" s="68">
        <f>[8]STA_SP1_NO!$F$24</f>
        <v>690</v>
      </c>
      <c r="K6" s="61">
        <f>[9]STA_SP1_NO!$F$24</f>
        <v>983</v>
      </c>
      <c r="L6" s="68">
        <f>[10]STA_SP1_NO!$F$24</f>
        <v>679</v>
      </c>
      <c r="M6" s="332">
        <f>[11]STA_SP1_NO!$F$24</f>
        <v>2</v>
      </c>
      <c r="N6" s="249">
        <f t="shared" si="0"/>
        <v>8450</v>
      </c>
    </row>
    <row r="7" spans="1:14" x14ac:dyDescent="0.25">
      <c r="A7" s="32">
        <v>4</v>
      </c>
      <c r="B7" s="33" t="s">
        <v>15</v>
      </c>
      <c r="C7" s="143">
        <f>[1]STA_SP1_NO!$F$27</f>
        <v>0</v>
      </c>
      <c r="D7" s="118">
        <f>[2]STA_SP1_NO!$F$27</f>
        <v>0</v>
      </c>
      <c r="E7" s="143">
        <f>[3]STA_SP1_NO!$F$27</f>
        <v>0</v>
      </c>
      <c r="F7" s="118">
        <f>[4]STA_SP1_NO!$F$27</f>
        <v>0</v>
      </c>
      <c r="G7" s="61">
        <f>[5]STA_SP1_NO!$F$27</f>
        <v>0</v>
      </c>
      <c r="H7" s="144">
        <f>[6]STA_SP1_NO!$F$27</f>
        <v>0</v>
      </c>
      <c r="I7" s="61">
        <f>[7]STA_SP1_NO!$F$27</f>
        <v>0</v>
      </c>
      <c r="J7" s="68">
        <f>[8]STA_SP1_NO!$F$27</f>
        <v>0</v>
      </c>
      <c r="K7" s="61">
        <f>[9]STA_SP1_NO!$F$27</f>
        <v>0</v>
      </c>
      <c r="L7" s="68">
        <f>[10]STA_SP1_NO!$F$27</f>
        <v>0</v>
      </c>
      <c r="M7" s="332">
        <f>[11]STA_SP1_NO!$F$27</f>
        <v>0</v>
      </c>
      <c r="N7" s="249">
        <f t="shared" si="0"/>
        <v>0</v>
      </c>
    </row>
    <row r="8" spans="1:14" x14ac:dyDescent="0.25">
      <c r="A8" s="32">
        <v>5</v>
      </c>
      <c r="B8" s="33" t="s">
        <v>16</v>
      </c>
      <c r="C8" s="143">
        <f>[1]STA_SP1_NO!$F$30</f>
        <v>0</v>
      </c>
      <c r="D8" s="118">
        <f>[2]STA_SP1_NO!$F$30</f>
        <v>0</v>
      </c>
      <c r="E8" s="143">
        <f>[3]STA_SP1_NO!$F$30</f>
        <v>0</v>
      </c>
      <c r="F8" s="118">
        <f>[4]STA_SP1_NO!$F$30</f>
        <v>0</v>
      </c>
      <c r="G8" s="61">
        <f>[5]STA_SP1_NO!$F$30</f>
        <v>0</v>
      </c>
      <c r="H8" s="144">
        <f>[6]STA_SP1_NO!$F$30</f>
        <v>0</v>
      </c>
      <c r="I8" s="61">
        <f>[7]STA_SP1_NO!$F$30</f>
        <v>0</v>
      </c>
      <c r="J8" s="68">
        <f>[8]STA_SP1_NO!$F$30</f>
        <v>0</v>
      </c>
      <c r="K8" s="61">
        <f>[9]STA_SP1_NO!$F$30</f>
        <v>0</v>
      </c>
      <c r="L8" s="68">
        <f>[10]STA_SP1_NO!$F$30</f>
        <v>0</v>
      </c>
      <c r="M8" s="332">
        <f>[11]STA_SP1_NO!$F$30</f>
        <v>0</v>
      </c>
      <c r="N8" s="249">
        <f t="shared" si="0"/>
        <v>0</v>
      </c>
    </row>
    <row r="9" spans="1:14" x14ac:dyDescent="0.25">
      <c r="A9" s="32">
        <v>6</v>
      </c>
      <c r="B9" s="33" t="s">
        <v>17</v>
      </c>
      <c r="C9" s="143">
        <f>[1]STA_SP1_NO!$F$33</f>
        <v>0</v>
      </c>
      <c r="D9" s="118">
        <f>[2]STA_SP1_NO!$F$33</f>
        <v>0</v>
      </c>
      <c r="E9" s="143">
        <f>[3]STA_SP1_NO!$F$33</f>
        <v>0</v>
      </c>
      <c r="F9" s="118">
        <f>[4]STA_SP1_NO!$F$33</f>
        <v>2</v>
      </c>
      <c r="G9" s="61">
        <f>[5]STA_SP1_NO!$F$33</f>
        <v>0</v>
      </c>
      <c r="H9" s="144">
        <f>[6]STA_SP1_NO!$F$33</f>
        <v>0</v>
      </c>
      <c r="I9" s="61">
        <f>[7]STA_SP1_NO!$F$33</f>
        <v>0</v>
      </c>
      <c r="J9" s="68">
        <f>[8]STA_SP1_NO!$F$33</f>
        <v>0</v>
      </c>
      <c r="K9" s="61">
        <f>[9]STA_SP1_NO!$F$33</f>
        <v>0</v>
      </c>
      <c r="L9" s="68">
        <f>[10]STA_SP1_NO!$F$33</f>
        <v>0</v>
      </c>
      <c r="M9" s="332">
        <f>[11]STA_SP1_NO!$F$33</f>
        <v>0</v>
      </c>
      <c r="N9" s="249">
        <f t="shared" si="0"/>
        <v>2</v>
      </c>
    </row>
    <row r="10" spans="1:14" x14ac:dyDescent="0.25">
      <c r="A10" s="32">
        <v>7</v>
      </c>
      <c r="B10" s="33" t="s">
        <v>18</v>
      </c>
      <c r="C10" s="143">
        <f>[1]STA_SP1_NO!$F$36</f>
        <v>5</v>
      </c>
      <c r="D10" s="118">
        <f>[2]STA_SP1_NO!$F$36</f>
        <v>3</v>
      </c>
      <c r="E10" s="143">
        <f>[3]STA_SP1_NO!$F$36</f>
        <v>3</v>
      </c>
      <c r="F10" s="118">
        <f>[4]STA_SP1_NO!$F$36</f>
        <v>4</v>
      </c>
      <c r="G10" s="61">
        <f>[5]STA_SP1_NO!$F$36</f>
        <v>1</v>
      </c>
      <c r="H10" s="144">
        <f>[6]STA_SP1_NO!$F$36</f>
        <v>0</v>
      </c>
      <c r="I10" s="61">
        <f>[7]STA_SP1_NO!$F$36</f>
        <v>14</v>
      </c>
      <c r="J10" s="68">
        <f>[8]STA_SP1_NO!$F$36</f>
        <v>0</v>
      </c>
      <c r="K10" s="61">
        <f>[9]STA_SP1_NO!$F$36</f>
        <v>1</v>
      </c>
      <c r="L10" s="68">
        <f>[10]STA_SP1_NO!$F$36</f>
        <v>0</v>
      </c>
      <c r="M10" s="332">
        <f>[11]STA_SP1_NO!$F$36</f>
        <v>0</v>
      </c>
      <c r="N10" s="249">
        <f t="shared" si="0"/>
        <v>31</v>
      </c>
    </row>
    <row r="11" spans="1:14" x14ac:dyDescent="0.25">
      <c r="A11" s="32">
        <v>8</v>
      </c>
      <c r="B11" s="33" t="s">
        <v>19</v>
      </c>
      <c r="C11" s="143">
        <f>[1]STA_SP1_NO!$F$40</f>
        <v>119</v>
      </c>
      <c r="D11" s="118">
        <f>[2]STA_SP1_NO!$F$40</f>
        <v>112</v>
      </c>
      <c r="E11" s="143">
        <f>[3]STA_SP1_NO!$F$40</f>
        <v>16</v>
      </c>
      <c r="F11" s="118">
        <f>[4]STA_SP1_NO!$F$40</f>
        <v>173</v>
      </c>
      <c r="G11" s="61">
        <f>[5]STA_SP1_NO!$F$40</f>
        <v>463</v>
      </c>
      <c r="H11" s="144">
        <f>[6]STA_SP1_NO!$F$40</f>
        <v>13</v>
      </c>
      <c r="I11" s="61">
        <f>[7]STA_SP1_NO!$F$40</f>
        <v>22</v>
      </c>
      <c r="J11" s="68">
        <f>[8]STA_SP1_NO!$F$40</f>
        <v>76</v>
      </c>
      <c r="K11" s="61">
        <f>[9]STA_SP1_NO!$F$40</f>
        <v>53</v>
      </c>
      <c r="L11" s="68">
        <f>[10]STA_SP1_NO!$F$40</f>
        <v>40</v>
      </c>
      <c r="M11" s="332">
        <f>[11]STA_SP1_NO!$F$40</f>
        <v>1</v>
      </c>
      <c r="N11" s="249">
        <f t="shared" si="0"/>
        <v>1088</v>
      </c>
    </row>
    <row r="12" spans="1:14" x14ac:dyDescent="0.25">
      <c r="A12" s="32">
        <v>9</v>
      </c>
      <c r="B12" s="33" t="s">
        <v>20</v>
      </c>
      <c r="C12" s="143">
        <f>[1]STA_SP1_NO!$F$56</f>
        <v>1263</v>
      </c>
      <c r="D12" s="118">
        <f>[2]STA_SP1_NO!$F$56</f>
        <v>1503</v>
      </c>
      <c r="E12" s="143">
        <f>[3]STA_SP1_NO!$F$56</f>
        <v>769</v>
      </c>
      <c r="F12" s="118">
        <f>[4]STA_SP1_NO!$F$56</f>
        <v>1322</v>
      </c>
      <c r="G12" s="61">
        <f>[5]STA_SP1_NO!$F$56</f>
        <v>182</v>
      </c>
      <c r="H12" s="144">
        <f>[6]STA_SP1_NO!$F$56</f>
        <v>6</v>
      </c>
      <c r="I12" s="61">
        <f>[7]STA_SP1_NO!$F$56</f>
        <v>271</v>
      </c>
      <c r="J12" s="68">
        <f>[8]STA_SP1_NO!$F$56</f>
        <v>110</v>
      </c>
      <c r="K12" s="61">
        <f>[9]STA_SP1_NO!$F$56</f>
        <v>186</v>
      </c>
      <c r="L12" s="68">
        <f>[10]STA_SP1_NO!$F$56</f>
        <v>233</v>
      </c>
      <c r="M12" s="332">
        <f>[11]STA_SP1_NO!$F$56</f>
        <v>0</v>
      </c>
      <c r="N12" s="249">
        <f t="shared" si="0"/>
        <v>5845</v>
      </c>
    </row>
    <row r="13" spans="1:14" x14ac:dyDescent="0.25">
      <c r="A13" s="32">
        <v>10</v>
      </c>
      <c r="B13" s="33" t="s">
        <v>21</v>
      </c>
      <c r="C13" s="143">
        <f>[1]STA_SP1_NO!$F$88</f>
        <v>5724</v>
      </c>
      <c r="D13" s="118">
        <f>[2]STA_SP1_NO!$F$88</f>
        <v>2576</v>
      </c>
      <c r="E13" s="143">
        <f>[3]STA_SP1_NO!$F$88</f>
        <v>2284</v>
      </c>
      <c r="F13" s="118">
        <f>[4]STA_SP1_NO!$F$88</f>
        <v>2735</v>
      </c>
      <c r="G13" s="61">
        <f>[5]STA_SP1_NO!$F$88</f>
        <v>2419</v>
      </c>
      <c r="H13" s="144">
        <f>[6]STA_SP1_NO!$F$88</f>
        <v>3408</v>
      </c>
      <c r="I13" s="61">
        <f>[7]STA_SP1_NO!$F$88</f>
        <v>5071</v>
      </c>
      <c r="J13" s="68">
        <f>[8]STA_SP1_NO!$F$88</f>
        <v>2808</v>
      </c>
      <c r="K13" s="61">
        <f>[9]STA_SP1_NO!$F$88</f>
        <v>2337</v>
      </c>
      <c r="L13" s="68">
        <f>[10]STA_SP1_NO!$F$88</f>
        <v>3128</v>
      </c>
      <c r="M13" s="332">
        <f>[11]STA_SP1_NO!$F$88</f>
        <v>38</v>
      </c>
      <c r="N13" s="249">
        <f t="shared" si="0"/>
        <v>32528</v>
      </c>
    </row>
    <row r="14" spans="1:14" x14ac:dyDescent="0.25">
      <c r="A14" s="32">
        <v>11</v>
      </c>
      <c r="B14" s="33" t="s">
        <v>22</v>
      </c>
      <c r="C14" s="143">
        <f>[1]STA_SP1_NO!$F$124</f>
        <v>0</v>
      </c>
      <c r="D14" s="118">
        <f>[2]STA_SP1_NO!$F$124</f>
        <v>0</v>
      </c>
      <c r="E14" s="143">
        <f>[3]STA_SP1_NO!$F$124</f>
        <v>0</v>
      </c>
      <c r="F14" s="118">
        <f>[4]STA_SP1_NO!$F$124</f>
        <v>0</v>
      </c>
      <c r="G14" s="61">
        <f>[5]STA_SP1_NO!$F$124</f>
        <v>0</v>
      </c>
      <c r="H14" s="144">
        <f>[6]STA_SP1_NO!$F$124</f>
        <v>0</v>
      </c>
      <c r="I14" s="61">
        <f>[7]STA_SP1_NO!$F$124</f>
        <v>0</v>
      </c>
      <c r="J14" s="68">
        <f>[8]STA_SP1_NO!$F$124</f>
        <v>0</v>
      </c>
      <c r="K14" s="61">
        <f>[9]STA_SP1_NO!$F$124</f>
        <v>0</v>
      </c>
      <c r="L14" s="68">
        <f>[10]STA_SP1_NO!$F$124</f>
        <v>0</v>
      </c>
      <c r="M14" s="332">
        <f>[11]STA_SP1_NO!$F$124</f>
        <v>0</v>
      </c>
      <c r="N14" s="249">
        <f t="shared" si="0"/>
        <v>0</v>
      </c>
    </row>
    <row r="15" spans="1:14" x14ac:dyDescent="0.25">
      <c r="A15" s="32">
        <v>12</v>
      </c>
      <c r="B15" s="33" t="s">
        <v>23</v>
      </c>
      <c r="C15" s="143">
        <f>[1]STA_SP1_NO!$F$128</f>
        <v>0</v>
      </c>
      <c r="D15" s="118">
        <f>[2]STA_SP1_NO!$F$128</f>
        <v>0</v>
      </c>
      <c r="E15" s="143">
        <f>[3]STA_SP1_NO!$F$128</f>
        <v>0</v>
      </c>
      <c r="F15" s="118">
        <f>[4]STA_SP1_NO!$F$128</f>
        <v>0</v>
      </c>
      <c r="G15" s="61">
        <f>[5]STA_SP1_NO!$F$128</f>
        <v>0</v>
      </c>
      <c r="H15" s="144">
        <f>[6]STA_SP1_NO!$F$128</f>
        <v>0</v>
      </c>
      <c r="I15" s="61">
        <f>[7]STA_SP1_NO!$F$128</f>
        <v>0</v>
      </c>
      <c r="J15" s="68">
        <f>[8]STA_SP1_NO!$F$128</f>
        <v>0</v>
      </c>
      <c r="K15" s="61">
        <f>[9]STA_SP1_NO!$F$128</f>
        <v>0</v>
      </c>
      <c r="L15" s="68">
        <f>[10]STA_SP1_NO!$F$128</f>
        <v>0</v>
      </c>
      <c r="M15" s="332">
        <f>[11]STA_SP1_NO!$F$128</f>
        <v>0</v>
      </c>
      <c r="N15" s="249">
        <f t="shared" si="0"/>
        <v>0</v>
      </c>
    </row>
    <row r="16" spans="1:14" x14ac:dyDescent="0.25">
      <c r="A16" s="32">
        <v>13</v>
      </c>
      <c r="B16" s="33" t="s">
        <v>24</v>
      </c>
      <c r="C16" s="143">
        <f>[1]STA_SP1_NO!$F$132</f>
        <v>211</v>
      </c>
      <c r="D16" s="118">
        <f>[2]STA_SP1_NO!$F$132</f>
        <v>18</v>
      </c>
      <c r="E16" s="143">
        <f>[3]STA_SP1_NO!$F$132</f>
        <v>25</v>
      </c>
      <c r="F16" s="118">
        <f>[4]STA_SP1_NO!$F$132</f>
        <v>63</v>
      </c>
      <c r="G16" s="61">
        <f>[5]STA_SP1_NO!$F$132</f>
        <v>46</v>
      </c>
      <c r="H16" s="144">
        <f>[6]STA_SP1_NO!$F$132</f>
        <v>0</v>
      </c>
      <c r="I16" s="61">
        <f>[7]STA_SP1_NO!$F$132</f>
        <v>17</v>
      </c>
      <c r="J16" s="68">
        <f>[8]STA_SP1_NO!$F$132</f>
        <v>51</v>
      </c>
      <c r="K16" s="61">
        <f>[9]STA_SP1_NO!$F$132</f>
        <v>20</v>
      </c>
      <c r="L16" s="68">
        <f>[10]STA_SP1_NO!$F$132</f>
        <v>18</v>
      </c>
      <c r="M16" s="332">
        <f>[11]STA_SP1_NO!$F$132</f>
        <v>0</v>
      </c>
      <c r="N16" s="249">
        <f t="shared" si="0"/>
        <v>469</v>
      </c>
    </row>
    <row r="17" spans="1:14" x14ac:dyDescent="0.25">
      <c r="A17" s="32">
        <v>14</v>
      </c>
      <c r="B17" s="33" t="s">
        <v>25</v>
      </c>
      <c r="C17" s="143">
        <f>[1]STA_SP1_NO!$F$153</f>
        <v>1</v>
      </c>
      <c r="D17" s="118">
        <f>[2]STA_SP1_NO!$F$153</f>
        <v>22</v>
      </c>
      <c r="E17" s="143">
        <f>[3]STA_SP1_NO!$F$153</f>
        <v>0</v>
      </c>
      <c r="F17" s="118">
        <f>[4]STA_SP1_NO!$F$153</f>
        <v>0</v>
      </c>
      <c r="G17" s="61">
        <f>[5]STA_SP1_NO!$F$153</f>
        <v>0</v>
      </c>
      <c r="H17" s="144">
        <f>[6]STA_SP1_NO!$F$153</f>
        <v>0</v>
      </c>
      <c r="I17" s="61">
        <f>[7]STA_SP1_NO!$F$153</f>
        <v>0</v>
      </c>
      <c r="J17" s="68">
        <f>[8]STA_SP1_NO!$F$153</f>
        <v>0</v>
      </c>
      <c r="K17" s="61">
        <f>[9]STA_SP1_NO!$F$153</f>
        <v>0</v>
      </c>
      <c r="L17" s="68">
        <f>[10]STA_SP1_NO!$F$153</f>
        <v>2</v>
      </c>
      <c r="M17" s="332">
        <f>[11]STA_SP1_NO!$F$153</f>
        <v>0</v>
      </c>
      <c r="N17" s="249">
        <f t="shared" si="0"/>
        <v>25</v>
      </c>
    </row>
    <row r="18" spans="1:14" x14ac:dyDescent="0.25">
      <c r="A18" s="32">
        <v>15</v>
      </c>
      <c r="B18" s="33" t="s">
        <v>26</v>
      </c>
      <c r="C18" s="143">
        <f>[1]STA_SP1_NO!$F$158</f>
        <v>0</v>
      </c>
      <c r="D18" s="118">
        <f>[2]STA_SP1_NO!$F$158</f>
        <v>0</v>
      </c>
      <c r="E18" s="143">
        <f>[3]STA_SP1_NO!$F$158</f>
        <v>0</v>
      </c>
      <c r="F18" s="118">
        <f>[4]STA_SP1_NO!$F$158</f>
        <v>0</v>
      </c>
      <c r="G18" s="61">
        <f>[5]STA_SP1_NO!$F$158</f>
        <v>0</v>
      </c>
      <c r="H18" s="144">
        <f>[6]STA_SP1_NO!$F$158</f>
        <v>0</v>
      </c>
      <c r="I18" s="61">
        <f>[7]STA_SP1_NO!$F$158</f>
        <v>0</v>
      </c>
      <c r="J18" s="68">
        <f>[8]STA_SP1_NO!$F$158</f>
        <v>0</v>
      </c>
      <c r="K18" s="61">
        <f>[9]STA_SP1_NO!$F$158</f>
        <v>0</v>
      </c>
      <c r="L18" s="68">
        <f>[10]STA_SP1_NO!$F$158</f>
        <v>0</v>
      </c>
      <c r="M18" s="332">
        <f>[11]STA_SP1_NO!$F$158</f>
        <v>0</v>
      </c>
      <c r="N18" s="249">
        <f t="shared" si="0"/>
        <v>0</v>
      </c>
    </row>
    <row r="19" spans="1:14" x14ac:dyDescent="0.25">
      <c r="A19" s="32">
        <v>16</v>
      </c>
      <c r="B19" s="33" t="s">
        <v>27</v>
      </c>
      <c r="C19" s="143">
        <f>[1]STA_SP1_NO!$F$161</f>
        <v>81</v>
      </c>
      <c r="D19" s="118">
        <f>[2]STA_SP1_NO!$F$161</f>
        <v>0</v>
      </c>
      <c r="E19" s="143">
        <f>[3]STA_SP1_NO!$F$161</f>
        <v>0</v>
      </c>
      <c r="F19" s="118">
        <f>[4]STA_SP1_NO!$F$161</f>
        <v>5</v>
      </c>
      <c r="G19" s="61">
        <f>[5]STA_SP1_NO!$F$161</f>
        <v>1</v>
      </c>
      <c r="H19" s="144">
        <f>[6]STA_SP1_NO!$F$161</f>
        <v>0</v>
      </c>
      <c r="I19" s="61">
        <f>[7]STA_SP1_NO!$F$161</f>
        <v>1</v>
      </c>
      <c r="J19" s="68">
        <f>[8]STA_SP1_NO!$F$161</f>
        <v>0</v>
      </c>
      <c r="K19" s="61">
        <f>[9]STA_SP1_NO!$F$161</f>
        <v>0</v>
      </c>
      <c r="L19" s="68">
        <f>[10]STA_SP1_NO!$F$161</f>
        <v>0</v>
      </c>
      <c r="M19" s="332">
        <f>[11]STA_SP1_NO!$F$161</f>
        <v>0</v>
      </c>
      <c r="N19" s="249">
        <f t="shared" si="0"/>
        <v>88</v>
      </c>
    </row>
    <row r="20" spans="1:14" x14ac:dyDescent="0.25">
      <c r="A20" s="32">
        <v>17</v>
      </c>
      <c r="B20" s="33" t="s">
        <v>28</v>
      </c>
      <c r="C20" s="143">
        <f>[1]STA_SP1_NO!$F$167</f>
        <v>0</v>
      </c>
      <c r="D20" s="118">
        <f>[2]STA_SP1_NO!$F$167</f>
        <v>0</v>
      </c>
      <c r="E20" s="143">
        <f>[3]STA_SP1_NO!$F$167</f>
        <v>0</v>
      </c>
      <c r="F20" s="118">
        <f>[4]STA_SP1_NO!$F$167</f>
        <v>0</v>
      </c>
      <c r="G20" s="61">
        <f>[5]STA_SP1_NO!$F$167</f>
        <v>0</v>
      </c>
      <c r="H20" s="144">
        <f>[6]STA_SP1_NO!$F$167</f>
        <v>0</v>
      </c>
      <c r="I20" s="61">
        <f>[7]STA_SP1_NO!$F$167</f>
        <v>0</v>
      </c>
      <c r="J20" s="68">
        <f>[8]STA_SP1_NO!$F$167</f>
        <v>0</v>
      </c>
      <c r="K20" s="61">
        <f>[9]STA_SP1_NO!$F$167</f>
        <v>0</v>
      </c>
      <c r="L20" s="68">
        <f>[10]STA_SP1_NO!$F$167</f>
        <v>0</v>
      </c>
      <c r="M20" s="332">
        <f>[11]STA_SP1_NO!$F$167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[1]STA_SP1_NO!$F$170</f>
        <v>274</v>
      </c>
      <c r="D21" s="118">
        <f>[2]STA_SP1_NO!$F$170</f>
        <v>1204</v>
      </c>
      <c r="E21" s="143">
        <f>[3]STA_SP1_NO!$F$170</f>
        <v>246</v>
      </c>
      <c r="F21" s="118">
        <f>[4]STA_SP1_NO!$F$170</f>
        <v>1107</v>
      </c>
      <c r="G21" s="61">
        <f>[5]STA_SP1_NO!$F$170</f>
        <v>825</v>
      </c>
      <c r="H21" s="144">
        <f>[6]STA_SP1_NO!$F$170</f>
        <v>118</v>
      </c>
      <c r="I21" s="61">
        <f>[7]STA_SP1_NO!$F$170</f>
        <v>204</v>
      </c>
      <c r="J21" s="68">
        <f>[8]STA_SP1_NO!$F$170</f>
        <v>431</v>
      </c>
      <c r="K21" s="61">
        <f>[9]STA_SP1_NO!$F$170</f>
        <v>201</v>
      </c>
      <c r="L21" s="68">
        <f>[10]STA_SP1_NO!$F$170</f>
        <v>552</v>
      </c>
      <c r="M21" s="332">
        <f>[11]STA_SP1_NO!$F$170</f>
        <v>0</v>
      </c>
      <c r="N21" s="249">
        <f t="shared" si="0"/>
        <v>5162</v>
      </c>
    </row>
    <row r="22" spans="1:14" ht="15.75" thickBot="1" x14ac:dyDescent="0.3">
      <c r="A22" s="36"/>
      <c r="B22" s="37" t="s">
        <v>3</v>
      </c>
      <c r="C22" s="38">
        <f>SUM(C4:C21)</f>
        <v>28686</v>
      </c>
      <c r="D22" s="51">
        <f>SUM(D4:D21)</f>
        <v>21268</v>
      </c>
      <c r="E22" s="69">
        <f t="shared" ref="E22:F22" si="1">SUM(E4:E21)</f>
        <v>5738</v>
      </c>
      <c r="F22" s="39">
        <f t="shared" si="1"/>
        <v>14131</v>
      </c>
      <c r="G22" s="41">
        <f t="shared" ref="G22:N22" si="2">SUM(G4:G21)</f>
        <v>19895</v>
      </c>
      <c r="H22" s="42">
        <f t="shared" si="2"/>
        <v>4148</v>
      </c>
      <c r="I22" s="41">
        <f t="shared" si="2"/>
        <v>12438</v>
      </c>
      <c r="J22" s="42">
        <f t="shared" si="2"/>
        <v>4588</v>
      </c>
      <c r="K22" s="41">
        <f t="shared" si="2"/>
        <v>8959</v>
      </c>
      <c r="L22" s="42">
        <f t="shared" si="2"/>
        <v>24014</v>
      </c>
      <c r="M22" s="347">
        <f t="shared" si="2"/>
        <v>41</v>
      </c>
      <c r="N22" s="250">
        <f t="shared" si="2"/>
        <v>143906</v>
      </c>
    </row>
    <row r="23" spans="1:14" ht="15.75" thickBot="1" x14ac:dyDescent="0.3">
      <c r="A23" s="43"/>
      <c r="B23" s="44"/>
      <c r="C23" s="46"/>
      <c r="D23" s="58"/>
      <c r="E23" s="58"/>
      <c r="F23" s="46"/>
      <c r="G23" s="46"/>
      <c r="H23" s="46"/>
      <c r="I23" s="46"/>
      <c r="J23" s="46"/>
      <c r="K23" s="46"/>
      <c r="L23" s="46"/>
      <c r="M23" s="348"/>
      <c r="N23" s="46"/>
    </row>
    <row r="24" spans="1:14" ht="15.75" thickBot="1" x14ac:dyDescent="0.3">
      <c r="A24" s="448" t="s">
        <v>31</v>
      </c>
      <c r="B24" s="449"/>
      <c r="C24" s="48">
        <f>C22/N22</f>
        <v>0.19933845704835101</v>
      </c>
      <c r="D24" s="47">
        <f>D22/N22</f>
        <v>0.14779091907217212</v>
      </c>
      <c r="E24" s="48">
        <f>E22/N22</f>
        <v>3.9873250594137842E-2</v>
      </c>
      <c r="F24" s="47">
        <f>F22/N22</f>
        <v>9.8196044640251279E-2</v>
      </c>
      <c r="G24" s="48">
        <f>G22/N22</f>
        <v>0.13824996872958736</v>
      </c>
      <c r="H24" s="47">
        <f>H22/N22</f>
        <v>2.8824371464706129E-2</v>
      </c>
      <c r="I24" s="48">
        <f>I22/N22</f>
        <v>8.643142051061109E-2</v>
      </c>
      <c r="J24" s="47">
        <f>J22/N22</f>
        <v>3.1881922921907356E-2</v>
      </c>
      <c r="K24" s="48">
        <f>K22/N22</f>
        <v>6.2255917056967744E-2</v>
      </c>
      <c r="L24" s="336">
        <f>L22/N22</f>
        <v>0.16687281975734161</v>
      </c>
      <c r="M24" s="342">
        <f>M22/N22</f>
        <v>2.849082039664781E-4</v>
      </c>
      <c r="N24" s="251">
        <f>N22/N22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213" t="s">
        <v>4</v>
      </c>
      <c r="H27" s="253" t="s">
        <v>95</v>
      </c>
      <c r="I27" s="473"/>
      <c r="J27" s="81"/>
      <c r="K27" s="458" t="s">
        <v>33</v>
      </c>
      <c r="L27" s="459"/>
      <c r="M27" s="232">
        <f>N22</f>
        <v>143906</v>
      </c>
      <c r="N27" s="233">
        <f>M27/M29</f>
        <v>0.96166208910540418</v>
      </c>
    </row>
    <row r="28" spans="1:14" ht="15.75" thickBot="1" x14ac:dyDescent="0.3">
      <c r="A28" s="22">
        <v>19</v>
      </c>
      <c r="B28" s="80" t="s">
        <v>34</v>
      </c>
      <c r="C28" s="190">
        <f>[12]STA_SP2_ZO!$L$51</f>
        <v>2437</v>
      </c>
      <c r="D28" s="192">
        <f>[13]STA_SP2_ZO!$L$51</f>
        <v>1094</v>
      </c>
      <c r="E28" s="196">
        <f>[14]STA_SP2_ZO!$L$51</f>
        <v>790</v>
      </c>
      <c r="F28" s="50">
        <f>[15]STA_SP2_ZO!$L$51</f>
        <v>502</v>
      </c>
      <c r="G28" s="115">
        <f>[16]STA_SP2_ZO!$L$51</f>
        <v>914</v>
      </c>
      <c r="H28" s="214">
        <f>[17]STA_SP2_ZO!$L$51</f>
        <v>0</v>
      </c>
      <c r="I28" s="244">
        <f>SUM(C28:H28)</f>
        <v>5737</v>
      </c>
      <c r="J28" s="81"/>
      <c r="K28" s="450" t="s">
        <v>34</v>
      </c>
      <c r="L28" s="451"/>
      <c r="M28" s="234">
        <f>I28</f>
        <v>5737</v>
      </c>
      <c r="N28" s="235">
        <f>M28/M29</f>
        <v>3.8337910894595803E-2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149643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0.42478647376677708</v>
      </c>
      <c r="D30" s="82">
        <f>D28/I28</f>
        <v>0.19069199930277148</v>
      </c>
      <c r="E30" s="23">
        <f>E28/I28</f>
        <v>0.13770263203765035</v>
      </c>
      <c r="F30" s="82">
        <f>F28/I28</f>
        <v>8.7502178839114514E-2</v>
      </c>
      <c r="G30" s="23">
        <f>G28/I28</f>
        <v>0.15931671605368661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163"/>
    </row>
  </sheetData>
  <mergeCells count="14">
    <mergeCell ref="N2:N3"/>
    <mergeCell ref="A30:B30"/>
    <mergeCell ref="K28:L28"/>
    <mergeCell ref="C1:K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5" sqref="Q15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4" ht="28.5" customHeight="1" thickBot="1" x14ac:dyDescent="0.3">
      <c r="A1" s="120"/>
      <c r="B1" s="120"/>
      <c r="C1" s="460" t="s">
        <v>101</v>
      </c>
      <c r="D1" s="461"/>
      <c r="E1" s="461"/>
      <c r="F1" s="461"/>
      <c r="G1" s="461"/>
      <c r="H1" s="461"/>
      <c r="I1" s="461"/>
      <c r="J1" s="26"/>
      <c r="K1" s="26"/>
      <c r="L1" s="26"/>
      <c r="M1" s="26"/>
      <c r="N1" s="26"/>
    </row>
    <row r="2" spans="1:14" ht="15.75" thickBot="1" x14ac:dyDescent="0.3">
      <c r="A2" s="463" t="s">
        <v>0</v>
      </c>
      <c r="B2" s="465" t="s">
        <v>1</v>
      </c>
      <c r="C2" s="482" t="s">
        <v>2</v>
      </c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07" t="s">
        <v>4</v>
      </c>
      <c r="E3" s="355" t="s">
        <v>5</v>
      </c>
      <c r="F3" s="307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8" t="s">
        <v>93</v>
      </c>
      <c r="L3" s="307" t="s">
        <v>11</v>
      </c>
      <c r="M3" s="373" t="s">
        <v>96</v>
      </c>
      <c r="N3" s="480"/>
    </row>
    <row r="4" spans="1:14" x14ac:dyDescent="0.25">
      <c r="A4" s="30">
        <v>1</v>
      </c>
      <c r="B4" s="351" t="s">
        <v>12</v>
      </c>
      <c r="C4" s="370">
        <f>[1]STA_SP1_NO!$H$10</f>
        <v>222</v>
      </c>
      <c r="D4" s="54">
        <f>[2]STA_SP1_NO!$H$10</f>
        <v>389</v>
      </c>
      <c r="E4" s="370">
        <f>[3]STA_SP1_NO!$H$10</f>
        <v>45</v>
      </c>
      <c r="F4" s="54">
        <f>[4]STA_SP1_NO!$H$10</f>
        <v>134</v>
      </c>
      <c r="G4" s="62">
        <f>[5]STA_SP1_NO!$H$10</f>
        <v>231</v>
      </c>
      <c r="H4" s="371">
        <f>[6]STA_SP1_NO!$H$10</f>
        <v>125</v>
      </c>
      <c r="I4" s="62">
        <f>[7]STA_SP1_NO!$H$10</f>
        <v>38</v>
      </c>
      <c r="J4" s="54">
        <f>[8]STA_SP1_NO!$H$10</f>
        <v>43</v>
      </c>
      <c r="K4" s="62">
        <f>[9]STA_SP1_NO!$H$10</f>
        <v>62</v>
      </c>
      <c r="L4" s="54">
        <f>[10]STA_SP1_NO!$H$10</f>
        <v>326</v>
      </c>
      <c r="M4" s="374">
        <f>[11]STA_SP1_NO!$H$10</f>
        <v>0</v>
      </c>
      <c r="N4" s="369">
        <f t="shared" ref="N4:N22" si="0">SUM(C4:M4)</f>
        <v>1615</v>
      </c>
    </row>
    <row r="5" spans="1:14" x14ac:dyDescent="0.25">
      <c r="A5" s="32">
        <v>2</v>
      </c>
      <c r="B5" s="352" t="s">
        <v>13</v>
      </c>
      <c r="C5" s="370">
        <f>[1]STA_SP1_NO!$H$20</f>
        <v>315</v>
      </c>
      <c r="D5" s="54">
        <f>[2]STA_SP1_NO!$H$20</f>
        <v>957</v>
      </c>
      <c r="E5" s="370">
        <f>[3]STA_SP1_NO!$H$20</f>
        <v>41</v>
      </c>
      <c r="F5" s="54">
        <f>[4]STA_SP1_NO!$H$20</f>
        <v>558</v>
      </c>
      <c r="G5" s="62">
        <f>[5]STA_SP1_NO!$H$20</f>
        <v>758</v>
      </c>
      <c r="H5" s="371">
        <f>[6]STA_SP1_NO!$H$20</f>
        <v>0</v>
      </c>
      <c r="I5" s="62">
        <f>[7]STA_SP1_NO!$H$20</f>
        <v>13</v>
      </c>
      <c r="J5" s="54">
        <f>[8]STA_SP1_NO!$H$20</f>
        <v>0</v>
      </c>
      <c r="K5" s="62">
        <f>[9]STA_SP1_NO!$H$20</f>
        <v>129</v>
      </c>
      <c r="L5" s="54">
        <f>[10]STA_SP1_NO!$H$20</f>
        <v>1014</v>
      </c>
      <c r="M5" s="374">
        <f>[11]STA_SP1_NO!$H$20</f>
        <v>0</v>
      </c>
      <c r="N5" s="369">
        <f t="shared" si="0"/>
        <v>3785</v>
      </c>
    </row>
    <row r="6" spans="1:14" x14ac:dyDescent="0.25">
      <c r="A6" s="32">
        <v>3</v>
      </c>
      <c r="B6" s="352" t="s">
        <v>14</v>
      </c>
      <c r="C6" s="370">
        <f>[1]STA_SP1_NO!$H$24</f>
        <v>333</v>
      </c>
      <c r="D6" s="54">
        <f>[2]STA_SP1_NO!$H$24</f>
        <v>383</v>
      </c>
      <c r="E6" s="370">
        <f>[3]STA_SP1_NO!$H$24</f>
        <v>246</v>
      </c>
      <c r="F6" s="54">
        <f>[4]STA_SP1_NO!$H$24</f>
        <v>256</v>
      </c>
      <c r="G6" s="62">
        <f>[5]STA_SP1_NO!$H$24</f>
        <v>367</v>
      </c>
      <c r="H6" s="371">
        <f>[6]STA_SP1_NO!$H$24</f>
        <v>125</v>
      </c>
      <c r="I6" s="62">
        <f>[7]STA_SP1_NO!$H$24</f>
        <v>170</v>
      </c>
      <c r="J6" s="54">
        <f>[8]STA_SP1_NO!$H$24</f>
        <v>180</v>
      </c>
      <c r="K6" s="62">
        <f>[9]STA_SP1_NO!$H$24</f>
        <v>209</v>
      </c>
      <c r="L6" s="54">
        <f>[10]STA_SP1_NO!$H$24</f>
        <v>347</v>
      </c>
      <c r="M6" s="374">
        <f>[11]STA_SP1_NO!$H$24</f>
        <v>2</v>
      </c>
      <c r="N6" s="369">
        <f t="shared" si="0"/>
        <v>2618</v>
      </c>
    </row>
    <row r="7" spans="1:14" x14ac:dyDescent="0.25">
      <c r="A7" s="32">
        <v>4</v>
      </c>
      <c r="B7" s="352" t="s">
        <v>15</v>
      </c>
      <c r="C7" s="370">
        <f>[1]STA_SP1_NO!$H$27</f>
        <v>0</v>
      </c>
      <c r="D7" s="54">
        <f>[2]STA_SP1_NO!$H$27</f>
        <v>0</v>
      </c>
      <c r="E7" s="370">
        <f>[3]STA_SP1_NO!$H$27</f>
        <v>0</v>
      </c>
      <c r="F7" s="54">
        <f>[4]STA_SP1_NO!$H$27</f>
        <v>0</v>
      </c>
      <c r="G7" s="62">
        <f>[5]STA_SP1_NO!$H$27</f>
        <v>0</v>
      </c>
      <c r="H7" s="371">
        <f>[6]STA_SP1_NO!$H$27</f>
        <v>0</v>
      </c>
      <c r="I7" s="62">
        <f>[7]STA_SP1_NO!$H$27</f>
        <v>0</v>
      </c>
      <c r="J7" s="54">
        <f>[8]STA_SP1_NO!$H$27</f>
        <v>0</v>
      </c>
      <c r="K7" s="62">
        <f>[9]STA_SP1_NO!$H$27</f>
        <v>0</v>
      </c>
      <c r="L7" s="54">
        <f>[10]STA_SP1_NO!$H$27</f>
        <v>0</v>
      </c>
      <c r="M7" s="374">
        <f>[11]STA_SP1_NO!$H$27</f>
        <v>0</v>
      </c>
      <c r="N7" s="369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[1]STA_SP1_NO!$H$30</f>
        <v>0</v>
      </c>
      <c r="D8" s="54">
        <f>[2]STA_SP1_NO!$H$30</f>
        <v>1</v>
      </c>
      <c r="E8" s="370">
        <f>[3]STA_SP1_NO!$H$30</f>
        <v>0</v>
      </c>
      <c r="F8" s="54">
        <f>[4]STA_SP1_NO!$H$30</f>
        <v>0</v>
      </c>
      <c r="G8" s="62">
        <f>[5]STA_SP1_NO!$H$30</f>
        <v>0</v>
      </c>
      <c r="H8" s="371">
        <f>[6]STA_SP1_NO!$H$30</f>
        <v>0</v>
      </c>
      <c r="I8" s="62">
        <f>[7]STA_SP1_NO!$H$30</f>
        <v>0</v>
      </c>
      <c r="J8" s="54">
        <f>[8]STA_SP1_NO!$H$30</f>
        <v>0</v>
      </c>
      <c r="K8" s="62">
        <f>[9]STA_SP1_NO!$H$30</f>
        <v>0</v>
      </c>
      <c r="L8" s="54">
        <f>[10]STA_SP1_NO!$H$30</f>
        <v>0</v>
      </c>
      <c r="M8" s="374">
        <f>[11]STA_SP1_NO!$H$30</f>
        <v>0</v>
      </c>
      <c r="N8" s="369">
        <f t="shared" si="0"/>
        <v>1</v>
      </c>
    </row>
    <row r="9" spans="1:14" x14ac:dyDescent="0.25">
      <c r="A9" s="32">
        <v>6</v>
      </c>
      <c r="B9" s="352" t="s">
        <v>17</v>
      </c>
      <c r="C9" s="370">
        <f>[1]STA_SP1_NO!$H$33</f>
        <v>0</v>
      </c>
      <c r="D9" s="54">
        <f>[2]STA_SP1_NO!$H$33</f>
        <v>0</v>
      </c>
      <c r="E9" s="370">
        <f>[3]STA_SP1_NO!$H$33</f>
        <v>0</v>
      </c>
      <c r="F9" s="54">
        <f>[4]STA_SP1_NO!$H$33</f>
        <v>0</v>
      </c>
      <c r="G9" s="62">
        <f>[5]STA_SP1_NO!$H$33</f>
        <v>0</v>
      </c>
      <c r="H9" s="371">
        <f>[6]STA_SP1_NO!$H$33</f>
        <v>0</v>
      </c>
      <c r="I9" s="62">
        <f>[7]STA_SP1_NO!$H$33</f>
        <v>0</v>
      </c>
      <c r="J9" s="54">
        <f>[8]STA_SP1_NO!$H$33</f>
        <v>0</v>
      </c>
      <c r="K9" s="62">
        <f>[9]STA_SP1_NO!$H$33</f>
        <v>0</v>
      </c>
      <c r="L9" s="54">
        <f>[10]STA_SP1_NO!$H$33</f>
        <v>0</v>
      </c>
      <c r="M9" s="374">
        <f>[11]STA_SP1_NO!$H$33</f>
        <v>0</v>
      </c>
      <c r="N9" s="369">
        <f t="shared" si="0"/>
        <v>0</v>
      </c>
    </row>
    <row r="10" spans="1:14" x14ac:dyDescent="0.25">
      <c r="A10" s="32">
        <v>7</v>
      </c>
      <c r="B10" s="352" t="s">
        <v>18</v>
      </c>
      <c r="C10" s="370">
        <f>[1]STA_SP1_NO!$H$36</f>
        <v>5</v>
      </c>
      <c r="D10" s="54">
        <f>[2]STA_SP1_NO!$H$36</f>
        <v>1</v>
      </c>
      <c r="E10" s="370">
        <f>[3]STA_SP1_NO!$H$36</f>
        <v>1</v>
      </c>
      <c r="F10" s="54">
        <f>[4]STA_SP1_NO!$H$36</f>
        <v>0</v>
      </c>
      <c r="G10" s="62">
        <f>[5]STA_SP1_NO!$H$36</f>
        <v>0</v>
      </c>
      <c r="H10" s="371">
        <f>[6]STA_SP1_NO!$H$36</f>
        <v>0</v>
      </c>
      <c r="I10" s="62">
        <f>[7]STA_SP1_NO!$H$36</f>
        <v>0</v>
      </c>
      <c r="J10" s="54">
        <f>[8]STA_SP1_NO!$H$36</f>
        <v>0</v>
      </c>
      <c r="K10" s="62">
        <f>[9]STA_SP1_NO!$H$36</f>
        <v>0</v>
      </c>
      <c r="L10" s="54">
        <f>[10]STA_SP1_NO!$H$36</f>
        <v>1</v>
      </c>
      <c r="M10" s="374">
        <f>[11]STA_SP1_NO!$H$36</f>
        <v>0</v>
      </c>
      <c r="N10" s="369">
        <f t="shared" si="0"/>
        <v>8</v>
      </c>
    </row>
    <row r="11" spans="1:14" x14ac:dyDescent="0.25">
      <c r="A11" s="32">
        <v>8</v>
      </c>
      <c r="B11" s="352" t="s">
        <v>19</v>
      </c>
      <c r="C11" s="370">
        <f>[1]STA_SP1_NO!$H$40</f>
        <v>49</v>
      </c>
      <c r="D11" s="54">
        <f>[2]STA_SP1_NO!$H$40</f>
        <v>39</v>
      </c>
      <c r="E11" s="370">
        <f>[3]STA_SP1_NO!$H$40</f>
        <v>7</v>
      </c>
      <c r="F11" s="54">
        <f>[4]STA_SP1_NO!$H$40</f>
        <v>38</v>
      </c>
      <c r="G11" s="62">
        <f>[5]STA_SP1_NO!$H$40</f>
        <v>88</v>
      </c>
      <c r="H11" s="371">
        <f>[6]STA_SP1_NO!$H$40</f>
        <v>24</v>
      </c>
      <c r="I11" s="62">
        <f>[7]STA_SP1_NO!$H$40</f>
        <v>18</v>
      </c>
      <c r="J11" s="54">
        <f>[8]STA_SP1_NO!$H$40</f>
        <v>25</v>
      </c>
      <c r="K11" s="62">
        <f>[9]STA_SP1_NO!$H$40</f>
        <v>7</v>
      </c>
      <c r="L11" s="54">
        <f>[10]STA_SP1_NO!$H$40</f>
        <v>25</v>
      </c>
      <c r="M11" s="374">
        <f>[11]STA_SP1_NO!$H$40</f>
        <v>0</v>
      </c>
      <c r="N11" s="369">
        <f t="shared" si="0"/>
        <v>320</v>
      </c>
    </row>
    <row r="12" spans="1:14" x14ac:dyDescent="0.25">
      <c r="A12" s="32">
        <v>9</v>
      </c>
      <c r="B12" s="352" t="s">
        <v>20</v>
      </c>
      <c r="C12" s="370">
        <f>[1]STA_SP1_NO!$H$56</f>
        <v>277</v>
      </c>
      <c r="D12" s="54">
        <f>[2]STA_SP1_NO!$H$56</f>
        <v>115</v>
      </c>
      <c r="E12" s="370">
        <f>[3]STA_SP1_NO!$H$56</f>
        <v>89</v>
      </c>
      <c r="F12" s="54">
        <f>[4]STA_SP1_NO!$H$56</f>
        <v>115</v>
      </c>
      <c r="G12" s="62">
        <f>[5]STA_SP1_NO!$H$56</f>
        <v>52</v>
      </c>
      <c r="H12" s="371">
        <f>[6]STA_SP1_NO!$H$56</f>
        <v>15</v>
      </c>
      <c r="I12" s="62">
        <f>[7]STA_SP1_NO!$H$56</f>
        <v>37</v>
      </c>
      <c r="J12" s="54">
        <f>[8]STA_SP1_NO!$H$56</f>
        <v>36</v>
      </c>
      <c r="K12" s="62">
        <f>[9]STA_SP1_NO!$H$56</f>
        <v>19</v>
      </c>
      <c r="L12" s="54">
        <f>[10]STA_SP1_NO!$H$56</f>
        <v>117</v>
      </c>
      <c r="M12" s="374">
        <f>[11]STA_SP1_NO!$H$56</f>
        <v>2</v>
      </c>
      <c r="N12" s="369">
        <f t="shared" si="0"/>
        <v>874</v>
      </c>
    </row>
    <row r="13" spans="1:14" x14ac:dyDescent="0.25">
      <c r="A13" s="32">
        <v>10</v>
      </c>
      <c r="B13" s="352" t="s">
        <v>21</v>
      </c>
      <c r="C13" s="370">
        <f>[1]STA_SP1_NO!$H$88</f>
        <v>1995</v>
      </c>
      <c r="D13" s="54">
        <f>[2]STA_SP1_NO!$H$88</f>
        <v>1156</v>
      </c>
      <c r="E13" s="370">
        <f>[3]STA_SP1_NO!$H$88</f>
        <v>965</v>
      </c>
      <c r="F13" s="54">
        <f>[4]STA_SP1_NO!$H$88</f>
        <v>868</v>
      </c>
      <c r="G13" s="62">
        <f>[5]STA_SP1_NO!$H$88</f>
        <v>1506</v>
      </c>
      <c r="H13" s="371">
        <f>[6]STA_SP1_NO!$H$88</f>
        <v>2967</v>
      </c>
      <c r="I13" s="62">
        <f>[7]STA_SP1_NO!$H$88</f>
        <v>1037</v>
      </c>
      <c r="J13" s="54">
        <f>[8]STA_SP1_NO!$H$88</f>
        <v>925</v>
      </c>
      <c r="K13" s="62">
        <f>[9]STA_SP1_NO!$H$88</f>
        <v>704</v>
      </c>
      <c r="L13" s="54">
        <f>[10]STA_SP1_NO!$H$88</f>
        <v>1199</v>
      </c>
      <c r="M13" s="374">
        <f>[11]STA_SP1_NO!$H$88</f>
        <v>34</v>
      </c>
      <c r="N13" s="369">
        <f t="shared" si="0"/>
        <v>13356</v>
      </c>
    </row>
    <row r="14" spans="1:14" x14ac:dyDescent="0.25">
      <c r="A14" s="32">
        <v>11</v>
      </c>
      <c r="B14" s="352" t="s">
        <v>22</v>
      </c>
      <c r="C14" s="370">
        <f>[1]STA_SP1_NO!$H$124</f>
        <v>0</v>
      </c>
      <c r="D14" s="54">
        <f>[2]STA_SP1_NO!$H$124</f>
        <v>0</v>
      </c>
      <c r="E14" s="370">
        <f>[3]STA_SP1_NO!$H$124</f>
        <v>0</v>
      </c>
      <c r="F14" s="54">
        <f>[4]STA_SP1_NO!$H$124</f>
        <v>0</v>
      </c>
      <c r="G14" s="62">
        <f>[5]STA_SP1_NO!$H$124</f>
        <v>0</v>
      </c>
      <c r="H14" s="371">
        <f>[6]STA_SP1_NO!$H$124</f>
        <v>0</v>
      </c>
      <c r="I14" s="62">
        <f>[7]STA_SP1_NO!$H$124</f>
        <v>0</v>
      </c>
      <c r="J14" s="54">
        <f>[8]STA_SP1_NO!$H$124</f>
        <v>0</v>
      </c>
      <c r="K14" s="62">
        <f>[9]STA_SP1_NO!$H$124</f>
        <v>0</v>
      </c>
      <c r="L14" s="54">
        <f>[10]STA_SP1_NO!$H$124</f>
        <v>0</v>
      </c>
      <c r="M14" s="374">
        <f>[11]STA_SP1_NO!$H$124</f>
        <v>0</v>
      </c>
      <c r="N14" s="369">
        <f t="shared" si="0"/>
        <v>0</v>
      </c>
    </row>
    <row r="15" spans="1:14" x14ac:dyDescent="0.25">
      <c r="A15" s="32">
        <v>12</v>
      </c>
      <c r="B15" s="352" t="s">
        <v>23</v>
      </c>
      <c r="C15" s="370">
        <f>[1]STA_SP1_NO!$H$128</f>
        <v>0</v>
      </c>
      <c r="D15" s="54">
        <f>[2]STA_SP1_NO!$H$128</f>
        <v>6</v>
      </c>
      <c r="E15" s="370">
        <f>[3]STA_SP1_NO!$H$128</f>
        <v>0</v>
      </c>
      <c r="F15" s="54">
        <f>[4]STA_SP1_NO!$H$128</f>
        <v>0</v>
      </c>
      <c r="G15" s="62">
        <f>[5]STA_SP1_NO!$H$128</f>
        <v>0</v>
      </c>
      <c r="H15" s="371">
        <f>[6]STA_SP1_NO!$H$128</f>
        <v>0</v>
      </c>
      <c r="I15" s="62">
        <f>[7]STA_SP1_NO!$H$128</f>
        <v>0</v>
      </c>
      <c r="J15" s="54">
        <f>[8]STA_SP1_NO!$H$128</f>
        <v>0</v>
      </c>
      <c r="K15" s="62">
        <f>[9]STA_SP1_NO!$H$128</f>
        <v>0</v>
      </c>
      <c r="L15" s="54">
        <f>[10]STA_SP1_NO!$H$128</f>
        <v>0</v>
      </c>
      <c r="M15" s="374">
        <f>[11]STA_SP1_NO!$H$128</f>
        <v>0</v>
      </c>
      <c r="N15" s="369">
        <f t="shared" si="0"/>
        <v>6</v>
      </c>
    </row>
    <row r="16" spans="1:14" x14ac:dyDescent="0.25">
      <c r="A16" s="32">
        <v>13</v>
      </c>
      <c r="B16" s="352" t="s">
        <v>24</v>
      </c>
      <c r="C16" s="370">
        <f>[1]STA_SP1_NO!$H$132</f>
        <v>107</v>
      </c>
      <c r="D16" s="54">
        <f>[2]STA_SP1_NO!$H$132</f>
        <v>14</v>
      </c>
      <c r="E16" s="370">
        <f>[3]STA_SP1_NO!$H$132</f>
        <v>15</v>
      </c>
      <c r="F16" s="54">
        <f>[4]STA_SP1_NO!$H$132</f>
        <v>7</v>
      </c>
      <c r="G16" s="62">
        <f>[5]STA_SP1_NO!$H$132</f>
        <v>29</v>
      </c>
      <c r="H16" s="371">
        <f>[6]STA_SP1_NO!$H$132</f>
        <v>6</v>
      </c>
      <c r="I16" s="62">
        <f>[7]STA_SP1_NO!$H$132</f>
        <v>19</v>
      </c>
      <c r="J16" s="54">
        <f>[8]STA_SP1_NO!$H$132</f>
        <v>16</v>
      </c>
      <c r="K16" s="62">
        <f>[9]STA_SP1_NO!$H$132</f>
        <v>5</v>
      </c>
      <c r="L16" s="54">
        <f>[10]STA_SP1_NO!$H$132</f>
        <v>5</v>
      </c>
      <c r="M16" s="374">
        <f>[11]STA_SP1_NO!$H$132</f>
        <v>0</v>
      </c>
      <c r="N16" s="369">
        <f t="shared" si="0"/>
        <v>223</v>
      </c>
    </row>
    <row r="17" spans="1:14" x14ac:dyDescent="0.25">
      <c r="A17" s="32">
        <v>14</v>
      </c>
      <c r="B17" s="352" t="s">
        <v>25</v>
      </c>
      <c r="C17" s="370">
        <f>[1]STA_SP1_NO!$H$153</f>
        <v>1</v>
      </c>
      <c r="D17" s="54">
        <f>[2]STA_SP1_NO!$H$153</f>
        <v>20</v>
      </c>
      <c r="E17" s="370">
        <f>[3]STA_SP1_NO!$H$153</f>
        <v>0</v>
      </c>
      <c r="F17" s="54">
        <f>[4]STA_SP1_NO!$H$153</f>
        <v>0</v>
      </c>
      <c r="G17" s="62">
        <f>[5]STA_SP1_NO!$H$153</f>
        <v>0</v>
      </c>
      <c r="H17" s="371">
        <f>[6]STA_SP1_NO!$H$153</f>
        <v>0</v>
      </c>
      <c r="I17" s="62">
        <f>[7]STA_SP1_NO!$H$153</f>
        <v>0</v>
      </c>
      <c r="J17" s="54">
        <f>[8]STA_SP1_NO!$H$153</f>
        <v>0</v>
      </c>
      <c r="K17" s="62">
        <f>[9]STA_SP1_NO!$H$153</f>
        <v>0</v>
      </c>
      <c r="L17" s="54">
        <f>[10]STA_SP1_NO!$H$153</f>
        <v>1</v>
      </c>
      <c r="M17" s="374">
        <f>[11]STA_SP1_NO!$H$153</f>
        <v>0</v>
      </c>
      <c r="N17" s="369">
        <f t="shared" si="0"/>
        <v>22</v>
      </c>
    </row>
    <row r="18" spans="1:14" x14ac:dyDescent="0.25">
      <c r="A18" s="32">
        <v>15</v>
      </c>
      <c r="B18" s="352" t="s">
        <v>26</v>
      </c>
      <c r="C18" s="370">
        <f>[1]STA_SP1_NO!$H$158</f>
        <v>0</v>
      </c>
      <c r="D18" s="54">
        <f>[2]STA_SP1_NO!$H$158</f>
        <v>0</v>
      </c>
      <c r="E18" s="370">
        <f>[3]STA_SP1_NO!$H$158</f>
        <v>0</v>
      </c>
      <c r="F18" s="54">
        <f>[4]STA_SP1_NO!$H$158</f>
        <v>0</v>
      </c>
      <c r="G18" s="62">
        <f>[5]STA_SP1_NO!$H$158</f>
        <v>0</v>
      </c>
      <c r="H18" s="371">
        <f>[6]STA_SP1_NO!$H$158</f>
        <v>0</v>
      </c>
      <c r="I18" s="62">
        <f>[7]STA_SP1_NO!$H$158</f>
        <v>0</v>
      </c>
      <c r="J18" s="54">
        <f>[8]STA_SP1_NO!$H$158</f>
        <v>0</v>
      </c>
      <c r="K18" s="62">
        <f>[9]STA_SP1_NO!$H$158</f>
        <v>0</v>
      </c>
      <c r="L18" s="54">
        <f>[10]STA_SP1_NO!$H$158</f>
        <v>0</v>
      </c>
      <c r="M18" s="374">
        <f>[11]STA_SP1_NO!$H$158</f>
        <v>0</v>
      </c>
      <c r="N18" s="369">
        <f t="shared" si="0"/>
        <v>0</v>
      </c>
    </row>
    <row r="19" spans="1:14" x14ac:dyDescent="0.25">
      <c r="A19" s="32">
        <v>16</v>
      </c>
      <c r="B19" s="352" t="s">
        <v>27</v>
      </c>
      <c r="C19" s="370">
        <f>[1]STA_SP1_NO!$H$161</f>
        <v>2</v>
      </c>
      <c r="D19" s="54">
        <f>[2]STA_SP1_NO!$H$161</f>
        <v>0</v>
      </c>
      <c r="E19" s="370">
        <f>[3]STA_SP1_NO!$H$161</f>
        <v>0</v>
      </c>
      <c r="F19" s="54">
        <f>[4]STA_SP1_NO!$H$161</f>
        <v>1</v>
      </c>
      <c r="G19" s="62">
        <f>[5]STA_SP1_NO!$H$161</f>
        <v>0</v>
      </c>
      <c r="H19" s="371">
        <f>[6]STA_SP1_NO!$H$161</f>
        <v>0</v>
      </c>
      <c r="I19" s="62">
        <f>[7]STA_SP1_NO!$H$161</f>
        <v>0</v>
      </c>
      <c r="J19" s="54">
        <f>[8]STA_SP1_NO!$H$161</f>
        <v>0</v>
      </c>
      <c r="K19" s="62">
        <f>[9]STA_SP1_NO!$H$161</f>
        <v>0</v>
      </c>
      <c r="L19" s="54">
        <f>[10]STA_SP1_NO!$H$161</f>
        <v>0</v>
      </c>
      <c r="M19" s="374">
        <f>[11]STA_SP1_NO!$H$161</f>
        <v>0</v>
      </c>
      <c r="N19" s="369">
        <f t="shared" si="0"/>
        <v>3</v>
      </c>
    </row>
    <row r="20" spans="1:14" x14ac:dyDescent="0.25">
      <c r="A20" s="32">
        <v>17</v>
      </c>
      <c r="B20" s="352" t="s">
        <v>28</v>
      </c>
      <c r="C20" s="370">
        <f>[1]STA_SP1_NO!$H$167</f>
        <v>0</v>
      </c>
      <c r="D20" s="54">
        <f>[2]STA_SP1_NO!$H$167</f>
        <v>0</v>
      </c>
      <c r="E20" s="370">
        <f>[3]STA_SP1_NO!$H$167</f>
        <v>0</v>
      </c>
      <c r="F20" s="54">
        <f>[4]STA_SP1_NO!$H$167</f>
        <v>0</v>
      </c>
      <c r="G20" s="62">
        <f>[5]STA_SP1_NO!$H$167</f>
        <v>0</v>
      </c>
      <c r="H20" s="371">
        <f>[6]STA_SP1_NO!$H$167</f>
        <v>0</v>
      </c>
      <c r="I20" s="62">
        <f>[7]STA_SP1_NO!$H$167</f>
        <v>0</v>
      </c>
      <c r="J20" s="54">
        <f>[8]STA_SP1_NO!$H$167</f>
        <v>0</v>
      </c>
      <c r="K20" s="62">
        <f>[9]STA_SP1_NO!$H$167</f>
        <v>0</v>
      </c>
      <c r="L20" s="54">
        <f>[10]STA_SP1_NO!$H$167</f>
        <v>0</v>
      </c>
      <c r="M20" s="374">
        <f>[11]STA_SP1_NO!$H$167</f>
        <v>0</v>
      </c>
      <c r="N20" s="36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370">
        <f>[1]STA_SP1_NO!$H$170</f>
        <v>92</v>
      </c>
      <c r="D21" s="54">
        <f>[2]STA_SP1_NO!$H$170</f>
        <v>445</v>
      </c>
      <c r="E21" s="370">
        <f>[3]STA_SP1_NO!$H$170</f>
        <v>110</v>
      </c>
      <c r="F21" s="54">
        <f>[4]STA_SP1_NO!$H$170</f>
        <v>122</v>
      </c>
      <c r="G21" s="62">
        <f>[5]STA_SP1_NO!$H$170</f>
        <v>151</v>
      </c>
      <c r="H21" s="371">
        <f>[6]STA_SP1_NO!$H$170</f>
        <v>70</v>
      </c>
      <c r="I21" s="62">
        <f>[7]STA_SP1_NO!$H$170</f>
        <v>33</v>
      </c>
      <c r="J21" s="54">
        <f>[8]STA_SP1_NO!$H$170</f>
        <v>139</v>
      </c>
      <c r="K21" s="62">
        <f>[9]STA_SP1_NO!$H$170</f>
        <v>48</v>
      </c>
      <c r="L21" s="54">
        <f>[10]STA_SP1_NO!$H$170</f>
        <v>126</v>
      </c>
      <c r="M21" s="374">
        <f>[11]STA_SP1_NO!$H$170</f>
        <v>0</v>
      </c>
      <c r="N21" s="369">
        <f t="shared" si="0"/>
        <v>1336</v>
      </c>
    </row>
    <row r="22" spans="1:14" ht="15.75" thickBot="1" x14ac:dyDescent="0.3">
      <c r="A22" s="36"/>
      <c r="B22" s="366" t="s">
        <v>37</v>
      </c>
      <c r="C22" s="359">
        <f t="shared" ref="C22:F22" si="1">SUM(C4:C21)</f>
        <v>3398</v>
      </c>
      <c r="D22" s="362">
        <f t="shared" si="1"/>
        <v>3526</v>
      </c>
      <c r="E22" s="361">
        <f>SUM(E4:E21)</f>
        <v>1519</v>
      </c>
      <c r="F22" s="362">
        <f t="shared" si="1"/>
        <v>2099</v>
      </c>
      <c r="G22" s="350">
        <f t="shared" ref="G22:M22" si="2">SUM(G4:G21)</f>
        <v>3182</v>
      </c>
      <c r="H22" s="362">
        <f t="shared" si="2"/>
        <v>3332</v>
      </c>
      <c r="I22" s="350">
        <f t="shared" si="2"/>
        <v>1365</v>
      </c>
      <c r="J22" s="363">
        <f t="shared" si="2"/>
        <v>1364</v>
      </c>
      <c r="K22" s="350">
        <f t="shared" si="2"/>
        <v>1183</v>
      </c>
      <c r="L22" s="362">
        <f t="shared" si="2"/>
        <v>3161</v>
      </c>
      <c r="M22" s="364">
        <f t="shared" si="2"/>
        <v>38</v>
      </c>
      <c r="N22" s="365">
        <f t="shared" si="0"/>
        <v>24167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"/>
      <c r="I23" s="341"/>
      <c r="J23" s="1"/>
      <c r="K23" s="341"/>
      <c r="L23" s="1"/>
      <c r="M23" s="341"/>
      <c r="N23" s="1"/>
    </row>
    <row r="24" spans="1:14" ht="15.75" thickBot="1" x14ac:dyDescent="0.3">
      <c r="A24" s="448" t="s">
        <v>31</v>
      </c>
      <c r="B24" s="449"/>
      <c r="C24" s="48">
        <f>C22/N22</f>
        <v>0.1406049571730045</v>
      </c>
      <c r="D24" s="47">
        <f>D22/N22</f>
        <v>0.14590143584226425</v>
      </c>
      <c r="E24" s="48">
        <f>E22/N22</f>
        <v>6.2854305457855753E-2</v>
      </c>
      <c r="F24" s="47">
        <f>F22/N22</f>
        <v>8.6853974427938921E-2</v>
      </c>
      <c r="G24" s="48">
        <f>G22/N22</f>
        <v>0.1316671494186287</v>
      </c>
      <c r="H24" s="47">
        <f>H22/N22</f>
        <v>0.13787396035916746</v>
      </c>
      <c r="I24" s="48">
        <f>I22/N22</f>
        <v>5.6481979558902634E-2</v>
      </c>
      <c r="J24" s="47">
        <f>J22/N22</f>
        <v>5.6440600819299046E-2</v>
      </c>
      <c r="K24" s="48">
        <f>K22/N22</f>
        <v>4.8951048951048952E-2</v>
      </c>
      <c r="L24" s="47">
        <f>L22/N22</f>
        <v>0.13079819588695329</v>
      </c>
      <c r="M24" s="342">
        <f>M22/N22</f>
        <v>1.5723921049364837E-3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23.25" thickBot="1" x14ac:dyDescent="0.3">
      <c r="A27" s="428"/>
      <c r="B27" s="431"/>
      <c r="C27" s="168" t="s">
        <v>11</v>
      </c>
      <c r="D27" s="127" t="s">
        <v>32</v>
      </c>
      <c r="E27" s="168" t="s">
        <v>7</v>
      </c>
      <c r="F27" s="127" t="s">
        <v>9</v>
      </c>
      <c r="G27" s="166" t="s">
        <v>4</v>
      </c>
      <c r="H27" s="253" t="s">
        <v>95</v>
      </c>
      <c r="I27" s="484"/>
      <c r="J27" s="81"/>
      <c r="K27" s="458" t="s">
        <v>33</v>
      </c>
      <c r="L27" s="459"/>
      <c r="M27" s="232">
        <f>N22</f>
        <v>24167</v>
      </c>
      <c r="N27" s="233">
        <f>M27/M29</f>
        <v>0.97216299931614303</v>
      </c>
    </row>
    <row r="28" spans="1:14" ht="15.75" thickBot="1" x14ac:dyDescent="0.3">
      <c r="A28" s="22">
        <v>19</v>
      </c>
      <c r="B28" s="128" t="s">
        <v>34</v>
      </c>
      <c r="C28" s="165">
        <f>[12]STA_SP2_ZO!$G$51+[12]STA_SP2_ZO!$H$51</f>
        <v>317</v>
      </c>
      <c r="D28" s="50">
        <f>[13]STA_SP2_ZO!$G$51+[13]STA_SP2_ZO!$H$51</f>
        <v>262</v>
      </c>
      <c r="E28" s="165">
        <f>[14]STA_SP2_ZO!$G$51+[14]STA_SP2_ZO!$H$51</f>
        <v>39</v>
      </c>
      <c r="F28" s="50">
        <f>[15]STA_SP2_ZO!$G$51+[15]STA_SP2_ZO!$H$51</f>
        <v>57</v>
      </c>
      <c r="G28" s="115">
        <f>[16]STA_SP2_ZO!$G$51+[16]STA_SP2_ZO!$H$51</f>
        <v>17</v>
      </c>
      <c r="H28" s="50">
        <f>[17]STA_SP2_ZO!$G$51+[17]STA_SP2_ZO!$H$51</f>
        <v>0</v>
      </c>
      <c r="I28" s="244">
        <f>SUM(C28:H28)</f>
        <v>692</v>
      </c>
      <c r="J28" s="81"/>
      <c r="K28" s="450" t="s">
        <v>34</v>
      </c>
      <c r="L28" s="451"/>
      <c r="M28" s="234">
        <f>I28</f>
        <v>692</v>
      </c>
      <c r="N28" s="235">
        <f>M28/M29</f>
        <v>2.7837000683856954E-2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24859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0.45809248554913296</v>
      </c>
      <c r="D30" s="82">
        <f>D28/I28</f>
        <v>0.37861271676300579</v>
      </c>
      <c r="E30" s="23">
        <f>E28/I28</f>
        <v>5.6358381502890173E-2</v>
      </c>
      <c r="F30" s="82">
        <f>F28/I28</f>
        <v>8.2369942196531792E-2</v>
      </c>
      <c r="G30" s="23">
        <f>G28/I28</f>
        <v>2.4566473988439308E-2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E22" sqref="E22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4" ht="27.75" customHeight="1" thickBot="1" x14ac:dyDescent="0.3">
      <c r="A1" s="26"/>
      <c r="B1" s="26"/>
      <c r="C1" s="460" t="s">
        <v>102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75" t="s">
        <v>4</v>
      </c>
      <c r="E3" s="357" t="s">
        <v>5</v>
      </c>
      <c r="F3" s="307" t="s">
        <v>6</v>
      </c>
      <c r="G3" s="367" t="s">
        <v>8</v>
      </c>
      <c r="H3" s="356" t="s">
        <v>94</v>
      </c>
      <c r="I3" s="357" t="s">
        <v>9</v>
      </c>
      <c r="J3" s="372" t="s">
        <v>38</v>
      </c>
      <c r="K3" s="358" t="s">
        <v>93</v>
      </c>
      <c r="L3" s="307" t="s">
        <v>11</v>
      </c>
      <c r="M3" s="373" t="s">
        <v>96</v>
      </c>
      <c r="N3" s="468"/>
    </row>
    <row r="4" spans="1:14" x14ac:dyDescent="0.25">
      <c r="A4" s="30">
        <v>1</v>
      </c>
      <c r="B4" s="351" t="s">
        <v>12</v>
      </c>
      <c r="C4" s="62">
        <f>[1]STA_SP1_NO!$I$10</f>
        <v>12712.33</v>
      </c>
      <c r="D4" s="368">
        <f>[2]STA_SP1_NO!$I$10</f>
        <v>23392.63</v>
      </c>
      <c r="E4" s="62">
        <f>[3]STA_SP1_NO!$I$10</f>
        <v>2599</v>
      </c>
      <c r="F4" s="54">
        <f>[4]STA_SP1_NO!$I$10</f>
        <v>2324.46</v>
      </c>
      <c r="G4" s="259">
        <f>[5]STA_SP1_NO!$I$10</f>
        <v>8787</v>
      </c>
      <c r="H4" s="371">
        <f>[6]STA_SP1_NO!$I$10</f>
        <v>3016.89</v>
      </c>
      <c r="I4" s="62">
        <f>[7]STA_SP1_NO!$I$10</f>
        <v>5090</v>
      </c>
      <c r="J4" s="54">
        <f>[8]STA_SP1_NO!$I$10</f>
        <v>1607</v>
      </c>
      <c r="K4" s="62">
        <f>[9]STA_SP1_NO!$I$10</f>
        <v>5201.93</v>
      </c>
      <c r="L4" s="54">
        <f>[10]STA_SP1_NO!$I$10</f>
        <v>9430</v>
      </c>
      <c r="M4" s="374">
        <f>[11]STA_SP1_NO!$I$10</f>
        <v>0</v>
      </c>
      <c r="N4" s="249">
        <f t="shared" ref="N4:N21" si="0">SUM(C4:M4)</f>
        <v>74161.239999999991</v>
      </c>
    </row>
    <row r="5" spans="1:14" x14ac:dyDescent="0.25">
      <c r="A5" s="32">
        <v>2</v>
      </c>
      <c r="B5" s="352" t="s">
        <v>13</v>
      </c>
      <c r="C5" s="62">
        <f>[1]STA_SP1_NO!$I$20</f>
        <v>3550.67</v>
      </c>
      <c r="D5" s="368">
        <f>[2]STA_SP1_NO!$I$20</f>
        <v>13113.39</v>
      </c>
      <c r="E5" s="62">
        <f>[3]STA_SP1_NO!$I$20</f>
        <v>1099</v>
      </c>
      <c r="F5" s="54">
        <f>[4]STA_SP1_NO!$I$20</f>
        <v>6984.8</v>
      </c>
      <c r="G5" s="259">
        <f>[5]STA_SP1_NO!$I$20</f>
        <v>16209</v>
      </c>
      <c r="H5" s="371">
        <f>[6]STA_SP1_NO!$I$20</f>
        <v>0</v>
      </c>
      <c r="I5" s="62">
        <f>[7]STA_SP1_NO!$I$20</f>
        <v>103</v>
      </c>
      <c r="J5" s="54">
        <f>[8]STA_SP1_NO!$I$20</f>
        <v>0</v>
      </c>
      <c r="K5" s="62">
        <f>[9]STA_SP1_NO!$I$20</f>
        <v>2268.04</v>
      </c>
      <c r="L5" s="54">
        <f>[10]STA_SP1_NO!$I$20</f>
        <v>11317</v>
      </c>
      <c r="M5" s="374">
        <f>[11]STA_SP1_NO!$I$20</f>
        <v>0</v>
      </c>
      <c r="N5" s="249">
        <f t="shared" si="0"/>
        <v>54644.9</v>
      </c>
    </row>
    <row r="6" spans="1:14" x14ac:dyDescent="0.25">
      <c r="A6" s="32">
        <v>3</v>
      </c>
      <c r="B6" s="352" t="s">
        <v>14</v>
      </c>
      <c r="C6" s="62">
        <f>[1]STA_SP1_NO!$I$24</f>
        <v>45653.97</v>
      </c>
      <c r="D6" s="368">
        <f>[2]STA_SP1_NO!$I$24</f>
        <v>45743.09</v>
      </c>
      <c r="E6" s="62">
        <f>[3]STA_SP1_NO!$I$24</f>
        <v>24228</v>
      </c>
      <c r="F6" s="54">
        <f>[4]STA_SP1_NO!$I$24</f>
        <v>38333.56</v>
      </c>
      <c r="G6" s="259">
        <f>[5]STA_SP1_NO!$I$24</f>
        <v>24921</v>
      </c>
      <c r="H6" s="371">
        <f>[6]STA_SP1_NO!$I$24</f>
        <v>8157.86</v>
      </c>
      <c r="I6" s="62">
        <f>[7]STA_SP1_NO!$I$24</f>
        <v>11471</v>
      </c>
      <c r="J6" s="54">
        <f>[8]STA_SP1_NO!$I$24</f>
        <v>18389</v>
      </c>
      <c r="K6" s="62">
        <f>[9]STA_SP1_NO!$I$24</f>
        <v>27077.83</v>
      </c>
      <c r="L6" s="54">
        <f>[10]STA_SP1_NO!$I$24</f>
        <v>31262</v>
      </c>
      <c r="M6" s="374">
        <f>[11]STA_SP1_NO!$I$24</f>
        <v>150</v>
      </c>
      <c r="N6" s="249">
        <f t="shared" si="0"/>
        <v>275387.31</v>
      </c>
    </row>
    <row r="7" spans="1:14" x14ac:dyDescent="0.25">
      <c r="A7" s="32">
        <v>4</v>
      </c>
      <c r="B7" s="352" t="s">
        <v>15</v>
      </c>
      <c r="C7" s="62">
        <f>[1]STA_SP1_NO!$I$27</f>
        <v>0</v>
      </c>
      <c r="D7" s="368">
        <f>[2]STA_SP1_NO!$I$27</f>
        <v>0</v>
      </c>
      <c r="E7" s="62">
        <f>[3]STA_SP1_NO!$I$27</f>
        <v>0</v>
      </c>
      <c r="F7" s="54">
        <f>[4]STA_SP1_NO!$I$27</f>
        <v>0</v>
      </c>
      <c r="G7" s="259">
        <f>[5]STA_SP1_NO!$I$27</f>
        <v>0</v>
      </c>
      <c r="H7" s="371">
        <f>[6]STA_SP1_NO!$I$27</f>
        <v>0</v>
      </c>
      <c r="I7" s="62">
        <f>[7]STA_SP1_NO!$I$27</f>
        <v>0</v>
      </c>
      <c r="J7" s="54">
        <f>[8]STA_SP1_NO!$I$27</f>
        <v>0</v>
      </c>
      <c r="K7" s="62">
        <f>[9]STA_SP1_NO!$I$27</f>
        <v>0</v>
      </c>
      <c r="L7" s="54">
        <f>[10]STA_SP1_NO!$I$27</f>
        <v>0</v>
      </c>
      <c r="M7" s="374">
        <f>[11]STA_SP1_NO!$I$27</f>
        <v>0</v>
      </c>
      <c r="N7" s="249">
        <f t="shared" si="0"/>
        <v>0</v>
      </c>
    </row>
    <row r="8" spans="1:14" x14ac:dyDescent="0.25">
      <c r="A8" s="32">
        <v>5</v>
      </c>
      <c r="B8" s="352" t="s">
        <v>16</v>
      </c>
      <c r="C8" s="62">
        <f>[1]STA_SP1_NO!$I$30</f>
        <v>0</v>
      </c>
      <c r="D8" s="368">
        <f>[2]STA_SP1_NO!$I$30</f>
        <v>480256.06</v>
      </c>
      <c r="E8" s="62">
        <f>[3]STA_SP1_NO!$I$30</f>
        <v>0</v>
      </c>
      <c r="F8" s="54">
        <f>[4]STA_SP1_NO!$I$30</f>
        <v>0</v>
      </c>
      <c r="G8" s="259">
        <f>[5]STA_SP1_NO!$I$30</f>
        <v>0</v>
      </c>
      <c r="H8" s="371">
        <f>[6]STA_SP1_NO!$I$30</f>
        <v>0</v>
      </c>
      <c r="I8" s="62">
        <f>[7]STA_SP1_NO!$I$30</f>
        <v>0</v>
      </c>
      <c r="J8" s="54">
        <f>[8]STA_SP1_NO!$I$30</f>
        <v>0</v>
      </c>
      <c r="K8" s="62">
        <f>[9]STA_SP1_NO!$I$30</f>
        <v>0</v>
      </c>
      <c r="L8" s="54">
        <f>[10]STA_SP1_NO!$I$30</f>
        <v>0</v>
      </c>
      <c r="M8" s="374">
        <f>[11]STA_SP1_NO!$I$30</f>
        <v>0</v>
      </c>
      <c r="N8" s="249">
        <f t="shared" si="0"/>
        <v>480256.06</v>
      </c>
    </row>
    <row r="9" spans="1:14" x14ac:dyDescent="0.25">
      <c r="A9" s="32">
        <v>6</v>
      </c>
      <c r="B9" s="352" t="s">
        <v>17</v>
      </c>
      <c r="C9" s="62">
        <f>[1]STA_SP1_NO!$I$33</f>
        <v>0</v>
      </c>
      <c r="D9" s="368">
        <f>[2]STA_SP1_NO!$I$33</f>
        <v>0</v>
      </c>
      <c r="E9" s="62">
        <f>[3]STA_SP1_NO!$I$33</f>
        <v>0</v>
      </c>
      <c r="F9" s="54">
        <f>[4]STA_SP1_NO!$I$33</f>
        <v>0</v>
      </c>
      <c r="G9" s="259">
        <f>[5]STA_SP1_NO!$I$33</f>
        <v>0</v>
      </c>
      <c r="H9" s="371">
        <f>[6]STA_SP1_NO!$I$33</f>
        <v>0</v>
      </c>
      <c r="I9" s="62">
        <f>[7]STA_SP1_NO!$I$33</f>
        <v>0</v>
      </c>
      <c r="J9" s="54">
        <f>[8]STA_SP1_NO!$I$33</f>
        <v>0</v>
      </c>
      <c r="K9" s="62">
        <f>[9]STA_SP1_NO!$I$33</f>
        <v>0</v>
      </c>
      <c r="L9" s="54">
        <f>[10]STA_SP1_NO!$I$33</f>
        <v>0</v>
      </c>
      <c r="M9" s="374">
        <f>[11]STA_SP1_NO!$I$33</f>
        <v>0</v>
      </c>
      <c r="N9" s="249">
        <f t="shared" si="0"/>
        <v>0</v>
      </c>
    </row>
    <row r="10" spans="1:14" x14ac:dyDescent="0.25">
      <c r="A10" s="32">
        <v>7</v>
      </c>
      <c r="B10" s="352" t="s">
        <v>18</v>
      </c>
      <c r="C10" s="62">
        <f>[1]STA_SP1_NO!$I$36</f>
        <v>641.75</v>
      </c>
      <c r="D10" s="368">
        <f>[2]STA_SP1_NO!$I$36</f>
        <v>153</v>
      </c>
      <c r="E10" s="62">
        <f>[3]STA_SP1_NO!$I$36</f>
        <v>40</v>
      </c>
      <c r="F10" s="54">
        <f>[4]STA_SP1_NO!$I$36</f>
        <v>0</v>
      </c>
      <c r="G10" s="259">
        <f>[5]STA_SP1_NO!$I$36</f>
        <v>0</v>
      </c>
      <c r="H10" s="371">
        <f>[6]STA_SP1_NO!$I$36</f>
        <v>0</v>
      </c>
      <c r="I10" s="62">
        <f>[7]STA_SP1_NO!$I$36</f>
        <v>0</v>
      </c>
      <c r="J10" s="54">
        <f>[8]STA_SP1_NO!$I$36</f>
        <v>0</v>
      </c>
      <c r="K10" s="62">
        <f>[9]STA_SP1_NO!$I$36</f>
        <v>0</v>
      </c>
      <c r="L10" s="54">
        <f>[10]STA_SP1_NO!$I$36</f>
        <v>760</v>
      </c>
      <c r="M10" s="374">
        <f>[11]STA_SP1_NO!$I$36</f>
        <v>0</v>
      </c>
      <c r="N10" s="249">
        <f t="shared" si="0"/>
        <v>1594.75</v>
      </c>
    </row>
    <row r="11" spans="1:14" x14ac:dyDescent="0.25">
      <c r="A11" s="32">
        <v>8</v>
      </c>
      <c r="B11" s="352" t="s">
        <v>19</v>
      </c>
      <c r="C11" s="62">
        <f>[1]STA_SP1_NO!$I$40</f>
        <v>77943.7</v>
      </c>
      <c r="D11" s="368">
        <f>[2]STA_SP1_NO!$I$40</f>
        <v>18573.11</v>
      </c>
      <c r="E11" s="62">
        <f>[3]STA_SP1_NO!$I$40</f>
        <v>300</v>
      </c>
      <c r="F11" s="54">
        <f>[4]STA_SP1_NO!$I$40</f>
        <v>137715.14000000001</v>
      </c>
      <c r="G11" s="259">
        <f>[5]STA_SP1_NO!$I$40</f>
        <v>35990</v>
      </c>
      <c r="H11" s="371">
        <f>[6]STA_SP1_NO!$I$40</f>
        <v>870.8</v>
      </c>
      <c r="I11" s="62">
        <f>[7]STA_SP1_NO!$I$40</f>
        <v>18260</v>
      </c>
      <c r="J11" s="54">
        <f>[8]STA_SP1_NO!$I$40</f>
        <v>3243</v>
      </c>
      <c r="K11" s="62">
        <f>[9]STA_SP1_NO!$I$40</f>
        <v>1765.03</v>
      </c>
      <c r="L11" s="54">
        <f>[10]STA_SP1_NO!$I$40</f>
        <v>37647</v>
      </c>
      <c r="M11" s="374">
        <f>[11]STA_SP1_NO!$I$40</f>
        <v>0</v>
      </c>
      <c r="N11" s="249">
        <f t="shared" si="0"/>
        <v>332307.78000000003</v>
      </c>
    </row>
    <row r="12" spans="1:14" x14ac:dyDescent="0.25">
      <c r="A12" s="32">
        <v>9</v>
      </c>
      <c r="B12" s="352" t="s">
        <v>20</v>
      </c>
      <c r="C12" s="62">
        <f>[1]STA_SP1_NO!$I$56</f>
        <v>164993.14000000001</v>
      </c>
      <c r="D12" s="368">
        <f>[2]STA_SP1_NO!$I$56</f>
        <v>8560.4699999999993</v>
      </c>
      <c r="E12" s="62">
        <f>[3]STA_SP1_NO!$I$56</f>
        <v>12893</v>
      </c>
      <c r="F12" s="54">
        <f>[4]STA_SP1_NO!$I$56</f>
        <v>5538.05</v>
      </c>
      <c r="G12" s="259">
        <f>[5]STA_SP1_NO!$I$56</f>
        <v>3383</v>
      </c>
      <c r="H12" s="371">
        <f>[6]STA_SP1_NO!$I$56</f>
        <v>585.95000000000005</v>
      </c>
      <c r="I12" s="62">
        <f>[7]STA_SP1_NO!$I$56</f>
        <v>3203</v>
      </c>
      <c r="J12" s="54">
        <f>[8]STA_SP1_NO!$I$56</f>
        <v>694</v>
      </c>
      <c r="K12" s="62">
        <f>[9]STA_SP1_NO!$I$56</f>
        <v>4338.68</v>
      </c>
      <c r="L12" s="54">
        <f>[10]STA_SP1_NO!$I$56</f>
        <v>7259</v>
      </c>
      <c r="M12" s="374">
        <f>[11]STA_SP1_NO!$I$56</f>
        <v>49</v>
      </c>
      <c r="N12" s="249">
        <f t="shared" si="0"/>
        <v>211497.29</v>
      </c>
    </row>
    <row r="13" spans="1:14" x14ac:dyDescent="0.25">
      <c r="A13" s="32">
        <v>10</v>
      </c>
      <c r="B13" s="352" t="s">
        <v>21</v>
      </c>
      <c r="C13" s="62">
        <f>[1]STA_SP1_NO!$I$88</f>
        <v>375098</v>
      </c>
      <c r="D13" s="368">
        <f>[2]STA_SP1_NO!$I$88</f>
        <v>292944.5</v>
      </c>
      <c r="E13" s="62">
        <f>[3]STA_SP1_NO!$I$88</f>
        <v>148811</v>
      </c>
      <c r="F13" s="54">
        <f>[4]STA_SP1_NO!$I$88</f>
        <v>188113.18</v>
      </c>
      <c r="G13" s="259">
        <f>[5]STA_SP1_NO!$I$88</f>
        <v>253787</v>
      </c>
      <c r="H13" s="371">
        <f>[6]STA_SP1_NO!$I$88</f>
        <v>222604.55</v>
      </c>
      <c r="I13" s="62">
        <f>[7]STA_SP1_NO!$I$88</f>
        <v>116817</v>
      </c>
      <c r="J13" s="54">
        <f>[8]STA_SP1_NO!$I$88</f>
        <v>176879</v>
      </c>
      <c r="K13" s="62">
        <f>[9]STA_SP1_NO!$I$88</f>
        <v>206903.58</v>
      </c>
      <c r="L13" s="54">
        <f>[10]STA_SP1_NO!$I$88</f>
        <v>223560</v>
      </c>
      <c r="M13" s="374">
        <f>[11]STA_SP1_NO!$I$88</f>
        <v>1898.43</v>
      </c>
      <c r="N13" s="249">
        <f t="shared" si="0"/>
        <v>2207416.2400000002</v>
      </c>
    </row>
    <row r="14" spans="1:14" x14ac:dyDescent="0.25">
      <c r="A14" s="32">
        <v>11</v>
      </c>
      <c r="B14" s="352" t="s">
        <v>22</v>
      </c>
      <c r="C14" s="62">
        <f>[1]STA_SP1_NO!$I$124</f>
        <v>0</v>
      </c>
      <c r="D14" s="368">
        <f>[2]STA_SP1_NO!$I$124</f>
        <v>0</v>
      </c>
      <c r="E14" s="62">
        <f>[3]STA_SP1_NO!$I$124</f>
        <v>0</v>
      </c>
      <c r="F14" s="54">
        <f>[4]STA_SP1_NO!$I$124</f>
        <v>0</v>
      </c>
      <c r="G14" s="259">
        <f>[5]STA_SP1_NO!$I$124</f>
        <v>0</v>
      </c>
      <c r="H14" s="371">
        <f>[6]STA_SP1_NO!$I$124</f>
        <v>0</v>
      </c>
      <c r="I14" s="62">
        <f>[7]STA_SP1_NO!$I$124</f>
        <v>0</v>
      </c>
      <c r="J14" s="54">
        <f>[8]STA_SP1_NO!$I$124</f>
        <v>0</v>
      </c>
      <c r="K14" s="62">
        <f>[9]STA_SP1_NO!$I$124</f>
        <v>0</v>
      </c>
      <c r="L14" s="54">
        <f>[10]STA_SP1_NO!$I$124</f>
        <v>0</v>
      </c>
      <c r="M14" s="374">
        <f>[11]STA_SP1_NO!$I$124</f>
        <v>0</v>
      </c>
      <c r="N14" s="249">
        <f t="shared" si="0"/>
        <v>0</v>
      </c>
    </row>
    <row r="15" spans="1:14" x14ac:dyDescent="0.25">
      <c r="A15" s="32">
        <v>12</v>
      </c>
      <c r="B15" s="352" t="s">
        <v>23</v>
      </c>
      <c r="C15" s="62">
        <f>[1]STA_SP1_NO!$I$128</f>
        <v>0</v>
      </c>
      <c r="D15" s="368">
        <f>[2]STA_SP1_NO!$I$128</f>
        <v>6255</v>
      </c>
      <c r="E15" s="62">
        <f>[3]STA_SP1_NO!$I$128</f>
        <v>0</v>
      </c>
      <c r="F15" s="54">
        <f>[4]STA_SP1_NO!$I$128</f>
        <v>0</v>
      </c>
      <c r="G15" s="259">
        <f>[5]STA_SP1_NO!$I$128</f>
        <v>0</v>
      </c>
      <c r="H15" s="371">
        <f>[6]STA_SP1_NO!$I$128</f>
        <v>0</v>
      </c>
      <c r="I15" s="62">
        <f>[7]STA_SP1_NO!$I$128</f>
        <v>0</v>
      </c>
      <c r="J15" s="54">
        <f>[8]STA_SP1_NO!$I$128</f>
        <v>0</v>
      </c>
      <c r="K15" s="62">
        <f>[9]STA_SP1_NO!$I$128</f>
        <v>0</v>
      </c>
      <c r="L15" s="54">
        <f>[10]STA_SP1_NO!$I$128</f>
        <v>0</v>
      </c>
      <c r="M15" s="374">
        <f>[11]STA_SP1_NO!$I$128</f>
        <v>0</v>
      </c>
      <c r="N15" s="249">
        <f t="shared" si="0"/>
        <v>6255</v>
      </c>
    </row>
    <row r="16" spans="1:14" x14ac:dyDescent="0.25">
      <c r="A16" s="32">
        <v>13</v>
      </c>
      <c r="B16" s="352" t="s">
        <v>24</v>
      </c>
      <c r="C16" s="62">
        <f>[1]STA_SP1_NO!$I$132</f>
        <v>24929.39</v>
      </c>
      <c r="D16" s="368">
        <f>[2]STA_SP1_NO!$I$132</f>
        <v>18089.62</v>
      </c>
      <c r="E16" s="62">
        <f>[3]STA_SP1_NO!$I$132</f>
        <v>1015</v>
      </c>
      <c r="F16" s="54">
        <f>[4]STA_SP1_NO!$I$132</f>
        <v>3495</v>
      </c>
      <c r="G16" s="259">
        <f>[5]STA_SP1_NO!$I$132</f>
        <v>3629</v>
      </c>
      <c r="H16" s="371">
        <f>[6]STA_SP1_NO!$I$132</f>
        <v>232.63</v>
      </c>
      <c r="I16" s="62">
        <f>[7]STA_SP1_NO!$I$132</f>
        <v>11009</v>
      </c>
      <c r="J16" s="54">
        <f>[8]STA_SP1_NO!$I$132</f>
        <v>7155.4</v>
      </c>
      <c r="K16" s="62">
        <f>[9]STA_SP1_NO!$I$132</f>
        <v>1105.96</v>
      </c>
      <c r="L16" s="54">
        <f>[10]STA_SP1_NO!$I$132</f>
        <v>207</v>
      </c>
      <c r="M16" s="374">
        <f>[11]STA_SP1_NO!$I$132</f>
        <v>0</v>
      </c>
      <c r="N16" s="249">
        <f t="shared" si="0"/>
        <v>70868</v>
      </c>
    </row>
    <row r="17" spans="1:14" x14ac:dyDescent="0.25">
      <c r="A17" s="32">
        <v>14</v>
      </c>
      <c r="B17" s="352" t="s">
        <v>25</v>
      </c>
      <c r="C17" s="62">
        <f>[1]STA_SP1_NO!$I$153</f>
        <v>160</v>
      </c>
      <c r="D17" s="368">
        <f>[2]STA_SP1_NO!$I$153</f>
        <v>5206.43</v>
      </c>
      <c r="E17" s="62">
        <f>[3]STA_SP1_NO!$I$153</f>
        <v>0</v>
      </c>
      <c r="F17" s="54">
        <f>[4]STA_SP1_NO!$I$153</f>
        <v>0</v>
      </c>
      <c r="G17" s="259">
        <f>[5]STA_SP1_NO!$I$153</f>
        <v>0</v>
      </c>
      <c r="H17" s="371">
        <f>[6]STA_SP1_NO!$I$153</f>
        <v>0</v>
      </c>
      <c r="I17" s="62">
        <f>[7]STA_SP1_NO!$I$153</f>
        <v>0</v>
      </c>
      <c r="J17" s="54">
        <f>[8]STA_SP1_NO!$I$153</f>
        <v>0</v>
      </c>
      <c r="K17" s="62">
        <f>[9]STA_SP1_NO!$I$153</f>
        <v>0</v>
      </c>
      <c r="L17" s="54">
        <f>[10]STA_SP1_NO!$I$153</f>
        <v>21</v>
      </c>
      <c r="M17" s="374">
        <f>[11]STA_SP1_NO!$I$153</f>
        <v>0</v>
      </c>
      <c r="N17" s="249">
        <f t="shared" si="0"/>
        <v>5387.43</v>
      </c>
    </row>
    <row r="18" spans="1:14" x14ac:dyDescent="0.25">
      <c r="A18" s="32">
        <v>15</v>
      </c>
      <c r="B18" s="352" t="s">
        <v>26</v>
      </c>
      <c r="C18" s="62">
        <f>[1]STA_SP1_NO!$I$158</f>
        <v>0</v>
      </c>
      <c r="D18" s="368">
        <f>[2]STA_SP1_NO!$I$158</f>
        <v>0</v>
      </c>
      <c r="E18" s="62">
        <f>[3]STA_SP1_NO!$I$158</f>
        <v>0</v>
      </c>
      <c r="F18" s="54">
        <f>[4]STA_SP1_NO!$I$158</f>
        <v>0</v>
      </c>
      <c r="G18" s="259">
        <f>[5]STA_SP1_NO!$I$158</f>
        <v>0</v>
      </c>
      <c r="H18" s="371">
        <f>[6]STA_SP1_NO!$I$158</f>
        <v>0</v>
      </c>
      <c r="I18" s="62">
        <f>[7]STA_SP1_NO!$I$158</f>
        <v>0</v>
      </c>
      <c r="J18" s="54">
        <f>[8]STA_SP1_NO!$I$158</f>
        <v>0</v>
      </c>
      <c r="K18" s="62">
        <f>[9]STA_SP1_NO!$I$158</f>
        <v>0</v>
      </c>
      <c r="L18" s="54">
        <f>[10]STA_SP1_NO!$I$158</f>
        <v>0</v>
      </c>
      <c r="M18" s="374">
        <f>[11]STA_SP1_NO!$I$158</f>
        <v>0</v>
      </c>
      <c r="N18" s="249">
        <f t="shared" si="0"/>
        <v>0</v>
      </c>
    </row>
    <row r="19" spans="1:14" x14ac:dyDescent="0.25">
      <c r="A19" s="32">
        <v>16</v>
      </c>
      <c r="B19" s="352" t="s">
        <v>27</v>
      </c>
      <c r="C19" s="62">
        <f>[1]STA_SP1_NO!$I$161</f>
        <v>650</v>
      </c>
      <c r="D19" s="368">
        <f>[2]STA_SP1_NO!$I$161</f>
        <v>0</v>
      </c>
      <c r="E19" s="62">
        <f>[3]STA_SP1_NO!$I$161</f>
        <v>0</v>
      </c>
      <c r="F19" s="54">
        <f>[4]STA_SP1_NO!$I$161</f>
        <v>90</v>
      </c>
      <c r="G19" s="259">
        <f>[5]STA_SP1_NO!$I$161</f>
        <v>0</v>
      </c>
      <c r="H19" s="371">
        <f>[6]STA_SP1_NO!$I$161</f>
        <v>0</v>
      </c>
      <c r="I19" s="62">
        <f>[7]STA_SP1_NO!$I$161</f>
        <v>0</v>
      </c>
      <c r="J19" s="54">
        <f>[8]STA_SP1_NO!$I$161</f>
        <v>0</v>
      </c>
      <c r="K19" s="62">
        <f>[9]STA_SP1_NO!$I$161</f>
        <v>0</v>
      </c>
      <c r="L19" s="54">
        <f>[10]STA_SP1_NO!$I$161</f>
        <v>0</v>
      </c>
      <c r="M19" s="374">
        <f>[11]STA_SP1_NO!$I$161</f>
        <v>0</v>
      </c>
      <c r="N19" s="249">
        <f t="shared" si="0"/>
        <v>740</v>
      </c>
    </row>
    <row r="20" spans="1:14" x14ac:dyDescent="0.25">
      <c r="A20" s="32">
        <v>17</v>
      </c>
      <c r="B20" s="352" t="s">
        <v>28</v>
      </c>
      <c r="C20" s="62">
        <f>[1]STA_SP1_NO!$I$167</f>
        <v>0</v>
      </c>
      <c r="D20" s="368">
        <f>[2]STA_SP1_NO!$I$167</f>
        <v>0</v>
      </c>
      <c r="E20" s="62">
        <f>[3]STA_SP1_NO!$I$167</f>
        <v>0</v>
      </c>
      <c r="F20" s="54">
        <f>[4]STA_SP1_NO!$I$167</f>
        <v>0</v>
      </c>
      <c r="G20" s="259">
        <f>[5]STA_SP1_NO!$I$167</f>
        <v>0</v>
      </c>
      <c r="H20" s="371">
        <f>[6]STA_SP1_NO!$I$167</f>
        <v>0</v>
      </c>
      <c r="I20" s="62">
        <f>[7]STA_SP1_NO!$I$167</f>
        <v>0</v>
      </c>
      <c r="J20" s="54">
        <f>[8]STA_SP1_NO!$I$167</f>
        <v>0</v>
      </c>
      <c r="K20" s="62">
        <f>[9]STA_SP1_NO!$I$167</f>
        <v>0</v>
      </c>
      <c r="L20" s="54">
        <f>[10]STA_SP1_NO!$I$167</f>
        <v>0</v>
      </c>
      <c r="M20" s="374">
        <f>[11]STA_SP1_NO!$I$167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62">
        <f>[1]STA_SP1_NO!$I$170</f>
        <v>2198.1999999999998</v>
      </c>
      <c r="D21" s="368">
        <f>[2]STA_SP1_NO!$I$170</f>
        <v>8865.61</v>
      </c>
      <c r="E21" s="62">
        <f>[3]STA_SP1_NO!$I$170</f>
        <v>1567</v>
      </c>
      <c r="F21" s="54">
        <f>[4]STA_SP1_NO!$I$170</f>
        <v>6025.18</v>
      </c>
      <c r="G21" s="259">
        <f>[5]STA_SP1_NO!$I$170</f>
        <v>6052</v>
      </c>
      <c r="H21" s="371">
        <f>[6]STA_SP1_NO!$I$170</f>
        <v>1526.64</v>
      </c>
      <c r="I21" s="62">
        <f>[7]STA_SP1_NO!$I$170</f>
        <v>415</v>
      </c>
      <c r="J21" s="54">
        <f>[8]STA_SP1_NO!$I$170</f>
        <v>5000</v>
      </c>
      <c r="K21" s="62">
        <f>[9]STA_SP1_NO!$I$170</f>
        <v>1508.9</v>
      </c>
      <c r="L21" s="54">
        <f>[10]STA_SP1_NO!$I$170</f>
        <v>3126</v>
      </c>
      <c r="M21" s="374">
        <f>[11]STA_SP1_NO!$I$170</f>
        <v>0</v>
      </c>
      <c r="N21" s="249">
        <f t="shared" si="0"/>
        <v>36284.53</v>
      </c>
    </row>
    <row r="22" spans="1:14" ht="15.75" thickBot="1" x14ac:dyDescent="0.3">
      <c r="A22" s="36"/>
      <c r="B22" s="366" t="s">
        <v>30</v>
      </c>
      <c r="C22" s="350">
        <f>SUM(C4:C21)</f>
        <v>708531.15</v>
      </c>
      <c r="D22" s="360">
        <f>SUM(D4:D21)</f>
        <v>921152.91</v>
      </c>
      <c r="E22" s="350">
        <f t="shared" ref="E22:F22" si="1">SUM(E4:E21)</f>
        <v>192552</v>
      </c>
      <c r="F22" s="362">
        <f t="shared" si="1"/>
        <v>388619.37</v>
      </c>
      <c r="G22" s="376">
        <f t="shared" ref="G22:N22" si="2">SUM(G4:G21)</f>
        <v>352758</v>
      </c>
      <c r="H22" s="362">
        <f t="shared" si="2"/>
        <v>236995.32</v>
      </c>
      <c r="I22" s="350">
        <f t="shared" si="2"/>
        <v>166368</v>
      </c>
      <c r="J22" s="363">
        <f t="shared" si="2"/>
        <v>212967.4</v>
      </c>
      <c r="K22" s="350">
        <f t="shared" si="2"/>
        <v>250169.94999999998</v>
      </c>
      <c r="L22" s="362">
        <f t="shared" si="2"/>
        <v>324589</v>
      </c>
      <c r="M22" s="364">
        <f t="shared" si="2"/>
        <v>2097.4300000000003</v>
      </c>
      <c r="N22" s="250">
        <f t="shared" si="2"/>
        <v>3756800.5300000003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48" t="s">
        <v>31</v>
      </c>
      <c r="B24" s="449"/>
      <c r="C24" s="48">
        <f>C22/N22</f>
        <v>0.18859961936813291</v>
      </c>
      <c r="D24" s="47">
        <f>D22/N22</f>
        <v>0.24519611904973831</v>
      </c>
      <c r="E24" s="48">
        <f>E22/N22</f>
        <v>5.1254251712959588E-2</v>
      </c>
      <c r="F24" s="47">
        <f>F22/N22</f>
        <v>0.10344423849407836</v>
      </c>
      <c r="G24" s="48">
        <f>G22/N22</f>
        <v>9.3898517417425928E-2</v>
      </c>
      <c r="H24" s="47">
        <f>H22/N22</f>
        <v>6.308435012917761E-2</v>
      </c>
      <c r="I24" s="48">
        <f>I22/N22</f>
        <v>4.4284491197087855E-2</v>
      </c>
      <c r="J24" s="47">
        <f>J22/N22</f>
        <v>5.6688503501675126E-2</v>
      </c>
      <c r="K24" s="48">
        <f>K22/N22</f>
        <v>6.6591225166804366E-2</v>
      </c>
      <c r="L24" s="47">
        <f>L22/N22</f>
        <v>8.6400381763148862E-2</v>
      </c>
      <c r="M24" s="342">
        <f>M22/N22</f>
        <v>5.5830219977103771E-4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88" t="s">
        <v>90</v>
      </c>
      <c r="D26" s="488"/>
      <c r="E26" s="488"/>
      <c r="F26" s="488"/>
      <c r="G26" s="488"/>
      <c r="H26" s="488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4"/>
      <c r="J27" s="81"/>
      <c r="K27" s="415" t="s">
        <v>33</v>
      </c>
      <c r="L27" s="416"/>
      <c r="M27" s="232">
        <f>N22</f>
        <v>3756800.5300000003</v>
      </c>
      <c r="N27" s="233">
        <f>M27/M29</f>
        <v>0.97859820000629805</v>
      </c>
    </row>
    <row r="28" spans="1:14" ht="15.75" thickBot="1" x14ac:dyDescent="0.3">
      <c r="A28" s="22">
        <v>19</v>
      </c>
      <c r="B28" s="128" t="s">
        <v>34</v>
      </c>
      <c r="C28" s="193">
        <f>[12]STA_SP4_ZO!$G$51</f>
        <v>16905</v>
      </c>
      <c r="D28" s="192">
        <f>[13]STA_SP4_ZO!$G$51</f>
        <v>37247</v>
      </c>
      <c r="E28" s="194">
        <f>[14]STA_SP4_ZO!$G$51</f>
        <v>13869</v>
      </c>
      <c r="F28" s="50">
        <f>[15]STA_SP4_ZO!$G$51</f>
        <v>11509</v>
      </c>
      <c r="G28" s="115">
        <f>[16]STA_SP4_ZO!$G$51</f>
        <v>2630.68</v>
      </c>
      <c r="H28" s="50">
        <f>[17]STA_SP4_ZO!$G$51</f>
        <v>0</v>
      </c>
      <c r="I28" s="244">
        <f>SUM(C28:H28)</f>
        <v>82160.679999999993</v>
      </c>
      <c r="J28" s="81"/>
      <c r="K28" s="415" t="s">
        <v>34</v>
      </c>
      <c r="L28" s="416"/>
      <c r="M28" s="255">
        <f>I28</f>
        <v>82160.679999999993</v>
      </c>
      <c r="N28" s="235">
        <f>M28/M29</f>
        <v>2.1401799993701939E-2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56">
        <f>M27+M28</f>
        <v>3838961.2100000004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0.20575535645518028</v>
      </c>
      <c r="D30" s="82">
        <f>D28/I28</f>
        <v>0.45334337544431236</v>
      </c>
      <c r="E30" s="23">
        <f>E28/I28</f>
        <v>0.16880337407139281</v>
      </c>
      <c r="F30" s="82">
        <f>F28/I28</f>
        <v>0.14007917169137354</v>
      </c>
      <c r="G30" s="23">
        <f>G28/I28</f>
        <v>3.2018722337741119E-2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1" sqref="Q11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4" ht="28.5" customHeight="1" thickBot="1" x14ac:dyDescent="0.3">
      <c r="A1" s="489" t="s">
        <v>103</v>
      </c>
      <c r="B1" s="489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467" t="s">
        <v>3</v>
      </c>
    </row>
    <row r="3" spans="1:14" ht="21" customHeight="1" thickBot="1" x14ac:dyDescent="0.3">
      <c r="A3" s="464"/>
      <c r="B3" s="466"/>
      <c r="C3" s="66" t="s">
        <v>69</v>
      </c>
      <c r="D3" s="29" t="s">
        <v>4</v>
      </c>
      <c r="E3" s="28" t="s">
        <v>5</v>
      </c>
      <c r="F3" s="27" t="s">
        <v>6</v>
      </c>
      <c r="G3" s="335" t="s">
        <v>8</v>
      </c>
      <c r="H3" s="167" t="s">
        <v>94</v>
      </c>
      <c r="I3" s="335" t="s">
        <v>9</v>
      </c>
      <c r="J3" s="337" t="s">
        <v>38</v>
      </c>
      <c r="K3" s="21" t="s">
        <v>93</v>
      </c>
      <c r="L3" s="339" t="s">
        <v>11</v>
      </c>
      <c r="M3" s="28" t="s">
        <v>96</v>
      </c>
      <c r="N3" s="468"/>
    </row>
    <row r="4" spans="1:14" ht="15.75" thickBot="1" x14ac:dyDescent="0.3">
      <c r="A4" s="30">
        <v>1</v>
      </c>
      <c r="B4" s="31" t="s">
        <v>12</v>
      </c>
      <c r="C4" s="117">
        <f>[1]STA_SP5_NO!$G$10</f>
        <v>25716.1</v>
      </c>
      <c r="D4" s="68">
        <f>[2]STA_SP5_NO!$G$10</f>
        <v>22822.57</v>
      </c>
      <c r="E4" s="117">
        <f>[3]STA_SP5_NO!$G$10</f>
        <v>15034</v>
      </c>
      <c r="F4" s="118">
        <f>[4]STA_SP5_NO!$G$10</f>
        <v>13230.74</v>
      </c>
      <c r="G4" s="143">
        <f>[5]STA_SP5_NO!$G$10</f>
        <v>19939</v>
      </c>
      <c r="H4" s="126">
        <f>[6]STA_SP5_NO!$G$10</f>
        <v>2560.37</v>
      </c>
      <c r="I4" s="143">
        <f>[7]STA_SP5_NO!$G$10</f>
        <v>11060</v>
      </c>
      <c r="J4" s="126">
        <f>[8]STA_SP5_NO!$G$10</f>
        <v>9609.31</v>
      </c>
      <c r="K4" s="143">
        <f>[9]STA_SP5_NO!$G$10</f>
        <v>14348.89</v>
      </c>
      <c r="L4" s="379">
        <f>[10]STA_SP5_NO!$G$10</f>
        <v>28058</v>
      </c>
      <c r="M4" s="381">
        <f>[11]STA_SP5_NO!$G$10</f>
        <v>2842.84</v>
      </c>
      <c r="N4" s="249">
        <f t="shared" ref="N4:N21" si="0">SUM(C4:M4)</f>
        <v>165221.81999999998</v>
      </c>
    </row>
    <row r="5" spans="1:14" ht="15.75" thickBot="1" x14ac:dyDescent="0.3">
      <c r="A5" s="32">
        <v>2</v>
      </c>
      <c r="B5" s="33" t="s">
        <v>13</v>
      </c>
      <c r="C5" s="117">
        <f>[1]STA_SP5_NO!$G$11</f>
        <v>14189.87</v>
      </c>
      <c r="D5" s="68">
        <f>[2]STA_SP5_NO!$G$11</f>
        <v>7629.73</v>
      </c>
      <c r="E5" s="117">
        <f>[3]STA_SP5_NO!$G$11</f>
        <v>4590</v>
      </c>
      <c r="F5" s="118">
        <f>[4]STA_SP5_NO!$G$11</f>
        <v>4752.53</v>
      </c>
      <c r="G5" s="143">
        <f>[5]STA_SP5_NO!$G$11</f>
        <v>9477</v>
      </c>
      <c r="H5" s="126">
        <f>[6]STA_SP5_NO!$G$11</f>
        <v>0</v>
      </c>
      <c r="I5" s="143">
        <f>[7]STA_SP5_NO!$G$11</f>
        <v>4870</v>
      </c>
      <c r="J5" s="126">
        <f>[8]STA_SP5_NO!$G$11</f>
        <v>0</v>
      </c>
      <c r="K5" s="143">
        <f>[9]STA_SP5_NO!$G$11</f>
        <v>2593.4899999999998</v>
      </c>
      <c r="L5" s="379">
        <f>[10]STA_SP5_NO!$G$11</f>
        <v>7696</v>
      </c>
      <c r="M5" s="382">
        <f>[11]STA_SP5_NO!$G$11</f>
        <v>0</v>
      </c>
      <c r="N5" s="249">
        <f t="shared" si="0"/>
        <v>55798.619999999995</v>
      </c>
    </row>
    <row r="6" spans="1:14" ht="15.75" thickBot="1" x14ac:dyDescent="0.3">
      <c r="A6" s="32">
        <v>3</v>
      </c>
      <c r="B6" s="33" t="s">
        <v>14</v>
      </c>
      <c r="C6" s="117">
        <f>[1]STA_SP5_NO!$G$12</f>
        <v>14515.32</v>
      </c>
      <c r="D6" s="68">
        <f>[2]STA_SP5_NO!$G$12</f>
        <v>8275.2999999999993</v>
      </c>
      <c r="E6" s="117">
        <f>[3]STA_SP5_NO!$G$12</f>
        <v>17533</v>
      </c>
      <c r="F6" s="118">
        <f>[4]STA_SP5_NO!$G$12</f>
        <v>22616.880000000001</v>
      </c>
      <c r="G6" s="143">
        <f>[5]STA_SP5_NO!$G$12</f>
        <v>13824</v>
      </c>
      <c r="H6" s="126">
        <f>[6]STA_SP5_NO!$G$12</f>
        <v>267.44</v>
      </c>
      <c r="I6" s="143">
        <f>[7]STA_SP5_NO!$G$12</f>
        <v>7649</v>
      </c>
      <c r="J6" s="126">
        <f>[8]STA_SP5_NO!$G$12</f>
        <v>8474</v>
      </c>
      <c r="K6" s="143">
        <f>[9]STA_SP5_NO!$G$12</f>
        <v>21796.19</v>
      </c>
      <c r="L6" s="379">
        <f>[10]STA_SP5_NO!$G$12</f>
        <v>5019</v>
      </c>
      <c r="M6" s="381">
        <f>[11]STA_SP5_NO!$G$12</f>
        <v>1928.72</v>
      </c>
      <c r="N6" s="249">
        <f t="shared" si="0"/>
        <v>121898.85</v>
      </c>
    </row>
    <row r="7" spans="1:14" ht="15.75" thickBot="1" x14ac:dyDescent="0.3">
      <c r="A7" s="32">
        <v>4</v>
      </c>
      <c r="B7" s="33" t="s">
        <v>15</v>
      </c>
      <c r="C7" s="117">
        <f>[1]STA_SP5_NO!$G$13</f>
        <v>0</v>
      </c>
      <c r="D7" s="68">
        <f>[2]STA_SP5_NO!$G$13</f>
        <v>0</v>
      </c>
      <c r="E7" s="117">
        <f>[3]STA_SP5_NO!$G$13</f>
        <v>0</v>
      </c>
      <c r="F7" s="118">
        <f>[4]STA_SP5_NO!$G$13</f>
        <v>0</v>
      </c>
      <c r="G7" s="143">
        <f>[5]STA_SP5_NO!$G$13</f>
        <v>0</v>
      </c>
      <c r="H7" s="126">
        <f>[6]STA_SP5_NO!$G$13</f>
        <v>0</v>
      </c>
      <c r="I7" s="143">
        <f>[7]STA_SP5_NO!$G$13</f>
        <v>0</v>
      </c>
      <c r="J7" s="126">
        <f>[8]STA_SP5_NO!$G$13</f>
        <v>0</v>
      </c>
      <c r="K7" s="143">
        <f>[9]STA_SP5_NO!$G$13</f>
        <v>0</v>
      </c>
      <c r="L7" s="379">
        <f>[10]STA_SP5_NO!$G$13</f>
        <v>0</v>
      </c>
      <c r="M7" s="383">
        <f>[11]STA_SP5_NO!$G$13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17">
        <f>[1]STA_SP5_NO!$G$14</f>
        <v>0</v>
      </c>
      <c r="D8" s="68">
        <f>[2]STA_SP5_NO!$G$14</f>
        <v>0</v>
      </c>
      <c r="E8" s="117">
        <f>[3]STA_SP5_NO!$G$14</f>
        <v>0</v>
      </c>
      <c r="F8" s="118">
        <f>[4]STA_SP5_NO!$G$14</f>
        <v>0</v>
      </c>
      <c r="G8" s="143">
        <f>[5]STA_SP5_NO!$G$14</f>
        <v>0</v>
      </c>
      <c r="H8" s="126">
        <f>[6]STA_SP5_NO!$G$14</f>
        <v>0</v>
      </c>
      <c r="I8" s="143">
        <f>[7]STA_SP5_NO!$G$14</f>
        <v>0</v>
      </c>
      <c r="J8" s="126">
        <f>[8]STA_SP5_NO!$G$14</f>
        <v>0</v>
      </c>
      <c r="K8" s="143">
        <f>[9]STA_SP5_NO!$G$14</f>
        <v>0</v>
      </c>
      <c r="L8" s="379">
        <f>[10]STA_SP5_NO!$G$14</f>
        <v>0</v>
      </c>
      <c r="M8" s="383">
        <f>[11]STA_SP5_NO!$G$14</f>
        <v>0</v>
      </c>
      <c r="N8" s="249">
        <f t="shared" si="0"/>
        <v>0</v>
      </c>
    </row>
    <row r="9" spans="1:14" ht="15.75" thickBot="1" x14ac:dyDescent="0.3">
      <c r="A9" s="32">
        <v>6</v>
      </c>
      <c r="B9" s="33" t="s">
        <v>17</v>
      </c>
      <c r="C9" s="117">
        <f>[1]STA_SP5_NO!$G$15</f>
        <v>0</v>
      </c>
      <c r="D9" s="68">
        <f>[2]STA_SP5_NO!$G$15</f>
        <v>0</v>
      </c>
      <c r="E9" s="117">
        <f>[3]STA_SP5_NO!$G$15</f>
        <v>0</v>
      </c>
      <c r="F9" s="118">
        <f>[4]STA_SP5_NO!$G$15</f>
        <v>0</v>
      </c>
      <c r="G9" s="143">
        <f>[5]STA_SP5_NO!$G$15</f>
        <v>0</v>
      </c>
      <c r="H9" s="126">
        <f>[6]STA_SP5_NO!$G$15</f>
        <v>0</v>
      </c>
      <c r="I9" s="143">
        <f>[7]STA_SP5_NO!$G$15</f>
        <v>0</v>
      </c>
      <c r="J9" s="126">
        <f>[8]STA_SP5_NO!$G$15</f>
        <v>0</v>
      </c>
      <c r="K9" s="143">
        <f>[9]STA_SP5_NO!$G$15</f>
        <v>0</v>
      </c>
      <c r="L9" s="379">
        <f>[10]STA_SP5_NO!$G$15</f>
        <v>0</v>
      </c>
      <c r="M9" s="383">
        <f>[11]STA_SP5_NO!$G$15</f>
        <v>0</v>
      </c>
      <c r="N9" s="249">
        <f t="shared" si="0"/>
        <v>0</v>
      </c>
    </row>
    <row r="10" spans="1:14" ht="15.75" thickBot="1" x14ac:dyDescent="0.3">
      <c r="A10" s="32">
        <v>7</v>
      </c>
      <c r="B10" s="33" t="s">
        <v>18</v>
      </c>
      <c r="C10" s="117">
        <f>[1]STA_SP5_NO!$G$16</f>
        <v>614.6</v>
      </c>
      <c r="D10" s="68">
        <f>[2]STA_SP5_NO!$G$16</f>
        <v>0</v>
      </c>
      <c r="E10" s="117">
        <f>[3]STA_SP5_NO!$G$16</f>
        <v>758</v>
      </c>
      <c r="F10" s="118">
        <f>[4]STA_SP5_NO!$G$16</f>
        <v>0</v>
      </c>
      <c r="G10" s="143">
        <f>[5]STA_SP5_NO!$G$16</f>
        <v>37</v>
      </c>
      <c r="H10" s="126">
        <f>[6]STA_SP5_NO!$G$16</f>
        <v>0</v>
      </c>
      <c r="I10" s="143">
        <f>[7]STA_SP5_NO!$G$16</f>
        <v>0</v>
      </c>
      <c r="J10" s="126">
        <f>[8]STA_SP5_NO!$G$16</f>
        <v>0</v>
      </c>
      <c r="K10" s="143">
        <f>[9]STA_SP5_NO!$G$16</f>
        <v>223</v>
      </c>
      <c r="L10" s="379">
        <f>[10]STA_SP5_NO!$G$16</f>
        <v>1184</v>
      </c>
      <c r="M10" s="383">
        <f>[11]STA_SP5_NO!$G$16</f>
        <v>0</v>
      </c>
      <c r="N10" s="249">
        <f t="shared" si="0"/>
        <v>2816.6</v>
      </c>
    </row>
    <row r="11" spans="1:14" ht="15.75" thickBot="1" x14ac:dyDescent="0.3">
      <c r="A11" s="32">
        <v>8</v>
      </c>
      <c r="B11" s="33" t="s">
        <v>19</v>
      </c>
      <c r="C11" s="117">
        <f>[1]STA_SP5_NO!$G$17</f>
        <v>3509.76</v>
      </c>
      <c r="D11" s="68">
        <f>[2]STA_SP5_NO!$G$17</f>
        <v>3469.7</v>
      </c>
      <c r="E11" s="117">
        <f>[3]STA_SP5_NO!$G$17</f>
        <v>314</v>
      </c>
      <c r="F11" s="118">
        <f>[4]STA_SP5_NO!$G$17</f>
        <v>1539.03</v>
      </c>
      <c r="G11" s="143">
        <f>[5]STA_SP5_NO!$G$17</f>
        <v>8914</v>
      </c>
      <c r="H11" s="126">
        <f>[6]STA_SP5_NO!$G$17</f>
        <v>47.63</v>
      </c>
      <c r="I11" s="143">
        <f>[7]STA_SP5_NO!$G$17</f>
        <v>8217</v>
      </c>
      <c r="J11" s="126">
        <f>[8]STA_SP5_NO!$G$17</f>
        <v>6353.38</v>
      </c>
      <c r="K11" s="143">
        <f>[9]STA_SP5_NO!$G$17</f>
        <v>5723.82</v>
      </c>
      <c r="L11" s="379">
        <f>[10]STA_SP5_NO!$G$17</f>
        <v>3552</v>
      </c>
      <c r="M11" s="381">
        <f>[11]STA_SP5_NO!$G$17</f>
        <v>219.36</v>
      </c>
      <c r="N11" s="249">
        <f t="shared" si="0"/>
        <v>41859.68</v>
      </c>
    </row>
    <row r="12" spans="1:14" ht="15.75" thickBot="1" x14ac:dyDescent="0.3">
      <c r="A12" s="32">
        <v>9</v>
      </c>
      <c r="B12" s="33" t="s">
        <v>20</v>
      </c>
      <c r="C12" s="117">
        <f>[1]STA_SP5_NO!$G$20</f>
        <v>26078.59</v>
      </c>
      <c r="D12" s="68">
        <f>[2]STA_SP5_NO!$G$20</f>
        <v>4516.63</v>
      </c>
      <c r="E12" s="117">
        <f>[3]STA_SP5_NO!$G$20</f>
        <v>24979</v>
      </c>
      <c r="F12" s="118">
        <f>[4]STA_SP5_NO!$G$20</f>
        <v>13358.06</v>
      </c>
      <c r="G12" s="143">
        <f>[5]STA_SP5_NO!$G$20</f>
        <v>2511</v>
      </c>
      <c r="H12" s="126">
        <f>[6]STA_SP5_NO!$G$20</f>
        <v>47.63</v>
      </c>
      <c r="I12" s="143">
        <f>[7]STA_SP5_NO!$G$20</f>
        <v>1441</v>
      </c>
      <c r="J12" s="126">
        <f>[8]STA_SP5_NO!$G$20</f>
        <v>1359.2</v>
      </c>
      <c r="K12" s="143">
        <f>[9]STA_SP5_NO!$G$20</f>
        <v>3940.41</v>
      </c>
      <c r="L12" s="379">
        <f>[10]STA_SP5_NO!$G$20</f>
        <v>2027</v>
      </c>
      <c r="M12" s="381">
        <f>[11]STA_SP5_NO!$G$20</f>
        <v>97.76</v>
      </c>
      <c r="N12" s="249">
        <f t="shared" si="0"/>
        <v>80356.28</v>
      </c>
    </row>
    <row r="13" spans="1:14" ht="15.75" thickBot="1" x14ac:dyDescent="0.3">
      <c r="A13" s="32">
        <v>10</v>
      </c>
      <c r="B13" s="33" t="s">
        <v>21</v>
      </c>
      <c r="C13" s="117">
        <f>[1]STA_SP5_NO!$G$26</f>
        <v>295484.99</v>
      </c>
      <c r="D13" s="68">
        <f>[2]STA_SP5_NO!$G$26</f>
        <v>235861.85</v>
      </c>
      <c r="E13" s="117">
        <f>[3]STA_SP5_NO!$G$26</f>
        <v>229565</v>
      </c>
      <c r="F13" s="118">
        <f>[4]STA_SP5_NO!$G$26</f>
        <v>188901.75</v>
      </c>
      <c r="G13" s="143">
        <f>[5]STA_SP5_NO!$G$26</f>
        <v>202648</v>
      </c>
      <c r="H13" s="126">
        <f>[6]STA_SP5_NO!$G$26</f>
        <v>88112.76</v>
      </c>
      <c r="I13" s="143">
        <f>[7]STA_SP5_NO!$G$26</f>
        <v>253160</v>
      </c>
      <c r="J13" s="126">
        <f>[8]STA_SP5_NO!$G$26</f>
        <v>238100</v>
      </c>
      <c r="K13" s="143">
        <f>[9]STA_SP5_NO!$G$26</f>
        <v>186913.34</v>
      </c>
      <c r="L13" s="379">
        <f>[10]STA_SP5_NO!$G$26</f>
        <v>305957</v>
      </c>
      <c r="M13" s="381">
        <f>[11]STA_SP5_NO!$G$26</f>
        <v>13983.65</v>
      </c>
      <c r="N13" s="249">
        <f t="shared" si="0"/>
        <v>2238688.34</v>
      </c>
    </row>
    <row r="14" spans="1:14" ht="15.75" thickBot="1" x14ac:dyDescent="0.3">
      <c r="A14" s="32">
        <v>11</v>
      </c>
      <c r="B14" s="33" t="s">
        <v>22</v>
      </c>
      <c r="C14" s="117">
        <f>[1]STA_SP5_NO!$G$33</f>
        <v>0</v>
      </c>
      <c r="D14" s="68">
        <f>[2]STA_SP5_NO!$G$33</f>
        <v>0</v>
      </c>
      <c r="E14" s="117">
        <f>[3]STA_SP5_NO!$G$33</f>
        <v>0</v>
      </c>
      <c r="F14" s="118">
        <f>[4]STA_SP5_NO!$G$33</f>
        <v>0</v>
      </c>
      <c r="G14" s="143">
        <f>[5]STA_SP5_NO!$G$33</f>
        <v>0</v>
      </c>
      <c r="H14" s="126">
        <f>[6]STA_SP5_NO!$G$33</f>
        <v>0</v>
      </c>
      <c r="I14" s="143">
        <f>[7]STA_SP5_NO!$G$33</f>
        <v>0</v>
      </c>
      <c r="J14" s="126">
        <f>[8]STA_SP5_NO!$G$33</f>
        <v>0</v>
      </c>
      <c r="K14" s="143">
        <f>[9]STA_SP5_NO!$G$33</f>
        <v>0</v>
      </c>
      <c r="L14" s="379">
        <f>[10]STA_SP5_NO!$G$33</f>
        <v>0</v>
      </c>
      <c r="M14" s="383">
        <f>[11]STA_SP5_NO!$G$33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17">
        <f>[1]STA_SP5_NO!$G$34</f>
        <v>0</v>
      </c>
      <c r="D15" s="68">
        <f>[2]STA_SP5_NO!$G$34</f>
        <v>0</v>
      </c>
      <c r="E15" s="117">
        <f>[3]STA_SP5_NO!$G$34</f>
        <v>0</v>
      </c>
      <c r="F15" s="118">
        <f>[4]STA_SP5_NO!$G$34</f>
        <v>0</v>
      </c>
      <c r="G15" s="143">
        <f>[5]STA_SP5_NO!$G$34</f>
        <v>0</v>
      </c>
      <c r="H15" s="126">
        <f>[6]STA_SP5_NO!$G$34</f>
        <v>0</v>
      </c>
      <c r="I15" s="143">
        <f>[7]STA_SP5_NO!$G$34</f>
        <v>0</v>
      </c>
      <c r="J15" s="126">
        <f>[8]STA_SP5_NO!$G$34</f>
        <v>0</v>
      </c>
      <c r="K15" s="143">
        <f>[9]STA_SP5_NO!$G$34</f>
        <v>0</v>
      </c>
      <c r="L15" s="379">
        <f>[10]STA_SP5_NO!$G$34</f>
        <v>0</v>
      </c>
      <c r="M15" s="383">
        <f>[11]STA_SP5_NO!$G$34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17">
        <f>[1]STA_SP5_NO!$G$35</f>
        <v>7251.1</v>
      </c>
      <c r="D16" s="68">
        <f>[2]STA_SP5_NO!$G$35</f>
        <v>2151.36</v>
      </c>
      <c r="E16" s="117">
        <f>[3]STA_SP5_NO!$G$35</f>
        <v>1663</v>
      </c>
      <c r="F16" s="118">
        <f>[4]STA_SP5_NO!$G$35</f>
        <v>200</v>
      </c>
      <c r="G16" s="143">
        <f>[5]STA_SP5_NO!$G$35</f>
        <v>5817</v>
      </c>
      <c r="H16" s="126">
        <f>[6]STA_SP5_NO!$G$35</f>
        <v>16.649999999999999</v>
      </c>
      <c r="I16" s="143">
        <f>[7]STA_SP5_NO!$G$35</f>
        <v>4609</v>
      </c>
      <c r="J16" s="126">
        <f>[8]STA_SP5_NO!$G$35</f>
        <v>8759.1299999999992</v>
      </c>
      <c r="K16" s="143">
        <f>[9]STA_SP5_NO!$G$35</f>
        <v>1600</v>
      </c>
      <c r="L16" s="379">
        <f>[10]STA_SP5_NO!$G$35</f>
        <v>640</v>
      </c>
      <c r="M16" s="381">
        <f>[11]STA_SP5_NO!$G$35</f>
        <v>15.47</v>
      </c>
      <c r="N16" s="249">
        <f t="shared" si="0"/>
        <v>32722.71</v>
      </c>
    </row>
    <row r="17" spans="1:14" ht="15.75" thickBot="1" x14ac:dyDescent="0.3">
      <c r="A17" s="32">
        <v>14</v>
      </c>
      <c r="B17" s="33" t="s">
        <v>25</v>
      </c>
      <c r="C17" s="117">
        <f>[1]STA_SP5_NO!$G$36</f>
        <v>0</v>
      </c>
      <c r="D17" s="68">
        <f>[2]STA_SP5_NO!$G$36</f>
        <v>0</v>
      </c>
      <c r="E17" s="117">
        <f>[3]STA_SP5_NO!$G$36</f>
        <v>0</v>
      </c>
      <c r="F17" s="118">
        <f>[4]STA_SP5_NO!$G$36</f>
        <v>0</v>
      </c>
      <c r="G17" s="143">
        <f>[5]STA_SP5_NO!$G$36</f>
        <v>0</v>
      </c>
      <c r="H17" s="126">
        <f>[6]STA_SP5_NO!$G$36</f>
        <v>0</v>
      </c>
      <c r="I17" s="143">
        <f>[7]STA_SP5_NO!$G$36</f>
        <v>0</v>
      </c>
      <c r="J17" s="126">
        <f>[8]STA_SP5_NO!$G$36</f>
        <v>0</v>
      </c>
      <c r="K17" s="143">
        <f>[9]STA_SP5_NO!$G$36</f>
        <v>0</v>
      </c>
      <c r="L17" s="379">
        <f>[10]STA_SP5_NO!$G$36</f>
        <v>0</v>
      </c>
      <c r="M17" s="383">
        <f>[11]STA_SP5_NO!$G$36</f>
        <v>0</v>
      </c>
      <c r="N17" s="249">
        <f t="shared" si="0"/>
        <v>0</v>
      </c>
    </row>
    <row r="18" spans="1:14" ht="15.75" thickBot="1" x14ac:dyDescent="0.3">
      <c r="A18" s="32">
        <v>15</v>
      </c>
      <c r="B18" s="33" t="s">
        <v>26</v>
      </c>
      <c r="C18" s="117">
        <f>[1]STA_SP5_NO!$G$37</f>
        <v>0</v>
      </c>
      <c r="D18" s="68">
        <f>[2]STA_SP5_NO!$G$37</f>
        <v>0</v>
      </c>
      <c r="E18" s="117">
        <f>[3]STA_SP5_NO!$G$37</f>
        <v>0</v>
      </c>
      <c r="F18" s="118">
        <f>[4]STA_SP5_NO!$G$37</f>
        <v>0</v>
      </c>
      <c r="G18" s="143">
        <f>[5]STA_SP5_NO!$G$37</f>
        <v>0</v>
      </c>
      <c r="H18" s="126">
        <f>[6]STA_SP5_NO!$G$37</f>
        <v>0</v>
      </c>
      <c r="I18" s="143">
        <f>[7]STA_SP5_NO!$G$37</f>
        <v>0</v>
      </c>
      <c r="J18" s="126">
        <f>[8]STA_SP5_NO!$G$37</f>
        <v>0</v>
      </c>
      <c r="K18" s="143">
        <f>[9]STA_SP5_NO!$G$37</f>
        <v>0</v>
      </c>
      <c r="L18" s="379">
        <f>[10]STA_SP5_NO!$G$37</f>
        <v>0</v>
      </c>
      <c r="M18" s="383">
        <f>[11]STA_SP5_NO!$G$37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17">
        <f>[1]STA_SP5_NO!$G$38</f>
        <v>0</v>
      </c>
      <c r="D19" s="68">
        <f>[2]STA_SP5_NO!$G$38</f>
        <v>0</v>
      </c>
      <c r="E19" s="117">
        <f>[3]STA_SP5_NO!$G$38</f>
        <v>152</v>
      </c>
      <c r="F19" s="118">
        <f>[4]STA_SP5_NO!$G$38</f>
        <v>0</v>
      </c>
      <c r="G19" s="143">
        <f>[5]STA_SP5_NO!$G$38</f>
        <v>0</v>
      </c>
      <c r="H19" s="126">
        <f>[6]STA_SP5_NO!$G$38</f>
        <v>0</v>
      </c>
      <c r="I19" s="143">
        <f>[7]STA_SP5_NO!$G$38</f>
        <v>0</v>
      </c>
      <c r="J19" s="126">
        <f>[8]STA_SP5_NO!$G$38</f>
        <v>0</v>
      </c>
      <c r="K19" s="143">
        <f>[9]STA_SP5_NO!$G$38</f>
        <v>0</v>
      </c>
      <c r="L19" s="379">
        <f>[10]STA_SP5_NO!$G$38</f>
        <v>0</v>
      </c>
      <c r="M19" s="383">
        <f>[11]STA_SP5_NO!$G$38</f>
        <v>0</v>
      </c>
      <c r="N19" s="249">
        <f t="shared" si="0"/>
        <v>152</v>
      </c>
    </row>
    <row r="20" spans="1:14" ht="15.75" thickBot="1" x14ac:dyDescent="0.3">
      <c r="A20" s="32">
        <v>17</v>
      </c>
      <c r="B20" s="33" t="s">
        <v>28</v>
      </c>
      <c r="C20" s="117">
        <f>[1]STA_SP5_NO!$G$39</f>
        <v>0</v>
      </c>
      <c r="D20" s="68">
        <f>[2]STA_SP5_NO!$G$39</f>
        <v>0</v>
      </c>
      <c r="E20" s="117">
        <f>[3]STA_SP5_NO!$G$39</f>
        <v>0</v>
      </c>
      <c r="F20" s="118">
        <f>[4]STA_SP5_NO!$G$39</f>
        <v>0</v>
      </c>
      <c r="G20" s="143">
        <f>[5]STA_SP5_NO!$G$39</f>
        <v>0</v>
      </c>
      <c r="H20" s="126">
        <f>[6]STA_SP5_NO!$G$39</f>
        <v>0</v>
      </c>
      <c r="I20" s="143">
        <f>[7]STA_SP5_NO!$G$39</f>
        <v>0</v>
      </c>
      <c r="J20" s="126">
        <f>[8]STA_SP5_NO!$G$39</f>
        <v>0</v>
      </c>
      <c r="K20" s="143">
        <f>[9]STA_SP5_NO!$G$39</f>
        <v>0</v>
      </c>
      <c r="L20" s="379">
        <f>[10]STA_SP5_NO!$G$39</f>
        <v>0</v>
      </c>
      <c r="M20" s="383">
        <f>[11]STA_SP5_NO!$G$39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17">
        <f>[1]STA_SP5_NO!$G$40</f>
        <v>1321.45</v>
      </c>
      <c r="D21" s="68">
        <f>[2]STA_SP5_NO!$G$40</f>
        <v>955.55</v>
      </c>
      <c r="E21" s="117">
        <f>[3]STA_SP5_NO!$G$40</f>
        <v>2997</v>
      </c>
      <c r="F21" s="118">
        <f>[4]STA_SP5_NO!$G$40</f>
        <v>2156.08</v>
      </c>
      <c r="G21" s="143">
        <f>[5]STA_SP5_NO!$G$40</f>
        <v>1849</v>
      </c>
      <c r="H21" s="126">
        <f>[6]STA_SP5_NO!$G$40</f>
        <v>842</v>
      </c>
      <c r="I21" s="143">
        <f>[7]STA_SP5_NO!$G$40</f>
        <v>632</v>
      </c>
      <c r="J21" s="126">
        <f>[8]STA_SP5_NO!$G$40</f>
        <v>3034.4</v>
      </c>
      <c r="K21" s="143">
        <f>[9]STA_SP5_NO!$G$40</f>
        <v>700</v>
      </c>
      <c r="L21" s="379">
        <f>[10]STA_SP5_NO!$G$40</f>
        <v>2604</v>
      </c>
      <c r="M21" s="383">
        <f>[11]STA_SP5_NO!$G$40</f>
        <v>4.3499999999999996</v>
      </c>
      <c r="N21" s="249">
        <f t="shared" si="0"/>
        <v>17095.829999999998</v>
      </c>
    </row>
    <row r="22" spans="1:14" ht="15.75" thickBot="1" x14ac:dyDescent="0.3">
      <c r="A22" s="36"/>
      <c r="B22" s="37" t="s">
        <v>30</v>
      </c>
      <c r="C22" s="41">
        <f t="shared" ref="C22:F22" si="1">SUM(C4:C21)</f>
        <v>388681.77999999997</v>
      </c>
      <c r="D22" s="42">
        <f>SUM(D4:D21)</f>
        <v>285682.69</v>
      </c>
      <c r="E22" s="41">
        <f t="shared" si="1"/>
        <v>297585</v>
      </c>
      <c r="F22" s="39">
        <f t="shared" si="1"/>
        <v>246755.06999999998</v>
      </c>
      <c r="G22" s="40">
        <f t="shared" ref="G22:N22" si="2">SUM(G4:G21)</f>
        <v>265016</v>
      </c>
      <c r="H22" s="39">
        <f t="shared" si="2"/>
        <v>91894.48</v>
      </c>
      <c r="I22" s="40">
        <f t="shared" si="2"/>
        <v>291638</v>
      </c>
      <c r="J22" s="51">
        <f t="shared" si="2"/>
        <v>275689.42000000004</v>
      </c>
      <c r="K22" s="40">
        <f t="shared" si="2"/>
        <v>237839.13999999998</v>
      </c>
      <c r="L22" s="380">
        <f t="shared" si="2"/>
        <v>356737</v>
      </c>
      <c r="M22" s="384">
        <f t="shared" si="2"/>
        <v>19092.150000000001</v>
      </c>
      <c r="N22" s="250">
        <f t="shared" si="2"/>
        <v>2756610.73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48" t="s">
        <v>31</v>
      </c>
      <c r="B24" s="449"/>
      <c r="C24" s="48">
        <f>C22/N22</f>
        <v>0.14099987922487697</v>
      </c>
      <c r="D24" s="47">
        <f>D22/N22</f>
        <v>0.10363548501459979</v>
      </c>
      <c r="E24" s="48">
        <f>E22/N22</f>
        <v>0.10795321833489345</v>
      </c>
      <c r="F24" s="47">
        <f>F22/N22</f>
        <v>8.9513933655768652E-2</v>
      </c>
      <c r="G24" s="48">
        <f>G22/N22</f>
        <v>9.6138347397349069E-2</v>
      </c>
      <c r="H24" s="47">
        <f>H22/N22</f>
        <v>3.3336037983135905E-2</v>
      </c>
      <c r="I24" s="48">
        <f>I22/N22</f>
        <v>0.10579585896047064</v>
      </c>
      <c r="J24" s="47">
        <f>J22/N22</f>
        <v>0.10001028328000451</v>
      </c>
      <c r="K24" s="48">
        <f>K22/N22</f>
        <v>8.6279552427048697E-2</v>
      </c>
      <c r="L24" s="47">
        <f>L22/N22</f>
        <v>0.12941145302731952</v>
      </c>
      <c r="M24" s="342">
        <f>M22/N22</f>
        <v>6.9259506945327752E-3</v>
      </c>
      <c r="N24" s="251">
        <f>SUM(C24:M24)</f>
        <v>0.99999999999999978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88" t="s">
        <v>90</v>
      </c>
      <c r="D26" s="488"/>
      <c r="E26" s="488"/>
      <c r="F26" s="488"/>
      <c r="G26" s="488"/>
      <c r="H26" s="488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4"/>
      <c r="J27" s="81"/>
      <c r="K27" s="415" t="s">
        <v>33</v>
      </c>
      <c r="L27" s="416"/>
      <c r="M27" s="232">
        <f>N22</f>
        <v>2756610.73</v>
      </c>
      <c r="N27" s="233">
        <f>M27/M29</f>
        <v>0.98912361523726255</v>
      </c>
    </row>
    <row r="28" spans="1:14" ht="15.75" thickBot="1" x14ac:dyDescent="0.3">
      <c r="A28" s="22">
        <v>19</v>
      </c>
      <c r="B28" s="128" t="s">
        <v>34</v>
      </c>
      <c r="C28" s="193">
        <f>[12]STA_SP4_ZO!$H$51</f>
        <v>4446</v>
      </c>
      <c r="D28" s="192">
        <f>[13]STA_SP4_ZO!$H$51</f>
        <v>12239</v>
      </c>
      <c r="E28" s="194">
        <f>[14]STA_SP4_ZO!$H$51</f>
        <v>11519</v>
      </c>
      <c r="F28" s="50">
        <f>[15]STA_SP4_ZO!$H$51</f>
        <v>1355</v>
      </c>
      <c r="G28" s="115">
        <f>[16]STA_SP4_ZO!$H$51</f>
        <v>563.5</v>
      </c>
      <c r="H28" s="50">
        <f>[17]STA_SP4_ZO!$H$51</f>
        <v>189.14</v>
      </c>
      <c r="I28" s="244">
        <f>SUM(C28:H28)</f>
        <v>30311.64</v>
      </c>
      <c r="J28" s="81"/>
      <c r="K28" s="415" t="s">
        <v>34</v>
      </c>
      <c r="L28" s="416"/>
      <c r="M28" s="255">
        <f>I28</f>
        <v>30311.64</v>
      </c>
      <c r="N28" s="235">
        <f>M28/M29</f>
        <v>1.0876384762737399E-2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56">
        <f>M27+M28</f>
        <v>2786922.37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0.14667632632216535</v>
      </c>
      <c r="D30" s="82">
        <f>D28/I28</f>
        <v>0.40377228021974398</v>
      </c>
      <c r="E30" s="23">
        <f>E28/I28</f>
        <v>0.38001902899348239</v>
      </c>
      <c r="F30" s="82">
        <f>F28/I28</f>
        <v>4.4702299182756193E-2</v>
      </c>
      <c r="G30" s="23">
        <f>G28/I28</f>
        <v>1.8590218147220013E-2</v>
      </c>
      <c r="H30" s="82">
        <f>H28/I28</f>
        <v>6.2398471346321082E-3</v>
      </c>
      <c r="I30" s="231">
        <f>I28/I28</f>
        <v>1</v>
      </c>
      <c r="J30" s="1"/>
      <c r="K30" s="1"/>
      <c r="L30" s="1"/>
      <c r="M30" s="1"/>
      <c r="N30" s="1"/>
    </row>
  </sheetData>
  <mergeCells count="13">
    <mergeCell ref="N2:N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I26:I27"/>
    <mergeCell ref="C26:H26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R14" sqref="R14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6"/>
      <c r="B1" s="26"/>
      <c r="C1" s="460" t="s">
        <v>104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x14ac:dyDescent="0.25">
      <c r="A3" s="503"/>
      <c r="B3" s="504"/>
      <c r="C3" s="493" t="s">
        <v>69</v>
      </c>
      <c r="D3" s="495" t="s">
        <v>4</v>
      </c>
      <c r="E3" s="497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38</v>
      </c>
      <c r="K3" s="497" t="s">
        <v>93</v>
      </c>
      <c r="L3" s="465" t="s">
        <v>11</v>
      </c>
      <c r="M3" s="501" t="s">
        <v>96</v>
      </c>
      <c r="N3" s="491"/>
    </row>
    <row r="4" spans="1:14" ht="15.75" thickBot="1" x14ac:dyDescent="0.3">
      <c r="A4" s="498"/>
      <c r="B4" s="505"/>
      <c r="C4" s="494"/>
      <c r="D4" s="496"/>
      <c r="E4" s="498"/>
      <c r="F4" s="498"/>
      <c r="G4" s="500"/>
      <c r="H4" s="466"/>
      <c r="I4" s="506"/>
      <c r="J4" s="508"/>
      <c r="K4" s="506"/>
      <c r="L4" s="466"/>
      <c r="M4" s="502"/>
      <c r="N4" s="492"/>
    </row>
    <row r="5" spans="1:14" ht="15.75" thickBot="1" x14ac:dyDescent="0.3">
      <c r="A5" s="30">
        <v>1</v>
      </c>
      <c r="B5" s="31" t="s">
        <v>39</v>
      </c>
      <c r="C5" s="117">
        <f>[1]STA_SP2_NO!$C$11</f>
        <v>98317</v>
      </c>
      <c r="D5" s="68">
        <f>[2]STA_SP2_NO!$C$11</f>
        <v>46446</v>
      </c>
      <c r="E5" s="117">
        <f>[3]STA_SP2_NO!$C$11</f>
        <v>35584</v>
      </c>
      <c r="F5" s="118">
        <f>[4]STA_SP2_NO!$C$11</f>
        <v>46274</v>
      </c>
      <c r="G5" s="385">
        <f>[5]STA_SP2_NO!$C$11</f>
        <v>49715</v>
      </c>
      <c r="H5" s="126">
        <f>[6]STA_SP2_NO!$C$11</f>
        <v>73963</v>
      </c>
      <c r="I5" s="143">
        <f>[7]STA_SP2_NO!$C$11</f>
        <v>89953</v>
      </c>
      <c r="J5" s="126">
        <f>[8]STA_SP2_NO!$C$11</f>
        <v>61516</v>
      </c>
      <c r="K5" s="143">
        <f>[9]STA_SP2_NO!$C$11</f>
        <v>36887</v>
      </c>
      <c r="L5" s="379">
        <f>[10]STA_SP2_NO!$C$11</f>
        <v>63624</v>
      </c>
      <c r="M5" s="332">
        <f>[11]STA_SP2_NO!$C$11</f>
        <v>4386</v>
      </c>
      <c r="N5" s="249">
        <f t="shared" ref="N5:N17" si="0">SUM(C5:M5)</f>
        <v>606665</v>
      </c>
    </row>
    <row r="6" spans="1:14" ht="15.75" thickBot="1" x14ac:dyDescent="0.3">
      <c r="A6" s="32">
        <v>2</v>
      </c>
      <c r="B6" s="33" t="s">
        <v>40</v>
      </c>
      <c r="C6" s="117">
        <f>[1]STA_SP2_NO!$C$12</f>
        <v>10026</v>
      </c>
      <c r="D6" s="68">
        <f>[2]STA_SP2_NO!$C$12</f>
        <v>5381</v>
      </c>
      <c r="E6" s="117">
        <f>[3]STA_SP2_NO!$C$12</f>
        <v>3632</v>
      </c>
      <c r="F6" s="118">
        <f>[4]STA_SP2_NO!$C$12</f>
        <v>6634</v>
      </c>
      <c r="G6" s="385">
        <f>[5]STA_SP2_NO!$C$12</f>
        <v>4241</v>
      </c>
      <c r="H6" s="126">
        <f>[6]STA_SP2_NO!$C$12</f>
        <v>6184</v>
      </c>
      <c r="I6" s="143">
        <f>[7]STA_SP2_NO!$C$12</f>
        <v>9179</v>
      </c>
      <c r="J6" s="126">
        <f>[8]STA_SP2_NO!$C$12</f>
        <v>5919</v>
      </c>
      <c r="K6" s="143">
        <f>[9]STA_SP2_NO!$C$12</f>
        <v>4236</v>
      </c>
      <c r="L6" s="379">
        <f>[10]STA_SP2_NO!$C$12</f>
        <v>5604</v>
      </c>
      <c r="M6" s="332">
        <f>[11]STA_SP2_NO!$C$12</f>
        <v>533</v>
      </c>
      <c r="N6" s="249">
        <f t="shared" si="0"/>
        <v>61569</v>
      </c>
    </row>
    <row r="7" spans="1:14" ht="15.75" thickBot="1" x14ac:dyDescent="0.3">
      <c r="A7" s="32">
        <v>3</v>
      </c>
      <c r="B7" s="33" t="s">
        <v>41</v>
      </c>
      <c r="C7" s="117">
        <f>[1]STA_SP2_NO!$C$13</f>
        <v>625</v>
      </c>
      <c r="D7" s="68">
        <f>[2]STA_SP2_NO!$C$13</f>
        <v>386</v>
      </c>
      <c r="E7" s="117">
        <f>[3]STA_SP2_NO!$C$13</f>
        <v>209</v>
      </c>
      <c r="F7" s="118">
        <f>[4]STA_SP2_NO!$C$13</f>
        <v>354</v>
      </c>
      <c r="G7" s="385">
        <f>[5]STA_SP2_NO!$C$13</f>
        <v>459</v>
      </c>
      <c r="H7" s="126">
        <f>[6]STA_SP2_NO!$C$13</f>
        <v>345</v>
      </c>
      <c r="I7" s="143">
        <f>[7]STA_SP2_NO!$C$13</f>
        <v>594</v>
      </c>
      <c r="J7" s="126">
        <f>[8]STA_SP2_NO!$C$13</f>
        <v>486</v>
      </c>
      <c r="K7" s="143">
        <f>[9]STA_SP2_NO!$C$13</f>
        <v>322</v>
      </c>
      <c r="L7" s="379">
        <f>[10]STA_SP2_NO!$C$13</f>
        <v>175</v>
      </c>
      <c r="M7" s="332">
        <f>[11]STA_SP2_NO!$C$13</f>
        <v>42</v>
      </c>
      <c r="N7" s="249">
        <f t="shared" si="0"/>
        <v>3997</v>
      </c>
    </row>
    <row r="8" spans="1:14" ht="15.75" thickBot="1" x14ac:dyDescent="0.3">
      <c r="A8" s="32">
        <v>4</v>
      </c>
      <c r="B8" s="33" t="s">
        <v>42</v>
      </c>
      <c r="C8" s="117">
        <f>[1]STA_SP2_NO!$C$14</f>
        <v>2057</v>
      </c>
      <c r="D8" s="68">
        <f>[2]STA_SP2_NO!$C$14</f>
        <v>917</v>
      </c>
      <c r="E8" s="117">
        <f>[3]STA_SP2_NO!$C$14</f>
        <v>475</v>
      </c>
      <c r="F8" s="118">
        <f>[4]STA_SP2_NO!$C$14</f>
        <v>748</v>
      </c>
      <c r="G8" s="385">
        <f>[5]STA_SP2_NO!$C$14</f>
        <v>651</v>
      </c>
      <c r="H8" s="126">
        <f>[6]STA_SP2_NO!$C$14</f>
        <v>1260</v>
      </c>
      <c r="I8" s="143">
        <f>[7]STA_SP2_NO!$C$14</f>
        <v>1167</v>
      </c>
      <c r="J8" s="126">
        <f>[8]STA_SP2_NO!$C$14</f>
        <v>1510</v>
      </c>
      <c r="K8" s="143">
        <f>[9]STA_SP2_NO!$C$14</f>
        <v>750</v>
      </c>
      <c r="L8" s="379">
        <f>[10]STA_SP2_NO!$C$14</f>
        <v>1089</v>
      </c>
      <c r="M8" s="332">
        <f>[11]STA_SP2_NO!$C$14</f>
        <v>140</v>
      </c>
      <c r="N8" s="249">
        <f t="shared" si="0"/>
        <v>10764</v>
      </c>
    </row>
    <row r="9" spans="1:14" ht="15.75" thickBot="1" x14ac:dyDescent="0.3">
      <c r="A9" s="32">
        <v>5</v>
      </c>
      <c r="B9" s="33" t="s">
        <v>43</v>
      </c>
      <c r="C9" s="117">
        <f>[1]STA_SP2_NO!$C$15</f>
        <v>121</v>
      </c>
      <c r="D9" s="68">
        <f>[2]STA_SP2_NO!$C$15</f>
        <v>37</v>
      </c>
      <c r="E9" s="117">
        <f>[3]STA_SP2_NO!$C$15</f>
        <v>127</v>
      </c>
      <c r="F9" s="118">
        <f>[4]STA_SP2_NO!$C$15</f>
        <v>47</v>
      </c>
      <c r="G9" s="385">
        <f>[5]STA_SP2_NO!$C$15</f>
        <v>49</v>
      </c>
      <c r="H9" s="126">
        <f>[6]STA_SP2_NO!$C$15</f>
        <v>310</v>
      </c>
      <c r="I9" s="143">
        <f>[7]STA_SP2_NO!$C$15</f>
        <v>67</v>
      </c>
      <c r="J9" s="126">
        <f>[8]STA_SP2_NO!$C$15</f>
        <v>293</v>
      </c>
      <c r="K9" s="143">
        <f>[9]STA_SP2_NO!$C$15</f>
        <v>47</v>
      </c>
      <c r="L9" s="379">
        <f>[10]STA_SP2_NO!$C$15</f>
        <v>52</v>
      </c>
      <c r="M9" s="332">
        <f>[11]STA_SP2_NO!$C$15</f>
        <v>2</v>
      </c>
      <c r="N9" s="249">
        <f t="shared" si="0"/>
        <v>1152</v>
      </c>
    </row>
    <row r="10" spans="1:14" ht="15.75" thickBot="1" x14ac:dyDescent="0.3">
      <c r="A10" s="32">
        <v>6</v>
      </c>
      <c r="B10" s="33" t="s">
        <v>44</v>
      </c>
      <c r="C10" s="117">
        <f>[1]STA_SP2_NO!$C$16</f>
        <v>7104</v>
      </c>
      <c r="D10" s="68">
        <f>[2]STA_SP2_NO!$C$16</f>
        <v>3338</v>
      </c>
      <c r="E10" s="117">
        <f>[3]STA_SP2_NO!$C$16</f>
        <v>1978</v>
      </c>
      <c r="F10" s="118">
        <f>[4]STA_SP2_NO!$C$16</f>
        <v>4388</v>
      </c>
      <c r="G10" s="385">
        <f>[5]STA_SP2_NO!$C$16</f>
        <v>3387</v>
      </c>
      <c r="H10" s="126">
        <f>[6]STA_SP2_NO!$C$16</f>
        <v>5960</v>
      </c>
      <c r="I10" s="143">
        <f>[7]STA_SP2_NO!$C$16</f>
        <v>5586</v>
      </c>
      <c r="J10" s="126">
        <f>[8]STA_SP2_NO!$C$16</f>
        <v>4598</v>
      </c>
      <c r="K10" s="143">
        <f>[9]STA_SP2_NO!$C$16</f>
        <v>2210</v>
      </c>
      <c r="L10" s="379">
        <f>[10]STA_SP2_NO!$C$16</f>
        <v>5783</v>
      </c>
      <c r="M10" s="332">
        <f>[11]STA_SP2_NO!$C$16</f>
        <v>334</v>
      </c>
      <c r="N10" s="249">
        <f t="shared" si="0"/>
        <v>44666</v>
      </c>
    </row>
    <row r="11" spans="1:14" ht="15.75" thickBot="1" x14ac:dyDescent="0.3">
      <c r="A11" s="32">
        <v>7</v>
      </c>
      <c r="B11" s="33" t="s">
        <v>45</v>
      </c>
      <c r="C11" s="117">
        <f>[1]STA_SP2_NO!$C$17</f>
        <v>2454</v>
      </c>
      <c r="D11" s="68">
        <f>[2]STA_SP2_NO!$C$17</f>
        <v>1824</v>
      </c>
      <c r="E11" s="117">
        <f>[3]STA_SP2_NO!$C$17</f>
        <v>931</v>
      </c>
      <c r="F11" s="118">
        <f>[4]STA_SP2_NO!$C$17</f>
        <v>1711</v>
      </c>
      <c r="G11" s="385">
        <f>[5]STA_SP2_NO!$C$17</f>
        <v>888</v>
      </c>
      <c r="H11" s="126">
        <f>[6]STA_SP2_NO!$C$17</f>
        <v>1562</v>
      </c>
      <c r="I11" s="143">
        <f>[7]STA_SP2_NO!$C$17</f>
        <v>1926</v>
      </c>
      <c r="J11" s="126">
        <f>[8]STA_SP2_NO!$C$17</f>
        <v>1747</v>
      </c>
      <c r="K11" s="143">
        <f>[9]STA_SP2_NO!$C$17</f>
        <v>1181</v>
      </c>
      <c r="L11" s="379">
        <f>[10]STA_SP2_NO!$C$17</f>
        <v>1342</v>
      </c>
      <c r="M11" s="332">
        <f>[11]STA_SP2_NO!$C$17</f>
        <v>154</v>
      </c>
      <c r="N11" s="249">
        <f t="shared" si="0"/>
        <v>15720</v>
      </c>
    </row>
    <row r="12" spans="1:14" ht="15.75" thickBot="1" x14ac:dyDescent="0.3">
      <c r="A12" s="32">
        <v>8</v>
      </c>
      <c r="B12" s="33" t="s">
        <v>46</v>
      </c>
      <c r="C12" s="117">
        <f>[1]STA_SP2_NO!$C$18</f>
        <v>481</v>
      </c>
      <c r="D12" s="68">
        <f>[2]STA_SP2_NO!$C$18</f>
        <v>96</v>
      </c>
      <c r="E12" s="117">
        <f>[3]STA_SP2_NO!$C$18</f>
        <v>308</v>
      </c>
      <c r="F12" s="118">
        <f>[4]STA_SP2_NO!$C$18</f>
        <v>152</v>
      </c>
      <c r="G12" s="385">
        <f>[5]STA_SP2_NO!$C$18</f>
        <v>120</v>
      </c>
      <c r="H12" s="126">
        <f>[6]STA_SP2_NO!$C$18</f>
        <v>0</v>
      </c>
      <c r="I12" s="143">
        <f>[7]STA_SP2_NO!$C$18</f>
        <v>309</v>
      </c>
      <c r="J12" s="126">
        <f>[8]STA_SP2_NO!$C$18</f>
        <v>409</v>
      </c>
      <c r="K12" s="143">
        <f>[9]STA_SP2_NO!$C$18</f>
        <v>140</v>
      </c>
      <c r="L12" s="379">
        <f>[10]STA_SP2_NO!$C$18</f>
        <v>181</v>
      </c>
      <c r="M12" s="332">
        <f>[11]STA_SP2_NO!$C$18</f>
        <v>20</v>
      </c>
      <c r="N12" s="249">
        <f t="shared" si="0"/>
        <v>2216</v>
      </c>
    </row>
    <row r="13" spans="1:14" ht="23.25" thickBot="1" x14ac:dyDescent="0.3">
      <c r="A13" s="32">
        <v>9</v>
      </c>
      <c r="B13" s="53" t="s">
        <v>47</v>
      </c>
      <c r="C13" s="117">
        <f>[1]STA_SP2_NO!$C$19</f>
        <v>0</v>
      </c>
      <c r="D13" s="68">
        <f>[2]STA_SP2_NO!$C$19</f>
        <v>0</v>
      </c>
      <c r="E13" s="117">
        <f>[3]STA_SP2_NO!$C$19</f>
        <v>0</v>
      </c>
      <c r="F13" s="118">
        <f>[4]STA_SP2_NO!$C$19</f>
        <v>0</v>
      </c>
      <c r="G13" s="385">
        <f>[5]STA_SP2_NO!$C$19</f>
        <v>0</v>
      </c>
      <c r="H13" s="126">
        <f>[6]STA_SP2_NO!$C$19</f>
        <v>0</v>
      </c>
      <c r="I13" s="143">
        <f>[7]STA_SP2_NO!$C$19</f>
        <v>0</v>
      </c>
      <c r="J13" s="126">
        <f>[8]STA_SP2_NO!$C$19</f>
        <v>0</v>
      </c>
      <c r="K13" s="143">
        <f>[9]STA_SP2_NO!$C$19</f>
        <v>0</v>
      </c>
      <c r="L13" s="379">
        <f>[10]STA_SP2_NO!$C$19</f>
        <v>0</v>
      </c>
      <c r="M13" s="332">
        <f>[11]STA_SP2_NO!$C$19</f>
        <v>0</v>
      </c>
      <c r="N13" s="249">
        <f t="shared" si="0"/>
        <v>0</v>
      </c>
    </row>
    <row r="14" spans="1:14" ht="23.25" thickBot="1" x14ac:dyDescent="0.3">
      <c r="A14" s="32">
        <v>10</v>
      </c>
      <c r="B14" s="53" t="s">
        <v>48</v>
      </c>
      <c r="C14" s="62">
        <f>[1]STA_SP2_NO!$C$20</f>
        <v>0</v>
      </c>
      <c r="D14" s="68">
        <f>[2]STA_SP2_NO!$C$20</f>
        <v>0</v>
      </c>
      <c r="E14" s="117">
        <f>[3]STA_SP2_NO!$C$20</f>
        <v>0</v>
      </c>
      <c r="F14" s="118">
        <f>[4]STA_SP2_NO!$C$20</f>
        <v>0</v>
      </c>
      <c r="G14" s="385">
        <f>[5]STA_SP2_NO!$C$20</f>
        <v>0</v>
      </c>
      <c r="H14" s="126">
        <f>[6]STA_SP2_NO!$C$20</f>
        <v>0</v>
      </c>
      <c r="I14" s="143">
        <f>[7]STA_SP2_NO!$C$20</f>
        <v>0</v>
      </c>
      <c r="J14" s="126">
        <f>[8]STA_SP2_NO!$C$20</f>
        <v>0</v>
      </c>
      <c r="K14" s="143">
        <f>[9]STA_SP2_NO!$C$20</f>
        <v>0</v>
      </c>
      <c r="L14" s="379">
        <f>[10]STA_SP2_NO!$C$20</f>
        <v>0</v>
      </c>
      <c r="M14" s="332">
        <f>[11]STA_SP2_NO!$C$20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62">
        <f>[1]STA_SP2_NO!$C$21</f>
        <v>0</v>
      </c>
      <c r="D15" s="68">
        <f>[2]STA_SP2_NO!$C$21</f>
        <v>0</v>
      </c>
      <c r="E15" s="117">
        <f>[3]STA_SP2_NO!$C$21</f>
        <v>0</v>
      </c>
      <c r="F15" s="118">
        <f>[4]STA_SP2_NO!$C$21</f>
        <v>0</v>
      </c>
      <c r="G15" s="385">
        <f>[5]STA_SP2_NO!$C$21</f>
        <v>1161</v>
      </c>
      <c r="H15" s="126">
        <f>[6]STA_SP2_NO!$C$21</f>
        <v>0</v>
      </c>
      <c r="I15" s="143">
        <f>[7]STA_SP2_NO!$C$21</f>
        <v>0</v>
      </c>
      <c r="J15" s="126">
        <f>[8]STA_SP2_NO!$C$21</f>
        <v>0</v>
      </c>
      <c r="K15" s="143">
        <f>[9]STA_SP2_NO!$C$21</f>
        <v>0</v>
      </c>
      <c r="L15" s="379">
        <f>[10]STA_SP2_NO!$C$21</f>
        <v>0</v>
      </c>
      <c r="M15" s="332">
        <f>[11]STA_SP2_NO!$C$21</f>
        <v>171</v>
      </c>
      <c r="N15" s="249">
        <f t="shared" si="0"/>
        <v>1332</v>
      </c>
    </row>
    <row r="16" spans="1:14" ht="49.5" customHeight="1" thickBot="1" x14ac:dyDescent="0.3">
      <c r="A16" s="32">
        <v>12</v>
      </c>
      <c r="B16" s="53" t="s">
        <v>50</v>
      </c>
      <c r="C16" s="62">
        <f>[1]STA_SP2_NO!$C$22</f>
        <v>0</v>
      </c>
      <c r="D16" s="68">
        <f>[2]STA_SP2_NO!$C$22</f>
        <v>0</v>
      </c>
      <c r="E16" s="117">
        <f>[3]STA_SP2_NO!$C$22</f>
        <v>0</v>
      </c>
      <c r="F16" s="118">
        <f>[4]STA_SP2_NO!$C$22</f>
        <v>0</v>
      </c>
      <c r="G16" s="385">
        <f>[5]STA_SP2_NO!$C$22</f>
        <v>0</v>
      </c>
      <c r="H16" s="126">
        <f>[6]STA_SP2_NO!$C$22</f>
        <v>0</v>
      </c>
      <c r="I16" s="143">
        <f>[7]STA_SP2_NO!$C$22</f>
        <v>0</v>
      </c>
      <c r="J16" s="126">
        <f>[8]STA_SP2_NO!$C$22</f>
        <v>0</v>
      </c>
      <c r="K16" s="143">
        <f>[9]STA_SP2_NO!$C$22</f>
        <v>0</v>
      </c>
      <c r="L16" s="379">
        <f>[10]STA_SP2_NO!$C$22</f>
        <v>0</v>
      </c>
      <c r="M16" s="386">
        <f>[11]STA_SP2_NO!$C$22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62">
        <f>[1]STA_SP2_NO!$C$23</f>
        <v>171</v>
      </c>
      <c r="D17" s="68">
        <f>[2]STA_SP2_NO!$C$23</f>
        <v>0</v>
      </c>
      <c r="E17" s="117">
        <f>[3]STA_SP2_NO!$C$23</f>
        <v>0</v>
      </c>
      <c r="F17" s="118">
        <f>[4]STA_SP2_NO!$C$23</f>
        <v>0</v>
      </c>
      <c r="G17" s="385">
        <f>[5]STA_SP2_NO!$C$23</f>
        <v>99</v>
      </c>
      <c r="H17" s="126">
        <f>[6]STA_SP2_NO!$C$23</f>
        <v>0</v>
      </c>
      <c r="I17" s="143">
        <f>[7]STA_SP2_NO!$C$23</f>
        <v>0</v>
      </c>
      <c r="J17" s="126">
        <f>[8]STA_SP2_NO!$C$23</f>
        <v>0</v>
      </c>
      <c r="K17" s="143">
        <f>[9]STA_SP2_NO!$C$23</f>
        <v>0</v>
      </c>
      <c r="L17" s="379">
        <f>[10]STA_SP2_NO!$C$23</f>
        <v>1</v>
      </c>
      <c r="M17" s="386">
        <f>[11]STA_SP2_NO!$C$23</f>
        <v>0</v>
      </c>
      <c r="N17" s="249">
        <f t="shared" si="0"/>
        <v>271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121356</v>
      </c>
      <c r="D18" s="42">
        <f>SUM(D5:D17)</f>
        <v>58425</v>
      </c>
      <c r="E18" s="41">
        <f t="shared" si="1"/>
        <v>43244</v>
      </c>
      <c r="F18" s="39">
        <f t="shared" si="1"/>
        <v>60308</v>
      </c>
      <c r="G18" s="40">
        <f t="shared" ref="G18:N18" si="2">SUM(G5:G17)</f>
        <v>60770</v>
      </c>
      <c r="H18" s="39">
        <f t="shared" si="2"/>
        <v>89584</v>
      </c>
      <c r="I18" s="40">
        <f t="shared" si="2"/>
        <v>108781</v>
      </c>
      <c r="J18" s="39">
        <f t="shared" si="2"/>
        <v>76478</v>
      </c>
      <c r="K18" s="40">
        <f t="shared" si="2"/>
        <v>45773</v>
      </c>
      <c r="L18" s="380">
        <f t="shared" si="2"/>
        <v>77851</v>
      </c>
      <c r="M18" s="333">
        <f t="shared" si="2"/>
        <v>5782</v>
      </c>
      <c r="N18" s="250">
        <f t="shared" si="2"/>
        <v>748352</v>
      </c>
    </row>
    <row r="19" spans="1:14" ht="15.75" thickBot="1" x14ac:dyDescent="0.3">
      <c r="A19" s="1"/>
      <c r="B19" s="1"/>
      <c r="C19" s="1"/>
      <c r="D19" s="1"/>
      <c r="E19" s="1"/>
      <c r="F19" s="1"/>
      <c r="G19" s="341"/>
      <c r="H19" s="1"/>
      <c r="I19" s="341"/>
      <c r="J19" s="1"/>
      <c r="K19" s="341"/>
      <c r="L19" s="1"/>
      <c r="M19" s="341"/>
      <c r="N19" s="1"/>
    </row>
    <row r="20" spans="1:14" ht="15.75" thickBot="1" x14ac:dyDescent="0.3">
      <c r="A20" s="448" t="s">
        <v>53</v>
      </c>
      <c r="B20" s="449"/>
      <c r="C20" s="48">
        <f>C18/N18</f>
        <v>0.16216432908577783</v>
      </c>
      <c r="D20" s="47">
        <f>D18/N18</f>
        <v>7.8071549217480538E-2</v>
      </c>
      <c r="E20" s="48">
        <f>E18/N18</f>
        <v>5.7785640981783973E-2</v>
      </c>
      <c r="F20" s="47">
        <f>F18/N18</f>
        <v>8.0587744804583944E-2</v>
      </c>
      <c r="G20" s="48">
        <f>G18/N18</f>
        <v>8.1205101342683661E-2</v>
      </c>
      <c r="H20" s="47">
        <f>H18/N18</f>
        <v>0.11970837253057384</v>
      </c>
      <c r="I20" s="48">
        <f>I18/N18</f>
        <v>0.14536073933122381</v>
      </c>
      <c r="J20" s="47">
        <f>J18/N18</f>
        <v>0.10219522363807407</v>
      </c>
      <c r="K20" s="48">
        <f>K18/N18</f>
        <v>6.1165066706576586E-2</v>
      </c>
      <c r="L20" s="47">
        <f>L18/N18</f>
        <v>0.10402992174805439</v>
      </c>
      <c r="M20" s="342">
        <f>M18/N18</f>
        <v>7.7263106131873769E-3</v>
      </c>
      <c r="N20" s="251">
        <f>SUM(C20:M20)</f>
        <v>1</v>
      </c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Q14" sqref="Q14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20"/>
      <c r="B1" s="26"/>
      <c r="C1" s="460" t="s">
        <v>105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52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ht="12.75" customHeight="1" x14ac:dyDescent="0.25">
      <c r="A3" s="503"/>
      <c r="B3" s="504"/>
      <c r="C3" s="510" t="s">
        <v>69</v>
      </c>
      <c r="D3" s="504" t="s">
        <v>4</v>
      </c>
      <c r="E3" s="514" t="s">
        <v>5</v>
      </c>
      <c r="F3" s="504" t="s">
        <v>6</v>
      </c>
      <c r="G3" s="497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16" t="s">
        <v>96</v>
      </c>
      <c r="N3" s="491"/>
    </row>
    <row r="4" spans="1:14" ht="9" customHeight="1" x14ac:dyDescent="0.25">
      <c r="A4" s="519"/>
      <c r="B4" s="513"/>
      <c r="C4" s="511"/>
      <c r="D4" s="513"/>
      <c r="E4" s="515"/>
      <c r="F4" s="513"/>
      <c r="G4" s="514"/>
      <c r="H4" s="504"/>
      <c r="I4" s="514"/>
      <c r="J4" s="522"/>
      <c r="K4" s="514"/>
      <c r="L4" s="504"/>
      <c r="M4" s="517"/>
      <c r="N4" s="509"/>
    </row>
    <row r="5" spans="1:14" ht="5.25" customHeight="1" thickBot="1" x14ac:dyDescent="0.3">
      <c r="A5" s="498"/>
      <c r="B5" s="505"/>
      <c r="C5" s="512"/>
      <c r="D5" s="498"/>
      <c r="E5" s="498"/>
      <c r="F5" s="498"/>
      <c r="G5" s="506"/>
      <c r="H5" s="466"/>
      <c r="I5" s="506"/>
      <c r="J5" s="523"/>
      <c r="K5" s="506"/>
      <c r="L5" s="466"/>
      <c r="M5" s="518"/>
      <c r="N5" s="492"/>
    </row>
    <row r="6" spans="1:14" ht="15.75" thickBot="1" x14ac:dyDescent="0.3">
      <c r="A6" s="30">
        <v>1</v>
      </c>
      <c r="B6" s="31" t="s">
        <v>39</v>
      </c>
      <c r="C6" s="61">
        <f>[1]STA_SP2_NO!$D$11</f>
        <v>541799.46</v>
      </c>
      <c r="D6" s="68">
        <f>[2]STA_SP2_NO!$D$11</f>
        <v>253323.46</v>
      </c>
      <c r="E6" s="117">
        <f>[3]STA_SP2_NO!$D$11</f>
        <v>204312</v>
      </c>
      <c r="F6" s="126">
        <f>[4]STA_SP2_NO!$D$11</f>
        <v>271732.25</v>
      </c>
      <c r="G6" s="117">
        <f>[5]STA_SP2_NO!$D$11</f>
        <v>269887</v>
      </c>
      <c r="H6" s="126">
        <f>[6]STA_SP2_NO!$D$11</f>
        <v>416733.91</v>
      </c>
      <c r="I6" s="117">
        <f>[7]STA_SP2_NO!$D$11</f>
        <v>510982</v>
      </c>
      <c r="J6" s="68">
        <f>[8]STA_SP2_NO!$D$11</f>
        <v>335004</v>
      </c>
      <c r="K6" s="62">
        <f>[9]STA_SP2_NO!$D$11</f>
        <v>210663.89</v>
      </c>
      <c r="L6" s="68">
        <f>[10]STA_SP2_NO!$D$11</f>
        <v>349437</v>
      </c>
      <c r="M6" s="332">
        <f>[11]STA_SP2_NO!$D$11</f>
        <v>26791.84</v>
      </c>
      <c r="N6" s="249">
        <f t="shared" ref="N6:N18" si="0">SUM(C6:M6)</f>
        <v>3390666.81</v>
      </c>
    </row>
    <row r="7" spans="1:14" ht="15.75" thickBot="1" x14ac:dyDescent="0.3">
      <c r="A7" s="32">
        <v>2</v>
      </c>
      <c r="B7" s="33" t="s">
        <v>40</v>
      </c>
      <c r="C7" s="61">
        <f>[1]STA_SP2_NO!$D$12</f>
        <v>109822.17</v>
      </c>
      <c r="D7" s="68">
        <f>[2]STA_SP2_NO!$D$12</f>
        <v>65501.16</v>
      </c>
      <c r="E7" s="117">
        <f>[3]STA_SP2_NO!$D$12</f>
        <v>44235</v>
      </c>
      <c r="F7" s="126">
        <f>[4]STA_SP2_NO!$D$12</f>
        <v>79346.47</v>
      </c>
      <c r="G7" s="117">
        <f>[5]STA_SP2_NO!$D$12</f>
        <v>44287</v>
      </c>
      <c r="H7" s="126">
        <f>[6]STA_SP2_NO!$D$12</f>
        <v>67114.28</v>
      </c>
      <c r="I7" s="117">
        <f>[7]STA_SP2_NO!$D$12</f>
        <v>96594</v>
      </c>
      <c r="J7" s="68">
        <f>[8]STA_SP2_NO!$D$12</f>
        <v>64240</v>
      </c>
      <c r="K7" s="62">
        <f>[9]STA_SP2_NO!$D$12</f>
        <v>49827.92</v>
      </c>
      <c r="L7" s="68">
        <f>[10]STA_SP2_NO!$D$12</f>
        <v>56637</v>
      </c>
      <c r="M7" s="332">
        <f>[11]STA_SP2_NO!$D$12</f>
        <v>5782.04</v>
      </c>
      <c r="N7" s="249">
        <f t="shared" si="0"/>
        <v>683387.04000000015</v>
      </c>
    </row>
    <row r="8" spans="1:14" ht="15.75" thickBot="1" x14ac:dyDescent="0.3">
      <c r="A8" s="32">
        <v>3</v>
      </c>
      <c r="B8" s="33" t="s">
        <v>41</v>
      </c>
      <c r="C8" s="61">
        <f>[1]STA_SP2_NO!$D$13</f>
        <v>14178.25</v>
      </c>
      <c r="D8" s="68">
        <f>[2]STA_SP2_NO!$D$13</f>
        <v>7032.29</v>
      </c>
      <c r="E8" s="117">
        <f>[3]STA_SP2_NO!$D$13</f>
        <v>4405</v>
      </c>
      <c r="F8" s="126">
        <f>[4]STA_SP2_NO!$D$13</f>
        <v>8163.54</v>
      </c>
      <c r="G8" s="117">
        <f>[5]STA_SP2_NO!$D$13</f>
        <v>4069</v>
      </c>
      <c r="H8" s="126">
        <f>[6]STA_SP2_NO!$D$13</f>
        <v>7697.88</v>
      </c>
      <c r="I8" s="117">
        <f>[7]STA_SP2_NO!$D$13</f>
        <v>12344</v>
      </c>
      <c r="J8" s="68">
        <f>[8]STA_SP2_NO!$D$13</f>
        <v>10303</v>
      </c>
      <c r="K8" s="62">
        <f>[9]STA_SP2_NO!$D$13</f>
        <v>6776.78</v>
      </c>
      <c r="L8" s="68">
        <f>[10]STA_SP2_NO!$D$13</f>
        <v>3706</v>
      </c>
      <c r="M8" s="332">
        <f>[11]STA_SP2_NO!$D$13</f>
        <v>846.11</v>
      </c>
      <c r="N8" s="249">
        <f t="shared" si="0"/>
        <v>79521.849999999991</v>
      </c>
    </row>
    <row r="9" spans="1:14" ht="15.75" thickBot="1" x14ac:dyDescent="0.3">
      <c r="A9" s="32">
        <v>4</v>
      </c>
      <c r="B9" s="33" t="s">
        <v>42</v>
      </c>
      <c r="C9" s="61">
        <f>[1]STA_SP2_NO!$D$14</f>
        <v>1588.9</v>
      </c>
      <c r="D9" s="68">
        <f>[2]STA_SP2_NO!$D$14</f>
        <v>732.82</v>
      </c>
      <c r="E9" s="117">
        <f>[3]STA_SP2_NO!$D$14</f>
        <v>392</v>
      </c>
      <c r="F9" s="126">
        <f>[4]STA_SP2_NO!$D$14</f>
        <v>648.89</v>
      </c>
      <c r="G9" s="117">
        <f>[5]STA_SP2_NO!$D$14</f>
        <v>539</v>
      </c>
      <c r="H9" s="126">
        <f>[6]STA_SP2_NO!$D$14</f>
        <v>1122.0899999999999</v>
      </c>
      <c r="I9" s="117">
        <f>[7]STA_SP2_NO!$D$14</f>
        <v>948</v>
      </c>
      <c r="J9" s="68">
        <f>[8]STA_SP2_NO!$D$14</f>
        <v>1271</v>
      </c>
      <c r="K9" s="62">
        <f>[9]STA_SP2_NO!$D$14</f>
        <v>678.69</v>
      </c>
      <c r="L9" s="68">
        <f>[10]STA_SP2_NO!$D$14</f>
        <v>1047</v>
      </c>
      <c r="M9" s="332">
        <f>[11]STA_SP2_NO!$D$14</f>
        <v>112.38</v>
      </c>
      <c r="N9" s="249">
        <f t="shared" si="0"/>
        <v>9080.7699999999986</v>
      </c>
    </row>
    <row r="10" spans="1:14" ht="15.75" thickBot="1" x14ac:dyDescent="0.3">
      <c r="A10" s="32">
        <v>5</v>
      </c>
      <c r="B10" s="33" t="s">
        <v>43</v>
      </c>
      <c r="C10" s="61">
        <f>[1]STA_SP2_NO!$D$15</f>
        <v>348.76</v>
      </c>
      <c r="D10" s="68">
        <f>[2]STA_SP2_NO!$D$15</f>
        <v>113.76</v>
      </c>
      <c r="E10" s="117">
        <f>[3]STA_SP2_NO!$D$15</f>
        <v>342</v>
      </c>
      <c r="F10" s="126">
        <f>[4]STA_SP2_NO!$D$15</f>
        <v>136.4</v>
      </c>
      <c r="G10" s="117">
        <f>[5]STA_SP2_NO!$D$15</f>
        <v>153</v>
      </c>
      <c r="H10" s="126">
        <f>[6]STA_SP2_NO!$D$15</f>
        <v>1134.68</v>
      </c>
      <c r="I10" s="117">
        <f>[7]STA_SP2_NO!$D$15</f>
        <v>243</v>
      </c>
      <c r="J10" s="68">
        <f>[8]STA_SP2_NO!$D$15</f>
        <v>952</v>
      </c>
      <c r="K10" s="62">
        <f>[9]STA_SP2_NO!$D$15</f>
        <v>141</v>
      </c>
      <c r="L10" s="68">
        <f>[10]STA_SP2_NO!$D$15</f>
        <v>162</v>
      </c>
      <c r="M10" s="332">
        <f>[11]STA_SP2_NO!$D$15</f>
        <v>6.29</v>
      </c>
      <c r="N10" s="249">
        <f t="shared" si="0"/>
        <v>3732.8900000000003</v>
      </c>
    </row>
    <row r="11" spans="1:14" ht="15.75" thickBot="1" x14ac:dyDescent="0.3">
      <c r="A11" s="32">
        <v>6</v>
      </c>
      <c r="B11" s="33" t="s">
        <v>44</v>
      </c>
      <c r="C11" s="61">
        <f>[1]STA_SP2_NO!$D$16</f>
        <v>11061.63</v>
      </c>
      <c r="D11" s="68">
        <f>[2]STA_SP2_NO!$D$16</f>
        <v>5889.16</v>
      </c>
      <c r="E11" s="117">
        <f>[3]STA_SP2_NO!$D$16</f>
        <v>3493</v>
      </c>
      <c r="F11" s="126">
        <f>[4]STA_SP2_NO!$D$16</f>
        <v>9214.68</v>
      </c>
      <c r="G11" s="117">
        <f>[5]STA_SP2_NO!$D$16</f>
        <v>4738</v>
      </c>
      <c r="H11" s="126">
        <f>[6]STA_SP2_NO!$D$16</f>
        <v>10776.78</v>
      </c>
      <c r="I11" s="117">
        <f>[7]STA_SP2_NO!$D$16</f>
        <v>9754</v>
      </c>
      <c r="J11" s="68">
        <f>[8]STA_SP2_NO!$D$16</f>
        <v>7468</v>
      </c>
      <c r="K11" s="62">
        <f>[9]STA_SP2_NO!$D$16</f>
        <v>3912.94</v>
      </c>
      <c r="L11" s="68">
        <f>[10]STA_SP2_NO!$D$16</f>
        <v>10363</v>
      </c>
      <c r="M11" s="332">
        <f>[11]STA_SP2_NO!$D$16</f>
        <v>694.04</v>
      </c>
      <c r="N11" s="249">
        <f t="shared" si="0"/>
        <v>77365.23</v>
      </c>
    </row>
    <row r="12" spans="1:14" ht="15.75" thickBot="1" x14ac:dyDescent="0.3">
      <c r="A12" s="32">
        <v>7</v>
      </c>
      <c r="B12" s="33" t="s">
        <v>45</v>
      </c>
      <c r="C12" s="61">
        <f>[1]STA_SP2_NO!$D$17</f>
        <v>740.37</v>
      </c>
      <c r="D12" s="68">
        <f>[2]STA_SP2_NO!$D$17</f>
        <v>571.44000000000005</v>
      </c>
      <c r="E12" s="117">
        <f>[3]STA_SP2_NO!$D$17</f>
        <v>307</v>
      </c>
      <c r="F12" s="126">
        <f>[4]STA_SP2_NO!$D$17</f>
        <v>547.97</v>
      </c>
      <c r="G12" s="117">
        <f>[5]STA_SP2_NO!$D$17</f>
        <v>274</v>
      </c>
      <c r="H12" s="126">
        <f>[6]STA_SP2_NO!$D$17</f>
        <v>499.95</v>
      </c>
      <c r="I12" s="117">
        <f>[7]STA_SP2_NO!$D$17</f>
        <v>604</v>
      </c>
      <c r="J12" s="68">
        <f>[8]STA_SP2_NO!$D$17</f>
        <v>576</v>
      </c>
      <c r="K12" s="62">
        <f>[9]STA_SP2_NO!$D$17</f>
        <v>371.69</v>
      </c>
      <c r="L12" s="68">
        <f>[10]STA_SP2_NO!$D$17</f>
        <v>423</v>
      </c>
      <c r="M12" s="332">
        <f>[11]STA_SP2_NO!$D$17</f>
        <v>46.66</v>
      </c>
      <c r="N12" s="249">
        <f t="shared" si="0"/>
        <v>4962.079999999999</v>
      </c>
    </row>
    <row r="13" spans="1:14" ht="15.75" thickBot="1" x14ac:dyDescent="0.3">
      <c r="A13" s="32">
        <v>8</v>
      </c>
      <c r="B13" s="33" t="s">
        <v>46</v>
      </c>
      <c r="C13" s="61">
        <f>[1]STA_SP2_NO!$D$18</f>
        <v>1658.42</v>
      </c>
      <c r="D13" s="68">
        <f>[2]STA_SP2_NO!$D$18</f>
        <v>358.73</v>
      </c>
      <c r="E13" s="117">
        <f>[3]STA_SP2_NO!$D$18</f>
        <v>1347</v>
      </c>
      <c r="F13" s="126">
        <f>[4]STA_SP2_NO!$D$18</f>
        <v>585.16999999999996</v>
      </c>
      <c r="G13" s="117">
        <f>[5]STA_SP2_NO!$D$18</f>
        <v>462</v>
      </c>
      <c r="H13" s="126">
        <f>[6]STA_SP2_NO!$D$18</f>
        <v>0</v>
      </c>
      <c r="I13" s="117">
        <f>[7]STA_SP2_NO!$D$18</f>
        <v>1120</v>
      </c>
      <c r="J13" s="68">
        <f>[8]STA_SP2_NO!$D$18</f>
        <v>1727</v>
      </c>
      <c r="K13" s="62">
        <f>[9]STA_SP2_NO!$D$18</f>
        <v>514.9</v>
      </c>
      <c r="L13" s="68">
        <f>[10]STA_SP2_NO!$D$18</f>
        <v>721</v>
      </c>
      <c r="M13" s="332">
        <f>[11]STA_SP2_NO!$D$18</f>
        <v>63.38</v>
      </c>
      <c r="N13" s="249">
        <f t="shared" si="0"/>
        <v>8557.5999999999985</v>
      </c>
    </row>
    <row r="14" spans="1:14" ht="23.25" thickBot="1" x14ac:dyDescent="0.3">
      <c r="A14" s="32">
        <v>9</v>
      </c>
      <c r="B14" s="53" t="s">
        <v>47</v>
      </c>
      <c r="C14" s="61">
        <f>[1]STA_SP2_NO!$D$19</f>
        <v>0</v>
      </c>
      <c r="D14" s="68">
        <f>[2]STA_SP2_NO!$D$19</f>
        <v>0</v>
      </c>
      <c r="E14" s="117">
        <f>[3]STA_SP2_NO!$D$19</f>
        <v>0</v>
      </c>
      <c r="F14" s="126">
        <f>[4]STA_SP2_NO!$D$19</f>
        <v>0</v>
      </c>
      <c r="G14" s="117">
        <f>[5]STA_SP2_NO!$D$19</f>
        <v>0</v>
      </c>
      <c r="H14" s="126">
        <f>[6]STA_SP2_NO!$D$19</f>
        <v>0</v>
      </c>
      <c r="I14" s="117">
        <f>[7]STA_SP2_NO!$D$19</f>
        <v>0</v>
      </c>
      <c r="J14" s="68">
        <f>[8]STA_SP2_NO!$D$19</f>
        <v>0</v>
      </c>
      <c r="K14" s="62">
        <f>[9]STA_SP2_NO!$D$19</f>
        <v>0</v>
      </c>
      <c r="L14" s="68">
        <f>[10]STA_SP2_NO!$D$19</f>
        <v>0</v>
      </c>
      <c r="M14" s="332">
        <f>[11]STA_SP2_NO!$D$19</f>
        <v>0</v>
      </c>
      <c r="N14" s="249">
        <f t="shared" si="0"/>
        <v>0</v>
      </c>
    </row>
    <row r="15" spans="1:14" ht="23.25" thickBot="1" x14ac:dyDescent="0.3">
      <c r="A15" s="32">
        <v>10</v>
      </c>
      <c r="B15" s="53" t="s">
        <v>48</v>
      </c>
      <c r="C15" s="61">
        <f>[1]STA_SP2_NO!$D$20</f>
        <v>0</v>
      </c>
      <c r="D15" s="68">
        <f>[2]STA_SP2_NO!$D$20</f>
        <v>0</v>
      </c>
      <c r="E15" s="117">
        <f>[3]STA_SP2_NO!$D$20</f>
        <v>0</v>
      </c>
      <c r="F15" s="126">
        <f>[4]STA_SP2_NO!$D$20</f>
        <v>0</v>
      </c>
      <c r="G15" s="117">
        <f>[5]STA_SP2_NO!$D$20</f>
        <v>0</v>
      </c>
      <c r="H15" s="126">
        <f>[6]STA_SP2_NO!$D$20</f>
        <v>0</v>
      </c>
      <c r="I15" s="117">
        <f>[7]STA_SP2_NO!$D$20</f>
        <v>0</v>
      </c>
      <c r="J15" s="68">
        <f>[8]STA_SP2_NO!$D$20</f>
        <v>0</v>
      </c>
      <c r="K15" s="62">
        <f>[9]STA_SP2_NO!$D$20</f>
        <v>0</v>
      </c>
      <c r="L15" s="68">
        <f>[10]STA_SP2_NO!$D$20</f>
        <v>0</v>
      </c>
      <c r="M15" s="332">
        <f>[11]STA_SP2_NO!$D$20</f>
        <v>0</v>
      </c>
      <c r="N15" s="249">
        <f t="shared" si="0"/>
        <v>0</v>
      </c>
    </row>
    <row r="16" spans="1:14" ht="15.75" thickBot="1" x14ac:dyDescent="0.3">
      <c r="A16" s="32">
        <v>11</v>
      </c>
      <c r="B16" s="33" t="s">
        <v>49</v>
      </c>
      <c r="C16" s="61">
        <f>[1]STA_SP2_NO!$D$21</f>
        <v>0</v>
      </c>
      <c r="D16" s="68">
        <f>[2]STA_SP2_NO!$D$21</f>
        <v>0</v>
      </c>
      <c r="E16" s="117">
        <f>[3]STA_SP2_NO!$D$21</f>
        <v>0</v>
      </c>
      <c r="F16" s="126">
        <f>[4]STA_SP2_NO!$D$21</f>
        <v>0</v>
      </c>
      <c r="G16" s="117">
        <f>[5]STA_SP2_NO!$D$21</f>
        <v>294</v>
      </c>
      <c r="H16" s="126">
        <f>[6]STA_SP2_NO!$D$21</f>
        <v>0</v>
      </c>
      <c r="I16" s="117">
        <f>[7]STA_SP2_NO!$D$21</f>
        <v>0</v>
      </c>
      <c r="J16" s="68">
        <f>[8]STA_SP2_NO!$D$21</f>
        <v>0</v>
      </c>
      <c r="K16" s="62">
        <f>[9]STA_SP2_NO!$D$21</f>
        <v>0</v>
      </c>
      <c r="L16" s="68">
        <f>[10]STA_SP2_NO!$D$21</f>
        <v>0</v>
      </c>
      <c r="M16" s="332">
        <f>[11]STA_SP2_NO!$D$21</f>
        <v>52.8</v>
      </c>
      <c r="N16" s="249">
        <f t="shared" si="0"/>
        <v>346.8</v>
      </c>
    </row>
    <row r="17" spans="1:14" ht="45.75" thickBot="1" x14ac:dyDescent="0.3">
      <c r="A17" s="32">
        <v>12</v>
      </c>
      <c r="B17" s="53" t="s">
        <v>50</v>
      </c>
      <c r="C17" s="61">
        <f>[1]STA_SP2_NO!$D$22</f>
        <v>0</v>
      </c>
      <c r="D17" s="68">
        <f>[2]STA_SP2_NO!$D$22</f>
        <v>0</v>
      </c>
      <c r="E17" s="117">
        <f>[3]STA_SP2_NO!$D$22</f>
        <v>0</v>
      </c>
      <c r="F17" s="126">
        <f>[4]STA_SP2_NO!$D$22</f>
        <v>0</v>
      </c>
      <c r="G17" s="117">
        <f>[5]STA_SP2_NO!$D$22</f>
        <v>0</v>
      </c>
      <c r="H17" s="126">
        <f>[6]STA_SP2_NO!$D$22</f>
        <v>0</v>
      </c>
      <c r="I17" s="117">
        <f>[7]STA_SP2_NO!$D$22</f>
        <v>0</v>
      </c>
      <c r="J17" s="68">
        <f>[8]STA_SP2_NO!$D$22</f>
        <v>0</v>
      </c>
      <c r="K17" s="62">
        <f>[9]STA_SP2_NO!$D$22</f>
        <v>0</v>
      </c>
      <c r="L17" s="68">
        <f>[10]STA_SP2_NO!$D$22</f>
        <v>0</v>
      </c>
      <c r="M17" s="386">
        <f>[11]STA_SP2_NO!$D$22</f>
        <v>0</v>
      </c>
      <c r="N17" s="249">
        <f t="shared" si="0"/>
        <v>0</v>
      </c>
    </row>
    <row r="18" spans="1:14" ht="34.5" thickBot="1" x14ac:dyDescent="0.3">
      <c r="A18" s="32">
        <v>13</v>
      </c>
      <c r="B18" s="53" t="s">
        <v>51</v>
      </c>
      <c r="C18" s="61">
        <f>[1]STA_SP2_NO!$D$23</f>
        <v>1079.9100000000001</v>
      </c>
      <c r="D18" s="68">
        <f>[2]STA_SP2_NO!$D$23</f>
        <v>0</v>
      </c>
      <c r="E18" s="117">
        <f>[3]STA_SP2_NO!$D$23</f>
        <v>0</v>
      </c>
      <c r="F18" s="126">
        <f>[4]STA_SP2_NO!$D$23</f>
        <v>0</v>
      </c>
      <c r="G18" s="117">
        <f>[5]STA_SP2_NO!$D$23</f>
        <v>173</v>
      </c>
      <c r="H18" s="126">
        <f>[6]STA_SP2_NO!$D$23</f>
        <v>0</v>
      </c>
      <c r="I18" s="117">
        <f>[7]STA_SP2_NO!$D$23</f>
        <v>0</v>
      </c>
      <c r="J18" s="68">
        <f>[8]STA_SP2_NO!$D$23</f>
        <v>0</v>
      </c>
      <c r="K18" s="62">
        <f>[9]STA_SP2_NO!$D$23</f>
        <v>0</v>
      </c>
      <c r="L18" s="68">
        <f>[10]STA_SP2_NO!$D$23</f>
        <v>4</v>
      </c>
      <c r="M18" s="386">
        <f>[11]STA_SP2_NO!$D$23</f>
        <v>0</v>
      </c>
      <c r="N18" s="249">
        <f t="shared" si="0"/>
        <v>1256.9100000000001</v>
      </c>
    </row>
    <row r="19" spans="1:14" ht="15.75" thickBot="1" x14ac:dyDescent="0.3">
      <c r="A19" s="36"/>
      <c r="B19" s="37" t="s">
        <v>37</v>
      </c>
      <c r="C19" s="41">
        <f t="shared" ref="C19:E19" si="1">SUM(C6:C18)</f>
        <v>682277.87000000011</v>
      </c>
      <c r="D19" s="42">
        <f>SUM(D6:D18)</f>
        <v>333522.81999999995</v>
      </c>
      <c r="E19" s="41">
        <f t="shared" si="1"/>
        <v>258833</v>
      </c>
      <c r="F19" s="39">
        <f t="shared" ref="F19:N19" si="2">SUM(F6:F18)</f>
        <v>370375.36999999994</v>
      </c>
      <c r="G19" s="41">
        <f t="shared" si="2"/>
        <v>324876</v>
      </c>
      <c r="H19" s="42">
        <f t="shared" si="2"/>
        <v>505079.57</v>
      </c>
      <c r="I19" s="41">
        <f t="shared" si="2"/>
        <v>632589</v>
      </c>
      <c r="J19" s="42">
        <f t="shared" si="2"/>
        <v>421541</v>
      </c>
      <c r="K19" s="41">
        <f t="shared" si="2"/>
        <v>272887.81000000006</v>
      </c>
      <c r="L19" s="42">
        <f t="shared" si="2"/>
        <v>422500</v>
      </c>
      <c r="M19" s="333">
        <f t="shared" si="2"/>
        <v>34395.54</v>
      </c>
      <c r="N19" s="250">
        <f t="shared" si="2"/>
        <v>4258877.9800000004</v>
      </c>
    </row>
    <row r="20" spans="1:14" ht="15.75" thickBot="1" x14ac:dyDescent="0.3">
      <c r="A20" s="1"/>
      <c r="B20" s="1"/>
      <c r="C20" s="1"/>
      <c r="D20" s="1"/>
      <c r="E20" s="1"/>
      <c r="F20" s="1"/>
      <c r="G20" s="341"/>
      <c r="H20" s="1"/>
      <c r="I20" s="341"/>
      <c r="J20" s="1"/>
      <c r="K20" s="341"/>
      <c r="L20" s="1"/>
      <c r="M20" s="341"/>
      <c r="N20" s="1"/>
    </row>
    <row r="21" spans="1:14" ht="15.75" thickBot="1" x14ac:dyDescent="0.3">
      <c r="A21" s="448" t="s">
        <v>53</v>
      </c>
      <c r="B21" s="520"/>
      <c r="C21" s="55">
        <f>C19/N19</f>
        <v>0.16020131903379867</v>
      </c>
      <c r="D21" s="56">
        <f>D19/N19</f>
        <v>7.8312368085267356E-2</v>
      </c>
      <c r="E21" s="48">
        <f>E19/N19</f>
        <v>6.0774927390617559E-2</v>
      </c>
      <c r="F21" s="47">
        <f>F19/N19</f>
        <v>8.6965480518415766E-2</v>
      </c>
      <c r="G21" s="70">
        <f>G19/N19</f>
        <v>7.6282063380458717E-2</v>
      </c>
      <c r="H21" s="47">
        <f>H19/N19</f>
        <v>0.11859451535636623</v>
      </c>
      <c r="I21" s="70">
        <f>I19/N19</f>
        <v>0.14853419209723401</v>
      </c>
      <c r="J21" s="47">
        <f>J19/N19</f>
        <v>9.8979356060349008E-2</v>
      </c>
      <c r="K21" s="70">
        <f>K19/N19</f>
        <v>6.4075047766454216E-2</v>
      </c>
      <c r="L21" s="47">
        <f>L19/N19</f>
        <v>9.9204532739395349E-2</v>
      </c>
      <c r="M21" s="342">
        <f>M19/N19</f>
        <v>8.0761975716430352E-3</v>
      </c>
      <c r="N21" s="258">
        <f>SUM(C21:M21)</f>
        <v>0.99999999999999989</v>
      </c>
    </row>
  </sheetData>
  <mergeCells count="17">
    <mergeCell ref="C1:K1"/>
    <mergeCell ref="A2:A5"/>
    <mergeCell ref="B2:B5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C2:M2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</cp:lastModifiedBy>
  <cp:lastPrinted>2025-03-19T09:40:27Z</cp:lastPrinted>
  <dcterms:created xsi:type="dcterms:W3CDTF">2013-08-27T07:05:34Z</dcterms:created>
  <dcterms:modified xsi:type="dcterms:W3CDTF">2025-03-19T09:47:05Z</dcterms:modified>
</cp:coreProperties>
</file>