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335" windowWidth="20115" windowHeight="1110" tabRatio="601"/>
  </bookViews>
  <sheets>
    <sheet name="Премија" sheetId="1" r:id="rId1"/>
    <sheet name="Број на склучени договори" sheetId="2" r:id="rId2"/>
    <sheet name="Ликвидирани штети" sheetId="3" r:id="rId3"/>
    <sheet name="Број на ликвидирани штети" sheetId="4" r:id="rId4"/>
    <sheet name="Број на резервирани штети" sheetId="5" r:id="rId5"/>
    <sheet name="Резервации" sheetId="6" r:id="rId6"/>
    <sheet name="ЗАО договори" sheetId="8" r:id="rId7"/>
    <sheet name="ЗАО Премија" sheetId="9" r:id="rId8"/>
    <sheet name="ЗК Број Премија" sheetId="12" r:id="rId9"/>
    <sheet name="ГР Број и Премија " sheetId="53" r:id="rId10"/>
    <sheet name="ЗАО број Лик штети" sheetId="32" r:id="rId11"/>
    <sheet name="ЗАО Ликвидирани штети" sheetId="31" r:id="rId12"/>
    <sheet name="ЗК број и штети" sheetId="30" r:id="rId13"/>
    <sheet name="ГР Број Штети" sheetId="29" r:id="rId14"/>
    <sheet name="Техничка премија" sheetId="10" r:id="rId15"/>
    <sheet name="Рез за настанати при штети" sheetId="17" r:id="rId16"/>
    <sheet name="Продажба по канали" sheetId="34" r:id="rId17"/>
    <sheet name="Бруто тех" sheetId="47" r:id="rId18"/>
    <sheet name="Вкупно" sheetId="57" r:id="rId19"/>
  </sheets>
  <calcPr calcId="145621"/>
</workbook>
</file>

<file path=xl/calcChain.xml><?xml version="1.0" encoding="utf-8"?>
<calcChain xmlns="http://schemas.openxmlformats.org/spreadsheetml/2006/main">
  <c r="L30" i="30" l="1"/>
  <c r="G15" i="47" l="1"/>
  <c r="E28" i="3" l="1"/>
  <c r="C28" i="3"/>
  <c r="I19" i="47" l="1"/>
  <c r="G19" i="47"/>
  <c r="C28" i="5"/>
  <c r="G23" i="47"/>
  <c r="I22" i="47"/>
  <c r="G22" i="47"/>
  <c r="F28" i="5"/>
  <c r="I21" i="47"/>
  <c r="G21" i="47"/>
  <c r="E28" i="5"/>
  <c r="I20" i="47"/>
  <c r="G20" i="47"/>
  <c r="D28" i="5"/>
  <c r="G17" i="47"/>
  <c r="M30" i="30"/>
  <c r="N10" i="12"/>
  <c r="C16" i="47"/>
  <c r="G16" i="47"/>
  <c r="C15" i="47"/>
  <c r="C14" i="47" l="1"/>
  <c r="G14" i="47"/>
  <c r="C13" i="47" l="1"/>
  <c r="G13" i="47"/>
  <c r="G12" i="47"/>
  <c r="C11" i="47" l="1"/>
  <c r="G11" i="47"/>
  <c r="C10" i="47" l="1"/>
  <c r="G10" i="47"/>
  <c r="F30" i="30"/>
  <c r="C9" i="47"/>
  <c r="G9" i="47"/>
  <c r="C8" i="47" l="1"/>
  <c r="G8" i="47"/>
  <c r="C7" i="47" l="1"/>
  <c r="G7" i="47"/>
  <c r="C30" i="30"/>
  <c r="N22" i="1" l="1"/>
  <c r="F22" i="1" l="1"/>
  <c r="H28" i="4" l="1"/>
  <c r="D11" i="57" l="1"/>
  <c r="J18" i="47" l="1"/>
  <c r="I18" i="47"/>
  <c r="H18" i="47"/>
  <c r="F18" i="47"/>
  <c r="E18" i="47"/>
  <c r="D18" i="47"/>
  <c r="C18" i="47"/>
  <c r="K23" i="47"/>
  <c r="H13" i="17" l="1"/>
  <c r="M13" i="17" s="1"/>
  <c r="H12" i="17"/>
  <c r="M12" i="17" s="1"/>
  <c r="H28" i="10"/>
  <c r="H30" i="10" s="1"/>
  <c r="H28" i="6"/>
  <c r="H30" i="6" s="1"/>
  <c r="H28" i="5"/>
  <c r="H30" i="5" s="1"/>
  <c r="H28" i="3"/>
  <c r="G30" i="3" s="1"/>
  <c r="H28" i="2"/>
  <c r="M28" i="2" s="1"/>
  <c r="H28" i="1"/>
  <c r="H30" i="1" s="1"/>
  <c r="C30" i="3" l="1"/>
  <c r="E30" i="3"/>
  <c r="M28" i="10"/>
  <c r="D30" i="10"/>
  <c r="F30" i="10"/>
  <c r="C30" i="10"/>
  <c r="E30" i="10"/>
  <c r="G30" i="10"/>
  <c r="D30" i="6"/>
  <c r="F30" i="6"/>
  <c r="M28" i="6"/>
  <c r="C30" i="6"/>
  <c r="E30" i="6"/>
  <c r="G30" i="6"/>
  <c r="C30" i="5"/>
  <c r="E30" i="5"/>
  <c r="G30" i="5"/>
  <c r="D30" i="5"/>
  <c r="F30" i="5"/>
  <c r="M28" i="5"/>
  <c r="D30" i="3"/>
  <c r="F30" i="3"/>
  <c r="M28" i="3"/>
  <c r="D30" i="2"/>
  <c r="F30" i="2"/>
  <c r="C30" i="2"/>
  <c r="E30" i="2"/>
  <c r="G30" i="2"/>
  <c r="C30" i="1"/>
  <c r="E30" i="1"/>
  <c r="G30" i="1"/>
  <c r="M28" i="1"/>
  <c r="D30" i="1"/>
  <c r="F30" i="1"/>
  <c r="G18" i="47" l="1"/>
  <c r="L22" i="10" l="1"/>
  <c r="M22" i="10" l="1"/>
  <c r="K22" i="47" l="1"/>
  <c r="K21" i="47"/>
  <c r="K20" i="47"/>
  <c r="K19" i="47"/>
  <c r="K17" i="47"/>
  <c r="K16" i="47"/>
  <c r="K15" i="47"/>
  <c r="K14" i="47"/>
  <c r="K13" i="47"/>
  <c r="K12" i="47"/>
  <c r="K11" i="47"/>
  <c r="K10" i="47"/>
  <c r="K9" i="47"/>
  <c r="K8" i="47"/>
  <c r="K7" i="47"/>
  <c r="J6" i="47"/>
  <c r="J24" i="47" s="1"/>
  <c r="I6" i="47"/>
  <c r="I24" i="47" s="1"/>
  <c r="H6" i="47"/>
  <c r="H24" i="47" s="1"/>
  <c r="F6" i="47"/>
  <c r="F24" i="47" s="1"/>
  <c r="E6" i="47"/>
  <c r="E24" i="47" s="1"/>
  <c r="D6" i="47"/>
  <c r="D24" i="47" s="1"/>
  <c r="C6" i="47"/>
  <c r="C24" i="47" s="1"/>
  <c r="M34" i="34"/>
  <c r="M33" i="34"/>
  <c r="M32" i="34"/>
  <c r="M30" i="34"/>
  <c r="M29" i="34"/>
  <c r="M28" i="34"/>
  <c r="M26" i="34"/>
  <c r="M25" i="34"/>
  <c r="M24" i="34"/>
  <c r="M22" i="34"/>
  <c r="M21" i="34"/>
  <c r="M20" i="34"/>
  <c r="M18" i="34"/>
  <c r="M17" i="34"/>
  <c r="M16" i="34"/>
  <c r="M14" i="34"/>
  <c r="M13" i="34"/>
  <c r="M12" i="34"/>
  <c r="M10" i="34"/>
  <c r="M9" i="34"/>
  <c r="M8" i="34"/>
  <c r="M6" i="34"/>
  <c r="M5" i="34"/>
  <c r="M4" i="34"/>
  <c r="N7" i="17"/>
  <c r="L13" i="17" s="1"/>
  <c r="N13" i="17" s="1"/>
  <c r="N6" i="17"/>
  <c r="L12" i="17" s="1"/>
  <c r="N12" i="17" s="1"/>
  <c r="K22" i="10"/>
  <c r="J22" i="10"/>
  <c r="I22" i="10"/>
  <c r="H22" i="10"/>
  <c r="G22" i="10"/>
  <c r="F22" i="10"/>
  <c r="E22" i="10"/>
  <c r="D22" i="10"/>
  <c r="C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M29" i="29"/>
  <c r="L29" i="29"/>
  <c r="K29" i="29"/>
  <c r="J29" i="29"/>
  <c r="I29" i="29"/>
  <c r="H29" i="29"/>
  <c r="G29" i="29"/>
  <c r="F29" i="29"/>
  <c r="E29" i="29"/>
  <c r="D29" i="29"/>
  <c r="C29" i="29"/>
  <c r="N28" i="29"/>
  <c r="N27" i="29"/>
  <c r="N26" i="29"/>
  <c r="N25" i="29"/>
  <c r="N24" i="29"/>
  <c r="N23" i="29"/>
  <c r="N22" i="29"/>
  <c r="N21" i="29"/>
  <c r="N29" i="29" s="1"/>
  <c r="N31" i="29" s="1"/>
  <c r="M13" i="29"/>
  <c r="L13" i="29"/>
  <c r="K13" i="29"/>
  <c r="J13" i="29"/>
  <c r="I13" i="29"/>
  <c r="H13" i="29"/>
  <c r="G13" i="29"/>
  <c r="F13" i="29"/>
  <c r="E13" i="29"/>
  <c r="D13" i="29"/>
  <c r="C13" i="29"/>
  <c r="N12" i="29"/>
  <c r="N11" i="29"/>
  <c r="N10" i="29"/>
  <c r="N9" i="29"/>
  <c r="N8" i="29"/>
  <c r="N7" i="29"/>
  <c r="N6" i="29"/>
  <c r="N5" i="29"/>
  <c r="N13" i="29" s="1"/>
  <c r="N15" i="29" s="1"/>
  <c r="K30" i="30"/>
  <c r="J30" i="30"/>
  <c r="I30" i="30"/>
  <c r="H30" i="30"/>
  <c r="G30" i="30"/>
  <c r="E30" i="30"/>
  <c r="D30" i="30"/>
  <c r="N29" i="30"/>
  <c r="N28" i="30"/>
  <c r="N27" i="30"/>
  <c r="N26" i="30"/>
  <c r="N25" i="30"/>
  <c r="N24" i="30"/>
  <c r="N23" i="30"/>
  <c r="N22" i="30"/>
  <c r="M13" i="30"/>
  <c r="L13" i="30"/>
  <c r="K13" i="30"/>
  <c r="J13" i="30"/>
  <c r="I13" i="30"/>
  <c r="H13" i="30"/>
  <c r="G13" i="30"/>
  <c r="F13" i="30"/>
  <c r="E13" i="30"/>
  <c r="D13" i="30"/>
  <c r="C13" i="30"/>
  <c r="N12" i="30"/>
  <c r="N11" i="30"/>
  <c r="N10" i="30"/>
  <c r="N9" i="30"/>
  <c r="N8" i="30"/>
  <c r="N7" i="30"/>
  <c r="N6" i="30"/>
  <c r="N5" i="30"/>
  <c r="M18" i="31"/>
  <c r="L18" i="31"/>
  <c r="K18" i="31"/>
  <c r="J18" i="31"/>
  <c r="I18" i="31"/>
  <c r="H18" i="31"/>
  <c r="G18" i="31"/>
  <c r="F18" i="31"/>
  <c r="E18" i="31"/>
  <c r="D18" i="31"/>
  <c r="C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M18" i="32"/>
  <c r="L18" i="32"/>
  <c r="K18" i="32"/>
  <c r="J18" i="32"/>
  <c r="I18" i="32"/>
  <c r="H18" i="32"/>
  <c r="G18" i="32"/>
  <c r="F18" i="32"/>
  <c r="E18" i="32"/>
  <c r="D18" i="32"/>
  <c r="C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M29" i="53"/>
  <c r="L29" i="53"/>
  <c r="K29" i="53"/>
  <c r="J29" i="53"/>
  <c r="I29" i="53"/>
  <c r="H29" i="53"/>
  <c r="G29" i="53"/>
  <c r="F29" i="53"/>
  <c r="E29" i="53"/>
  <c r="D29" i="53"/>
  <c r="C29" i="53"/>
  <c r="N28" i="53"/>
  <c r="N27" i="53"/>
  <c r="N26" i="53"/>
  <c r="N25" i="53"/>
  <c r="N24" i="53"/>
  <c r="N23" i="53"/>
  <c r="N22" i="53"/>
  <c r="N21" i="53"/>
  <c r="M13" i="53"/>
  <c r="L13" i="53"/>
  <c r="K13" i="53"/>
  <c r="J13" i="53"/>
  <c r="I13" i="53"/>
  <c r="H13" i="53"/>
  <c r="G13" i="53"/>
  <c r="F13" i="53"/>
  <c r="E13" i="53"/>
  <c r="D13" i="53"/>
  <c r="C13" i="53"/>
  <c r="N12" i="53"/>
  <c r="N11" i="53"/>
  <c r="N10" i="53"/>
  <c r="N9" i="53"/>
  <c r="N8" i="53"/>
  <c r="N7" i="53"/>
  <c r="N6" i="53"/>
  <c r="N5" i="53"/>
  <c r="M30" i="12"/>
  <c r="L30" i="12"/>
  <c r="K30" i="12"/>
  <c r="J30" i="12"/>
  <c r="I30" i="12"/>
  <c r="H30" i="12"/>
  <c r="G30" i="12"/>
  <c r="F30" i="12"/>
  <c r="E30" i="12"/>
  <c r="D30" i="12"/>
  <c r="C30" i="12"/>
  <c r="N29" i="12"/>
  <c r="N28" i="12"/>
  <c r="N27" i="12"/>
  <c r="N26" i="12"/>
  <c r="N25" i="12"/>
  <c r="N24" i="12"/>
  <c r="N23" i="12"/>
  <c r="N22" i="12"/>
  <c r="M13" i="12"/>
  <c r="L13" i="12"/>
  <c r="K13" i="12"/>
  <c r="J13" i="12"/>
  <c r="I13" i="12"/>
  <c r="H13" i="12"/>
  <c r="G13" i="12"/>
  <c r="F13" i="12"/>
  <c r="E13" i="12"/>
  <c r="D13" i="12"/>
  <c r="C13" i="12"/>
  <c r="N12" i="12"/>
  <c r="N11" i="12"/>
  <c r="N9" i="12"/>
  <c r="N8" i="12"/>
  <c r="N7" i="12"/>
  <c r="N6" i="12"/>
  <c r="N5" i="12"/>
  <c r="M19" i="9"/>
  <c r="L19" i="9"/>
  <c r="K19" i="9"/>
  <c r="J19" i="9"/>
  <c r="I19" i="9"/>
  <c r="H19" i="9"/>
  <c r="G19" i="9"/>
  <c r="F19" i="9"/>
  <c r="E19" i="9"/>
  <c r="D19" i="9"/>
  <c r="C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M18" i="8"/>
  <c r="L18" i="8"/>
  <c r="K18" i="8"/>
  <c r="J18" i="8"/>
  <c r="I18" i="8"/>
  <c r="H18" i="8"/>
  <c r="G18" i="8"/>
  <c r="F18" i="8"/>
  <c r="E18" i="8"/>
  <c r="D18" i="8"/>
  <c r="C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M22" i="6"/>
  <c r="L22" i="6"/>
  <c r="K22" i="6"/>
  <c r="J22" i="6"/>
  <c r="I22" i="6"/>
  <c r="H22" i="6"/>
  <c r="G22" i="6"/>
  <c r="F22" i="6"/>
  <c r="E22" i="6"/>
  <c r="D22" i="6"/>
  <c r="C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M22" i="5"/>
  <c r="L22" i="5"/>
  <c r="K22" i="5"/>
  <c r="J22" i="5"/>
  <c r="I22" i="5"/>
  <c r="H22" i="5"/>
  <c r="G22" i="5"/>
  <c r="F22" i="5"/>
  <c r="E22" i="5"/>
  <c r="D22" i="5"/>
  <c r="C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M22" i="4"/>
  <c r="L22" i="4"/>
  <c r="K22" i="4"/>
  <c r="J22" i="4"/>
  <c r="I22" i="4"/>
  <c r="H22" i="4"/>
  <c r="G22" i="4"/>
  <c r="F22" i="4"/>
  <c r="E22" i="4"/>
  <c r="D22" i="4"/>
  <c r="C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M22" i="3"/>
  <c r="L22" i="3"/>
  <c r="K22" i="3"/>
  <c r="J22" i="3"/>
  <c r="I22" i="3"/>
  <c r="H22" i="3"/>
  <c r="G22" i="3"/>
  <c r="F22" i="3"/>
  <c r="E22" i="3"/>
  <c r="D22" i="3"/>
  <c r="C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22" i="2"/>
  <c r="N24" i="2" s="1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6" i="2"/>
  <c r="N5" i="2"/>
  <c r="N4" i="2"/>
  <c r="M22" i="1"/>
  <c r="L22" i="1"/>
  <c r="K22" i="1"/>
  <c r="J22" i="1"/>
  <c r="H22" i="1"/>
  <c r="G22" i="1"/>
  <c r="E22" i="1"/>
  <c r="C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K18" i="47" l="1"/>
  <c r="N22" i="10"/>
  <c r="D24" i="10" s="1"/>
  <c r="N30" i="30"/>
  <c r="H32" i="30" s="1"/>
  <c r="N29" i="53"/>
  <c r="N31" i="53" s="1"/>
  <c r="N22" i="6"/>
  <c r="M27" i="6" s="1"/>
  <c r="N22" i="5"/>
  <c r="M27" i="5" s="1"/>
  <c r="H30" i="3"/>
  <c r="H30" i="2"/>
  <c r="N18" i="32"/>
  <c r="N20" i="32" s="1"/>
  <c r="G6" i="47"/>
  <c r="G24" i="47" s="1"/>
  <c r="K6" i="47"/>
  <c r="N13" i="30"/>
  <c r="N16" i="30" s="1"/>
  <c r="N18" i="31"/>
  <c r="N20" i="31" s="1"/>
  <c r="N13" i="53"/>
  <c r="N15" i="53" s="1"/>
  <c r="N30" i="12"/>
  <c r="N32" i="12" s="1"/>
  <c r="N13" i="12"/>
  <c r="N15" i="12" s="1"/>
  <c r="N19" i="9"/>
  <c r="N21" i="9" s="1"/>
  <c r="N18" i="8"/>
  <c r="N20" i="8" s="1"/>
  <c r="N22" i="4"/>
  <c r="D24" i="4" s="1"/>
  <c r="N22" i="3"/>
  <c r="D24" i="3" s="1"/>
  <c r="C24" i="2"/>
  <c r="G24" i="2"/>
  <c r="K24" i="2"/>
  <c r="E24" i="2"/>
  <c r="I24" i="2"/>
  <c r="M24" i="2"/>
  <c r="D24" i="1"/>
  <c r="C15" i="29"/>
  <c r="E15" i="29"/>
  <c r="G15" i="29"/>
  <c r="I15" i="29"/>
  <c r="K15" i="29"/>
  <c r="M15" i="29"/>
  <c r="D31" i="29"/>
  <c r="F31" i="29"/>
  <c r="H31" i="29"/>
  <c r="J31" i="29"/>
  <c r="L31" i="29"/>
  <c r="D15" i="29"/>
  <c r="F15" i="29"/>
  <c r="H15" i="29"/>
  <c r="J15" i="29"/>
  <c r="L15" i="29"/>
  <c r="C31" i="29"/>
  <c r="E31" i="29"/>
  <c r="G31" i="29"/>
  <c r="I31" i="29"/>
  <c r="K31" i="29"/>
  <c r="M31" i="29"/>
  <c r="M27" i="2"/>
  <c r="D24" i="2"/>
  <c r="F24" i="2"/>
  <c r="H24" i="2"/>
  <c r="J24" i="2"/>
  <c r="L24" i="2"/>
  <c r="H30" i="4" l="1"/>
  <c r="F30" i="4"/>
  <c r="D30" i="4"/>
  <c r="M28" i="4"/>
  <c r="E30" i="4"/>
  <c r="C30" i="4"/>
  <c r="G30" i="4"/>
  <c r="N24" i="6"/>
  <c r="K24" i="47"/>
  <c r="H24" i="6"/>
  <c r="K24" i="6"/>
  <c r="L24" i="6"/>
  <c r="D24" i="6"/>
  <c r="G24" i="6"/>
  <c r="C15" i="12"/>
  <c r="L24" i="10"/>
  <c r="G24" i="10"/>
  <c r="K24" i="10"/>
  <c r="C24" i="10"/>
  <c r="D20" i="32"/>
  <c r="M20" i="8"/>
  <c r="I20" i="8"/>
  <c r="L20" i="8"/>
  <c r="E20" i="8"/>
  <c r="H20" i="8"/>
  <c r="C24" i="6"/>
  <c r="J24" i="6"/>
  <c r="F24" i="6"/>
  <c r="M24" i="6"/>
  <c r="I24" i="6"/>
  <c r="E24" i="6"/>
  <c r="C16" i="30"/>
  <c r="K20" i="8"/>
  <c r="G20" i="8"/>
  <c r="C20" i="8"/>
  <c r="J20" i="8"/>
  <c r="E24" i="4"/>
  <c r="I24" i="10"/>
  <c r="E24" i="10"/>
  <c r="M27" i="10"/>
  <c r="M29" i="10" s="1"/>
  <c r="N29" i="10" s="1"/>
  <c r="M24" i="3"/>
  <c r="I24" i="3"/>
  <c r="D31" i="53"/>
  <c r="C15" i="53"/>
  <c r="K24" i="3"/>
  <c r="G24" i="3"/>
  <c r="E24" i="3"/>
  <c r="C24" i="3"/>
  <c r="N24" i="3"/>
  <c r="M27" i="3"/>
  <c r="M29" i="3" s="1"/>
  <c r="N29" i="3" s="1"/>
  <c r="L24" i="3"/>
  <c r="M24" i="1"/>
  <c r="H16" i="30"/>
  <c r="K31" i="53"/>
  <c r="E31" i="53"/>
  <c r="C31" i="53"/>
  <c r="M31" i="53"/>
  <c r="I31" i="53"/>
  <c r="J31" i="53"/>
  <c r="M32" i="12"/>
  <c r="I32" i="12"/>
  <c r="K32" i="12"/>
  <c r="D32" i="12"/>
  <c r="M21" i="9"/>
  <c r="F20" i="8"/>
  <c r="D20" i="8"/>
  <c r="M24" i="4"/>
  <c r="K24" i="4"/>
  <c r="I24" i="4"/>
  <c r="G24" i="4"/>
  <c r="J24" i="3"/>
  <c r="H24" i="3"/>
  <c r="F24" i="3"/>
  <c r="L24" i="1"/>
  <c r="K32" i="30"/>
  <c r="G32" i="30"/>
  <c r="L16" i="30"/>
  <c r="M16" i="30"/>
  <c r="H20" i="31"/>
  <c r="L20" i="31"/>
  <c r="K20" i="31"/>
  <c r="M20" i="32"/>
  <c r="E20" i="32"/>
  <c r="I20" i="32"/>
  <c r="L20" i="32"/>
  <c r="H20" i="32"/>
  <c r="G15" i="53"/>
  <c r="L15" i="53"/>
  <c r="K15" i="53"/>
  <c r="H15" i="53"/>
  <c r="M15" i="12"/>
  <c r="K15" i="12"/>
  <c r="I15" i="12"/>
  <c r="G15" i="12"/>
  <c r="E15" i="12"/>
  <c r="L15" i="12"/>
  <c r="K21" i="9"/>
  <c r="I21" i="9"/>
  <c r="G21" i="9"/>
  <c r="E21" i="9"/>
  <c r="C21" i="9"/>
  <c r="L21" i="9"/>
  <c r="J21" i="9"/>
  <c r="D21" i="9"/>
  <c r="D24" i="5"/>
  <c r="C24" i="4"/>
  <c r="N24" i="4"/>
  <c r="M27" i="4"/>
  <c r="M29" i="4" s="1"/>
  <c r="N29" i="4" s="1"/>
  <c r="M24" i="10"/>
  <c r="N24" i="10"/>
  <c r="M32" i="30"/>
  <c r="I32" i="30"/>
  <c r="C32" i="30"/>
  <c r="D32" i="30"/>
  <c r="E32" i="30"/>
  <c r="N32" i="30"/>
  <c r="F32" i="30"/>
  <c r="J32" i="30"/>
  <c r="J16" i="30"/>
  <c r="F16" i="30"/>
  <c r="I16" i="30"/>
  <c r="D16" i="30"/>
  <c r="K16" i="30"/>
  <c r="G16" i="30"/>
  <c r="E16" i="30"/>
  <c r="G31" i="53"/>
  <c r="L31" i="53"/>
  <c r="H31" i="53"/>
  <c r="F31" i="53"/>
  <c r="G32" i="12"/>
  <c r="E32" i="12"/>
  <c r="C32" i="12"/>
  <c r="L32" i="12"/>
  <c r="J32" i="12"/>
  <c r="H32" i="12"/>
  <c r="F32" i="12"/>
  <c r="J15" i="12"/>
  <c r="H21" i="9"/>
  <c r="N24" i="5"/>
  <c r="L24" i="4"/>
  <c r="J24" i="4"/>
  <c r="E24" i="1"/>
  <c r="J24" i="10"/>
  <c r="H24" i="10"/>
  <c r="F24" i="10"/>
  <c r="L32" i="30"/>
  <c r="D20" i="31"/>
  <c r="G20" i="31"/>
  <c r="J20" i="31"/>
  <c r="F20" i="31"/>
  <c r="M20" i="31"/>
  <c r="I20" i="31"/>
  <c r="E20" i="31"/>
  <c r="C20" i="31"/>
  <c r="K20" i="32"/>
  <c r="G20" i="32"/>
  <c r="C20" i="32"/>
  <c r="J20" i="32"/>
  <c r="F20" i="32"/>
  <c r="M15" i="53"/>
  <c r="I15" i="53"/>
  <c r="E15" i="53"/>
  <c r="J15" i="53"/>
  <c r="F15" i="53"/>
  <c r="D15" i="53"/>
  <c r="F15" i="12"/>
  <c r="H15" i="12"/>
  <c r="D15" i="12"/>
  <c r="F21" i="9"/>
  <c r="L24" i="5"/>
  <c r="G24" i="5"/>
  <c r="H24" i="5"/>
  <c r="K24" i="5"/>
  <c r="C24" i="5"/>
  <c r="J24" i="5"/>
  <c r="F24" i="5"/>
  <c r="M24" i="5"/>
  <c r="I24" i="5"/>
  <c r="E24" i="5"/>
  <c r="H24" i="4"/>
  <c r="F24" i="4"/>
  <c r="I24" i="1"/>
  <c r="M27" i="1"/>
  <c r="M29" i="1" s="1"/>
  <c r="N27" i="1" s="1"/>
  <c r="K24" i="1"/>
  <c r="G24" i="1"/>
  <c r="C24" i="1"/>
  <c r="N24" i="1"/>
  <c r="J24" i="1"/>
  <c r="H24" i="1"/>
  <c r="F24" i="1"/>
  <c r="M29" i="6"/>
  <c r="N29" i="6" s="1"/>
  <c r="M29" i="5"/>
  <c r="N29" i="5" s="1"/>
  <c r="M29" i="2"/>
  <c r="N29" i="2" s="1"/>
  <c r="N27" i="10" l="1"/>
  <c r="N28" i="10"/>
  <c r="N27" i="4"/>
  <c r="N28" i="4"/>
  <c r="N27" i="3"/>
  <c r="N28" i="3"/>
  <c r="N27" i="6"/>
  <c r="N28" i="6"/>
  <c r="N27" i="5"/>
  <c r="N28" i="5"/>
  <c r="N27" i="2"/>
  <c r="N28" i="2"/>
  <c r="N29" i="1"/>
  <c r="N28" i="1"/>
  <c r="G11" i="57"/>
  <c r="F11" i="57"/>
  <c r="E11" i="57"/>
</calcChain>
</file>

<file path=xl/sharedStrings.xml><?xml version="1.0" encoding="utf-8"?>
<sst xmlns="http://schemas.openxmlformats.org/spreadsheetml/2006/main" count="817" uniqueCount="117">
  <si>
    <t>Ред.   бр.</t>
  </si>
  <si>
    <t>Класа на осигурување</t>
  </si>
  <si>
    <t>неживот</t>
  </si>
  <si>
    <t>Вкупно</t>
  </si>
  <si>
    <t>Триглав</t>
  </si>
  <si>
    <t>Евроинс</t>
  </si>
  <si>
    <t>Сава</t>
  </si>
  <si>
    <t>Винер</t>
  </si>
  <si>
    <t>Еуролинк</t>
  </si>
  <si>
    <t>Уника</t>
  </si>
  <si>
    <t>Ос.Полиса</t>
  </si>
  <si>
    <t>Кроација</t>
  </si>
  <si>
    <t>Незгода</t>
  </si>
  <si>
    <t>Здравствено осигурување</t>
  </si>
  <si>
    <t>Моторни возила - каско</t>
  </si>
  <si>
    <t>Шински возила - каско</t>
  </si>
  <si>
    <t>Воздухоплови - каско</t>
  </si>
  <si>
    <t>Пловни објекти - каско</t>
  </si>
  <si>
    <t>Стока во превоз - карго</t>
  </si>
  <si>
    <t>Имот од пожари и други непогоди</t>
  </si>
  <si>
    <t xml:space="preserve">Останати осигурувања на имот </t>
  </si>
  <si>
    <t>АО (вкупно )</t>
  </si>
  <si>
    <t>Одговорност воздухоплови</t>
  </si>
  <si>
    <t>Одговорност пловни објекти</t>
  </si>
  <si>
    <t xml:space="preserve">Општо осигурување од одговорност </t>
  </si>
  <si>
    <t>Осигурување на кредити</t>
  </si>
  <si>
    <t>Осигурување на гаранции</t>
  </si>
  <si>
    <t>Осигурување од финансиски загуби</t>
  </si>
  <si>
    <t>Осигурување на правна заштита</t>
  </si>
  <si>
    <t>Осигурување на туристичка помош</t>
  </si>
  <si>
    <t xml:space="preserve">Вкупно  </t>
  </si>
  <si>
    <t xml:space="preserve">% по друштво за неживотно осигурување </t>
  </si>
  <si>
    <t>Граве</t>
  </si>
  <si>
    <t>Неживот</t>
  </si>
  <si>
    <t>Живот</t>
  </si>
  <si>
    <t xml:space="preserve">% по друштво за животно осигурување </t>
  </si>
  <si>
    <t>во 000 мкд</t>
  </si>
  <si>
    <t xml:space="preserve">Вкупно </t>
  </si>
  <si>
    <t>Ос.полиса</t>
  </si>
  <si>
    <t>Патнички автомобили</t>
  </si>
  <si>
    <t>Товарни возила</t>
  </si>
  <si>
    <t>Автобуси</t>
  </si>
  <si>
    <t>Влечни возила</t>
  </si>
  <si>
    <t>Специјални возила</t>
  </si>
  <si>
    <t>Моторцикли и скутери</t>
  </si>
  <si>
    <t>Приклучни возила</t>
  </si>
  <si>
    <t>Работни моторни возила</t>
  </si>
  <si>
    <t>Возила за време на пробни возења и престој во складишта</t>
  </si>
  <si>
    <t>Возила за време на доопремување на сопствени оски (пер акс)</t>
  </si>
  <si>
    <t>Моторни возила со пробни таблици</t>
  </si>
  <si>
    <t>Возила за време на поправка во автомеханичарски и авторемонтни работилници и во работилници за перење и подмачкување</t>
  </si>
  <si>
    <t>Возила со посебни регистарски ознаки кои се во промет на територија на РМ</t>
  </si>
  <si>
    <t>000 мкд</t>
  </si>
  <si>
    <t xml:space="preserve">% </t>
  </si>
  <si>
    <t xml:space="preserve">Вкупно ЗК </t>
  </si>
  <si>
    <t>Вкупно (неживот)</t>
  </si>
  <si>
    <t>Вкупно (живот)</t>
  </si>
  <si>
    <t>Друштво за осигурување</t>
  </si>
  <si>
    <t>Трошоци за провизија</t>
  </si>
  <si>
    <t>Резерви за настанати и пријавени штети</t>
  </si>
  <si>
    <t>Резерви за настанати но непријавени штети</t>
  </si>
  <si>
    <t>Број на штети</t>
  </si>
  <si>
    <t>Исплатени износи</t>
  </si>
  <si>
    <t>Број на резервирани штети</t>
  </si>
  <si>
    <t>Неосигурени возила</t>
  </si>
  <si>
    <t>Непознати возила</t>
  </si>
  <si>
    <t>Останати услужни штети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</si>
  <si>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</si>
  <si>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Општа одговорност </t>
  </si>
  <si>
    <t>Македонија</t>
  </si>
  <si>
    <t xml:space="preserve">Директна продажба </t>
  </si>
  <si>
    <t>Осиг. брокерски друштва</t>
  </si>
  <si>
    <t>Друштва за застапување</t>
  </si>
  <si>
    <t>Туристички агенции</t>
  </si>
  <si>
    <t xml:space="preserve">Авто салони </t>
  </si>
  <si>
    <t>Банки</t>
  </si>
  <si>
    <t>Број на склучени договори</t>
  </si>
  <si>
    <t xml:space="preserve">Бруто полисирана премија </t>
  </si>
  <si>
    <t>Застапници во осигурување</t>
  </si>
  <si>
    <t>Останати дистрибутивни канали</t>
  </si>
  <si>
    <t>Математичка резерва</t>
  </si>
  <si>
    <t>Резерви на штети</t>
  </si>
  <si>
    <t>Ред.           бр.</t>
  </si>
  <si>
    <t>Резерви за преносна премија</t>
  </si>
  <si>
    <t>Резерви за бонуси и попусти</t>
  </si>
  <si>
    <t>Резерви за штети</t>
  </si>
  <si>
    <t>Еквилизациона резерва</t>
  </si>
  <si>
    <t>Други технички резерви</t>
  </si>
  <si>
    <t>Вкупно резерви за штети</t>
  </si>
  <si>
    <t>Друштво</t>
  </si>
  <si>
    <t>живот</t>
  </si>
  <si>
    <t xml:space="preserve"> Во 000 мкд</t>
  </si>
  <si>
    <t>Во 000 мкд</t>
  </si>
  <si>
    <t>Халк</t>
  </si>
  <si>
    <t>Бруто полисирана премија за период од 01.01.2020 до 30.06.2020</t>
  </si>
  <si>
    <t>Граве н.</t>
  </si>
  <si>
    <t>Број на договори за период од 01.01.2020 до 30.06.2020</t>
  </si>
  <si>
    <t>Бруто исплатени (ликвидирани) штети за период од 01.01.2020 до 30.06.2020</t>
  </si>
  <si>
    <t>Број исплатени (ликвидирани) штети за период од 01.01.2020 до 30.06.2020</t>
  </si>
  <si>
    <t>Број на резервирани штети за период од 01.01.2020 до 30.06.2020</t>
  </si>
  <si>
    <t>Бруто резерви за настанати и пријавени штети за период од 01.01.2020 до 30.06.2020</t>
  </si>
  <si>
    <t>Договори за ЗАО за период од 01.01.2020 до 30.06.2020</t>
  </si>
  <si>
    <t>Премија за ЗАО за период од 01.01.2020 до 30.06.2020</t>
  </si>
  <si>
    <t>Број на Зелена карта за период од 01.01.2020 до 30.06.2020</t>
  </si>
  <si>
    <t>Премија за Зелена карта за период од 01.01.2020 до 30.06.2020</t>
  </si>
  <si>
    <t>Број на Гранично осигурување за период од 01.01.2020 до 30.06.2020</t>
  </si>
  <si>
    <t>Премија за Гранично осигурување за период од 01.01.2020 до 30.06.2020</t>
  </si>
  <si>
    <t>Број на штети од ЗАО за период од 01.01.2020 до 30.06.2020</t>
  </si>
  <si>
    <t>Ликвидирани штети на ЗАО за период од 01.01.2020 до 30.06.2020</t>
  </si>
  <si>
    <t>Број на штети на Зелена карта за период од 01.01.2020 до 30.06.2020</t>
  </si>
  <si>
    <t>Ликвидирани штети за ЗК за период од 01.01.2020 до 30.06.2020</t>
  </si>
  <si>
    <t>Штети на Гранично осигурување за период од 01.01.2020 до 30.06.2020</t>
  </si>
  <si>
    <t>Техничка премија за период од 01.01.2020  до 30.06.2020</t>
  </si>
  <si>
    <t xml:space="preserve">          Резерви за настанати и пријавени, непријавени штети за период од 01.01.2020 до 30.06.2020</t>
  </si>
  <si>
    <t>Продажба по канали за период од 01.01.2020 до 30.06.2020 година</t>
  </si>
  <si>
    <t>Бруто технички резерви за периодот од  01.01.2020  до 30.06.2020</t>
  </si>
  <si>
    <t>Неосигурени возила, непознати возила и услужни штети за период од 01.01 до 30.06.2020 година ( Вкупно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</si>
</sst>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8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i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44">
    <xf numFmtId="0" fontId="0" fillId="0" borderId="0" xfId="0"/>
    <xf numFmtId="0" fontId="0" fillId="0" borderId="0" xfId="0"/>
    <xf numFmtId="0" fontId="5" fillId="0" borderId="0" xfId="1" applyFont="1"/>
    <xf numFmtId="0" fontId="6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0" xfId="1" applyFont="1"/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11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8" fillId="4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5" fillId="3" borderId="7" xfId="1" applyFont="1" applyFill="1" applyBorder="1"/>
    <xf numFmtId="0" fontId="5" fillId="2" borderId="17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0" fontId="12" fillId="3" borderId="1" xfId="2" applyNumberFormat="1" applyFont="1" applyFill="1" applyBorder="1" applyAlignment="1">
      <alignment vertical="center"/>
    </xf>
    <xf numFmtId="10" fontId="5" fillId="2" borderId="13" xfId="2" applyNumberFormat="1" applyFont="1" applyFill="1" applyBorder="1" applyAlignment="1">
      <alignment vertical="center"/>
    </xf>
    <xf numFmtId="10" fontId="5" fillId="3" borderId="1" xfId="2" applyNumberFormat="1" applyFont="1" applyFill="1" applyBorder="1" applyAlignment="1">
      <alignment vertical="center"/>
    </xf>
    <xf numFmtId="10" fontId="5" fillId="4" borderId="1" xfId="2" applyNumberFormat="1" applyFont="1" applyFill="1" applyBorder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17" xfId="0" applyFont="1" applyFill="1" applyBorder="1"/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8" xfId="0" applyFont="1" applyFill="1" applyBorder="1"/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3" fontId="8" fillId="3" borderId="12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/>
    <xf numFmtId="3" fontId="8" fillId="3" borderId="0" xfId="0" applyNumberFormat="1" applyFont="1" applyFill="1" applyBorder="1" applyAlignment="1">
      <alignment vertical="center"/>
    </xf>
    <xf numFmtId="10" fontId="5" fillId="2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/>
    <xf numFmtId="0" fontId="6" fillId="0" borderId="0" xfId="0" applyFont="1"/>
    <xf numFmtId="3" fontId="5" fillId="2" borderId="1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0" fontId="14" fillId="0" borderId="0" xfId="0" applyFont="1"/>
    <xf numFmtId="0" fontId="5" fillId="2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10" fontId="12" fillId="3" borderId="1" xfId="6" applyNumberFormat="1" applyFont="1" applyFill="1" applyBorder="1" applyAlignment="1">
      <alignment vertical="center"/>
    </xf>
    <xf numFmtId="10" fontId="5" fillId="2" borderId="13" xfId="6" applyNumberFormat="1" applyFont="1" applyFill="1" applyBorder="1" applyAlignment="1">
      <alignment vertical="center"/>
    </xf>
    <xf numFmtId="10" fontId="5" fillId="4" borderId="1" xfId="6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164" fontId="5" fillId="2" borderId="13" xfId="6" applyNumberFormat="1" applyFont="1" applyFill="1" applyBorder="1" applyAlignment="1">
      <alignment vertical="center"/>
    </xf>
    <xf numFmtId="164" fontId="5" fillId="3" borderId="1" xfId="6" applyNumberFormat="1" applyFont="1" applyFill="1" applyBorder="1" applyAlignment="1">
      <alignment vertical="center"/>
    </xf>
    <xf numFmtId="164" fontId="5" fillId="4" borderId="1" xfId="6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10" fontId="5" fillId="3" borderId="13" xfId="6" applyNumberFormat="1" applyFont="1" applyFill="1" applyBorder="1" applyAlignment="1">
      <alignment vertical="center"/>
    </xf>
    <xf numFmtId="10" fontId="12" fillId="2" borderId="1" xfId="6" applyNumberFormat="1" applyFont="1" applyFill="1" applyBorder="1" applyAlignment="1">
      <alignment vertical="center"/>
    </xf>
    <xf numFmtId="10" fontId="5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0" fontId="5" fillId="6" borderId="19" xfId="0" applyFont="1" applyFill="1" applyBorder="1"/>
    <xf numFmtId="0" fontId="5" fillId="6" borderId="0" xfId="0" applyFont="1" applyFill="1" applyBorder="1"/>
    <xf numFmtId="0" fontId="5" fillId="0" borderId="1" xfId="0" applyFont="1" applyBorder="1"/>
    <xf numFmtId="0" fontId="12" fillId="3" borderId="1" xfId="1" applyFont="1" applyFill="1" applyBorder="1" applyAlignment="1">
      <alignment horizontal="center" vertical="center"/>
    </xf>
    <xf numFmtId="10" fontId="5" fillId="2" borderId="14" xfId="2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6" fillId="2" borderId="10" xfId="1" applyFont="1" applyFill="1" applyBorder="1" applyAlignment="1">
      <alignment vertical="center"/>
    </xf>
    <xf numFmtId="0" fontId="0" fillId="0" borderId="0" xfId="0" applyBorder="1"/>
    <xf numFmtId="10" fontId="12" fillId="2" borderId="1" xfId="2" applyNumberFormat="1" applyFont="1" applyFill="1" applyBorder="1" applyAlignment="1">
      <alignment vertical="center"/>
    </xf>
    <xf numFmtId="10" fontId="5" fillId="2" borderId="21" xfId="0" applyNumberFormat="1" applyFont="1" applyFill="1" applyBorder="1"/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3" fontId="7" fillId="3" borderId="1" xfId="0" applyNumberFormat="1" applyFont="1" applyFill="1" applyBorder="1"/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4" fillId="0" borderId="0" xfId="0" applyFont="1"/>
    <xf numFmtId="0" fontId="24" fillId="3" borderId="1" xfId="0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vertical="center"/>
    </xf>
    <xf numFmtId="3" fontId="24" fillId="2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14" fillId="0" borderId="27" xfId="0" applyNumberFormat="1" applyFont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horizontal="right" vertical="center"/>
    </xf>
    <xf numFmtId="3" fontId="11" fillId="2" borderId="13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vertical="center"/>
    </xf>
    <xf numFmtId="3" fontId="8" fillId="2" borderId="13" xfId="1" applyNumberFormat="1" applyFont="1" applyFill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3" fontId="24" fillId="3" borderId="1" xfId="0" applyNumberFormat="1" applyFont="1" applyFill="1" applyBorder="1"/>
    <xf numFmtId="3" fontId="14" fillId="2" borderId="1" xfId="0" applyNumberFormat="1" applyFont="1" applyFill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9" fillId="4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8" fillId="3" borderId="14" xfId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0" fontId="5" fillId="2" borderId="2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0" fontId="5" fillId="2" borderId="22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5" fillId="2" borderId="16" xfId="0" applyNumberFormat="1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3" fontId="23" fillId="3" borderId="7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3" fontId="14" fillId="2" borderId="9" xfId="0" applyNumberFormat="1" applyFont="1" applyFill="1" applyBorder="1" applyAlignment="1">
      <alignment vertical="center"/>
    </xf>
    <xf numFmtId="3" fontId="23" fillId="2" borderId="7" xfId="0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3" fontId="5" fillId="4" borderId="3" xfId="1" applyNumberFormat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3" fontId="5" fillId="4" borderId="7" xfId="1" applyNumberFormat="1" applyFont="1" applyFill="1" applyBorder="1" applyAlignment="1">
      <alignment vertical="center"/>
    </xf>
    <xf numFmtId="3" fontId="5" fillId="4" borderId="9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vertical="center"/>
    </xf>
    <xf numFmtId="3" fontId="5" fillId="2" borderId="17" xfId="1" applyNumberFormat="1" applyFont="1" applyFill="1" applyBorder="1" applyAlignment="1">
      <alignment vertical="center"/>
    </xf>
    <xf numFmtId="3" fontId="5" fillId="2" borderId="18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3" borderId="1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32" fillId="3" borderId="1" xfId="1" applyNumberFormat="1" applyFont="1" applyFill="1" applyBorder="1" applyAlignment="1">
      <alignment vertical="center"/>
    </xf>
    <xf numFmtId="3" fontId="32" fillId="2" borderId="13" xfId="1" applyNumberFormat="1" applyFont="1" applyFill="1" applyBorder="1" applyAlignment="1">
      <alignment vertical="center"/>
    </xf>
    <xf numFmtId="3" fontId="24" fillId="2" borderId="13" xfId="1" applyNumberFormat="1" applyFont="1" applyFill="1" applyBorder="1" applyAlignment="1">
      <alignment vertical="center"/>
    </xf>
    <xf numFmtId="3" fontId="24" fillId="3" borderId="1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/>
    </xf>
    <xf numFmtId="3" fontId="24" fillId="2" borderId="1" xfId="1" applyNumberFormat="1" applyFont="1" applyFill="1" applyBorder="1" applyAlignment="1">
      <alignment vertical="center"/>
    </xf>
    <xf numFmtId="3" fontId="12" fillId="2" borderId="7" xfId="1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0" fontId="5" fillId="2" borderId="14" xfId="6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3" fontId="5" fillId="2" borderId="17" xfId="0" applyNumberFormat="1" applyFont="1" applyFill="1" applyBorder="1" applyAlignment="1">
      <alignment vertical="center" wrapText="1"/>
    </xf>
    <xf numFmtId="3" fontId="12" fillId="4" borderId="7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3" fontId="19" fillId="3" borderId="41" xfId="0" applyNumberFormat="1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3" fontId="19" fillId="3" borderId="44" xfId="0" applyNumberFormat="1" applyFont="1" applyFill="1" applyBorder="1" applyAlignment="1">
      <alignment vertical="center"/>
    </xf>
    <xf numFmtId="3" fontId="19" fillId="3" borderId="45" xfId="0" applyNumberFormat="1" applyFont="1" applyFill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10" fontId="5" fillId="3" borderId="1" xfId="6" applyNumberFormat="1" applyFont="1" applyFill="1" applyBorder="1"/>
    <xf numFmtId="10" fontId="5" fillId="2" borderId="1" xfId="6" applyNumberFormat="1" applyFont="1" applyFill="1" applyBorder="1"/>
    <xf numFmtId="0" fontId="19" fillId="4" borderId="13" xfId="0" applyFont="1" applyFill="1" applyBorder="1" applyAlignment="1">
      <alignment horizontal="center" vertical="center"/>
    </xf>
    <xf numFmtId="3" fontId="12" fillId="0" borderId="11" xfId="0" applyNumberFormat="1" applyFont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1" fontId="4" fillId="0" borderId="41" xfId="0" applyNumberFormat="1" applyFont="1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0" fontId="34" fillId="0" borderId="0" xfId="0" applyFont="1"/>
    <xf numFmtId="0" fontId="35" fillId="0" borderId="0" xfId="0" applyFont="1"/>
    <xf numFmtId="0" fontId="4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2" fillId="4" borderId="7" xfId="1" applyNumberFormat="1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3" fontId="12" fillId="2" borderId="7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>
      <alignment vertical="center"/>
    </xf>
    <xf numFmtId="3" fontId="12" fillId="2" borderId="16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3" fontId="32" fillId="3" borderId="1" xfId="0" applyNumberFormat="1" applyFont="1" applyFill="1" applyBorder="1" applyAlignment="1">
      <alignment vertical="center"/>
    </xf>
    <xf numFmtId="3" fontId="24" fillId="2" borderId="6" xfId="0" applyNumberFormat="1" applyFont="1" applyFill="1" applyBorder="1" applyAlignment="1">
      <alignment vertical="center"/>
    </xf>
    <xf numFmtId="3" fontId="23" fillId="3" borderId="3" xfId="0" applyNumberFormat="1" applyFont="1" applyFill="1" applyBorder="1" applyAlignment="1">
      <alignment vertical="center"/>
    </xf>
    <xf numFmtId="3" fontId="38" fillId="3" borderId="1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10" fontId="5" fillId="2" borderId="21" xfId="0" applyNumberFormat="1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right" vertical="center"/>
    </xf>
    <xf numFmtId="10" fontId="5" fillId="2" borderId="22" xfId="0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vertical="center"/>
    </xf>
    <xf numFmtId="3" fontId="39" fillId="3" borderId="11" xfId="0" applyNumberFormat="1" applyFont="1" applyFill="1" applyBorder="1" applyAlignment="1">
      <alignment vertical="center"/>
    </xf>
    <xf numFmtId="3" fontId="12" fillId="3" borderId="9" xfId="0" applyNumberFormat="1" applyFont="1" applyFill="1" applyBorder="1" applyAlignment="1">
      <alignment vertical="center"/>
    </xf>
    <xf numFmtId="3" fontId="23" fillId="3" borderId="9" xfId="0" applyNumberFormat="1" applyFont="1" applyFill="1" applyBorder="1" applyAlignment="1">
      <alignment vertical="center"/>
    </xf>
    <xf numFmtId="3" fontId="14" fillId="3" borderId="6" xfId="0" applyNumberFormat="1" applyFont="1" applyFill="1" applyBorder="1" applyAlignment="1">
      <alignment vertical="center"/>
    </xf>
    <xf numFmtId="3" fontId="14" fillId="3" borderId="4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2" fillId="2" borderId="8" xfId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2" borderId="12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12" fillId="5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34" fillId="2" borderId="19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9" fillId="5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26" fillId="0" borderId="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2" borderId="33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29" fillId="2" borderId="2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right" vertical="center" wrapText="1"/>
    </xf>
    <xf numFmtId="0" fontId="37" fillId="3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 wrapText="1"/>
    </xf>
    <xf numFmtId="0" fontId="22" fillId="3" borderId="43" xfId="0" applyFont="1" applyFill="1" applyBorder="1" applyAlignment="1">
      <alignment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</cellXfs>
  <cellStyles count="10">
    <cellStyle name="Comma 2" xfId="8"/>
    <cellStyle name="Currency 2" xfId="9"/>
    <cellStyle name="Normal" xfId="0" builtinId="0"/>
    <cellStyle name="Normal 2" xfId="3"/>
    <cellStyle name="Normal 3" xfId="7"/>
    <cellStyle name="Normal 4" xfId="5"/>
    <cellStyle name="Normal 5" xfId="4"/>
    <cellStyle name="Normal 6" xfId="1"/>
    <cellStyle name="Percent 2" xfId="6"/>
    <cellStyle name="Percent 3" xfId="2"/>
  </cellStyles>
  <dxfs count="0"/>
  <tableStyles count="0" defaultTableStyle="TableStyleMedium2" defaultPivotStyle="PivotStyleLight16"/>
  <colors>
    <mruColors>
      <color rgb="FFFFFFCC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B1" sqref="B1"/>
    </sheetView>
  </sheetViews>
  <sheetFormatPr defaultRowHeight="15" x14ac:dyDescent="0.25"/>
  <cols>
    <col min="1" max="1" width="4.85546875" customWidth="1"/>
    <col min="2" max="2" width="28" customWidth="1"/>
  </cols>
  <sheetData>
    <row r="1" spans="1:14" ht="24.75" customHeight="1" thickBot="1" x14ac:dyDescent="0.3">
      <c r="A1" s="230"/>
      <c r="B1" s="231"/>
      <c r="C1" s="304" t="s">
        <v>94</v>
      </c>
      <c r="D1" s="305"/>
      <c r="E1" s="305"/>
      <c r="F1" s="305"/>
      <c r="G1" s="305"/>
      <c r="H1" s="305"/>
      <c r="I1" s="305"/>
      <c r="J1" s="2"/>
      <c r="K1" s="2"/>
      <c r="L1" s="2"/>
      <c r="M1" s="2"/>
      <c r="N1" s="230" t="s">
        <v>36</v>
      </c>
    </row>
    <row r="2" spans="1:14" ht="15.75" thickBot="1" x14ac:dyDescent="0.3">
      <c r="A2" s="308" t="s">
        <v>0</v>
      </c>
      <c r="B2" s="310" t="s">
        <v>1</v>
      </c>
      <c r="C2" s="312" t="s">
        <v>2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06" t="s">
        <v>3</v>
      </c>
    </row>
    <row r="3" spans="1:14" ht="15.75" thickBot="1" x14ac:dyDescent="0.3">
      <c r="A3" s="309"/>
      <c r="B3" s="311"/>
      <c r="C3" s="91" t="s">
        <v>69</v>
      </c>
      <c r="D3" s="24" t="s">
        <v>4</v>
      </c>
      <c r="E3" s="23" t="s">
        <v>5</v>
      </c>
      <c r="F3" s="24" t="s">
        <v>6</v>
      </c>
      <c r="G3" s="23" t="s">
        <v>7</v>
      </c>
      <c r="H3" s="24" t="s">
        <v>8</v>
      </c>
      <c r="I3" s="23" t="s">
        <v>95</v>
      </c>
      <c r="J3" s="24" t="s">
        <v>9</v>
      </c>
      <c r="K3" s="91" t="s">
        <v>10</v>
      </c>
      <c r="L3" s="24" t="s">
        <v>93</v>
      </c>
      <c r="M3" s="25" t="s">
        <v>11</v>
      </c>
      <c r="N3" s="307"/>
    </row>
    <row r="4" spans="1:14" x14ac:dyDescent="0.25">
      <c r="A4" s="5">
        <v>1</v>
      </c>
      <c r="B4" s="9" t="s">
        <v>12</v>
      </c>
      <c r="C4" s="201">
        <v>48329</v>
      </c>
      <c r="D4" s="171">
        <v>55306</v>
      </c>
      <c r="E4" s="223">
        <v>17767</v>
      </c>
      <c r="F4" s="217">
        <v>42964</v>
      </c>
      <c r="G4" s="223">
        <v>19567</v>
      </c>
      <c r="H4" s="217">
        <v>84991</v>
      </c>
      <c r="I4" s="223">
        <v>7003</v>
      </c>
      <c r="J4" s="217">
        <v>32076</v>
      </c>
      <c r="K4" s="201">
        <v>21985</v>
      </c>
      <c r="L4" s="217">
        <v>17003</v>
      </c>
      <c r="M4" s="213">
        <v>48937</v>
      </c>
      <c r="N4" s="210">
        <f t="shared" ref="N4:N21" si="0">SUM(C4:M4)</f>
        <v>395928</v>
      </c>
    </row>
    <row r="5" spans="1:14" x14ac:dyDescent="0.25">
      <c r="A5" s="4">
        <v>2</v>
      </c>
      <c r="B5" s="10" t="s">
        <v>13</v>
      </c>
      <c r="C5" s="221">
        <v>2258</v>
      </c>
      <c r="D5" s="73">
        <v>54917</v>
      </c>
      <c r="E5" s="221">
        <v>8402</v>
      </c>
      <c r="F5" s="218">
        <v>6282</v>
      </c>
      <c r="G5" s="221">
        <v>1083</v>
      </c>
      <c r="H5" s="218">
        <v>57753</v>
      </c>
      <c r="I5" s="220">
        <v>0</v>
      </c>
      <c r="J5" s="218">
        <v>10740</v>
      </c>
      <c r="K5" s="220">
        <v>132</v>
      </c>
      <c r="L5" s="22">
        <v>21835</v>
      </c>
      <c r="M5" s="215">
        <v>4873</v>
      </c>
      <c r="N5" s="211">
        <f t="shared" si="0"/>
        <v>168275</v>
      </c>
    </row>
    <row r="6" spans="1:14" x14ac:dyDescent="0.25">
      <c r="A6" s="4">
        <v>3</v>
      </c>
      <c r="B6" s="10" t="s">
        <v>14</v>
      </c>
      <c r="C6" s="221">
        <v>30404</v>
      </c>
      <c r="D6" s="73">
        <v>72139</v>
      </c>
      <c r="E6" s="221">
        <v>26361</v>
      </c>
      <c r="F6" s="218">
        <v>76284</v>
      </c>
      <c r="G6" s="221">
        <v>25040</v>
      </c>
      <c r="H6" s="218">
        <v>46827</v>
      </c>
      <c r="I6" s="221">
        <v>3543</v>
      </c>
      <c r="J6" s="218">
        <v>34072</v>
      </c>
      <c r="K6" s="221">
        <v>40554</v>
      </c>
      <c r="L6" s="218">
        <v>23842</v>
      </c>
      <c r="M6" s="215">
        <v>25355</v>
      </c>
      <c r="N6" s="211">
        <f t="shared" si="0"/>
        <v>404421</v>
      </c>
    </row>
    <row r="7" spans="1:14" x14ac:dyDescent="0.25">
      <c r="A7" s="4">
        <v>4</v>
      </c>
      <c r="B7" s="10" t="s">
        <v>15</v>
      </c>
      <c r="C7" s="220">
        <v>0</v>
      </c>
      <c r="D7" s="39">
        <v>0</v>
      </c>
      <c r="E7" s="220">
        <v>0</v>
      </c>
      <c r="F7" s="22">
        <v>0</v>
      </c>
      <c r="G7" s="220">
        <v>0</v>
      </c>
      <c r="H7" s="22">
        <v>0</v>
      </c>
      <c r="I7" s="220">
        <v>0</v>
      </c>
      <c r="J7" s="22">
        <v>0</v>
      </c>
      <c r="K7" s="220">
        <v>0</v>
      </c>
      <c r="L7" s="22">
        <v>0</v>
      </c>
      <c r="M7" s="214">
        <v>0</v>
      </c>
      <c r="N7" s="10">
        <f t="shared" si="0"/>
        <v>0</v>
      </c>
    </row>
    <row r="8" spans="1:14" x14ac:dyDescent="0.25">
      <c r="A8" s="4">
        <v>5</v>
      </c>
      <c r="B8" s="10" t="s">
        <v>16</v>
      </c>
      <c r="C8" s="220">
        <v>0</v>
      </c>
      <c r="D8" s="73">
        <v>0</v>
      </c>
      <c r="E8" s="21">
        <v>0</v>
      </c>
      <c r="F8" s="22">
        <v>0</v>
      </c>
      <c r="G8" s="221">
        <v>11</v>
      </c>
      <c r="H8" s="218">
        <v>1700</v>
      </c>
      <c r="I8" s="220">
        <v>0</v>
      </c>
      <c r="J8" s="22">
        <v>0</v>
      </c>
      <c r="K8" s="220">
        <v>0</v>
      </c>
      <c r="L8" s="22">
        <v>0</v>
      </c>
      <c r="M8" s="214">
        <v>0</v>
      </c>
      <c r="N8" s="211">
        <f t="shared" si="0"/>
        <v>1711</v>
      </c>
    </row>
    <row r="9" spans="1:14" x14ac:dyDescent="0.25">
      <c r="A9" s="4">
        <v>6</v>
      </c>
      <c r="B9" s="10" t="s">
        <v>17</v>
      </c>
      <c r="C9" s="220">
        <v>0</v>
      </c>
      <c r="D9" s="39">
        <v>72</v>
      </c>
      <c r="E9" s="220">
        <v>0</v>
      </c>
      <c r="F9" s="22">
        <v>38</v>
      </c>
      <c r="G9" s="220">
        <v>299</v>
      </c>
      <c r="H9" s="22">
        <v>59</v>
      </c>
      <c r="I9" s="220">
        <v>0</v>
      </c>
      <c r="J9" s="22">
        <v>34</v>
      </c>
      <c r="K9" s="220">
        <v>51</v>
      </c>
      <c r="L9" s="22">
        <v>9</v>
      </c>
      <c r="M9" s="214">
        <v>0</v>
      </c>
      <c r="N9" s="10">
        <f t="shared" si="0"/>
        <v>562</v>
      </c>
    </row>
    <row r="10" spans="1:14" x14ac:dyDescent="0.25">
      <c r="A10" s="4">
        <v>7</v>
      </c>
      <c r="B10" s="10" t="s">
        <v>18</v>
      </c>
      <c r="C10" s="221">
        <v>11647</v>
      </c>
      <c r="D10" s="73">
        <v>20428</v>
      </c>
      <c r="E10" s="221">
        <v>4939</v>
      </c>
      <c r="F10" s="218">
        <v>1413</v>
      </c>
      <c r="G10" s="221">
        <v>2949</v>
      </c>
      <c r="H10" s="218">
        <v>2146</v>
      </c>
      <c r="I10" s="220">
        <v>0</v>
      </c>
      <c r="J10" s="218">
        <v>5365</v>
      </c>
      <c r="K10" s="221">
        <v>395</v>
      </c>
      <c r="L10" s="22">
        <v>3128</v>
      </c>
      <c r="M10" s="215">
        <v>204</v>
      </c>
      <c r="N10" s="211">
        <f t="shared" si="0"/>
        <v>52614</v>
      </c>
    </row>
    <row r="11" spans="1:14" x14ac:dyDescent="0.25">
      <c r="A11" s="4">
        <v>8</v>
      </c>
      <c r="B11" s="10" t="s">
        <v>19</v>
      </c>
      <c r="C11" s="221">
        <v>83762</v>
      </c>
      <c r="D11" s="73">
        <v>42808</v>
      </c>
      <c r="E11" s="221">
        <v>139743</v>
      </c>
      <c r="F11" s="218">
        <v>27850</v>
      </c>
      <c r="G11" s="221">
        <v>9166</v>
      </c>
      <c r="H11" s="218">
        <v>100991</v>
      </c>
      <c r="I11" s="221">
        <v>1463</v>
      </c>
      <c r="J11" s="218">
        <v>21898</v>
      </c>
      <c r="K11" s="221">
        <v>17083</v>
      </c>
      <c r="L11" s="218">
        <v>19094</v>
      </c>
      <c r="M11" s="215">
        <v>23185</v>
      </c>
      <c r="N11" s="211">
        <f t="shared" si="0"/>
        <v>487043</v>
      </c>
    </row>
    <row r="12" spans="1:14" x14ac:dyDescent="0.25">
      <c r="A12" s="4">
        <v>9</v>
      </c>
      <c r="B12" s="10" t="s">
        <v>20</v>
      </c>
      <c r="C12" s="221">
        <v>195752</v>
      </c>
      <c r="D12" s="73">
        <v>159980</v>
      </c>
      <c r="E12" s="221">
        <v>26642</v>
      </c>
      <c r="F12" s="218">
        <v>56135</v>
      </c>
      <c r="G12" s="221">
        <v>62595</v>
      </c>
      <c r="H12" s="218">
        <v>51981</v>
      </c>
      <c r="I12" s="221">
        <v>428</v>
      </c>
      <c r="J12" s="218">
        <v>27997</v>
      </c>
      <c r="K12" s="221">
        <v>6945</v>
      </c>
      <c r="L12" s="218">
        <v>103800</v>
      </c>
      <c r="M12" s="215">
        <v>6947</v>
      </c>
      <c r="N12" s="211">
        <f t="shared" si="0"/>
        <v>699202</v>
      </c>
    </row>
    <row r="13" spans="1:14" x14ac:dyDescent="0.25">
      <c r="A13" s="4">
        <v>10</v>
      </c>
      <c r="B13" s="10" t="s">
        <v>21</v>
      </c>
      <c r="C13" s="221">
        <v>122765</v>
      </c>
      <c r="D13" s="73">
        <v>221525</v>
      </c>
      <c r="E13" s="221">
        <v>162566</v>
      </c>
      <c r="F13" s="218">
        <v>185824</v>
      </c>
      <c r="G13" s="221">
        <v>218501</v>
      </c>
      <c r="H13" s="218">
        <v>175749</v>
      </c>
      <c r="I13" s="221">
        <v>98991</v>
      </c>
      <c r="J13" s="218">
        <v>223663</v>
      </c>
      <c r="K13" s="221">
        <v>183053</v>
      </c>
      <c r="L13" s="218">
        <v>179259</v>
      </c>
      <c r="M13" s="215">
        <v>118333</v>
      </c>
      <c r="N13" s="211">
        <f t="shared" si="0"/>
        <v>1890229</v>
      </c>
    </row>
    <row r="14" spans="1:14" x14ac:dyDescent="0.25">
      <c r="A14" s="4">
        <v>11</v>
      </c>
      <c r="B14" s="10" t="s">
        <v>22</v>
      </c>
      <c r="C14" s="220">
        <v>0</v>
      </c>
      <c r="D14" s="73">
        <v>128</v>
      </c>
      <c r="E14" s="220">
        <v>0</v>
      </c>
      <c r="F14" s="218">
        <v>0</v>
      </c>
      <c r="G14" s="221">
        <v>91</v>
      </c>
      <c r="H14" s="218">
        <v>1149</v>
      </c>
      <c r="I14" s="220">
        <v>0</v>
      </c>
      <c r="J14" s="22">
        <v>0</v>
      </c>
      <c r="K14" s="220">
        <v>273</v>
      </c>
      <c r="L14" s="22">
        <v>0</v>
      </c>
      <c r="M14" s="214">
        <v>0</v>
      </c>
      <c r="N14" s="211">
        <f t="shared" si="0"/>
        <v>1641</v>
      </c>
    </row>
    <row r="15" spans="1:14" x14ac:dyDescent="0.25">
      <c r="A15" s="4">
        <v>12</v>
      </c>
      <c r="B15" s="10" t="s">
        <v>23</v>
      </c>
      <c r="C15" s="220">
        <v>37</v>
      </c>
      <c r="D15" s="39">
        <v>118</v>
      </c>
      <c r="E15" s="220">
        <v>21</v>
      </c>
      <c r="F15" s="22">
        <v>269</v>
      </c>
      <c r="G15" s="220">
        <v>30</v>
      </c>
      <c r="H15" s="22">
        <v>118</v>
      </c>
      <c r="I15" s="220">
        <v>0</v>
      </c>
      <c r="J15" s="22">
        <v>76</v>
      </c>
      <c r="K15" s="220">
        <v>84</v>
      </c>
      <c r="L15" s="22">
        <v>2</v>
      </c>
      <c r="M15" s="214">
        <v>0</v>
      </c>
      <c r="N15" s="211">
        <f t="shared" si="0"/>
        <v>755</v>
      </c>
    </row>
    <row r="16" spans="1:14" x14ac:dyDescent="0.25">
      <c r="A16" s="4">
        <v>13</v>
      </c>
      <c r="B16" s="10" t="s">
        <v>24</v>
      </c>
      <c r="C16" s="221">
        <v>23441</v>
      </c>
      <c r="D16" s="73">
        <v>29321</v>
      </c>
      <c r="E16" s="221">
        <v>2816</v>
      </c>
      <c r="F16" s="218">
        <v>4756</v>
      </c>
      <c r="G16" s="221">
        <v>5953</v>
      </c>
      <c r="H16" s="218">
        <v>32462</v>
      </c>
      <c r="I16" s="220">
        <v>331</v>
      </c>
      <c r="J16" s="218">
        <v>13807</v>
      </c>
      <c r="K16" s="221">
        <v>7066</v>
      </c>
      <c r="L16" s="218">
        <v>3106</v>
      </c>
      <c r="M16" s="215">
        <v>963</v>
      </c>
      <c r="N16" s="211">
        <f t="shared" si="0"/>
        <v>124022</v>
      </c>
    </row>
    <row r="17" spans="1:14" x14ac:dyDescent="0.25">
      <c r="A17" s="4">
        <v>14</v>
      </c>
      <c r="B17" s="10" t="s">
        <v>25</v>
      </c>
      <c r="C17" s="220">
        <v>191</v>
      </c>
      <c r="D17" s="73">
        <v>3602</v>
      </c>
      <c r="E17" s="220">
        <v>0</v>
      </c>
      <c r="F17" s="218">
        <v>3933</v>
      </c>
      <c r="G17" s="220">
        <v>0</v>
      </c>
      <c r="H17" s="22">
        <v>0</v>
      </c>
      <c r="I17" s="220">
        <v>0</v>
      </c>
      <c r="J17" s="22">
        <v>0</v>
      </c>
      <c r="K17" s="220">
        <v>0</v>
      </c>
      <c r="L17" s="218">
        <v>1648</v>
      </c>
      <c r="M17" s="214">
        <v>0</v>
      </c>
      <c r="N17" s="211">
        <f t="shared" si="0"/>
        <v>9374</v>
      </c>
    </row>
    <row r="18" spans="1:14" x14ac:dyDescent="0.25">
      <c r="A18" s="4">
        <v>15</v>
      </c>
      <c r="B18" s="10" t="s">
        <v>26</v>
      </c>
      <c r="C18" s="220">
        <v>3</v>
      </c>
      <c r="D18" s="39">
        <v>0</v>
      </c>
      <c r="E18" s="220">
        <v>0</v>
      </c>
      <c r="F18" s="218">
        <v>12</v>
      </c>
      <c r="G18" s="220">
        <v>0</v>
      </c>
      <c r="H18" s="22">
        <v>59</v>
      </c>
      <c r="I18" s="220">
        <v>0</v>
      </c>
      <c r="J18" s="22">
        <v>0</v>
      </c>
      <c r="K18" s="220">
        <v>36</v>
      </c>
      <c r="L18" s="22">
        <v>61</v>
      </c>
      <c r="M18" s="214">
        <v>0</v>
      </c>
      <c r="N18" s="211">
        <f>SUM(C18:M18)</f>
        <v>171</v>
      </c>
    </row>
    <row r="19" spans="1:14" x14ac:dyDescent="0.25">
      <c r="A19" s="4">
        <v>16</v>
      </c>
      <c r="B19" s="10" t="s">
        <v>27</v>
      </c>
      <c r="C19" s="221">
        <v>776</v>
      </c>
      <c r="D19" s="73">
        <v>39253</v>
      </c>
      <c r="E19" s="221">
        <v>267</v>
      </c>
      <c r="F19" s="218">
        <v>1320</v>
      </c>
      <c r="G19" s="220">
        <v>0</v>
      </c>
      <c r="H19" s="22">
        <v>172</v>
      </c>
      <c r="I19" s="220">
        <v>0</v>
      </c>
      <c r="J19" s="218">
        <v>3654</v>
      </c>
      <c r="K19" s="221">
        <v>0</v>
      </c>
      <c r="L19" s="22">
        <v>95</v>
      </c>
      <c r="M19" s="215">
        <v>135</v>
      </c>
      <c r="N19" s="211">
        <f>SUM(C19:M19)</f>
        <v>45672</v>
      </c>
    </row>
    <row r="20" spans="1:14" x14ac:dyDescent="0.25">
      <c r="A20" s="4">
        <v>17</v>
      </c>
      <c r="B20" s="10" t="s">
        <v>28</v>
      </c>
      <c r="C20" s="220">
        <v>0</v>
      </c>
      <c r="D20" s="39">
        <v>0</v>
      </c>
      <c r="E20" s="220">
        <v>0</v>
      </c>
      <c r="F20" s="22">
        <v>0</v>
      </c>
      <c r="G20" s="220">
        <v>0</v>
      </c>
      <c r="H20" s="22">
        <v>0</v>
      </c>
      <c r="I20" s="220">
        <v>0</v>
      </c>
      <c r="J20" s="22">
        <v>0</v>
      </c>
      <c r="K20" s="220">
        <v>0</v>
      </c>
      <c r="L20" s="22">
        <v>3</v>
      </c>
      <c r="M20" s="214">
        <v>2</v>
      </c>
      <c r="N20" s="10">
        <f>SUM(C20:M20)</f>
        <v>5</v>
      </c>
    </row>
    <row r="21" spans="1:14" ht="15.75" thickBot="1" x14ac:dyDescent="0.3">
      <c r="A21" s="6">
        <v>18</v>
      </c>
      <c r="B21" s="11" t="s">
        <v>29</v>
      </c>
      <c r="C21" s="222">
        <v>2526</v>
      </c>
      <c r="D21" s="172">
        <v>7980</v>
      </c>
      <c r="E21" s="222">
        <v>1575</v>
      </c>
      <c r="F21" s="219">
        <v>6446</v>
      </c>
      <c r="G21" s="222">
        <v>1787</v>
      </c>
      <c r="H21" s="219">
        <v>6786</v>
      </c>
      <c r="I21" s="222">
        <v>1241</v>
      </c>
      <c r="J21" s="219">
        <v>3410</v>
      </c>
      <c r="K21" s="222">
        <v>3376</v>
      </c>
      <c r="L21" s="219">
        <v>2106</v>
      </c>
      <c r="M21" s="216">
        <v>3045</v>
      </c>
      <c r="N21" s="212">
        <f t="shared" si="0"/>
        <v>40278</v>
      </c>
    </row>
    <row r="22" spans="1:14" ht="15.75" thickBot="1" x14ac:dyDescent="0.3">
      <c r="A22" s="7"/>
      <c r="B22" s="19" t="s">
        <v>30</v>
      </c>
      <c r="C22" s="232">
        <f t="shared" ref="C22:M22" si="1">SUM(C4:C21)</f>
        <v>521891</v>
      </c>
      <c r="D22" s="233">
        <v>707578</v>
      </c>
      <c r="E22" s="232">
        <f>SUM(E4:E21)</f>
        <v>391099</v>
      </c>
      <c r="F22" s="234">
        <f>SUM(F4:F21)</f>
        <v>413526</v>
      </c>
      <c r="G22" s="235">
        <f t="shared" si="1"/>
        <v>347072</v>
      </c>
      <c r="H22" s="234">
        <f t="shared" si="1"/>
        <v>562943</v>
      </c>
      <c r="I22" s="235">
        <v>113001</v>
      </c>
      <c r="J22" s="234">
        <f t="shared" si="1"/>
        <v>376792</v>
      </c>
      <c r="K22" s="235">
        <f t="shared" si="1"/>
        <v>281033</v>
      </c>
      <c r="L22" s="234">
        <f t="shared" si="1"/>
        <v>374991</v>
      </c>
      <c r="M22" s="236">
        <f t="shared" si="1"/>
        <v>231979</v>
      </c>
      <c r="N22" s="237">
        <f>SUM(C22:M22)</f>
        <v>4321905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302" t="s">
        <v>31</v>
      </c>
      <c r="B24" s="303"/>
      <c r="C24" s="27">
        <f>C22/N22</f>
        <v>0.12075485231628183</v>
      </c>
      <c r="D24" s="28">
        <f>D22/N22</f>
        <v>0.16371900816885146</v>
      </c>
      <c r="E24" s="29">
        <f>E22/N22</f>
        <v>9.0492271347935693E-2</v>
      </c>
      <c r="F24" s="28">
        <f>F22/N22</f>
        <v>9.5681418263474094E-2</v>
      </c>
      <c r="G24" s="29">
        <f>G22/N22</f>
        <v>8.0305328321654462E-2</v>
      </c>
      <c r="H24" s="28">
        <f>H22/N22</f>
        <v>0.13025344148008805</v>
      </c>
      <c r="I24" s="29">
        <f>I22/N22</f>
        <v>2.6146109181020869E-2</v>
      </c>
      <c r="J24" s="28">
        <f>J22/N22</f>
        <v>8.7181925562917276E-2</v>
      </c>
      <c r="K24" s="29">
        <f>K22/N22</f>
        <v>6.502526085140696E-2</v>
      </c>
      <c r="L24" s="28">
        <f>L22/N22</f>
        <v>8.6765211174239132E-2</v>
      </c>
      <c r="M24" s="30">
        <f>M22/N22</f>
        <v>5.3675173332130163E-2</v>
      </c>
      <c r="N24" s="107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8" t="s">
        <v>0</v>
      </c>
      <c r="B26" s="314" t="s">
        <v>1</v>
      </c>
      <c r="C26" s="320" t="s">
        <v>90</v>
      </c>
      <c r="D26" s="321"/>
      <c r="E26" s="321"/>
      <c r="F26" s="321"/>
      <c r="G26" s="322"/>
      <c r="H26" s="318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9"/>
      <c r="B27" s="315"/>
      <c r="C27" s="275" t="s">
        <v>11</v>
      </c>
      <c r="D27" s="184" t="s">
        <v>32</v>
      </c>
      <c r="E27" s="275" t="s">
        <v>7</v>
      </c>
      <c r="F27" s="184" t="s">
        <v>9</v>
      </c>
      <c r="G27" s="273" t="s">
        <v>4</v>
      </c>
      <c r="H27" s="319"/>
      <c r="I27" s="1"/>
      <c r="J27" s="110"/>
      <c r="K27" s="316" t="s">
        <v>33</v>
      </c>
      <c r="L27" s="317"/>
      <c r="M27" s="161">
        <f>N22</f>
        <v>4321905</v>
      </c>
      <c r="N27" s="162">
        <f>M27/M29</f>
        <v>0.83916574761564511</v>
      </c>
    </row>
    <row r="28" spans="1:14" ht="15.75" thickBot="1" x14ac:dyDescent="0.3">
      <c r="A28" s="26">
        <v>19</v>
      </c>
      <c r="B28" s="185" t="s">
        <v>34</v>
      </c>
      <c r="C28" s="160">
        <v>317603</v>
      </c>
      <c r="D28" s="59">
        <v>257475</v>
      </c>
      <c r="E28" s="160">
        <v>146895</v>
      </c>
      <c r="F28" s="59">
        <v>80305</v>
      </c>
      <c r="G28" s="160">
        <v>26057</v>
      </c>
      <c r="H28" s="59">
        <f>SUM(C28:G28)</f>
        <v>828335</v>
      </c>
      <c r="I28" s="1"/>
      <c r="J28" s="110"/>
      <c r="K28" s="298" t="s">
        <v>34</v>
      </c>
      <c r="L28" s="299"/>
      <c r="M28" s="160">
        <f>H28</f>
        <v>828335</v>
      </c>
      <c r="N28" s="163">
        <f>M28/M29</f>
        <v>0.16083425238435489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300" t="s">
        <v>3</v>
      </c>
      <c r="L29" s="301"/>
      <c r="M29" s="164">
        <f>M27+M28</f>
        <v>5150240</v>
      </c>
      <c r="N29" s="165">
        <f>M29/M29</f>
        <v>1</v>
      </c>
    </row>
    <row r="30" spans="1:14" ht="15.75" thickBot="1" x14ac:dyDescent="0.3">
      <c r="A30" s="302" t="s">
        <v>35</v>
      </c>
      <c r="B30" s="303"/>
      <c r="C30" s="27">
        <f>C28/H28</f>
        <v>0.38342337339361487</v>
      </c>
      <c r="D30" s="111">
        <f>D28/H28</f>
        <v>0.3108343846390651</v>
      </c>
      <c r="E30" s="27">
        <f>E28/H28</f>
        <v>0.17733767135277395</v>
      </c>
      <c r="F30" s="111">
        <f>F28/H28</f>
        <v>9.6947491051325857E-2</v>
      </c>
      <c r="G30" s="27">
        <f>G28/H28</f>
        <v>3.1457079563220192E-2</v>
      </c>
      <c r="H30" s="111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C1:I1"/>
    <mergeCell ref="N2:N3"/>
    <mergeCell ref="A2:A3"/>
    <mergeCell ref="B2:B3"/>
    <mergeCell ref="C2:M2"/>
    <mergeCell ref="A26:A27"/>
    <mergeCell ref="B26:B27"/>
    <mergeCell ref="A24:B24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3.85546875" customWidth="1"/>
    <col min="2" max="2" width="20" customWidth="1"/>
  </cols>
  <sheetData>
    <row r="1" spans="1:14" ht="28.5" customHeight="1" thickBot="1" x14ac:dyDescent="0.3">
      <c r="A1" s="31"/>
      <c r="B1" s="31"/>
      <c r="C1" s="331" t="s">
        <v>105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68"/>
    </row>
    <row r="2" spans="1:14" ht="15.75" thickBot="1" x14ac:dyDescent="0.3">
      <c r="A2" s="334" t="s">
        <v>0</v>
      </c>
      <c r="B2" s="336" t="s">
        <v>1</v>
      </c>
      <c r="C2" s="349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36" t="s">
        <v>3</v>
      </c>
    </row>
    <row r="3" spans="1:14" x14ac:dyDescent="0.25">
      <c r="A3" s="360"/>
      <c r="B3" s="361"/>
      <c r="C3" s="367" t="s">
        <v>69</v>
      </c>
      <c r="D3" s="336" t="s">
        <v>4</v>
      </c>
      <c r="E3" s="356" t="s">
        <v>5</v>
      </c>
      <c r="F3" s="379" t="s">
        <v>6</v>
      </c>
      <c r="G3" s="356" t="s">
        <v>7</v>
      </c>
      <c r="H3" s="354" t="s">
        <v>8</v>
      </c>
      <c r="I3" s="356" t="s">
        <v>95</v>
      </c>
      <c r="J3" s="354" t="s">
        <v>9</v>
      </c>
      <c r="K3" s="367" t="s">
        <v>10</v>
      </c>
      <c r="L3" s="336" t="s">
        <v>93</v>
      </c>
      <c r="M3" s="356" t="s">
        <v>11</v>
      </c>
      <c r="N3" s="350"/>
    </row>
    <row r="4" spans="1:14" ht="15.75" thickBot="1" x14ac:dyDescent="0.3">
      <c r="A4" s="357"/>
      <c r="B4" s="351"/>
      <c r="C4" s="369"/>
      <c r="D4" s="357"/>
      <c r="E4" s="357"/>
      <c r="F4" s="380"/>
      <c r="G4" s="357"/>
      <c r="H4" s="355"/>
      <c r="I4" s="357"/>
      <c r="J4" s="355"/>
      <c r="K4" s="369"/>
      <c r="L4" s="357"/>
      <c r="M4" s="357"/>
      <c r="N4" s="351"/>
    </row>
    <row r="5" spans="1:14" x14ac:dyDescent="0.25">
      <c r="A5" s="36">
        <v>1</v>
      </c>
      <c r="B5" s="37" t="s">
        <v>39</v>
      </c>
      <c r="C5" s="86">
        <v>306</v>
      </c>
      <c r="D5" s="171">
        <v>58</v>
      </c>
      <c r="E5" s="86">
        <v>2365</v>
      </c>
      <c r="F5" s="171">
        <v>136</v>
      </c>
      <c r="G5" s="86">
        <v>55</v>
      </c>
      <c r="H5" s="171">
        <v>39</v>
      </c>
      <c r="I5" s="86">
        <v>41</v>
      </c>
      <c r="J5" s="171">
        <v>113</v>
      </c>
      <c r="K5" s="86">
        <v>22</v>
      </c>
      <c r="L5" s="171">
        <v>130</v>
      </c>
      <c r="M5" s="86">
        <v>38</v>
      </c>
      <c r="N5" s="171">
        <f t="shared" ref="N5:N13" si="0">SUM(C5:M5)</f>
        <v>3303</v>
      </c>
    </row>
    <row r="6" spans="1:14" x14ac:dyDescent="0.25">
      <c r="A6" s="38">
        <v>2</v>
      </c>
      <c r="B6" s="39" t="s">
        <v>40</v>
      </c>
      <c r="C6" s="86">
        <v>25</v>
      </c>
      <c r="D6" s="73">
        <v>0</v>
      </c>
      <c r="E6" s="86">
        <v>96</v>
      </c>
      <c r="F6" s="73">
        <v>1</v>
      </c>
      <c r="G6" s="86">
        <v>0</v>
      </c>
      <c r="H6" s="73">
        <v>0</v>
      </c>
      <c r="I6" s="86">
        <v>0</v>
      </c>
      <c r="J6" s="73">
        <v>0</v>
      </c>
      <c r="K6" s="86">
        <v>0</v>
      </c>
      <c r="L6" s="73">
        <v>2</v>
      </c>
      <c r="M6" s="86">
        <v>0</v>
      </c>
      <c r="N6" s="73">
        <f t="shared" si="0"/>
        <v>124</v>
      </c>
    </row>
    <row r="7" spans="1:14" x14ac:dyDescent="0.25">
      <c r="A7" s="38">
        <v>3</v>
      </c>
      <c r="B7" s="39" t="s">
        <v>41</v>
      </c>
      <c r="C7" s="70">
        <v>0</v>
      </c>
      <c r="D7" s="39">
        <v>0</v>
      </c>
      <c r="E7" s="70">
        <v>3</v>
      </c>
      <c r="F7" s="39">
        <v>0</v>
      </c>
      <c r="G7" s="70">
        <v>0</v>
      </c>
      <c r="H7" s="39">
        <v>0</v>
      </c>
      <c r="I7" s="70">
        <v>0</v>
      </c>
      <c r="J7" s="39">
        <v>0</v>
      </c>
      <c r="K7" s="70">
        <v>0</v>
      </c>
      <c r="L7" s="39">
        <v>0</v>
      </c>
      <c r="M7" s="70">
        <v>0</v>
      </c>
      <c r="N7" s="39">
        <f t="shared" si="0"/>
        <v>3</v>
      </c>
    </row>
    <row r="8" spans="1:14" x14ac:dyDescent="0.25">
      <c r="A8" s="38">
        <v>4</v>
      </c>
      <c r="B8" s="39" t="s">
        <v>42</v>
      </c>
      <c r="C8" s="70">
        <v>8</v>
      </c>
      <c r="D8" s="39">
        <v>0</v>
      </c>
      <c r="E8" s="70">
        <v>59</v>
      </c>
      <c r="F8" s="39">
        <v>0</v>
      </c>
      <c r="G8" s="70">
        <v>0</v>
      </c>
      <c r="H8" s="39">
        <v>0</v>
      </c>
      <c r="I8" s="70">
        <v>0</v>
      </c>
      <c r="J8" s="39">
        <v>0</v>
      </c>
      <c r="K8" s="70">
        <v>0</v>
      </c>
      <c r="L8" s="39">
        <v>7</v>
      </c>
      <c r="M8" s="70">
        <v>0</v>
      </c>
      <c r="N8" s="39">
        <f t="shared" si="0"/>
        <v>74</v>
      </c>
    </row>
    <row r="9" spans="1:14" x14ac:dyDescent="0.25">
      <c r="A9" s="38">
        <v>5</v>
      </c>
      <c r="B9" s="39" t="s">
        <v>43</v>
      </c>
      <c r="C9" s="70">
        <v>0</v>
      </c>
      <c r="D9" s="39">
        <v>0</v>
      </c>
      <c r="E9" s="70">
        <v>2</v>
      </c>
      <c r="F9" s="39">
        <v>0</v>
      </c>
      <c r="G9" s="70">
        <v>0</v>
      </c>
      <c r="H9" s="39">
        <v>0</v>
      </c>
      <c r="I9" s="70">
        <v>0</v>
      </c>
      <c r="J9" s="39">
        <v>0</v>
      </c>
      <c r="K9" s="70">
        <v>0</v>
      </c>
      <c r="L9" s="39">
        <v>2</v>
      </c>
      <c r="M9" s="70">
        <v>0</v>
      </c>
      <c r="N9" s="39">
        <f t="shared" si="0"/>
        <v>4</v>
      </c>
    </row>
    <row r="10" spans="1:14" x14ac:dyDescent="0.25">
      <c r="A10" s="38">
        <v>6</v>
      </c>
      <c r="B10" s="39" t="s">
        <v>44</v>
      </c>
      <c r="C10" s="70">
        <v>0</v>
      </c>
      <c r="D10" s="39">
        <v>2</v>
      </c>
      <c r="E10" s="70">
        <v>6</v>
      </c>
      <c r="F10" s="39">
        <v>3</v>
      </c>
      <c r="G10" s="70">
        <v>2</v>
      </c>
      <c r="H10" s="39">
        <v>0</v>
      </c>
      <c r="I10" s="70">
        <v>2</v>
      </c>
      <c r="J10" s="39">
        <v>0</v>
      </c>
      <c r="K10" s="70">
        <v>0</v>
      </c>
      <c r="L10" s="39">
        <v>4</v>
      </c>
      <c r="M10" s="70">
        <v>0</v>
      </c>
      <c r="N10" s="39">
        <f t="shared" si="0"/>
        <v>19</v>
      </c>
    </row>
    <row r="11" spans="1:14" x14ac:dyDescent="0.25">
      <c r="A11" s="38">
        <v>7</v>
      </c>
      <c r="B11" s="39" t="s">
        <v>45</v>
      </c>
      <c r="C11" s="70">
        <v>30</v>
      </c>
      <c r="D11" s="73">
        <v>1</v>
      </c>
      <c r="E11" s="70">
        <v>85</v>
      </c>
      <c r="F11" s="73">
        <v>80</v>
      </c>
      <c r="G11" s="70">
        <v>4</v>
      </c>
      <c r="H11" s="73">
        <v>0</v>
      </c>
      <c r="I11" s="70">
        <v>0</v>
      </c>
      <c r="J11" s="73">
        <v>0</v>
      </c>
      <c r="K11" s="70">
        <v>4</v>
      </c>
      <c r="L11" s="73">
        <v>8</v>
      </c>
      <c r="M11" s="70">
        <v>2</v>
      </c>
      <c r="N11" s="73">
        <f t="shared" si="0"/>
        <v>214</v>
      </c>
    </row>
    <row r="12" spans="1:14" ht="15.75" thickBot="1" x14ac:dyDescent="0.3">
      <c r="A12" s="41">
        <v>8</v>
      </c>
      <c r="B12" s="42" t="s">
        <v>46</v>
      </c>
      <c r="C12" s="87">
        <v>0</v>
      </c>
      <c r="D12" s="39">
        <v>0</v>
      </c>
      <c r="E12" s="87">
        <v>0</v>
      </c>
      <c r="F12" s="39">
        <v>0</v>
      </c>
      <c r="G12" s="87">
        <v>1</v>
      </c>
      <c r="H12" s="39">
        <v>0</v>
      </c>
      <c r="I12" s="87">
        <v>0</v>
      </c>
      <c r="J12" s="39">
        <v>0</v>
      </c>
      <c r="K12" s="87">
        <v>0</v>
      </c>
      <c r="L12" s="39">
        <v>0</v>
      </c>
      <c r="M12" s="87">
        <v>0</v>
      </c>
      <c r="N12" s="39">
        <f t="shared" si="0"/>
        <v>1</v>
      </c>
    </row>
    <row r="13" spans="1:14" ht="15.75" thickBot="1" x14ac:dyDescent="0.3">
      <c r="A13" s="44"/>
      <c r="B13" s="45" t="s">
        <v>37</v>
      </c>
      <c r="C13" s="49">
        <f t="shared" ref="C13:M13" si="1">SUM(C5:C12)</f>
        <v>369</v>
      </c>
      <c r="D13" s="47">
        <f t="shared" si="1"/>
        <v>61</v>
      </c>
      <c r="E13" s="49">
        <f t="shared" si="1"/>
        <v>2616</v>
      </c>
      <c r="F13" s="47">
        <f t="shared" si="1"/>
        <v>220</v>
      </c>
      <c r="G13" s="49">
        <f t="shared" si="1"/>
        <v>62</v>
      </c>
      <c r="H13" s="47">
        <f t="shared" si="1"/>
        <v>39</v>
      </c>
      <c r="I13" s="49">
        <f t="shared" si="1"/>
        <v>43</v>
      </c>
      <c r="J13" s="47">
        <f t="shared" si="1"/>
        <v>113</v>
      </c>
      <c r="K13" s="49">
        <f t="shared" si="1"/>
        <v>26</v>
      </c>
      <c r="L13" s="47">
        <f t="shared" si="1"/>
        <v>153</v>
      </c>
      <c r="M13" s="49">
        <f t="shared" si="1"/>
        <v>40</v>
      </c>
      <c r="N13" s="47">
        <f t="shared" si="0"/>
        <v>3742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29" t="s">
        <v>53</v>
      </c>
      <c r="B15" s="372"/>
      <c r="C15" s="74">
        <f>C13/N13</f>
        <v>9.8610368786745062E-2</v>
      </c>
      <c r="D15" s="75">
        <f>D13/N13</f>
        <v>1.630144307856761E-2</v>
      </c>
      <c r="E15" s="56">
        <f>E13/N13</f>
        <v>0.69909139497594874</v>
      </c>
      <c r="F15" s="75">
        <f>F13/N13</f>
        <v>5.879208979155532E-2</v>
      </c>
      <c r="G15" s="56">
        <f>G13/N13</f>
        <v>1.6568679850347406E-2</v>
      </c>
      <c r="H15" s="75">
        <f>H13/N13</f>
        <v>1.042223409941208E-2</v>
      </c>
      <c r="I15" s="56">
        <f>I13/N13</f>
        <v>1.1491181186531267E-2</v>
      </c>
      <c r="J15" s="75">
        <f>J13/N13</f>
        <v>3.0197755211117051E-2</v>
      </c>
      <c r="K15" s="56">
        <f>K13/N13</f>
        <v>6.9481560662747197E-3</v>
      </c>
      <c r="L15" s="75">
        <f>L13/N13</f>
        <v>4.0887226082308922E-2</v>
      </c>
      <c r="M15" s="76">
        <f>M13/N13</f>
        <v>1.0689470871191877E-2</v>
      </c>
      <c r="N15" s="242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31"/>
      <c r="B17" s="31"/>
      <c r="C17" s="331" t="s">
        <v>106</v>
      </c>
      <c r="D17" s="332"/>
      <c r="E17" s="332"/>
      <c r="F17" s="332"/>
      <c r="G17" s="332"/>
      <c r="H17" s="332"/>
      <c r="I17" s="332"/>
      <c r="J17" s="333"/>
      <c r="K17" s="333"/>
      <c r="L17" s="31"/>
      <c r="M17" s="31"/>
      <c r="N17" s="239" t="s">
        <v>36</v>
      </c>
    </row>
    <row r="18" spans="1:14" ht="15.75" thickBot="1" x14ac:dyDescent="0.3">
      <c r="A18" s="334" t="s">
        <v>0</v>
      </c>
      <c r="B18" s="336" t="s">
        <v>1</v>
      </c>
      <c r="C18" s="349" t="s">
        <v>2</v>
      </c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36" t="s">
        <v>3</v>
      </c>
    </row>
    <row r="19" spans="1:14" x14ac:dyDescent="0.25">
      <c r="A19" s="360"/>
      <c r="B19" s="361"/>
      <c r="C19" s="367" t="s">
        <v>69</v>
      </c>
      <c r="D19" s="336" t="s">
        <v>4</v>
      </c>
      <c r="E19" s="356" t="s">
        <v>5</v>
      </c>
      <c r="F19" s="379" t="s">
        <v>6</v>
      </c>
      <c r="G19" s="356" t="s">
        <v>7</v>
      </c>
      <c r="H19" s="354" t="s">
        <v>8</v>
      </c>
      <c r="I19" s="356" t="s">
        <v>95</v>
      </c>
      <c r="J19" s="354" t="s">
        <v>9</v>
      </c>
      <c r="K19" s="367" t="s">
        <v>10</v>
      </c>
      <c r="L19" s="336" t="s">
        <v>93</v>
      </c>
      <c r="M19" s="356" t="s">
        <v>11</v>
      </c>
      <c r="N19" s="350"/>
    </row>
    <row r="20" spans="1:14" ht="15.75" thickBot="1" x14ac:dyDescent="0.3">
      <c r="A20" s="357"/>
      <c r="B20" s="351"/>
      <c r="C20" s="369"/>
      <c r="D20" s="357"/>
      <c r="E20" s="357"/>
      <c r="F20" s="380"/>
      <c r="G20" s="357"/>
      <c r="H20" s="355"/>
      <c r="I20" s="357"/>
      <c r="J20" s="355"/>
      <c r="K20" s="369"/>
      <c r="L20" s="357"/>
      <c r="M20" s="357"/>
      <c r="N20" s="351"/>
    </row>
    <row r="21" spans="1:14" x14ac:dyDescent="0.25">
      <c r="A21" s="36">
        <v>1</v>
      </c>
      <c r="B21" s="37" t="s">
        <v>39</v>
      </c>
      <c r="C21" s="86">
        <v>1142</v>
      </c>
      <c r="D21" s="171">
        <v>484</v>
      </c>
      <c r="E21" s="86">
        <v>7469</v>
      </c>
      <c r="F21" s="171">
        <v>689</v>
      </c>
      <c r="G21" s="86">
        <v>412</v>
      </c>
      <c r="H21" s="171">
        <v>261</v>
      </c>
      <c r="I21" s="86">
        <v>276</v>
      </c>
      <c r="J21" s="171">
        <v>624</v>
      </c>
      <c r="K21" s="86">
        <v>166</v>
      </c>
      <c r="L21" s="171">
        <v>642</v>
      </c>
      <c r="M21" s="86">
        <v>170</v>
      </c>
      <c r="N21" s="171">
        <f t="shared" ref="N21:N28" si="2">SUM(C21:M21)</f>
        <v>12335</v>
      </c>
    </row>
    <row r="22" spans="1:14" x14ac:dyDescent="0.25">
      <c r="A22" s="38">
        <v>2</v>
      </c>
      <c r="B22" s="39" t="s">
        <v>40</v>
      </c>
      <c r="C22" s="86">
        <v>273</v>
      </c>
      <c r="D22" s="73">
        <v>0</v>
      </c>
      <c r="E22" s="86">
        <v>1150</v>
      </c>
      <c r="F22" s="73">
        <v>14</v>
      </c>
      <c r="G22" s="86">
        <v>0</v>
      </c>
      <c r="H22" s="73">
        <v>0</v>
      </c>
      <c r="I22" s="86">
        <v>0</v>
      </c>
      <c r="J22" s="73">
        <v>0</v>
      </c>
      <c r="K22" s="86">
        <v>0</v>
      </c>
      <c r="L22" s="73">
        <v>22</v>
      </c>
      <c r="M22" s="86">
        <v>0</v>
      </c>
      <c r="N22" s="73">
        <f t="shared" si="2"/>
        <v>1459</v>
      </c>
    </row>
    <row r="23" spans="1:14" x14ac:dyDescent="0.25">
      <c r="A23" s="38">
        <v>3</v>
      </c>
      <c r="B23" s="39" t="s">
        <v>41</v>
      </c>
      <c r="C23" s="70">
        <v>0</v>
      </c>
      <c r="D23" s="39">
        <v>0</v>
      </c>
      <c r="E23" s="70">
        <v>48</v>
      </c>
      <c r="F23" s="39">
        <v>0</v>
      </c>
      <c r="G23" s="70">
        <v>0</v>
      </c>
      <c r="H23" s="39">
        <v>0</v>
      </c>
      <c r="I23" s="70">
        <v>0</v>
      </c>
      <c r="J23" s="39">
        <v>0</v>
      </c>
      <c r="K23" s="70">
        <v>0</v>
      </c>
      <c r="L23" s="39">
        <v>0</v>
      </c>
      <c r="M23" s="70">
        <v>0</v>
      </c>
      <c r="N23" s="73">
        <f t="shared" si="2"/>
        <v>48</v>
      </c>
    </row>
    <row r="24" spans="1:14" x14ac:dyDescent="0.25">
      <c r="A24" s="38">
        <v>4</v>
      </c>
      <c r="B24" s="39" t="s">
        <v>42</v>
      </c>
      <c r="C24" s="70">
        <v>5</v>
      </c>
      <c r="D24" s="39">
        <v>0</v>
      </c>
      <c r="E24" s="70">
        <v>36</v>
      </c>
      <c r="F24" s="39">
        <v>0</v>
      </c>
      <c r="G24" s="70">
        <v>0</v>
      </c>
      <c r="H24" s="39">
        <v>0</v>
      </c>
      <c r="I24" s="70">
        <v>0</v>
      </c>
      <c r="J24" s="39">
        <v>0</v>
      </c>
      <c r="K24" s="70">
        <v>0</v>
      </c>
      <c r="L24" s="39">
        <v>5</v>
      </c>
      <c r="M24" s="70">
        <v>0</v>
      </c>
      <c r="N24" s="39">
        <f t="shared" si="2"/>
        <v>46</v>
      </c>
    </row>
    <row r="25" spans="1:14" x14ac:dyDescent="0.25">
      <c r="A25" s="38">
        <v>5</v>
      </c>
      <c r="B25" s="39" t="s">
        <v>43</v>
      </c>
      <c r="C25" s="70">
        <v>0</v>
      </c>
      <c r="D25" s="39">
        <v>0</v>
      </c>
      <c r="E25" s="70">
        <v>5</v>
      </c>
      <c r="F25" s="39">
        <v>0</v>
      </c>
      <c r="G25" s="70">
        <v>0</v>
      </c>
      <c r="H25" s="39">
        <v>0</v>
      </c>
      <c r="I25" s="70">
        <v>0</v>
      </c>
      <c r="J25" s="39">
        <v>0</v>
      </c>
      <c r="K25" s="70">
        <v>0</v>
      </c>
      <c r="L25" s="39">
        <v>5</v>
      </c>
      <c r="M25" s="70">
        <v>0</v>
      </c>
      <c r="N25" s="39">
        <f t="shared" si="2"/>
        <v>10</v>
      </c>
    </row>
    <row r="26" spans="1:14" x14ac:dyDescent="0.25">
      <c r="A26" s="38">
        <v>6</v>
      </c>
      <c r="B26" s="39" t="s">
        <v>44</v>
      </c>
      <c r="C26" s="70">
        <v>0</v>
      </c>
      <c r="D26" s="39">
        <v>12</v>
      </c>
      <c r="E26" s="70">
        <v>29</v>
      </c>
      <c r="F26" s="39">
        <v>29</v>
      </c>
      <c r="G26" s="70">
        <v>7</v>
      </c>
      <c r="H26" s="39">
        <v>0</v>
      </c>
      <c r="I26" s="70">
        <v>6</v>
      </c>
      <c r="J26" s="39">
        <v>0</v>
      </c>
      <c r="K26" s="70">
        <v>0</v>
      </c>
      <c r="L26" s="39">
        <v>26</v>
      </c>
      <c r="M26" s="70">
        <v>0</v>
      </c>
      <c r="N26" s="39">
        <f t="shared" si="2"/>
        <v>109</v>
      </c>
    </row>
    <row r="27" spans="1:14" x14ac:dyDescent="0.25">
      <c r="A27" s="38">
        <v>7</v>
      </c>
      <c r="B27" s="39" t="s">
        <v>45</v>
      </c>
      <c r="C27" s="70">
        <v>19</v>
      </c>
      <c r="D27" s="73">
        <v>3</v>
      </c>
      <c r="E27" s="70">
        <v>53</v>
      </c>
      <c r="F27" s="73">
        <v>147</v>
      </c>
      <c r="G27" s="70">
        <v>5</v>
      </c>
      <c r="H27" s="73">
        <v>0</v>
      </c>
      <c r="I27" s="70">
        <v>0</v>
      </c>
      <c r="J27" s="73">
        <v>0</v>
      </c>
      <c r="K27" s="70">
        <v>3</v>
      </c>
      <c r="L27" s="73">
        <v>5</v>
      </c>
      <c r="M27" s="70">
        <v>1</v>
      </c>
      <c r="N27" s="73">
        <f t="shared" si="2"/>
        <v>236</v>
      </c>
    </row>
    <row r="28" spans="1:14" ht="15.75" thickBot="1" x14ac:dyDescent="0.3">
      <c r="A28" s="41">
        <v>8</v>
      </c>
      <c r="B28" s="42" t="s">
        <v>46</v>
      </c>
      <c r="C28" s="87">
        <v>0</v>
      </c>
      <c r="D28" s="39">
        <v>0</v>
      </c>
      <c r="E28" s="87">
        <v>0</v>
      </c>
      <c r="F28" s="39">
        <v>0</v>
      </c>
      <c r="G28" s="87">
        <v>20</v>
      </c>
      <c r="H28" s="39">
        <v>0</v>
      </c>
      <c r="I28" s="87">
        <v>0</v>
      </c>
      <c r="J28" s="39">
        <v>0</v>
      </c>
      <c r="K28" s="87">
        <v>0</v>
      </c>
      <c r="L28" s="39">
        <v>0</v>
      </c>
      <c r="M28" s="87">
        <v>0</v>
      </c>
      <c r="N28" s="39">
        <f t="shared" si="2"/>
        <v>20</v>
      </c>
    </row>
    <row r="29" spans="1:14" ht="15.75" thickBot="1" x14ac:dyDescent="0.3">
      <c r="A29" s="44"/>
      <c r="B29" s="45" t="s">
        <v>37</v>
      </c>
      <c r="C29" s="49">
        <f t="shared" ref="C29:M29" si="3">SUM(C21:C28)</f>
        <v>1439</v>
      </c>
      <c r="D29" s="47">
        <f>SUM(D21:D28)</f>
        <v>499</v>
      </c>
      <c r="E29" s="49">
        <f t="shared" si="3"/>
        <v>8790</v>
      </c>
      <c r="F29" s="47">
        <f t="shared" si="3"/>
        <v>879</v>
      </c>
      <c r="G29" s="49">
        <f t="shared" si="3"/>
        <v>444</v>
      </c>
      <c r="H29" s="47">
        <f t="shared" si="3"/>
        <v>261</v>
      </c>
      <c r="I29" s="49">
        <f>SUM(I21:I28)</f>
        <v>282</v>
      </c>
      <c r="J29" s="47">
        <f t="shared" si="3"/>
        <v>624</v>
      </c>
      <c r="K29" s="49">
        <f t="shared" si="3"/>
        <v>169</v>
      </c>
      <c r="L29" s="47">
        <f t="shared" si="3"/>
        <v>705</v>
      </c>
      <c r="M29" s="49">
        <f t="shared" si="3"/>
        <v>171</v>
      </c>
      <c r="N29" s="47">
        <f>SUM(C29:M29)</f>
        <v>14263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29" t="s">
        <v>53</v>
      </c>
      <c r="B31" s="372"/>
      <c r="C31" s="74">
        <f>C29/N29</f>
        <v>0.10089041576106009</v>
      </c>
      <c r="D31" s="75">
        <f>D29/N29</f>
        <v>3.4985627147163988E-2</v>
      </c>
      <c r="E31" s="56">
        <f>E29/N29</f>
        <v>0.61627988501717734</v>
      </c>
      <c r="F31" s="75">
        <f>F29/N29</f>
        <v>6.1627988501717731E-2</v>
      </c>
      <c r="G31" s="56">
        <f>G29/N29</f>
        <v>3.112949589847858E-2</v>
      </c>
      <c r="H31" s="75">
        <f>H29/N29</f>
        <v>1.829909556194349E-2</v>
      </c>
      <c r="I31" s="56">
        <f>I29/N29</f>
        <v>1.9771436584168828E-2</v>
      </c>
      <c r="J31" s="75">
        <f>J29/N29</f>
        <v>4.3749561803267195E-2</v>
      </c>
      <c r="K31" s="56">
        <f>K29/N29</f>
        <v>1.1848839655051532E-2</v>
      </c>
      <c r="L31" s="75">
        <f>L29/N29</f>
        <v>4.9428591460422069E-2</v>
      </c>
      <c r="M31" s="76">
        <f>M29/N29</f>
        <v>1.1989062609549184E-2</v>
      </c>
      <c r="N31" s="242">
        <f>N29/N29</f>
        <v>1</v>
      </c>
    </row>
  </sheetData>
  <mergeCells count="34">
    <mergeCell ref="A31:B31"/>
    <mergeCell ref="G19:G20"/>
    <mergeCell ref="H19:H20"/>
    <mergeCell ref="I19:I20"/>
    <mergeCell ref="J19:J20"/>
    <mergeCell ref="A15:B15"/>
    <mergeCell ref="C17:K17"/>
    <mergeCell ref="A18:A20"/>
    <mergeCell ref="B18:B20"/>
    <mergeCell ref="C18:M18"/>
    <mergeCell ref="M19:M20"/>
    <mergeCell ref="K19:K20"/>
    <mergeCell ref="L19:L20"/>
    <mergeCell ref="N18:N20"/>
    <mergeCell ref="C19:C20"/>
    <mergeCell ref="D19:D20"/>
    <mergeCell ref="E19:E20"/>
    <mergeCell ref="F19:F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4.5703125" customWidth="1"/>
    <col min="2" max="2" width="26.7109375" customWidth="1"/>
  </cols>
  <sheetData>
    <row r="1" spans="1:14" ht="24.75" customHeight="1" thickBot="1" x14ac:dyDescent="0.3">
      <c r="A1" s="174"/>
      <c r="B1" s="174"/>
      <c r="C1" s="383" t="s">
        <v>107</v>
      </c>
      <c r="D1" s="384"/>
      <c r="E1" s="384"/>
      <c r="F1" s="384"/>
      <c r="G1" s="384"/>
      <c r="H1" s="384"/>
      <c r="I1" s="384"/>
      <c r="J1" s="385"/>
      <c r="K1" s="385"/>
      <c r="L1" s="174"/>
      <c r="M1" s="174"/>
      <c r="N1" s="175"/>
    </row>
    <row r="2" spans="1:14" ht="15.75" thickBot="1" x14ac:dyDescent="0.3">
      <c r="A2" s="334" t="s">
        <v>0</v>
      </c>
      <c r="B2" s="336" t="s">
        <v>1</v>
      </c>
      <c r="C2" s="349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36" t="s">
        <v>3</v>
      </c>
    </row>
    <row r="3" spans="1:14" x14ac:dyDescent="0.25">
      <c r="A3" s="360"/>
      <c r="B3" s="361"/>
      <c r="C3" s="352" t="s">
        <v>69</v>
      </c>
      <c r="D3" s="354" t="s">
        <v>4</v>
      </c>
      <c r="E3" s="356" t="s">
        <v>5</v>
      </c>
      <c r="F3" s="354" t="s">
        <v>6</v>
      </c>
      <c r="G3" s="356" t="s">
        <v>7</v>
      </c>
      <c r="H3" s="354" t="s">
        <v>8</v>
      </c>
      <c r="I3" s="356" t="s">
        <v>95</v>
      </c>
      <c r="J3" s="336" t="s">
        <v>9</v>
      </c>
      <c r="K3" s="386" t="s">
        <v>38</v>
      </c>
      <c r="L3" s="336" t="s">
        <v>93</v>
      </c>
      <c r="M3" s="358" t="s">
        <v>11</v>
      </c>
      <c r="N3" s="350"/>
    </row>
    <row r="4" spans="1:14" ht="15.75" thickBot="1" x14ac:dyDescent="0.3">
      <c r="A4" s="357"/>
      <c r="B4" s="351"/>
      <c r="C4" s="353"/>
      <c r="D4" s="355"/>
      <c r="E4" s="357"/>
      <c r="F4" s="355"/>
      <c r="G4" s="357"/>
      <c r="H4" s="355"/>
      <c r="I4" s="357"/>
      <c r="J4" s="357"/>
      <c r="K4" s="387"/>
      <c r="L4" s="357"/>
      <c r="M4" s="359"/>
      <c r="N4" s="351"/>
    </row>
    <row r="5" spans="1:14" x14ac:dyDescent="0.25">
      <c r="A5" s="36">
        <v>1</v>
      </c>
      <c r="B5" s="37" t="s">
        <v>39</v>
      </c>
      <c r="C5" s="167">
        <v>586</v>
      </c>
      <c r="D5" s="93">
        <v>1185</v>
      </c>
      <c r="E5" s="167">
        <v>892</v>
      </c>
      <c r="F5" s="93">
        <v>819</v>
      </c>
      <c r="G5" s="167">
        <v>1158</v>
      </c>
      <c r="H5" s="176">
        <v>867</v>
      </c>
      <c r="I5" s="167">
        <v>843</v>
      </c>
      <c r="J5" s="93">
        <v>1185</v>
      </c>
      <c r="K5" s="167">
        <v>980</v>
      </c>
      <c r="L5" s="93">
        <v>864</v>
      </c>
      <c r="M5" s="167">
        <v>459</v>
      </c>
      <c r="N5" s="171">
        <f t="shared" ref="N5:N17" si="0">SUM(C5:M5)</f>
        <v>9838</v>
      </c>
    </row>
    <row r="6" spans="1:14" x14ac:dyDescent="0.25">
      <c r="A6" s="38">
        <v>2</v>
      </c>
      <c r="B6" s="39" t="s">
        <v>40</v>
      </c>
      <c r="C6" s="86">
        <v>95</v>
      </c>
      <c r="D6" s="67">
        <v>178</v>
      </c>
      <c r="E6" s="86">
        <v>111</v>
      </c>
      <c r="F6" s="67">
        <v>185</v>
      </c>
      <c r="G6" s="86">
        <v>117</v>
      </c>
      <c r="H6" s="67">
        <v>134</v>
      </c>
      <c r="I6" s="86">
        <v>20</v>
      </c>
      <c r="J6" s="67">
        <v>152</v>
      </c>
      <c r="K6" s="86">
        <v>159</v>
      </c>
      <c r="L6" s="67">
        <v>56</v>
      </c>
      <c r="M6" s="86">
        <v>66</v>
      </c>
      <c r="N6" s="73">
        <f t="shared" si="0"/>
        <v>1273</v>
      </c>
    </row>
    <row r="7" spans="1:14" x14ac:dyDescent="0.25">
      <c r="A7" s="38">
        <v>3</v>
      </c>
      <c r="B7" s="39" t="s">
        <v>41</v>
      </c>
      <c r="C7" s="86">
        <v>5</v>
      </c>
      <c r="D7" s="67">
        <v>13</v>
      </c>
      <c r="E7" s="86">
        <v>11</v>
      </c>
      <c r="F7" s="67">
        <v>19</v>
      </c>
      <c r="G7" s="86">
        <v>7</v>
      </c>
      <c r="H7" s="71">
        <v>3</v>
      </c>
      <c r="I7" s="70">
        <v>10</v>
      </c>
      <c r="J7" s="67">
        <v>41</v>
      </c>
      <c r="K7" s="86">
        <v>22</v>
      </c>
      <c r="L7" s="67">
        <v>10</v>
      </c>
      <c r="M7" s="70">
        <v>4</v>
      </c>
      <c r="N7" s="73">
        <f t="shared" si="0"/>
        <v>145</v>
      </c>
    </row>
    <row r="8" spans="1:14" x14ac:dyDescent="0.25">
      <c r="A8" s="38">
        <v>4</v>
      </c>
      <c r="B8" s="39" t="s">
        <v>42</v>
      </c>
      <c r="C8" s="70">
        <v>2</v>
      </c>
      <c r="D8" s="71">
        <v>5</v>
      </c>
      <c r="E8" s="70">
        <v>5</v>
      </c>
      <c r="F8" s="71">
        <v>0</v>
      </c>
      <c r="G8" s="70">
        <v>3</v>
      </c>
      <c r="H8" s="71">
        <v>0</v>
      </c>
      <c r="I8" s="70">
        <v>0</v>
      </c>
      <c r="J8" s="71">
        <v>2</v>
      </c>
      <c r="K8" s="86">
        <v>4</v>
      </c>
      <c r="L8" s="67">
        <v>0</v>
      </c>
      <c r="M8" s="70">
        <v>0</v>
      </c>
      <c r="N8" s="73">
        <f t="shared" si="0"/>
        <v>21</v>
      </c>
    </row>
    <row r="9" spans="1:14" x14ac:dyDescent="0.25">
      <c r="A9" s="38">
        <v>5</v>
      </c>
      <c r="B9" s="39" t="s">
        <v>43</v>
      </c>
      <c r="C9" s="70">
        <v>0</v>
      </c>
      <c r="D9" s="71">
        <v>0</v>
      </c>
      <c r="E9" s="70">
        <v>4</v>
      </c>
      <c r="F9" s="71">
        <v>0</v>
      </c>
      <c r="G9" s="70">
        <v>3</v>
      </c>
      <c r="H9" s="71">
        <v>1</v>
      </c>
      <c r="I9" s="70">
        <v>0</v>
      </c>
      <c r="J9" s="71">
        <v>0</v>
      </c>
      <c r="K9" s="87">
        <v>6</v>
      </c>
      <c r="L9" s="71">
        <v>3</v>
      </c>
      <c r="M9" s="70">
        <v>0</v>
      </c>
      <c r="N9" s="39">
        <f t="shared" si="0"/>
        <v>17</v>
      </c>
    </row>
    <row r="10" spans="1:14" x14ac:dyDescent="0.25">
      <c r="A10" s="38">
        <v>6</v>
      </c>
      <c r="B10" s="39" t="s">
        <v>44</v>
      </c>
      <c r="C10" s="86">
        <v>6</v>
      </c>
      <c r="D10" s="67">
        <v>8</v>
      </c>
      <c r="E10" s="86">
        <v>1</v>
      </c>
      <c r="F10" s="67">
        <v>4</v>
      </c>
      <c r="G10" s="86">
        <v>6</v>
      </c>
      <c r="H10" s="67">
        <v>1</v>
      </c>
      <c r="I10" s="86">
        <v>11</v>
      </c>
      <c r="J10" s="67">
        <v>4</v>
      </c>
      <c r="K10" s="86">
        <v>5</v>
      </c>
      <c r="L10" s="67">
        <v>4</v>
      </c>
      <c r="M10" s="86">
        <v>7</v>
      </c>
      <c r="N10" s="73">
        <f t="shared" si="0"/>
        <v>57</v>
      </c>
    </row>
    <row r="11" spans="1:14" x14ac:dyDescent="0.25">
      <c r="A11" s="38">
        <v>7</v>
      </c>
      <c r="B11" s="39" t="s">
        <v>45</v>
      </c>
      <c r="C11" s="70">
        <v>0</v>
      </c>
      <c r="D11" s="67">
        <v>2</v>
      </c>
      <c r="E11" s="70">
        <v>0</v>
      </c>
      <c r="F11" s="71">
        <v>0</v>
      </c>
      <c r="G11" s="70">
        <v>0</v>
      </c>
      <c r="H11" s="71">
        <v>0</v>
      </c>
      <c r="I11" s="70">
        <v>1</v>
      </c>
      <c r="J11" s="71">
        <v>0</v>
      </c>
      <c r="K11" s="85">
        <v>0</v>
      </c>
      <c r="L11" s="71">
        <v>0</v>
      </c>
      <c r="M11" s="70">
        <v>2</v>
      </c>
      <c r="N11" s="73">
        <f t="shared" si="0"/>
        <v>5</v>
      </c>
    </row>
    <row r="12" spans="1:14" x14ac:dyDescent="0.25">
      <c r="A12" s="38">
        <v>8</v>
      </c>
      <c r="B12" s="39" t="s">
        <v>46</v>
      </c>
      <c r="C12" s="70">
        <v>1</v>
      </c>
      <c r="D12" s="71">
        <v>0</v>
      </c>
      <c r="E12" s="70">
        <v>6</v>
      </c>
      <c r="F12" s="71">
        <v>1</v>
      </c>
      <c r="G12" s="70">
        <v>1</v>
      </c>
      <c r="H12" s="71">
        <v>3</v>
      </c>
      <c r="I12" s="70">
        <v>0</v>
      </c>
      <c r="J12" s="71">
        <v>13</v>
      </c>
      <c r="K12" s="86">
        <v>22</v>
      </c>
      <c r="L12" s="71">
        <v>6</v>
      </c>
      <c r="M12" s="70">
        <v>1</v>
      </c>
      <c r="N12" s="73">
        <f t="shared" si="0"/>
        <v>54</v>
      </c>
    </row>
    <row r="13" spans="1:14" ht="22.5" x14ac:dyDescent="0.25">
      <c r="A13" s="38">
        <v>9</v>
      </c>
      <c r="B13" s="69" t="s">
        <v>47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33.75" x14ac:dyDescent="0.25">
      <c r="A14" s="38">
        <v>10</v>
      </c>
      <c r="B14" s="69" t="s">
        <v>48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2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2</v>
      </c>
    </row>
    <row r="16" spans="1:14" ht="56.25" x14ac:dyDescent="0.25">
      <c r="A16" s="38">
        <v>12</v>
      </c>
      <c r="B16" s="69" t="s">
        <v>50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 t="shared" si="0"/>
        <v>0</v>
      </c>
    </row>
    <row r="17" spans="1:14" ht="34.5" thickBot="1" x14ac:dyDescent="0.3">
      <c r="A17" s="38">
        <v>13</v>
      </c>
      <c r="B17" s="69" t="s">
        <v>51</v>
      </c>
      <c r="C17" s="86">
        <v>0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0</v>
      </c>
    </row>
    <row r="18" spans="1:14" ht="15.75" thickBot="1" x14ac:dyDescent="0.3">
      <c r="A18" s="44"/>
      <c r="B18" s="45" t="s">
        <v>37</v>
      </c>
      <c r="C18" s="49">
        <f t="shared" ref="C18:M18" si="1">SUM(C5:C17)</f>
        <v>695</v>
      </c>
      <c r="D18" s="50">
        <f t="shared" si="1"/>
        <v>1391</v>
      </c>
      <c r="E18" s="49">
        <f t="shared" si="1"/>
        <v>1030</v>
      </c>
      <c r="F18" s="50">
        <f t="shared" si="1"/>
        <v>1028</v>
      </c>
      <c r="G18" s="49">
        <f t="shared" si="1"/>
        <v>1295</v>
      </c>
      <c r="H18" s="50">
        <f t="shared" si="1"/>
        <v>1011</v>
      </c>
      <c r="I18" s="49">
        <f t="shared" si="1"/>
        <v>885</v>
      </c>
      <c r="J18" s="50">
        <f t="shared" si="1"/>
        <v>1397</v>
      </c>
      <c r="K18" s="49">
        <f t="shared" si="1"/>
        <v>1198</v>
      </c>
      <c r="L18" s="50">
        <f>SUM(L5:L17)</f>
        <v>943</v>
      </c>
      <c r="M18" s="49">
        <f t="shared" si="1"/>
        <v>539</v>
      </c>
      <c r="N18" s="47">
        <f>SUM(C18:M18)</f>
        <v>11412</v>
      </c>
    </row>
    <row r="19" spans="1:14" ht="15.75" thickBot="1" x14ac:dyDescent="0.3">
      <c r="A19" s="141"/>
      <c r="B19" s="142"/>
      <c r="C19" s="54"/>
      <c r="D19" s="48"/>
      <c r="E19" s="54"/>
      <c r="F19" s="48"/>
      <c r="G19" s="54"/>
      <c r="H19" s="48"/>
      <c r="I19" s="54"/>
      <c r="J19" s="48"/>
      <c r="K19" s="54"/>
      <c r="L19" s="48"/>
      <c r="M19" s="54"/>
      <c r="N19" s="54"/>
    </row>
    <row r="20" spans="1:14" ht="15.75" thickBot="1" x14ac:dyDescent="0.3">
      <c r="A20" s="381" t="s">
        <v>53</v>
      </c>
      <c r="B20" s="382"/>
      <c r="C20" s="74">
        <f>C18/N18</f>
        <v>6.0900806168944971E-2</v>
      </c>
      <c r="D20" s="75">
        <f>D18/N18</f>
        <v>0.12188923939712583</v>
      </c>
      <c r="E20" s="56">
        <f>E18/N18</f>
        <v>9.0255871012968808E-2</v>
      </c>
      <c r="F20" s="75">
        <f>F18/N18</f>
        <v>9.008061689449702E-2</v>
      </c>
      <c r="G20" s="56">
        <f>G18/N18</f>
        <v>0.1134770417104802</v>
      </c>
      <c r="H20" s="75">
        <f>H18/N18</f>
        <v>8.859095688748686E-2</v>
      </c>
      <c r="I20" s="56">
        <f>I18/N18</f>
        <v>7.7549947423764462E-2</v>
      </c>
      <c r="J20" s="75">
        <f>J18/N18</f>
        <v>0.12241500175254119</v>
      </c>
      <c r="K20" s="56">
        <f>K18/N18</f>
        <v>0.10497721696459866</v>
      </c>
      <c r="L20" s="75">
        <f>L18/N18</f>
        <v>8.2632316859446192E-2</v>
      </c>
      <c r="M20" s="76">
        <f>M18/N18</f>
        <v>4.7230984928145814E-2</v>
      </c>
      <c r="N20" s="55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3.85546875" customWidth="1"/>
    <col min="2" max="2" width="27.42578125" customWidth="1"/>
    <col min="11" max="11" width="9.5703125" bestFit="1" customWidth="1"/>
  </cols>
  <sheetData>
    <row r="1" spans="1:14" ht="32.25" customHeight="1" thickBot="1" x14ac:dyDescent="0.3">
      <c r="A1" s="174" t="s">
        <v>67</v>
      </c>
      <c r="B1" s="31"/>
      <c r="C1" s="331" t="s">
        <v>108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239" t="s">
        <v>36</v>
      </c>
    </row>
    <row r="2" spans="1:14" ht="15.75" thickBot="1" x14ac:dyDescent="0.3">
      <c r="A2" s="334" t="s">
        <v>0</v>
      </c>
      <c r="B2" s="336" t="s">
        <v>1</v>
      </c>
      <c r="C2" s="349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36" t="s">
        <v>3</v>
      </c>
    </row>
    <row r="3" spans="1:14" x14ac:dyDescent="0.25">
      <c r="A3" s="360"/>
      <c r="B3" s="361"/>
      <c r="C3" s="352" t="s">
        <v>69</v>
      </c>
      <c r="D3" s="354" t="s">
        <v>4</v>
      </c>
      <c r="E3" s="356" t="s">
        <v>5</v>
      </c>
      <c r="F3" s="354" t="s">
        <v>6</v>
      </c>
      <c r="G3" s="356" t="s">
        <v>7</v>
      </c>
      <c r="H3" s="354" t="s">
        <v>8</v>
      </c>
      <c r="I3" s="356" t="s">
        <v>95</v>
      </c>
      <c r="J3" s="336" t="s">
        <v>9</v>
      </c>
      <c r="K3" s="386" t="s">
        <v>38</v>
      </c>
      <c r="L3" s="336" t="s">
        <v>93</v>
      </c>
      <c r="M3" s="358" t="s">
        <v>11</v>
      </c>
      <c r="N3" s="350"/>
    </row>
    <row r="4" spans="1:14" ht="15.75" thickBot="1" x14ac:dyDescent="0.3">
      <c r="A4" s="357"/>
      <c r="B4" s="351"/>
      <c r="C4" s="353"/>
      <c r="D4" s="355"/>
      <c r="E4" s="357"/>
      <c r="F4" s="355"/>
      <c r="G4" s="357"/>
      <c r="H4" s="355"/>
      <c r="I4" s="357"/>
      <c r="J4" s="357"/>
      <c r="K4" s="387"/>
      <c r="L4" s="357"/>
      <c r="M4" s="359"/>
      <c r="N4" s="351"/>
    </row>
    <row r="5" spans="1:14" x14ac:dyDescent="0.25">
      <c r="A5" s="36">
        <v>1</v>
      </c>
      <c r="B5" s="37" t="s">
        <v>39</v>
      </c>
      <c r="C5" s="167">
        <v>30230</v>
      </c>
      <c r="D5" s="93">
        <v>68875</v>
      </c>
      <c r="E5" s="167">
        <v>55763</v>
      </c>
      <c r="F5" s="93">
        <v>66008</v>
      </c>
      <c r="G5" s="167">
        <v>72075</v>
      </c>
      <c r="H5" s="176">
        <v>51365</v>
      </c>
      <c r="I5" s="167">
        <v>48786</v>
      </c>
      <c r="J5" s="93">
        <v>65495</v>
      </c>
      <c r="K5" s="167">
        <v>53011</v>
      </c>
      <c r="L5" s="93">
        <v>54763</v>
      </c>
      <c r="M5" s="167">
        <v>42381</v>
      </c>
      <c r="N5" s="171">
        <f t="shared" ref="N5:N17" si="0">SUM(C5:M5)</f>
        <v>608752</v>
      </c>
    </row>
    <row r="6" spans="1:14" x14ac:dyDescent="0.25">
      <c r="A6" s="38">
        <v>2</v>
      </c>
      <c r="B6" s="39" t="s">
        <v>40</v>
      </c>
      <c r="C6" s="86">
        <v>5970</v>
      </c>
      <c r="D6" s="67">
        <v>8469</v>
      </c>
      <c r="E6" s="86">
        <v>4799</v>
      </c>
      <c r="F6" s="67">
        <v>9717</v>
      </c>
      <c r="G6" s="86">
        <v>8803</v>
      </c>
      <c r="H6" s="67">
        <v>7422</v>
      </c>
      <c r="I6" s="86">
        <v>771</v>
      </c>
      <c r="J6" s="67">
        <v>6407</v>
      </c>
      <c r="K6" s="86">
        <v>9245</v>
      </c>
      <c r="L6" s="67">
        <v>4297</v>
      </c>
      <c r="M6" s="86">
        <v>3917</v>
      </c>
      <c r="N6" s="73">
        <f t="shared" si="0"/>
        <v>69817</v>
      </c>
    </row>
    <row r="7" spans="1:14" x14ac:dyDescent="0.25">
      <c r="A7" s="38">
        <v>3</v>
      </c>
      <c r="B7" s="39" t="s">
        <v>41</v>
      </c>
      <c r="C7" s="86">
        <v>605</v>
      </c>
      <c r="D7" s="67">
        <v>549</v>
      </c>
      <c r="E7" s="86">
        <v>3931</v>
      </c>
      <c r="F7" s="67">
        <v>1114</v>
      </c>
      <c r="G7" s="86">
        <v>222</v>
      </c>
      <c r="H7" s="67">
        <v>162</v>
      </c>
      <c r="I7" s="70">
        <v>895</v>
      </c>
      <c r="J7" s="67">
        <v>2361</v>
      </c>
      <c r="K7" s="86">
        <v>3024</v>
      </c>
      <c r="L7" s="67">
        <v>452</v>
      </c>
      <c r="M7" s="86">
        <v>2309</v>
      </c>
      <c r="N7" s="73">
        <f t="shared" si="0"/>
        <v>15624</v>
      </c>
    </row>
    <row r="8" spans="1:14" x14ac:dyDescent="0.25">
      <c r="A8" s="38">
        <v>4</v>
      </c>
      <c r="B8" s="39" t="s">
        <v>42</v>
      </c>
      <c r="C8" s="70">
        <v>76</v>
      </c>
      <c r="D8" s="71">
        <v>291</v>
      </c>
      <c r="E8" s="70">
        <v>857</v>
      </c>
      <c r="F8" s="71">
        <v>0</v>
      </c>
      <c r="G8" s="70">
        <v>64</v>
      </c>
      <c r="H8" s="71">
        <v>0</v>
      </c>
      <c r="I8" s="70">
        <v>0</v>
      </c>
      <c r="J8" s="71">
        <v>38</v>
      </c>
      <c r="K8" s="70">
        <v>292</v>
      </c>
      <c r="L8" s="67">
        <v>0</v>
      </c>
      <c r="M8" s="70">
        <v>0</v>
      </c>
      <c r="N8" s="73">
        <f t="shared" si="0"/>
        <v>1618</v>
      </c>
    </row>
    <row r="9" spans="1:14" x14ac:dyDescent="0.25">
      <c r="A9" s="38">
        <v>5</v>
      </c>
      <c r="B9" s="39" t="s">
        <v>43</v>
      </c>
      <c r="C9" s="70">
        <v>0</v>
      </c>
      <c r="D9" s="71">
        <v>0</v>
      </c>
      <c r="E9" s="70">
        <v>191</v>
      </c>
      <c r="F9" s="71">
        <v>0</v>
      </c>
      <c r="G9" s="70">
        <v>959</v>
      </c>
      <c r="H9" s="71">
        <v>68</v>
      </c>
      <c r="I9" s="70">
        <v>0</v>
      </c>
      <c r="J9" s="71">
        <v>0</v>
      </c>
      <c r="K9" s="95">
        <v>1049</v>
      </c>
      <c r="L9" s="71">
        <v>114</v>
      </c>
      <c r="M9" s="70">
        <v>0</v>
      </c>
      <c r="N9" s="73">
        <f t="shared" si="0"/>
        <v>2381</v>
      </c>
    </row>
    <row r="10" spans="1:14" x14ac:dyDescent="0.25">
      <c r="A10" s="38">
        <v>6</v>
      </c>
      <c r="B10" s="39" t="s">
        <v>44</v>
      </c>
      <c r="C10" s="86">
        <v>1013</v>
      </c>
      <c r="D10" s="67">
        <v>180</v>
      </c>
      <c r="E10" s="86">
        <v>38</v>
      </c>
      <c r="F10" s="67">
        <v>128</v>
      </c>
      <c r="G10" s="86">
        <v>217</v>
      </c>
      <c r="H10" s="67">
        <v>103</v>
      </c>
      <c r="I10" s="86">
        <v>920</v>
      </c>
      <c r="J10" s="67">
        <v>196</v>
      </c>
      <c r="K10" s="86">
        <v>58</v>
      </c>
      <c r="L10" s="67">
        <v>52</v>
      </c>
      <c r="M10" s="86">
        <v>205</v>
      </c>
      <c r="N10" s="73">
        <f t="shared" si="0"/>
        <v>3110</v>
      </c>
    </row>
    <row r="11" spans="1:14" x14ac:dyDescent="0.25">
      <c r="A11" s="38">
        <v>7</v>
      </c>
      <c r="B11" s="39" t="s">
        <v>45</v>
      </c>
      <c r="C11" s="70">
        <v>0</v>
      </c>
      <c r="D11" s="67">
        <v>25</v>
      </c>
      <c r="E11" s="70">
        <v>0</v>
      </c>
      <c r="F11" s="71">
        <v>0</v>
      </c>
      <c r="G11" s="70">
        <v>0</v>
      </c>
      <c r="H11" s="71">
        <v>0</v>
      </c>
      <c r="I11" s="70">
        <v>70</v>
      </c>
      <c r="J11" s="71">
        <v>0</v>
      </c>
      <c r="K11" s="85">
        <v>0</v>
      </c>
      <c r="L11" s="71">
        <v>0</v>
      </c>
      <c r="M11" s="70">
        <v>78</v>
      </c>
      <c r="N11" s="73">
        <f t="shared" si="0"/>
        <v>173</v>
      </c>
    </row>
    <row r="12" spans="1:14" x14ac:dyDescent="0.25">
      <c r="A12" s="38">
        <v>8</v>
      </c>
      <c r="B12" s="39" t="s">
        <v>46</v>
      </c>
      <c r="C12" s="70">
        <v>41</v>
      </c>
      <c r="D12" s="67">
        <v>0</v>
      </c>
      <c r="E12" s="70">
        <v>340</v>
      </c>
      <c r="F12" s="71">
        <v>32</v>
      </c>
      <c r="G12" s="70">
        <v>15</v>
      </c>
      <c r="H12" s="71">
        <v>113</v>
      </c>
      <c r="I12" s="70">
        <v>0</v>
      </c>
      <c r="J12" s="71">
        <v>278</v>
      </c>
      <c r="K12" s="86">
        <v>555</v>
      </c>
      <c r="L12" s="71">
        <v>91</v>
      </c>
      <c r="M12" s="70">
        <v>41</v>
      </c>
      <c r="N12" s="73">
        <f t="shared" si="0"/>
        <v>1506</v>
      </c>
    </row>
    <row r="13" spans="1:14" ht="22.5" x14ac:dyDescent="0.25">
      <c r="A13" s="38">
        <v>9</v>
      </c>
      <c r="B13" s="69" t="s">
        <v>47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33.75" x14ac:dyDescent="0.25">
      <c r="A14" s="38">
        <v>10</v>
      </c>
      <c r="B14" s="243" t="s">
        <v>48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79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79</v>
      </c>
    </row>
    <row r="16" spans="1:14" ht="56.25" x14ac:dyDescent="0.25">
      <c r="A16" s="38">
        <v>12</v>
      </c>
      <c r="B16" s="69" t="s">
        <v>50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 t="shared" si="0"/>
        <v>0</v>
      </c>
    </row>
    <row r="17" spans="1:14" ht="34.5" thickBot="1" x14ac:dyDescent="0.3">
      <c r="A17" s="38">
        <v>13</v>
      </c>
      <c r="B17" s="69" t="s">
        <v>51</v>
      </c>
      <c r="C17" s="70">
        <v>0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0</v>
      </c>
    </row>
    <row r="18" spans="1:14" ht="15.75" thickBot="1" x14ac:dyDescent="0.3">
      <c r="A18" s="44"/>
      <c r="B18" s="45" t="s">
        <v>37</v>
      </c>
      <c r="C18" s="49">
        <f t="shared" ref="C18:M18" si="1">SUM(C5:C17)</f>
        <v>37935</v>
      </c>
      <c r="D18" s="50">
        <f>SUM(D5:D17)</f>
        <v>78389</v>
      </c>
      <c r="E18" s="49">
        <f t="shared" si="1"/>
        <v>65919</v>
      </c>
      <c r="F18" s="50">
        <f>SUM(F5:F17)</f>
        <v>76999</v>
      </c>
      <c r="G18" s="49">
        <f t="shared" si="1"/>
        <v>82355</v>
      </c>
      <c r="H18" s="50">
        <f t="shared" si="1"/>
        <v>59312</v>
      </c>
      <c r="I18" s="49">
        <f>SUM(I5:I17)</f>
        <v>51442</v>
      </c>
      <c r="J18" s="50">
        <f t="shared" si="1"/>
        <v>74775</v>
      </c>
      <c r="K18" s="101">
        <f t="shared" si="1"/>
        <v>67234</v>
      </c>
      <c r="L18" s="50">
        <f t="shared" si="1"/>
        <v>59769</v>
      </c>
      <c r="M18" s="49">
        <f t="shared" si="1"/>
        <v>48931</v>
      </c>
      <c r="N18" s="47">
        <f>SUM(N5:N17)</f>
        <v>703060</v>
      </c>
    </row>
    <row r="19" spans="1:14" ht="15.75" thickBot="1" x14ac:dyDescent="0.3"/>
    <row r="20" spans="1:14" ht="15.75" thickBot="1" x14ac:dyDescent="0.3">
      <c r="A20" s="381" t="s">
        <v>53</v>
      </c>
      <c r="B20" s="382"/>
      <c r="C20" s="74">
        <f>C18/N18</f>
        <v>5.3956988023781752E-2</v>
      </c>
      <c r="D20" s="75">
        <f>D18/N18</f>
        <v>0.11149688504537308</v>
      </c>
      <c r="E20" s="56">
        <f>E18/N18</f>
        <v>9.376013427019031E-2</v>
      </c>
      <c r="F20" s="75">
        <f>F18/N18</f>
        <v>0.10951981338719313</v>
      </c>
      <c r="G20" s="56">
        <f>G18/N18</f>
        <v>0.11713793986288511</v>
      </c>
      <c r="H20" s="75">
        <f>H18/N18</f>
        <v>8.4362643302136373E-2</v>
      </c>
      <c r="I20" s="56">
        <f>I18/N18</f>
        <v>7.316871959718943E-2</v>
      </c>
      <c r="J20" s="75">
        <f>J18/N18</f>
        <v>0.1063564987341052</v>
      </c>
      <c r="K20" s="56">
        <f>K18/N18</f>
        <v>9.5630529400051206E-2</v>
      </c>
      <c r="L20" s="75">
        <f>L18/N18</f>
        <v>8.5012658948027189E-2</v>
      </c>
      <c r="M20" s="76">
        <f>M18/N18</f>
        <v>6.9597189429067216E-2</v>
      </c>
      <c r="N20" s="242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" customWidth="1"/>
    <col min="2" max="2" width="21.5703125" customWidth="1"/>
  </cols>
  <sheetData>
    <row r="1" spans="1:14" ht="27.75" customHeight="1" thickBot="1" x14ac:dyDescent="0.3">
      <c r="A1" s="174"/>
      <c r="B1" s="31"/>
      <c r="C1" s="331" t="s">
        <v>109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68"/>
    </row>
    <row r="2" spans="1:14" ht="15.75" thickBot="1" x14ac:dyDescent="0.3">
      <c r="A2" s="334" t="s">
        <v>0</v>
      </c>
      <c r="B2" s="336" t="s">
        <v>1</v>
      </c>
      <c r="C2" s="349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36" t="s">
        <v>3</v>
      </c>
    </row>
    <row r="3" spans="1:14" x14ac:dyDescent="0.25">
      <c r="A3" s="360"/>
      <c r="B3" s="361"/>
      <c r="C3" s="367" t="s">
        <v>69</v>
      </c>
      <c r="D3" s="336" t="s">
        <v>4</v>
      </c>
      <c r="E3" s="356" t="s">
        <v>5</v>
      </c>
      <c r="F3" s="379" t="s">
        <v>6</v>
      </c>
      <c r="G3" s="356" t="s">
        <v>7</v>
      </c>
      <c r="H3" s="354" t="s">
        <v>8</v>
      </c>
      <c r="I3" s="356" t="s">
        <v>95</v>
      </c>
      <c r="J3" s="354" t="s">
        <v>9</v>
      </c>
      <c r="K3" s="367" t="s">
        <v>10</v>
      </c>
      <c r="L3" s="336" t="s">
        <v>93</v>
      </c>
      <c r="M3" s="356" t="s">
        <v>11</v>
      </c>
      <c r="N3" s="350"/>
    </row>
    <row r="4" spans="1:14" ht="15.75" thickBot="1" x14ac:dyDescent="0.3">
      <c r="A4" s="357"/>
      <c r="B4" s="351"/>
      <c r="C4" s="369"/>
      <c r="D4" s="357"/>
      <c r="E4" s="357"/>
      <c r="F4" s="380"/>
      <c r="G4" s="357"/>
      <c r="H4" s="355"/>
      <c r="I4" s="357"/>
      <c r="J4" s="355"/>
      <c r="K4" s="369"/>
      <c r="L4" s="357"/>
      <c r="M4" s="357"/>
      <c r="N4" s="351"/>
    </row>
    <row r="5" spans="1:14" x14ac:dyDescent="0.25">
      <c r="A5" s="36">
        <v>1</v>
      </c>
      <c r="B5" s="37" t="s">
        <v>39</v>
      </c>
      <c r="C5" s="86">
        <v>12</v>
      </c>
      <c r="D5" s="171">
        <v>27</v>
      </c>
      <c r="E5" s="85">
        <v>14</v>
      </c>
      <c r="F5" s="93">
        <v>23</v>
      </c>
      <c r="G5" s="85">
        <v>30</v>
      </c>
      <c r="H5" s="93">
        <v>22</v>
      </c>
      <c r="I5" s="85">
        <v>39</v>
      </c>
      <c r="J5" s="93">
        <v>50</v>
      </c>
      <c r="K5" s="85">
        <v>22</v>
      </c>
      <c r="L5" s="93">
        <v>26</v>
      </c>
      <c r="M5" s="85">
        <v>6</v>
      </c>
      <c r="N5" s="272">
        <f t="shared" ref="N5:N12" si="0">SUM(C5:M5)</f>
        <v>271</v>
      </c>
    </row>
    <row r="6" spans="1:14" x14ac:dyDescent="0.25">
      <c r="A6" s="38">
        <v>2</v>
      </c>
      <c r="B6" s="39" t="s">
        <v>40</v>
      </c>
      <c r="C6" s="86">
        <v>20</v>
      </c>
      <c r="D6" s="73">
        <v>98</v>
      </c>
      <c r="E6" s="86">
        <v>17</v>
      </c>
      <c r="F6" s="67">
        <v>42</v>
      </c>
      <c r="G6" s="86">
        <v>17</v>
      </c>
      <c r="H6" s="67">
        <v>19</v>
      </c>
      <c r="I6" s="70">
        <v>0</v>
      </c>
      <c r="J6" s="67">
        <v>46</v>
      </c>
      <c r="K6" s="86">
        <v>49</v>
      </c>
      <c r="L6" s="71">
        <v>10</v>
      </c>
      <c r="M6" s="70">
        <v>21</v>
      </c>
      <c r="N6" s="73">
        <f t="shared" si="0"/>
        <v>339</v>
      </c>
    </row>
    <row r="7" spans="1:14" x14ac:dyDescent="0.25">
      <c r="A7" s="38">
        <v>3</v>
      </c>
      <c r="B7" s="39" t="s">
        <v>41</v>
      </c>
      <c r="C7" s="70">
        <v>0</v>
      </c>
      <c r="D7" s="39">
        <v>5</v>
      </c>
      <c r="E7" s="70">
        <v>6</v>
      </c>
      <c r="F7" s="67">
        <v>4</v>
      </c>
      <c r="G7" s="70">
        <v>0</v>
      </c>
      <c r="H7" s="71">
        <v>2</v>
      </c>
      <c r="I7" s="70">
        <v>5</v>
      </c>
      <c r="J7" s="71">
        <v>5</v>
      </c>
      <c r="K7" s="70">
        <v>3</v>
      </c>
      <c r="L7" s="71">
        <v>3</v>
      </c>
      <c r="M7" s="70">
        <v>3</v>
      </c>
      <c r="N7" s="39">
        <f t="shared" si="0"/>
        <v>36</v>
      </c>
    </row>
    <row r="8" spans="1:14" x14ac:dyDescent="0.25">
      <c r="A8" s="38">
        <v>4</v>
      </c>
      <c r="B8" s="39" t="s">
        <v>42</v>
      </c>
      <c r="C8" s="70">
        <v>0</v>
      </c>
      <c r="D8" s="39">
        <v>0</v>
      </c>
      <c r="E8" s="70">
        <v>0</v>
      </c>
      <c r="F8" s="71">
        <v>0</v>
      </c>
      <c r="G8" s="70">
        <v>0</v>
      </c>
      <c r="H8" s="71">
        <v>0</v>
      </c>
      <c r="I8" s="70">
        <v>0</v>
      </c>
      <c r="J8" s="71">
        <v>0</v>
      </c>
      <c r="K8" s="70">
        <v>0</v>
      </c>
      <c r="L8" s="71">
        <v>0</v>
      </c>
      <c r="M8" s="70">
        <v>0</v>
      </c>
      <c r="N8" s="39">
        <f t="shared" si="0"/>
        <v>0</v>
      </c>
    </row>
    <row r="9" spans="1:14" x14ac:dyDescent="0.25">
      <c r="A9" s="38">
        <v>5</v>
      </c>
      <c r="B9" s="39" t="s">
        <v>43</v>
      </c>
      <c r="C9" s="70">
        <v>0</v>
      </c>
      <c r="D9" s="39">
        <v>0</v>
      </c>
      <c r="E9" s="70">
        <v>0</v>
      </c>
      <c r="F9" s="71">
        <v>0</v>
      </c>
      <c r="G9" s="70">
        <v>0</v>
      </c>
      <c r="H9" s="71">
        <v>0</v>
      </c>
      <c r="I9" s="70">
        <v>0</v>
      </c>
      <c r="J9" s="71">
        <v>0</v>
      </c>
      <c r="K9" s="87">
        <v>0</v>
      </c>
      <c r="L9" s="71">
        <v>0</v>
      </c>
      <c r="M9" s="70">
        <v>0</v>
      </c>
      <c r="N9" s="39">
        <f t="shared" si="0"/>
        <v>0</v>
      </c>
    </row>
    <row r="10" spans="1:14" x14ac:dyDescent="0.25">
      <c r="A10" s="38">
        <v>6</v>
      </c>
      <c r="B10" s="39" t="s">
        <v>44</v>
      </c>
      <c r="C10" s="70">
        <v>0</v>
      </c>
      <c r="D10" s="39">
        <v>0</v>
      </c>
      <c r="E10" s="70">
        <v>0</v>
      </c>
      <c r="F10" s="71">
        <v>0</v>
      </c>
      <c r="G10" s="70">
        <v>0</v>
      </c>
      <c r="H10" s="71">
        <v>0</v>
      </c>
      <c r="I10" s="70">
        <v>0</v>
      </c>
      <c r="J10" s="71">
        <v>1</v>
      </c>
      <c r="K10" s="70">
        <v>0</v>
      </c>
      <c r="L10" s="71">
        <v>0</v>
      </c>
      <c r="M10" s="70">
        <v>1</v>
      </c>
      <c r="N10" s="39">
        <f t="shared" si="0"/>
        <v>2</v>
      </c>
    </row>
    <row r="11" spans="1:14" x14ac:dyDescent="0.25">
      <c r="A11" s="38">
        <v>7</v>
      </c>
      <c r="B11" s="39" t="s">
        <v>45</v>
      </c>
      <c r="C11" s="70">
        <v>1</v>
      </c>
      <c r="D11" s="73">
        <v>7</v>
      </c>
      <c r="E11" s="70">
        <v>2</v>
      </c>
      <c r="F11" s="71">
        <v>1</v>
      </c>
      <c r="G11" s="70">
        <v>0</v>
      </c>
      <c r="H11" s="71">
        <v>0</v>
      </c>
      <c r="I11" s="70">
        <v>0</v>
      </c>
      <c r="J11" s="71">
        <v>3</v>
      </c>
      <c r="K11" s="179">
        <v>1</v>
      </c>
      <c r="L11" s="71">
        <v>0</v>
      </c>
      <c r="M11" s="70">
        <v>1</v>
      </c>
      <c r="N11" s="271">
        <f t="shared" si="0"/>
        <v>16</v>
      </c>
    </row>
    <row r="12" spans="1:14" ht="15.75" thickBot="1" x14ac:dyDescent="0.3">
      <c r="A12" s="41">
        <v>8</v>
      </c>
      <c r="B12" s="42" t="s">
        <v>46</v>
      </c>
      <c r="C12" s="87">
        <v>0</v>
      </c>
      <c r="D12" s="39">
        <v>0</v>
      </c>
      <c r="E12" s="87">
        <v>0</v>
      </c>
      <c r="F12" s="178">
        <v>0</v>
      </c>
      <c r="G12" s="87">
        <v>0</v>
      </c>
      <c r="H12" s="178">
        <v>0</v>
      </c>
      <c r="I12" s="87">
        <v>0</v>
      </c>
      <c r="J12" s="178">
        <v>0</v>
      </c>
      <c r="K12" s="87">
        <v>0</v>
      </c>
      <c r="L12" s="178">
        <v>0</v>
      </c>
      <c r="M12" s="87">
        <v>0</v>
      </c>
      <c r="N12" s="270">
        <f t="shared" si="0"/>
        <v>0</v>
      </c>
    </row>
    <row r="13" spans="1:14" ht="15.75" thickBot="1" x14ac:dyDescent="0.3">
      <c r="A13" s="44"/>
      <c r="B13" s="45" t="s">
        <v>54</v>
      </c>
      <c r="C13" s="49">
        <f t="shared" ref="C13:N13" si="1">SUM(C5:C12)</f>
        <v>33</v>
      </c>
      <c r="D13" s="47">
        <f t="shared" si="1"/>
        <v>137</v>
      </c>
      <c r="E13" s="49">
        <f t="shared" si="1"/>
        <v>39</v>
      </c>
      <c r="F13" s="50">
        <f t="shared" si="1"/>
        <v>70</v>
      </c>
      <c r="G13" s="49">
        <f t="shared" si="1"/>
        <v>47</v>
      </c>
      <c r="H13" s="50">
        <f t="shared" si="1"/>
        <v>43</v>
      </c>
      <c r="I13" s="49">
        <f t="shared" si="1"/>
        <v>44</v>
      </c>
      <c r="J13" s="50">
        <f t="shared" si="1"/>
        <v>105</v>
      </c>
      <c r="K13" s="49">
        <f t="shared" si="1"/>
        <v>75</v>
      </c>
      <c r="L13" s="50">
        <f t="shared" si="1"/>
        <v>39</v>
      </c>
      <c r="M13" s="49">
        <f t="shared" si="1"/>
        <v>32</v>
      </c>
      <c r="N13" s="47">
        <f t="shared" si="1"/>
        <v>664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thickBot="1" x14ac:dyDescent="0.3">
      <c r="A16" s="388" t="s">
        <v>53</v>
      </c>
      <c r="B16" s="389"/>
      <c r="C16" s="74">
        <f>C13/N13</f>
        <v>4.9698795180722892E-2</v>
      </c>
      <c r="D16" s="75">
        <f>D13/N13</f>
        <v>0.20632530120481929</v>
      </c>
      <c r="E16" s="56">
        <f>E13/N13</f>
        <v>5.8734939759036146E-2</v>
      </c>
      <c r="F16" s="75">
        <f>F13/N13</f>
        <v>0.10542168674698796</v>
      </c>
      <c r="G16" s="56">
        <f>G13/N13</f>
        <v>7.0783132530120488E-2</v>
      </c>
      <c r="H16" s="75">
        <f>H13/N13</f>
        <v>6.4759036144578314E-2</v>
      </c>
      <c r="I16" s="56">
        <f>I13/N13</f>
        <v>6.6265060240963861E-2</v>
      </c>
      <c r="J16" s="75">
        <f>J13/N13</f>
        <v>0.15813253012048192</v>
      </c>
      <c r="K16" s="56">
        <f>K13/N13</f>
        <v>0.11295180722891567</v>
      </c>
      <c r="L16" s="75">
        <f>L13/N13</f>
        <v>5.8734939759036146E-2</v>
      </c>
      <c r="M16" s="76">
        <f>M13/N13</f>
        <v>4.8192771084337352E-2</v>
      </c>
      <c r="N16" s="242">
        <f>N13/N13</f>
        <v>1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1"/>
      <c r="B18" s="31"/>
      <c r="C18" s="331" t="s">
        <v>110</v>
      </c>
      <c r="D18" s="332"/>
      <c r="E18" s="332"/>
      <c r="F18" s="332"/>
      <c r="G18" s="332"/>
      <c r="H18" s="332"/>
      <c r="I18" s="332"/>
      <c r="J18" s="333"/>
      <c r="K18" s="333"/>
      <c r="L18" s="31"/>
      <c r="M18" s="31"/>
      <c r="N18" s="239" t="s">
        <v>36</v>
      </c>
    </row>
    <row r="19" spans="1:14" ht="15.75" thickBot="1" x14ac:dyDescent="0.3">
      <c r="A19" s="334" t="s">
        <v>0</v>
      </c>
      <c r="B19" s="336" t="s">
        <v>1</v>
      </c>
      <c r="C19" s="349" t="s">
        <v>2</v>
      </c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36" t="s">
        <v>3</v>
      </c>
    </row>
    <row r="20" spans="1:14" x14ac:dyDescent="0.25">
      <c r="A20" s="360"/>
      <c r="B20" s="361"/>
      <c r="C20" s="367" t="s">
        <v>69</v>
      </c>
      <c r="D20" s="336" t="s">
        <v>4</v>
      </c>
      <c r="E20" s="356" t="s">
        <v>5</v>
      </c>
      <c r="F20" s="379" t="s">
        <v>6</v>
      </c>
      <c r="G20" s="356" t="s">
        <v>7</v>
      </c>
      <c r="H20" s="354" t="s">
        <v>8</v>
      </c>
      <c r="I20" s="356" t="s">
        <v>95</v>
      </c>
      <c r="J20" s="354" t="s">
        <v>9</v>
      </c>
      <c r="K20" s="367" t="s">
        <v>10</v>
      </c>
      <c r="L20" s="336" t="s">
        <v>93</v>
      </c>
      <c r="M20" s="356" t="s">
        <v>11</v>
      </c>
      <c r="N20" s="350"/>
    </row>
    <row r="21" spans="1:14" ht="15.75" thickBot="1" x14ac:dyDescent="0.3">
      <c r="A21" s="357"/>
      <c r="B21" s="351"/>
      <c r="C21" s="369"/>
      <c r="D21" s="357"/>
      <c r="E21" s="357"/>
      <c r="F21" s="380"/>
      <c r="G21" s="357"/>
      <c r="H21" s="355"/>
      <c r="I21" s="357"/>
      <c r="J21" s="355"/>
      <c r="K21" s="369"/>
      <c r="L21" s="357"/>
      <c r="M21" s="357"/>
      <c r="N21" s="351"/>
    </row>
    <row r="22" spans="1:14" x14ac:dyDescent="0.25">
      <c r="A22" s="36">
        <v>1</v>
      </c>
      <c r="B22" s="37" t="s">
        <v>39</v>
      </c>
      <c r="C22" s="86">
        <v>5538</v>
      </c>
      <c r="D22" s="171">
        <v>4764</v>
      </c>
      <c r="E22" s="85">
        <v>1825</v>
      </c>
      <c r="F22" s="93">
        <v>3777</v>
      </c>
      <c r="G22" s="85">
        <v>3973</v>
      </c>
      <c r="H22" s="93">
        <v>2771</v>
      </c>
      <c r="I22" s="85">
        <v>6166</v>
      </c>
      <c r="J22" s="93">
        <v>6903</v>
      </c>
      <c r="K22" s="85">
        <v>2909</v>
      </c>
      <c r="L22" s="93">
        <v>4267</v>
      </c>
      <c r="M22" s="85">
        <v>699</v>
      </c>
      <c r="N22" s="171">
        <f t="shared" ref="N22:N29" si="2">SUM(C22:M22)</f>
        <v>43592</v>
      </c>
    </row>
    <row r="23" spans="1:14" x14ac:dyDescent="0.25">
      <c r="A23" s="38">
        <v>2</v>
      </c>
      <c r="B23" s="39" t="s">
        <v>40</v>
      </c>
      <c r="C23" s="86">
        <v>5378</v>
      </c>
      <c r="D23" s="73">
        <v>30445</v>
      </c>
      <c r="E23" s="86">
        <v>6332</v>
      </c>
      <c r="F23" s="67">
        <v>13735</v>
      </c>
      <c r="G23" s="86">
        <v>2523</v>
      </c>
      <c r="H23" s="67">
        <v>4648</v>
      </c>
      <c r="I23" s="70">
        <v>0</v>
      </c>
      <c r="J23" s="67">
        <v>9297</v>
      </c>
      <c r="K23" s="86">
        <v>10286</v>
      </c>
      <c r="L23" s="67">
        <v>3372</v>
      </c>
      <c r="M23" s="86">
        <v>1571</v>
      </c>
      <c r="N23" s="73">
        <f t="shared" si="2"/>
        <v>87587</v>
      </c>
    </row>
    <row r="24" spans="1:14" x14ac:dyDescent="0.25">
      <c r="A24" s="38">
        <v>3</v>
      </c>
      <c r="B24" s="39" t="s">
        <v>41</v>
      </c>
      <c r="C24" s="70">
        <v>0</v>
      </c>
      <c r="D24" s="73">
        <v>612</v>
      </c>
      <c r="E24" s="86">
        <v>502</v>
      </c>
      <c r="F24" s="67">
        <v>2579</v>
      </c>
      <c r="G24" s="86">
        <v>0</v>
      </c>
      <c r="H24" s="67">
        <v>50</v>
      </c>
      <c r="I24" s="70">
        <v>164</v>
      </c>
      <c r="J24" s="67">
        <v>625</v>
      </c>
      <c r="K24" s="70">
        <v>130</v>
      </c>
      <c r="L24" s="245">
        <v>159</v>
      </c>
      <c r="M24" s="70">
        <v>548</v>
      </c>
      <c r="N24" s="271">
        <f t="shared" si="2"/>
        <v>5369</v>
      </c>
    </row>
    <row r="25" spans="1:14" x14ac:dyDescent="0.25">
      <c r="A25" s="38">
        <v>4</v>
      </c>
      <c r="B25" s="39" t="s">
        <v>42</v>
      </c>
      <c r="C25" s="70">
        <v>0</v>
      </c>
      <c r="D25" s="39">
        <v>0</v>
      </c>
      <c r="E25" s="70">
        <v>0</v>
      </c>
      <c r="F25" s="71">
        <v>0</v>
      </c>
      <c r="G25" s="70">
        <v>0</v>
      </c>
      <c r="H25" s="71">
        <v>0</v>
      </c>
      <c r="I25" s="70">
        <v>0</v>
      </c>
      <c r="J25" s="71">
        <v>0</v>
      </c>
      <c r="K25" s="70">
        <v>0</v>
      </c>
      <c r="L25" s="71">
        <v>0</v>
      </c>
      <c r="M25" s="70">
        <v>0</v>
      </c>
      <c r="N25" s="271">
        <f t="shared" si="2"/>
        <v>0</v>
      </c>
    </row>
    <row r="26" spans="1:14" x14ac:dyDescent="0.25">
      <c r="A26" s="38">
        <v>5</v>
      </c>
      <c r="B26" s="39" t="s">
        <v>43</v>
      </c>
      <c r="C26" s="70">
        <v>0</v>
      </c>
      <c r="D26" s="39">
        <v>0</v>
      </c>
      <c r="E26" s="70">
        <v>0</v>
      </c>
      <c r="F26" s="71">
        <v>0</v>
      </c>
      <c r="G26" s="70">
        <v>0</v>
      </c>
      <c r="H26" s="71">
        <v>0</v>
      </c>
      <c r="I26" s="70">
        <v>0</v>
      </c>
      <c r="J26" s="71">
        <v>0</v>
      </c>
      <c r="K26" s="87">
        <v>0</v>
      </c>
      <c r="L26" s="71">
        <v>0</v>
      </c>
      <c r="M26" s="70">
        <v>0</v>
      </c>
      <c r="N26" s="39">
        <f t="shared" si="2"/>
        <v>0</v>
      </c>
    </row>
    <row r="27" spans="1:14" x14ac:dyDescent="0.25">
      <c r="A27" s="38">
        <v>6</v>
      </c>
      <c r="B27" s="39" t="s">
        <v>44</v>
      </c>
      <c r="C27" s="70">
        <v>0</v>
      </c>
      <c r="D27" s="39">
        <v>0</v>
      </c>
      <c r="E27" s="70">
        <v>0</v>
      </c>
      <c r="F27" s="71">
        <v>0</v>
      </c>
      <c r="G27" s="70">
        <v>0</v>
      </c>
      <c r="H27" s="71">
        <v>0</v>
      </c>
      <c r="I27" s="70">
        <v>0</v>
      </c>
      <c r="J27" s="71">
        <v>28</v>
      </c>
      <c r="K27" s="70">
        <v>0</v>
      </c>
      <c r="L27" s="71">
        <v>0</v>
      </c>
      <c r="M27" s="70">
        <v>239</v>
      </c>
      <c r="N27" s="39">
        <f t="shared" si="2"/>
        <v>267</v>
      </c>
    </row>
    <row r="28" spans="1:14" x14ac:dyDescent="0.25">
      <c r="A28" s="38">
        <v>7</v>
      </c>
      <c r="B28" s="39" t="s">
        <v>45</v>
      </c>
      <c r="C28" s="70">
        <v>2</v>
      </c>
      <c r="D28" s="73">
        <v>950</v>
      </c>
      <c r="E28" s="70">
        <v>132</v>
      </c>
      <c r="F28" s="71">
        <v>7</v>
      </c>
      <c r="G28" s="70">
        <v>0</v>
      </c>
      <c r="H28" s="71">
        <v>0</v>
      </c>
      <c r="I28" s="70">
        <v>0</v>
      </c>
      <c r="J28" s="67">
        <v>171</v>
      </c>
      <c r="K28" s="85">
        <v>235</v>
      </c>
      <c r="L28" s="67">
        <v>0</v>
      </c>
      <c r="M28" s="86">
        <v>1562</v>
      </c>
      <c r="N28" s="73">
        <f t="shared" si="2"/>
        <v>3059</v>
      </c>
    </row>
    <row r="29" spans="1:14" ht="15.75" thickBot="1" x14ac:dyDescent="0.3">
      <c r="A29" s="41">
        <v>8</v>
      </c>
      <c r="B29" s="42" t="s">
        <v>46</v>
      </c>
      <c r="C29" s="87">
        <v>2</v>
      </c>
      <c r="D29" s="39">
        <v>0</v>
      </c>
      <c r="E29" s="87">
        <v>0</v>
      </c>
      <c r="F29" s="178">
        <v>7</v>
      </c>
      <c r="G29" s="87">
        <v>0</v>
      </c>
      <c r="H29" s="178">
        <v>0</v>
      </c>
      <c r="I29" s="87">
        <v>0</v>
      </c>
      <c r="J29" s="178">
        <v>0</v>
      </c>
      <c r="K29" s="87">
        <v>0</v>
      </c>
      <c r="L29" s="168">
        <v>0</v>
      </c>
      <c r="M29" s="293">
        <v>1562</v>
      </c>
      <c r="N29" s="172">
        <f t="shared" si="2"/>
        <v>1571</v>
      </c>
    </row>
    <row r="30" spans="1:14" ht="15.75" thickBot="1" x14ac:dyDescent="0.3">
      <c r="A30" s="77"/>
      <c r="B30" s="45" t="s">
        <v>3</v>
      </c>
      <c r="C30" s="177">
        <f>SUM(C22:C28)</f>
        <v>10918</v>
      </c>
      <c r="D30" s="61">
        <f t="shared" ref="D30:K30" si="3">SUM(D22:D29)</f>
        <v>36771</v>
      </c>
      <c r="E30" s="49">
        <f t="shared" si="3"/>
        <v>8791</v>
      </c>
      <c r="F30" s="143">
        <f>SUM(F22:F28)</f>
        <v>20098</v>
      </c>
      <c r="G30" s="49">
        <f t="shared" si="3"/>
        <v>6496</v>
      </c>
      <c r="H30" s="50">
        <f t="shared" si="3"/>
        <v>7469</v>
      </c>
      <c r="I30" s="49">
        <f>SUM(I22:I29)</f>
        <v>6330</v>
      </c>
      <c r="J30" s="50">
        <f t="shared" si="3"/>
        <v>17024</v>
      </c>
      <c r="K30" s="49">
        <f t="shared" si="3"/>
        <v>13560</v>
      </c>
      <c r="L30" s="50">
        <f>SUM(L22:L29)</f>
        <v>7798</v>
      </c>
      <c r="M30" s="49">
        <f>SUM(M22:M28)</f>
        <v>4619</v>
      </c>
      <c r="N30" s="47">
        <f>SUM(C30:M30)</f>
        <v>139874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90" t="s">
        <v>53</v>
      </c>
      <c r="B32" s="391"/>
      <c r="C32" s="100">
        <f>C30/N30</f>
        <v>7.8055964653902798E-2</v>
      </c>
      <c r="D32" s="99">
        <f>D30/N30</f>
        <v>0.26288659793814434</v>
      </c>
      <c r="E32" s="100">
        <f>E30/N30</f>
        <v>6.2849421622317228E-2</v>
      </c>
      <c r="F32" s="55">
        <f>F30/N30</f>
        <v>0.14368646067174742</v>
      </c>
      <c r="G32" s="100">
        <f>G30/N30</f>
        <v>4.6441797617856072E-2</v>
      </c>
      <c r="H32" s="55">
        <f>H30/N30</f>
        <v>5.3398058252427182E-2</v>
      </c>
      <c r="I32" s="100">
        <f>I30/N30</f>
        <v>4.5255015227990907E-2</v>
      </c>
      <c r="J32" s="55">
        <f>J30/N30</f>
        <v>0.12170953858472626</v>
      </c>
      <c r="K32" s="100">
        <f>K30/N30</f>
        <v>9.6944392810672464E-2</v>
      </c>
      <c r="L32" s="55">
        <f>L30/N30</f>
        <v>5.5750175157641878E-2</v>
      </c>
      <c r="M32" s="100">
        <f>M30/N30</f>
        <v>3.3022577462573456E-2</v>
      </c>
      <c r="N32" s="55">
        <f>N30/N30</f>
        <v>1</v>
      </c>
    </row>
  </sheetData>
  <mergeCells count="34">
    <mergeCell ref="A32:B32"/>
    <mergeCell ref="C18:K18"/>
    <mergeCell ref="A19:A21"/>
    <mergeCell ref="B19:B21"/>
    <mergeCell ref="C19:M19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16:B16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3.7109375" style="1" customWidth="1"/>
    <col min="2" max="2" width="22.5703125" customWidth="1"/>
  </cols>
  <sheetData>
    <row r="1" spans="1:14" ht="30" customHeight="1" thickBot="1" x14ac:dyDescent="0.3">
      <c r="B1" s="31"/>
      <c r="C1" s="331" t="s">
        <v>105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68"/>
    </row>
    <row r="2" spans="1:14" ht="15.75" thickBot="1" x14ac:dyDescent="0.3">
      <c r="A2" s="334" t="s">
        <v>0</v>
      </c>
      <c r="B2" s="336" t="s">
        <v>1</v>
      </c>
      <c r="C2" s="349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36" t="s">
        <v>3</v>
      </c>
    </row>
    <row r="3" spans="1:14" x14ac:dyDescent="0.25">
      <c r="A3" s="360"/>
      <c r="B3" s="361"/>
      <c r="C3" s="367" t="s">
        <v>69</v>
      </c>
      <c r="D3" s="336" t="s">
        <v>4</v>
      </c>
      <c r="E3" s="356" t="s">
        <v>5</v>
      </c>
      <c r="F3" s="379" t="s">
        <v>6</v>
      </c>
      <c r="G3" s="356" t="s">
        <v>7</v>
      </c>
      <c r="H3" s="354" t="s">
        <v>8</v>
      </c>
      <c r="I3" s="356" t="s">
        <v>95</v>
      </c>
      <c r="J3" s="354" t="s">
        <v>9</v>
      </c>
      <c r="K3" s="367" t="s">
        <v>10</v>
      </c>
      <c r="L3" s="336" t="s">
        <v>93</v>
      </c>
      <c r="M3" s="356" t="s">
        <v>11</v>
      </c>
      <c r="N3" s="350"/>
    </row>
    <row r="4" spans="1:14" ht="15.75" thickBot="1" x14ac:dyDescent="0.3">
      <c r="A4" s="357"/>
      <c r="B4" s="351"/>
      <c r="C4" s="369"/>
      <c r="D4" s="357"/>
      <c r="E4" s="357"/>
      <c r="F4" s="380"/>
      <c r="G4" s="357"/>
      <c r="H4" s="355"/>
      <c r="I4" s="357"/>
      <c r="J4" s="355"/>
      <c r="K4" s="369"/>
      <c r="L4" s="357"/>
      <c r="M4" s="357"/>
      <c r="N4" s="351"/>
    </row>
    <row r="5" spans="1:14" x14ac:dyDescent="0.25">
      <c r="A5" s="36">
        <v>1</v>
      </c>
      <c r="B5" s="37" t="s">
        <v>39</v>
      </c>
      <c r="C5" s="86">
        <v>0</v>
      </c>
      <c r="D5" s="171">
        <v>1</v>
      </c>
      <c r="E5" s="85">
        <v>4</v>
      </c>
      <c r="F5" s="93">
        <v>0</v>
      </c>
      <c r="G5" s="85">
        <v>1</v>
      </c>
      <c r="H5" s="93">
        <v>0</v>
      </c>
      <c r="I5" s="85">
        <v>0</v>
      </c>
      <c r="J5" s="93">
        <v>0</v>
      </c>
      <c r="K5" s="85">
        <v>0</v>
      </c>
      <c r="L5" s="93">
        <v>0</v>
      </c>
      <c r="M5" s="85">
        <v>0</v>
      </c>
      <c r="N5" s="171">
        <f t="shared" ref="N5:N12" si="0">SUM(C5:M5)</f>
        <v>6</v>
      </c>
    </row>
    <row r="6" spans="1:14" x14ac:dyDescent="0.25">
      <c r="A6" s="38">
        <v>2</v>
      </c>
      <c r="B6" s="39" t="s">
        <v>40</v>
      </c>
      <c r="C6" s="86">
        <v>0</v>
      </c>
      <c r="D6" s="73">
        <v>0</v>
      </c>
      <c r="E6" s="86">
        <v>0</v>
      </c>
      <c r="F6" s="67">
        <v>0</v>
      </c>
      <c r="G6" s="86">
        <v>0</v>
      </c>
      <c r="H6" s="67">
        <v>0</v>
      </c>
      <c r="I6" s="70">
        <v>0</v>
      </c>
      <c r="J6" s="67">
        <v>0</v>
      </c>
      <c r="K6" s="86">
        <v>0</v>
      </c>
      <c r="L6" s="67">
        <v>0</v>
      </c>
      <c r="M6" s="86">
        <v>0</v>
      </c>
      <c r="N6" s="73">
        <f t="shared" si="0"/>
        <v>0</v>
      </c>
    </row>
    <row r="7" spans="1:14" x14ac:dyDescent="0.25">
      <c r="A7" s="38">
        <v>3</v>
      </c>
      <c r="B7" s="39" t="s">
        <v>41</v>
      </c>
      <c r="C7" s="70">
        <v>0</v>
      </c>
      <c r="D7" s="73">
        <v>0</v>
      </c>
      <c r="E7" s="86">
        <v>0</v>
      </c>
      <c r="F7" s="67">
        <v>0</v>
      </c>
      <c r="G7" s="70">
        <v>0</v>
      </c>
      <c r="H7" s="71">
        <v>0</v>
      </c>
      <c r="I7" s="70">
        <v>0</v>
      </c>
      <c r="J7" s="71">
        <v>0</v>
      </c>
      <c r="K7" s="70">
        <v>0</v>
      </c>
      <c r="L7" s="71">
        <v>0</v>
      </c>
      <c r="M7" s="70">
        <v>0</v>
      </c>
      <c r="N7" s="73">
        <f t="shared" si="0"/>
        <v>0</v>
      </c>
    </row>
    <row r="8" spans="1:14" x14ac:dyDescent="0.25">
      <c r="A8" s="38">
        <v>4</v>
      </c>
      <c r="B8" s="39" t="s">
        <v>42</v>
      </c>
      <c r="C8" s="70">
        <v>0</v>
      </c>
      <c r="D8" s="39">
        <v>0</v>
      </c>
      <c r="E8" s="70">
        <v>0</v>
      </c>
      <c r="F8" s="71">
        <v>0</v>
      </c>
      <c r="G8" s="70">
        <v>0</v>
      </c>
      <c r="H8" s="71">
        <v>0</v>
      </c>
      <c r="I8" s="70">
        <v>0</v>
      </c>
      <c r="J8" s="71">
        <v>0</v>
      </c>
      <c r="K8" s="70">
        <v>0</v>
      </c>
      <c r="L8" s="71">
        <v>0</v>
      </c>
      <c r="M8" s="70">
        <v>0</v>
      </c>
      <c r="N8" s="73">
        <f t="shared" si="0"/>
        <v>0</v>
      </c>
    </row>
    <row r="9" spans="1:14" x14ac:dyDescent="0.25">
      <c r="A9" s="38">
        <v>5</v>
      </c>
      <c r="B9" s="39" t="s">
        <v>43</v>
      </c>
      <c r="C9" s="70">
        <v>0</v>
      </c>
      <c r="D9" s="39">
        <v>0</v>
      </c>
      <c r="E9" s="70">
        <v>0</v>
      </c>
      <c r="F9" s="71">
        <v>0</v>
      </c>
      <c r="G9" s="70">
        <v>0</v>
      </c>
      <c r="H9" s="71">
        <v>0</v>
      </c>
      <c r="I9" s="70">
        <v>0</v>
      </c>
      <c r="J9" s="71">
        <v>0</v>
      </c>
      <c r="K9" s="87">
        <v>0</v>
      </c>
      <c r="L9" s="71">
        <v>0</v>
      </c>
      <c r="M9" s="70">
        <v>0</v>
      </c>
      <c r="N9" s="39">
        <f t="shared" si="0"/>
        <v>0</v>
      </c>
    </row>
    <row r="10" spans="1:14" x14ac:dyDescent="0.25">
      <c r="A10" s="38">
        <v>6</v>
      </c>
      <c r="B10" s="39" t="s">
        <v>44</v>
      </c>
      <c r="C10" s="70">
        <v>0</v>
      </c>
      <c r="D10" s="39">
        <v>0</v>
      </c>
      <c r="E10" s="70">
        <v>0</v>
      </c>
      <c r="F10" s="71">
        <v>0</v>
      </c>
      <c r="G10" s="70">
        <v>0</v>
      </c>
      <c r="H10" s="71">
        <v>0</v>
      </c>
      <c r="I10" s="70">
        <v>0</v>
      </c>
      <c r="J10" s="71">
        <v>0</v>
      </c>
      <c r="K10" s="70">
        <v>0</v>
      </c>
      <c r="L10" s="71">
        <v>0</v>
      </c>
      <c r="M10" s="70">
        <v>0</v>
      </c>
      <c r="N10" s="39">
        <f t="shared" si="0"/>
        <v>0</v>
      </c>
    </row>
    <row r="11" spans="1:14" x14ac:dyDescent="0.25">
      <c r="A11" s="38">
        <v>7</v>
      </c>
      <c r="B11" s="39" t="s">
        <v>45</v>
      </c>
      <c r="C11" s="70">
        <v>0</v>
      </c>
      <c r="D11" s="73">
        <v>0</v>
      </c>
      <c r="E11" s="70">
        <v>0</v>
      </c>
      <c r="F11" s="71">
        <v>0</v>
      </c>
      <c r="G11" s="70">
        <v>0</v>
      </c>
      <c r="H11" s="71">
        <v>0</v>
      </c>
      <c r="I11" s="70">
        <v>0</v>
      </c>
      <c r="J11" s="67">
        <v>0</v>
      </c>
      <c r="K11" s="179">
        <v>0</v>
      </c>
      <c r="L11" s="71">
        <v>0</v>
      </c>
      <c r="M11" s="86">
        <v>0</v>
      </c>
      <c r="N11" s="73">
        <f t="shared" si="0"/>
        <v>0</v>
      </c>
    </row>
    <row r="12" spans="1:14" ht="15.75" thickBot="1" x14ac:dyDescent="0.3">
      <c r="A12" s="41">
        <v>8</v>
      </c>
      <c r="B12" s="42" t="s">
        <v>46</v>
      </c>
      <c r="C12" s="87">
        <v>0</v>
      </c>
      <c r="D12" s="39">
        <v>0</v>
      </c>
      <c r="E12" s="87">
        <v>0</v>
      </c>
      <c r="F12" s="178">
        <v>0</v>
      </c>
      <c r="G12" s="87">
        <v>0</v>
      </c>
      <c r="H12" s="178">
        <v>0</v>
      </c>
      <c r="I12" s="87">
        <v>0</v>
      </c>
      <c r="J12" s="178">
        <v>0</v>
      </c>
      <c r="K12" s="87">
        <v>0</v>
      </c>
      <c r="L12" s="178">
        <v>0</v>
      </c>
      <c r="M12" s="87">
        <v>0</v>
      </c>
      <c r="N12" s="42">
        <f t="shared" si="0"/>
        <v>0</v>
      </c>
    </row>
    <row r="13" spans="1:14" ht="15.75" thickBot="1" x14ac:dyDescent="0.3">
      <c r="A13" s="77"/>
      <c r="B13" s="45" t="s">
        <v>30</v>
      </c>
      <c r="C13" s="177">
        <f t="shared" ref="C13:N13" si="1">SUM(C5:C12)</f>
        <v>0</v>
      </c>
      <c r="D13" s="47">
        <f t="shared" si="1"/>
        <v>1</v>
      </c>
      <c r="E13" s="49">
        <f t="shared" si="1"/>
        <v>4</v>
      </c>
      <c r="F13" s="50">
        <f t="shared" si="1"/>
        <v>0</v>
      </c>
      <c r="G13" s="49">
        <f t="shared" si="1"/>
        <v>1</v>
      </c>
      <c r="H13" s="50">
        <f t="shared" si="1"/>
        <v>0</v>
      </c>
      <c r="I13" s="49">
        <f t="shared" si="1"/>
        <v>0</v>
      </c>
      <c r="J13" s="50">
        <f t="shared" si="1"/>
        <v>0</v>
      </c>
      <c r="K13" s="49">
        <f t="shared" si="1"/>
        <v>0</v>
      </c>
      <c r="L13" s="50">
        <f t="shared" si="1"/>
        <v>0</v>
      </c>
      <c r="M13" s="49">
        <f t="shared" si="1"/>
        <v>0</v>
      </c>
      <c r="N13" s="47">
        <f t="shared" si="1"/>
        <v>6</v>
      </c>
    </row>
    <row r="14" spans="1:14" ht="15.75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92" t="s">
        <v>53</v>
      </c>
      <c r="B15" s="393"/>
      <c r="C15" s="100">
        <f>C13/N13</f>
        <v>0</v>
      </c>
      <c r="D15" s="99">
        <f>D13/N13</f>
        <v>0.16666666666666666</v>
      </c>
      <c r="E15" s="98">
        <f>E13/N13</f>
        <v>0.66666666666666663</v>
      </c>
      <c r="F15" s="55">
        <f>F13/N13</f>
        <v>0</v>
      </c>
      <c r="G15" s="98">
        <f>G13/N13</f>
        <v>0.16666666666666666</v>
      </c>
      <c r="H15" s="55">
        <f>H13/N13</f>
        <v>0</v>
      </c>
      <c r="I15" s="98">
        <f>I13/N13</f>
        <v>0</v>
      </c>
      <c r="J15" s="55">
        <f>J13/N13</f>
        <v>0</v>
      </c>
      <c r="K15" s="98">
        <f>K13/N13</f>
        <v>0</v>
      </c>
      <c r="L15" s="55">
        <f>L13/N13</f>
        <v>0</v>
      </c>
      <c r="M15" s="98">
        <f>M13/N13</f>
        <v>0</v>
      </c>
      <c r="N15" s="55">
        <f>N13/N13</f>
        <v>1</v>
      </c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B17" s="31"/>
      <c r="C17" s="331" t="s">
        <v>111</v>
      </c>
      <c r="D17" s="332"/>
      <c r="E17" s="332"/>
      <c r="F17" s="332"/>
      <c r="G17" s="332"/>
      <c r="H17" s="332"/>
      <c r="I17" s="332"/>
      <c r="J17" s="333"/>
      <c r="K17" s="333"/>
      <c r="L17" s="31"/>
      <c r="M17" s="31"/>
      <c r="N17" s="239" t="s">
        <v>36</v>
      </c>
    </row>
    <row r="18" spans="1:14" ht="15.75" thickBot="1" x14ac:dyDescent="0.3">
      <c r="A18" s="334" t="s">
        <v>0</v>
      </c>
      <c r="B18" s="336" t="s">
        <v>1</v>
      </c>
      <c r="C18" s="349" t="s">
        <v>2</v>
      </c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36" t="s">
        <v>3</v>
      </c>
    </row>
    <row r="19" spans="1:14" x14ac:dyDescent="0.25">
      <c r="A19" s="360"/>
      <c r="B19" s="361"/>
      <c r="C19" s="367" t="s">
        <v>69</v>
      </c>
      <c r="D19" s="336" t="s">
        <v>4</v>
      </c>
      <c r="E19" s="356" t="s">
        <v>5</v>
      </c>
      <c r="F19" s="379" t="s">
        <v>6</v>
      </c>
      <c r="G19" s="356" t="s">
        <v>7</v>
      </c>
      <c r="H19" s="354" t="s">
        <v>8</v>
      </c>
      <c r="I19" s="356" t="s">
        <v>95</v>
      </c>
      <c r="J19" s="354" t="s">
        <v>9</v>
      </c>
      <c r="K19" s="367" t="s">
        <v>10</v>
      </c>
      <c r="L19" s="336" t="s">
        <v>93</v>
      </c>
      <c r="M19" s="356" t="s">
        <v>11</v>
      </c>
      <c r="N19" s="350"/>
    </row>
    <row r="20" spans="1:14" ht="15.75" thickBot="1" x14ac:dyDescent="0.3">
      <c r="A20" s="357"/>
      <c r="B20" s="351"/>
      <c r="C20" s="369"/>
      <c r="D20" s="357"/>
      <c r="E20" s="357"/>
      <c r="F20" s="380"/>
      <c r="G20" s="357"/>
      <c r="H20" s="355"/>
      <c r="I20" s="357"/>
      <c r="J20" s="355"/>
      <c r="K20" s="369"/>
      <c r="L20" s="357"/>
      <c r="M20" s="357"/>
      <c r="N20" s="351"/>
    </row>
    <row r="21" spans="1:14" x14ac:dyDescent="0.25">
      <c r="A21" s="36">
        <v>1</v>
      </c>
      <c r="B21" s="37" t="s">
        <v>39</v>
      </c>
      <c r="C21" s="86">
        <v>0</v>
      </c>
      <c r="D21" s="171">
        <v>9</v>
      </c>
      <c r="E21" s="85">
        <v>514</v>
      </c>
      <c r="F21" s="93">
        <v>0</v>
      </c>
      <c r="G21" s="85">
        <v>17</v>
      </c>
      <c r="H21" s="93">
        <v>0</v>
      </c>
      <c r="I21" s="85">
        <v>0</v>
      </c>
      <c r="J21" s="93"/>
      <c r="K21" s="85">
        <v>0</v>
      </c>
      <c r="L21" s="93">
        <v>0</v>
      </c>
      <c r="M21" s="85">
        <v>0</v>
      </c>
      <c r="N21" s="171">
        <f t="shared" ref="N21:N28" si="2">SUM(C21:M21)</f>
        <v>540</v>
      </c>
    </row>
    <row r="22" spans="1:14" x14ac:dyDescent="0.25">
      <c r="A22" s="38">
        <v>2</v>
      </c>
      <c r="B22" s="39" t="s">
        <v>40</v>
      </c>
      <c r="C22" s="86">
        <v>0</v>
      </c>
      <c r="D22" s="73">
        <v>0</v>
      </c>
      <c r="E22" s="86">
        <v>0</v>
      </c>
      <c r="F22" s="67">
        <v>0</v>
      </c>
      <c r="G22" s="86">
        <v>0</v>
      </c>
      <c r="H22" s="67">
        <v>0</v>
      </c>
      <c r="I22" s="70">
        <v>0</v>
      </c>
      <c r="J22" s="67">
        <v>0</v>
      </c>
      <c r="K22" s="86">
        <v>0</v>
      </c>
      <c r="L22" s="67">
        <v>0</v>
      </c>
      <c r="M22" s="86">
        <v>0</v>
      </c>
      <c r="N22" s="73">
        <f t="shared" si="2"/>
        <v>0</v>
      </c>
    </row>
    <row r="23" spans="1:14" x14ac:dyDescent="0.25">
      <c r="A23" s="38">
        <v>3</v>
      </c>
      <c r="B23" s="39" t="s">
        <v>41</v>
      </c>
      <c r="C23" s="70">
        <v>0</v>
      </c>
      <c r="D23" s="73">
        <v>0</v>
      </c>
      <c r="E23" s="86">
        <v>0</v>
      </c>
      <c r="F23" s="67">
        <v>0</v>
      </c>
      <c r="G23" s="70">
        <v>0</v>
      </c>
      <c r="H23" s="71">
        <v>0</v>
      </c>
      <c r="I23" s="70">
        <v>0</v>
      </c>
      <c r="J23" s="71">
        <v>0</v>
      </c>
      <c r="K23" s="70">
        <v>0</v>
      </c>
      <c r="L23" s="71">
        <v>0</v>
      </c>
      <c r="M23" s="70">
        <v>0</v>
      </c>
      <c r="N23" s="73">
        <f t="shared" si="2"/>
        <v>0</v>
      </c>
    </row>
    <row r="24" spans="1:14" x14ac:dyDescent="0.25">
      <c r="A24" s="38">
        <v>4</v>
      </c>
      <c r="B24" s="39" t="s">
        <v>42</v>
      </c>
      <c r="C24" s="70">
        <v>0</v>
      </c>
      <c r="D24" s="39">
        <v>0</v>
      </c>
      <c r="E24" s="70">
        <v>0</v>
      </c>
      <c r="F24" s="71">
        <v>0</v>
      </c>
      <c r="G24" s="70">
        <v>0</v>
      </c>
      <c r="H24" s="71">
        <v>0</v>
      </c>
      <c r="I24" s="70">
        <v>0</v>
      </c>
      <c r="J24" s="71">
        <v>0</v>
      </c>
      <c r="K24" s="70">
        <v>0</v>
      </c>
      <c r="L24" s="71">
        <v>0</v>
      </c>
      <c r="M24" s="70">
        <v>0</v>
      </c>
      <c r="N24" s="73">
        <f t="shared" si="2"/>
        <v>0</v>
      </c>
    </row>
    <row r="25" spans="1:14" x14ac:dyDescent="0.25">
      <c r="A25" s="38">
        <v>5</v>
      </c>
      <c r="B25" s="39" t="s">
        <v>43</v>
      </c>
      <c r="C25" s="70">
        <v>0</v>
      </c>
      <c r="D25" s="39">
        <v>0</v>
      </c>
      <c r="E25" s="70">
        <v>0</v>
      </c>
      <c r="F25" s="71">
        <v>0</v>
      </c>
      <c r="G25" s="70">
        <v>0</v>
      </c>
      <c r="H25" s="71">
        <v>0</v>
      </c>
      <c r="I25" s="70">
        <v>0</v>
      </c>
      <c r="J25" s="71">
        <v>0</v>
      </c>
      <c r="K25" s="87">
        <v>0</v>
      </c>
      <c r="L25" s="71">
        <v>0</v>
      </c>
      <c r="M25" s="70">
        <v>0</v>
      </c>
      <c r="N25" s="39">
        <f t="shared" si="2"/>
        <v>0</v>
      </c>
    </row>
    <row r="26" spans="1:14" x14ac:dyDescent="0.25">
      <c r="A26" s="38">
        <v>6</v>
      </c>
      <c r="B26" s="39" t="s">
        <v>44</v>
      </c>
      <c r="C26" s="70">
        <v>0</v>
      </c>
      <c r="D26" s="39">
        <v>0</v>
      </c>
      <c r="E26" s="70">
        <v>0</v>
      </c>
      <c r="F26" s="71">
        <v>0</v>
      </c>
      <c r="G26" s="70">
        <v>0</v>
      </c>
      <c r="H26" s="71">
        <v>0</v>
      </c>
      <c r="I26" s="70">
        <v>0</v>
      </c>
      <c r="J26" s="71">
        <v>0</v>
      </c>
      <c r="K26" s="70">
        <v>0</v>
      </c>
      <c r="L26" s="71">
        <v>0</v>
      </c>
      <c r="M26" s="70">
        <v>0</v>
      </c>
      <c r="N26" s="39">
        <f t="shared" si="2"/>
        <v>0</v>
      </c>
    </row>
    <row r="27" spans="1:14" x14ac:dyDescent="0.25">
      <c r="A27" s="38">
        <v>7</v>
      </c>
      <c r="B27" s="39" t="s">
        <v>45</v>
      </c>
      <c r="C27" s="70">
        <v>0</v>
      </c>
      <c r="D27" s="73">
        <v>0</v>
      </c>
      <c r="E27" s="70">
        <v>0</v>
      </c>
      <c r="F27" s="71">
        <v>0</v>
      </c>
      <c r="G27" s="70">
        <v>0</v>
      </c>
      <c r="H27" s="71">
        <v>0</v>
      </c>
      <c r="I27" s="70">
        <v>0</v>
      </c>
      <c r="J27" s="67">
        <v>0</v>
      </c>
      <c r="K27" s="179">
        <v>0</v>
      </c>
      <c r="L27" s="71">
        <v>0</v>
      </c>
      <c r="M27" s="86">
        <v>0</v>
      </c>
      <c r="N27" s="73">
        <f t="shared" si="2"/>
        <v>0</v>
      </c>
    </row>
    <row r="28" spans="1:14" ht="15.75" thickBot="1" x14ac:dyDescent="0.3">
      <c r="A28" s="41">
        <v>8</v>
      </c>
      <c r="B28" s="42" t="s">
        <v>46</v>
      </c>
      <c r="C28" s="87">
        <v>0</v>
      </c>
      <c r="D28" s="39">
        <v>0</v>
      </c>
      <c r="E28" s="87">
        <v>0</v>
      </c>
      <c r="F28" s="178">
        <v>0</v>
      </c>
      <c r="G28" s="87">
        <v>0</v>
      </c>
      <c r="H28" s="178">
        <v>0</v>
      </c>
      <c r="I28" s="87">
        <v>0</v>
      </c>
      <c r="J28" s="178">
        <v>0</v>
      </c>
      <c r="K28" s="87">
        <v>0</v>
      </c>
      <c r="L28" s="178">
        <v>0</v>
      </c>
      <c r="M28" s="87">
        <v>0</v>
      </c>
      <c r="N28" s="42">
        <f t="shared" si="2"/>
        <v>0</v>
      </c>
    </row>
    <row r="29" spans="1:14" ht="15.75" thickBot="1" x14ac:dyDescent="0.3">
      <c r="A29" s="44"/>
      <c r="B29" s="45" t="s">
        <v>37</v>
      </c>
      <c r="C29" s="101">
        <f t="shared" ref="C29:N29" si="3">SUM(C21:C28)</f>
        <v>0</v>
      </c>
      <c r="D29" s="47">
        <f t="shared" si="3"/>
        <v>9</v>
      </c>
      <c r="E29" s="101">
        <f t="shared" si="3"/>
        <v>514</v>
      </c>
      <c r="F29" s="47">
        <f t="shared" si="3"/>
        <v>0</v>
      </c>
      <c r="G29" s="101">
        <f t="shared" si="3"/>
        <v>17</v>
      </c>
      <c r="H29" s="47">
        <f t="shared" si="3"/>
        <v>0</v>
      </c>
      <c r="I29" s="101">
        <f t="shared" si="3"/>
        <v>0</v>
      </c>
      <c r="J29" s="47">
        <f t="shared" si="3"/>
        <v>0</v>
      </c>
      <c r="K29" s="101">
        <f t="shared" si="3"/>
        <v>0</v>
      </c>
      <c r="L29" s="47">
        <f t="shared" si="3"/>
        <v>0</v>
      </c>
      <c r="M29" s="101">
        <f t="shared" si="3"/>
        <v>0</v>
      </c>
      <c r="N29" s="47">
        <f t="shared" si="3"/>
        <v>540</v>
      </c>
    </row>
    <row r="30" spans="1:14" ht="15.75" thickBo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92" t="s">
        <v>53</v>
      </c>
      <c r="B31" s="393"/>
      <c r="C31" s="98">
        <f>C29/N29</f>
        <v>0</v>
      </c>
      <c r="D31" s="99">
        <f>D29/N29</f>
        <v>1.6666666666666666E-2</v>
      </c>
      <c r="E31" s="98">
        <f>E29/N29</f>
        <v>0.95185185185185184</v>
      </c>
      <c r="F31" s="99">
        <f>F29/N29</f>
        <v>0</v>
      </c>
      <c r="G31" s="98">
        <f>G29/N29</f>
        <v>3.1481481481481478E-2</v>
      </c>
      <c r="H31" s="99">
        <f>H29/N29</f>
        <v>0</v>
      </c>
      <c r="I31" s="98">
        <f>I29/N29</f>
        <v>0</v>
      </c>
      <c r="J31" s="99">
        <f>J29/N29</f>
        <v>0</v>
      </c>
      <c r="K31" s="98">
        <f>K29/N29</f>
        <v>0</v>
      </c>
      <c r="L31" s="99">
        <f>L29/N29</f>
        <v>0</v>
      </c>
      <c r="M31" s="98">
        <f>M29/N29</f>
        <v>0</v>
      </c>
      <c r="N31" s="99">
        <f>N29/N29</f>
        <v>1</v>
      </c>
    </row>
  </sheetData>
  <mergeCells count="34">
    <mergeCell ref="A31:B31"/>
    <mergeCell ref="C17:K17"/>
    <mergeCell ref="A18:A20"/>
    <mergeCell ref="B18:B20"/>
    <mergeCell ref="C18:M18"/>
    <mergeCell ref="N18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2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2:A4"/>
    <mergeCell ref="A15:B15"/>
    <mergeCell ref="C1:K1"/>
    <mergeCell ref="B2:B4"/>
    <mergeCell ref="C2:M2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42578125" customWidth="1"/>
    <col min="2" max="2" width="27.85546875" customWidth="1"/>
    <col min="3" max="3" width="9.140625" customWidth="1"/>
  </cols>
  <sheetData>
    <row r="1" spans="1:14" ht="33.75" customHeight="1" thickBot="1" x14ac:dyDescent="0.3">
      <c r="A1" s="31"/>
      <c r="B1" s="31"/>
      <c r="C1" s="344" t="s">
        <v>112</v>
      </c>
      <c r="D1" s="345"/>
      <c r="E1" s="345"/>
      <c r="F1" s="345"/>
      <c r="G1" s="345"/>
      <c r="H1" s="345"/>
      <c r="I1" s="345"/>
      <c r="J1" s="31"/>
      <c r="K1" s="31"/>
      <c r="L1" s="31"/>
      <c r="M1" s="31"/>
      <c r="N1" s="244" t="s">
        <v>36</v>
      </c>
    </row>
    <row r="2" spans="1:14" ht="15.75" thickBot="1" x14ac:dyDescent="0.3">
      <c r="A2" s="334" t="s">
        <v>0</v>
      </c>
      <c r="B2" s="336" t="s">
        <v>1</v>
      </c>
      <c r="C2" s="346" t="s">
        <v>2</v>
      </c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0" t="s">
        <v>3</v>
      </c>
    </row>
    <row r="3" spans="1:14" ht="15.75" thickBot="1" x14ac:dyDescent="0.3">
      <c r="A3" s="335"/>
      <c r="B3" s="337"/>
      <c r="C3" s="91" t="s">
        <v>69</v>
      </c>
      <c r="D3" s="35" t="s">
        <v>4</v>
      </c>
      <c r="E3" s="62" t="s">
        <v>5</v>
      </c>
      <c r="F3" s="32" t="s">
        <v>6</v>
      </c>
      <c r="G3" s="63" t="s">
        <v>7</v>
      </c>
      <c r="H3" s="32" t="s">
        <v>8</v>
      </c>
      <c r="I3" s="63" t="s">
        <v>95</v>
      </c>
      <c r="J3" s="32" t="s">
        <v>9</v>
      </c>
      <c r="K3" s="88" t="s">
        <v>10</v>
      </c>
      <c r="L3" s="32" t="s">
        <v>93</v>
      </c>
      <c r="M3" s="257" t="s">
        <v>11</v>
      </c>
      <c r="N3" s="341"/>
    </row>
    <row r="4" spans="1:14" x14ac:dyDescent="0.25">
      <c r="A4" s="36">
        <v>1</v>
      </c>
      <c r="B4" s="37" t="s">
        <v>12</v>
      </c>
      <c r="C4" s="205">
        <v>33831</v>
      </c>
      <c r="D4" s="281">
        <v>39566</v>
      </c>
      <c r="E4" s="205">
        <v>12437</v>
      </c>
      <c r="F4" s="93">
        <v>35809</v>
      </c>
      <c r="G4" s="205">
        <v>14675</v>
      </c>
      <c r="H4" s="93">
        <v>62033</v>
      </c>
      <c r="I4" s="205">
        <v>5602</v>
      </c>
      <c r="J4" s="93">
        <v>22453</v>
      </c>
      <c r="K4" s="205">
        <v>15769</v>
      </c>
      <c r="L4" s="93">
        <v>12752</v>
      </c>
      <c r="M4" s="205">
        <v>17128</v>
      </c>
      <c r="N4" s="171">
        <f t="shared" ref="N4:N20" si="0">SUM(C4:M4)</f>
        <v>272055</v>
      </c>
    </row>
    <row r="5" spans="1:14" x14ac:dyDescent="0.25">
      <c r="A5" s="38">
        <v>2</v>
      </c>
      <c r="B5" s="39" t="s">
        <v>13</v>
      </c>
      <c r="C5" s="169">
        <v>1581</v>
      </c>
      <c r="D5" s="67">
        <v>39288</v>
      </c>
      <c r="E5" s="169">
        <v>5881</v>
      </c>
      <c r="F5" s="245">
        <v>5235</v>
      </c>
      <c r="G5" s="169">
        <v>812</v>
      </c>
      <c r="H5" s="67">
        <v>48513</v>
      </c>
      <c r="I5" s="64">
        <v>0</v>
      </c>
      <c r="J5" s="67">
        <v>7518</v>
      </c>
      <c r="K5" s="64">
        <v>86</v>
      </c>
      <c r="L5" s="67">
        <v>16376</v>
      </c>
      <c r="M5" s="64">
        <v>0</v>
      </c>
      <c r="N5" s="73">
        <f t="shared" si="0"/>
        <v>125290</v>
      </c>
    </row>
    <row r="6" spans="1:14" x14ac:dyDescent="0.25">
      <c r="A6" s="38">
        <v>3</v>
      </c>
      <c r="B6" s="39" t="s">
        <v>14</v>
      </c>
      <c r="C6" s="169">
        <v>21283</v>
      </c>
      <c r="D6" s="282">
        <v>49689</v>
      </c>
      <c r="E6" s="169">
        <v>17135</v>
      </c>
      <c r="F6" s="67">
        <v>61028</v>
      </c>
      <c r="G6" s="169">
        <v>18780</v>
      </c>
      <c r="H6" s="67">
        <v>39803</v>
      </c>
      <c r="I6" s="169">
        <v>2834</v>
      </c>
      <c r="J6" s="67">
        <v>23850</v>
      </c>
      <c r="K6" s="169">
        <v>27632</v>
      </c>
      <c r="L6" s="67">
        <v>17882</v>
      </c>
      <c r="M6" s="169">
        <v>8868</v>
      </c>
      <c r="N6" s="73">
        <f>SUM(C6:M6)</f>
        <v>288784</v>
      </c>
    </row>
    <row r="7" spans="1:14" x14ac:dyDescent="0.25">
      <c r="A7" s="38">
        <v>4</v>
      </c>
      <c r="B7" s="39" t="s">
        <v>15</v>
      </c>
      <c r="C7" s="64">
        <v>0</v>
      </c>
      <c r="D7" s="71">
        <v>0</v>
      </c>
      <c r="E7" s="64">
        <v>0</v>
      </c>
      <c r="F7" s="71">
        <v>0</v>
      </c>
      <c r="G7" s="64">
        <v>0</v>
      </c>
      <c r="H7" s="71">
        <v>0</v>
      </c>
      <c r="I7" s="64">
        <v>0</v>
      </c>
      <c r="J7" s="71">
        <v>0</v>
      </c>
      <c r="K7" s="64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4">
        <v>0</v>
      </c>
      <c r="D8" s="67">
        <v>0</v>
      </c>
      <c r="E8" s="64">
        <v>0</v>
      </c>
      <c r="F8" s="71">
        <v>0</v>
      </c>
      <c r="G8" s="169">
        <v>8</v>
      </c>
      <c r="H8" s="67">
        <v>1275</v>
      </c>
      <c r="I8" s="64">
        <v>0</v>
      </c>
      <c r="J8" s="71">
        <v>0</v>
      </c>
      <c r="K8" s="64">
        <v>0</v>
      </c>
      <c r="L8" s="71">
        <v>0</v>
      </c>
      <c r="M8" s="64">
        <v>0</v>
      </c>
      <c r="N8" s="73">
        <f t="shared" si="0"/>
        <v>1283</v>
      </c>
    </row>
    <row r="9" spans="1:14" x14ac:dyDescent="0.25">
      <c r="A9" s="38">
        <v>6</v>
      </c>
      <c r="B9" s="39" t="s">
        <v>17</v>
      </c>
      <c r="C9" s="64">
        <v>0</v>
      </c>
      <c r="D9" s="71">
        <v>60</v>
      </c>
      <c r="E9" s="64">
        <v>0</v>
      </c>
      <c r="F9" s="71">
        <v>30</v>
      </c>
      <c r="G9" s="64">
        <v>224</v>
      </c>
      <c r="H9" s="71">
        <v>50</v>
      </c>
      <c r="I9" s="64">
        <v>0</v>
      </c>
      <c r="J9" s="71">
        <v>24</v>
      </c>
      <c r="K9" s="64">
        <v>35</v>
      </c>
      <c r="L9" s="71">
        <v>7</v>
      </c>
      <c r="M9" s="64">
        <v>0</v>
      </c>
      <c r="N9" s="39">
        <f t="shared" si="0"/>
        <v>430</v>
      </c>
    </row>
    <row r="10" spans="1:14" x14ac:dyDescent="0.25">
      <c r="A10" s="38">
        <v>7</v>
      </c>
      <c r="B10" s="39" t="s">
        <v>18</v>
      </c>
      <c r="C10" s="169">
        <v>6988</v>
      </c>
      <c r="D10" s="67">
        <v>17039</v>
      </c>
      <c r="E10" s="169">
        <v>3457</v>
      </c>
      <c r="F10" s="67">
        <v>1130</v>
      </c>
      <c r="G10" s="169">
        <v>2212</v>
      </c>
      <c r="H10" s="67">
        <v>1610</v>
      </c>
      <c r="I10" s="64">
        <v>0</v>
      </c>
      <c r="J10" s="67">
        <v>3756</v>
      </c>
      <c r="K10" s="64">
        <v>223</v>
      </c>
      <c r="L10" s="67">
        <v>2346</v>
      </c>
      <c r="M10" s="64">
        <v>81</v>
      </c>
      <c r="N10" s="73">
        <f t="shared" si="0"/>
        <v>38842</v>
      </c>
    </row>
    <row r="11" spans="1:14" x14ac:dyDescent="0.25">
      <c r="A11" s="38">
        <v>8</v>
      </c>
      <c r="B11" s="39" t="s">
        <v>19</v>
      </c>
      <c r="C11" s="246">
        <v>54446</v>
      </c>
      <c r="D11" s="67">
        <v>24255</v>
      </c>
      <c r="E11" s="169">
        <v>83846</v>
      </c>
      <c r="F11" s="67">
        <v>22364</v>
      </c>
      <c r="G11" s="169">
        <v>6875</v>
      </c>
      <c r="H11" s="67">
        <v>85825</v>
      </c>
      <c r="I11" s="169">
        <v>1171</v>
      </c>
      <c r="J11" s="67">
        <v>15329</v>
      </c>
      <c r="K11" s="169">
        <v>11104</v>
      </c>
      <c r="L11" s="67">
        <v>14320</v>
      </c>
      <c r="M11" s="169">
        <v>9271</v>
      </c>
      <c r="N11" s="73">
        <f t="shared" si="0"/>
        <v>328806</v>
      </c>
    </row>
    <row r="12" spans="1:14" x14ac:dyDescent="0.25">
      <c r="A12" s="38">
        <v>9</v>
      </c>
      <c r="B12" s="39" t="s">
        <v>20</v>
      </c>
      <c r="C12" s="246">
        <v>127239</v>
      </c>
      <c r="D12" s="67">
        <v>107987</v>
      </c>
      <c r="E12" s="169">
        <v>15986</v>
      </c>
      <c r="F12" s="67">
        <v>45341</v>
      </c>
      <c r="G12" s="169">
        <v>46946</v>
      </c>
      <c r="H12" s="67">
        <v>44175</v>
      </c>
      <c r="I12" s="64">
        <v>342</v>
      </c>
      <c r="J12" s="67">
        <v>19598</v>
      </c>
      <c r="K12" s="169">
        <v>4928</v>
      </c>
      <c r="L12" s="67">
        <v>77850</v>
      </c>
      <c r="M12" s="169">
        <v>3473</v>
      </c>
      <c r="N12" s="73">
        <f t="shared" si="0"/>
        <v>493865</v>
      </c>
    </row>
    <row r="13" spans="1:14" x14ac:dyDescent="0.25">
      <c r="A13" s="38">
        <v>10</v>
      </c>
      <c r="B13" s="39" t="s">
        <v>21</v>
      </c>
      <c r="C13" s="169">
        <v>93272</v>
      </c>
      <c r="D13" s="67">
        <v>170724</v>
      </c>
      <c r="E13" s="169">
        <v>125175</v>
      </c>
      <c r="F13" s="67">
        <v>142908</v>
      </c>
      <c r="G13" s="169">
        <v>152951</v>
      </c>
      <c r="H13" s="67">
        <v>137009</v>
      </c>
      <c r="I13" s="169">
        <v>69294</v>
      </c>
      <c r="J13" s="67">
        <v>172216</v>
      </c>
      <c r="K13" s="169">
        <v>136699</v>
      </c>
      <c r="L13" s="67">
        <v>134445</v>
      </c>
      <c r="M13" s="169">
        <v>89307</v>
      </c>
      <c r="N13" s="73">
        <f t="shared" si="0"/>
        <v>1424000</v>
      </c>
    </row>
    <row r="14" spans="1:14" x14ac:dyDescent="0.25">
      <c r="A14" s="38">
        <v>11</v>
      </c>
      <c r="B14" s="39" t="s">
        <v>22</v>
      </c>
      <c r="C14" s="64">
        <v>0</v>
      </c>
      <c r="D14" s="67">
        <v>107</v>
      </c>
      <c r="E14" s="64">
        <v>0</v>
      </c>
      <c r="F14" s="67">
        <v>0</v>
      </c>
      <c r="G14" s="169">
        <v>68</v>
      </c>
      <c r="H14" s="67">
        <v>862</v>
      </c>
      <c r="I14" s="64">
        <v>0</v>
      </c>
      <c r="J14" s="71">
        <v>0</v>
      </c>
      <c r="K14" s="64">
        <v>205</v>
      </c>
      <c r="L14" s="71">
        <v>0</v>
      </c>
      <c r="M14" s="64">
        <v>0</v>
      </c>
      <c r="N14" s="73">
        <f t="shared" si="0"/>
        <v>1242</v>
      </c>
    </row>
    <row r="15" spans="1:14" x14ac:dyDescent="0.25">
      <c r="A15" s="38">
        <v>12</v>
      </c>
      <c r="B15" s="39" t="s">
        <v>23</v>
      </c>
      <c r="C15" s="64">
        <v>24</v>
      </c>
      <c r="D15" s="71">
        <v>98</v>
      </c>
      <c r="E15" s="64">
        <v>16</v>
      </c>
      <c r="F15" s="71">
        <v>224</v>
      </c>
      <c r="G15" s="64">
        <v>23</v>
      </c>
      <c r="H15" s="71">
        <v>90</v>
      </c>
      <c r="I15" s="64">
        <v>0</v>
      </c>
      <c r="J15" s="71">
        <v>53</v>
      </c>
      <c r="K15" s="64">
        <v>54</v>
      </c>
      <c r="L15" s="71">
        <v>0</v>
      </c>
      <c r="M15" s="64">
        <v>0</v>
      </c>
      <c r="N15" s="73">
        <f t="shared" si="0"/>
        <v>582</v>
      </c>
    </row>
    <row r="16" spans="1:14" x14ac:dyDescent="0.25">
      <c r="A16" s="38">
        <v>13</v>
      </c>
      <c r="B16" s="39" t="s">
        <v>68</v>
      </c>
      <c r="C16" s="169">
        <v>15236</v>
      </c>
      <c r="D16" s="67">
        <v>93</v>
      </c>
      <c r="E16" s="169">
        <v>2168</v>
      </c>
      <c r="F16" s="67">
        <v>3963</v>
      </c>
      <c r="G16" s="169">
        <v>4465</v>
      </c>
      <c r="H16" s="67">
        <v>26943</v>
      </c>
      <c r="I16" s="64">
        <v>265</v>
      </c>
      <c r="J16" s="67">
        <v>9665</v>
      </c>
      <c r="K16" s="169">
        <v>4946</v>
      </c>
      <c r="L16" s="67">
        <v>2330</v>
      </c>
      <c r="M16" s="169">
        <v>741</v>
      </c>
      <c r="N16" s="73">
        <f t="shared" si="0"/>
        <v>70815</v>
      </c>
    </row>
    <row r="17" spans="1:14" x14ac:dyDescent="0.25">
      <c r="A17" s="38">
        <v>14</v>
      </c>
      <c r="B17" s="39" t="s">
        <v>25</v>
      </c>
      <c r="C17" s="64">
        <v>124</v>
      </c>
      <c r="D17" s="67">
        <v>2161</v>
      </c>
      <c r="E17" s="64">
        <v>0</v>
      </c>
      <c r="F17" s="67">
        <v>2753</v>
      </c>
      <c r="G17" s="64">
        <v>0</v>
      </c>
      <c r="H17" s="71">
        <v>0</v>
      </c>
      <c r="I17" s="64">
        <v>0</v>
      </c>
      <c r="J17" s="71">
        <v>0</v>
      </c>
      <c r="K17" s="64">
        <v>0</v>
      </c>
      <c r="L17" s="67">
        <v>1236</v>
      </c>
      <c r="M17" s="64">
        <v>0</v>
      </c>
      <c r="N17" s="73">
        <f t="shared" si="0"/>
        <v>6274</v>
      </c>
    </row>
    <row r="18" spans="1:14" x14ac:dyDescent="0.25">
      <c r="A18" s="38">
        <v>15</v>
      </c>
      <c r="B18" s="39" t="s">
        <v>26</v>
      </c>
      <c r="C18" s="64">
        <v>2</v>
      </c>
      <c r="D18" s="71">
        <v>0</v>
      </c>
      <c r="E18" s="64">
        <v>0</v>
      </c>
      <c r="F18" s="67">
        <v>10</v>
      </c>
      <c r="G18" s="64">
        <v>0</v>
      </c>
      <c r="H18" s="71">
        <v>50</v>
      </c>
      <c r="I18" s="64">
        <v>0</v>
      </c>
      <c r="J18" s="71">
        <v>0</v>
      </c>
      <c r="K18" s="64">
        <v>23</v>
      </c>
      <c r="L18" s="71">
        <v>0</v>
      </c>
      <c r="M18" s="64">
        <v>0</v>
      </c>
      <c r="N18" s="73">
        <f t="shared" si="0"/>
        <v>85</v>
      </c>
    </row>
    <row r="19" spans="1:14" x14ac:dyDescent="0.25">
      <c r="A19" s="38">
        <v>16</v>
      </c>
      <c r="B19" s="39" t="s">
        <v>27</v>
      </c>
      <c r="C19" s="169">
        <v>504</v>
      </c>
      <c r="D19" s="67">
        <v>30959</v>
      </c>
      <c r="E19" s="64">
        <v>187</v>
      </c>
      <c r="F19" s="67">
        <v>1100</v>
      </c>
      <c r="G19" s="64">
        <v>0</v>
      </c>
      <c r="H19" s="71">
        <v>146</v>
      </c>
      <c r="I19" s="64">
        <v>0</v>
      </c>
      <c r="J19" s="67">
        <v>2558</v>
      </c>
      <c r="K19" s="64">
        <v>0</v>
      </c>
      <c r="L19" s="71">
        <v>0</v>
      </c>
      <c r="M19" s="169">
        <v>88</v>
      </c>
      <c r="N19" s="73">
        <f t="shared" si="0"/>
        <v>35542</v>
      </c>
    </row>
    <row r="20" spans="1:14" x14ac:dyDescent="0.25">
      <c r="A20" s="38">
        <v>17</v>
      </c>
      <c r="B20" s="39" t="s">
        <v>28</v>
      </c>
      <c r="C20" s="64">
        <v>0</v>
      </c>
      <c r="D20" s="71">
        <v>0</v>
      </c>
      <c r="E20" s="64">
        <v>0</v>
      </c>
      <c r="F20" s="71">
        <v>0</v>
      </c>
      <c r="G20" s="64">
        <v>0</v>
      </c>
      <c r="H20" s="71">
        <v>0</v>
      </c>
      <c r="I20" s="64">
        <v>0</v>
      </c>
      <c r="J20" s="71">
        <v>0</v>
      </c>
      <c r="K20" s="64">
        <v>0</v>
      </c>
      <c r="L20" s="71">
        <v>0</v>
      </c>
      <c r="M20" s="64">
        <v>1</v>
      </c>
      <c r="N20" s="39">
        <f t="shared" si="0"/>
        <v>1</v>
      </c>
    </row>
    <row r="21" spans="1:14" ht="15.75" thickBot="1" x14ac:dyDescent="0.3">
      <c r="A21" s="41">
        <v>18</v>
      </c>
      <c r="B21" s="42" t="s">
        <v>29</v>
      </c>
      <c r="C21" s="170">
        <v>1389</v>
      </c>
      <c r="D21" s="168">
        <v>4788</v>
      </c>
      <c r="E21" s="170">
        <v>945</v>
      </c>
      <c r="F21" s="168">
        <v>4297</v>
      </c>
      <c r="G21" s="170">
        <v>1340</v>
      </c>
      <c r="H21" s="168">
        <v>3732</v>
      </c>
      <c r="I21" s="170">
        <v>807</v>
      </c>
      <c r="J21" s="168">
        <v>2387</v>
      </c>
      <c r="K21" s="170">
        <v>1812</v>
      </c>
      <c r="L21" s="168">
        <v>1580</v>
      </c>
      <c r="M21" s="170">
        <v>914</v>
      </c>
      <c r="N21" s="172">
        <f>SUM(C21:M21)</f>
        <v>23991</v>
      </c>
    </row>
    <row r="22" spans="1:14" ht="15.75" thickBot="1" x14ac:dyDescent="0.3">
      <c r="A22" s="44"/>
      <c r="B22" s="45" t="s">
        <v>37</v>
      </c>
      <c r="C22" s="97">
        <f t="shared" ref="C22:L22" si="1">SUM(C4:C21)</f>
        <v>355919</v>
      </c>
      <c r="D22" s="143">
        <f t="shared" si="1"/>
        <v>486814</v>
      </c>
      <c r="E22" s="65">
        <f t="shared" si="1"/>
        <v>267233</v>
      </c>
      <c r="F22" s="50">
        <f>SUM(F4:F21)</f>
        <v>326192</v>
      </c>
      <c r="G22" s="65">
        <f>SUM(G4:G21)</f>
        <v>249379</v>
      </c>
      <c r="H22" s="50">
        <f t="shared" si="1"/>
        <v>452116</v>
      </c>
      <c r="I22" s="65">
        <f t="shared" si="1"/>
        <v>80315</v>
      </c>
      <c r="J22" s="50">
        <f t="shared" si="1"/>
        <v>279407</v>
      </c>
      <c r="K22" s="65">
        <f>SUM(K4:K21)</f>
        <v>203516</v>
      </c>
      <c r="L22" s="50">
        <f t="shared" si="1"/>
        <v>281124</v>
      </c>
      <c r="M22" s="97">
        <f>SUM(M4:M21)</f>
        <v>129872</v>
      </c>
      <c r="N22" s="47">
        <f>SUM(C22:M22)</f>
        <v>3111887</v>
      </c>
    </row>
    <row r="23" spans="1:14" ht="15.75" thickBot="1" x14ac:dyDescent="0.3">
      <c r="A23" s="51"/>
      <c r="B23" s="52"/>
      <c r="C23" s="80"/>
      <c r="D23" s="54"/>
      <c r="E23" s="80"/>
      <c r="F23" s="54"/>
      <c r="G23" s="80"/>
      <c r="H23" s="54"/>
      <c r="I23" s="80"/>
      <c r="J23" s="54"/>
      <c r="K23" s="80"/>
      <c r="L23" s="54"/>
      <c r="M23" s="80"/>
      <c r="N23" s="54"/>
    </row>
    <row r="24" spans="1:14" ht="15.75" thickBot="1" x14ac:dyDescent="0.3">
      <c r="A24" s="329" t="s">
        <v>53</v>
      </c>
      <c r="B24" s="330"/>
      <c r="C24" s="74">
        <f>C22/N22</f>
        <v>0.11437401165273675</v>
      </c>
      <c r="D24" s="81">
        <f>D22/N22</f>
        <v>0.15643691432240309</v>
      </c>
      <c r="E24" s="56">
        <f>E22/N22</f>
        <v>8.5874904840696334E-2</v>
      </c>
      <c r="F24" s="75">
        <f>F22/N22</f>
        <v>0.10482128689120139</v>
      </c>
      <c r="G24" s="56">
        <f>G22/N22</f>
        <v>8.0137549981731337E-2</v>
      </c>
      <c r="H24" s="81">
        <f>H22/N22</f>
        <v>0.14528676651819297</v>
      </c>
      <c r="I24" s="82">
        <f>I22/N22</f>
        <v>2.580909910931856E-2</v>
      </c>
      <c r="J24" s="81">
        <f>J22/N22</f>
        <v>8.9787000620523819E-2</v>
      </c>
      <c r="K24" s="56">
        <f>K22/N22</f>
        <v>6.5399546962984195E-2</v>
      </c>
      <c r="L24" s="81">
        <f>L22/N22</f>
        <v>9.0338755873847598E-2</v>
      </c>
      <c r="M24" s="83">
        <f>M22/N22</f>
        <v>4.1734163226363939E-2</v>
      </c>
      <c r="N24" s="242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1"/>
    </row>
    <row r="26" spans="1:14" ht="15.75" thickBot="1" x14ac:dyDescent="0.3">
      <c r="A26" s="308" t="s">
        <v>0</v>
      </c>
      <c r="B26" s="314" t="s">
        <v>1</v>
      </c>
      <c r="C26" s="320" t="s">
        <v>90</v>
      </c>
      <c r="D26" s="321"/>
      <c r="E26" s="321"/>
      <c r="F26" s="321"/>
      <c r="G26" s="322"/>
      <c r="H26" s="318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9"/>
      <c r="B27" s="315"/>
      <c r="C27" s="275" t="s">
        <v>11</v>
      </c>
      <c r="D27" s="184" t="s">
        <v>32</v>
      </c>
      <c r="E27" s="275" t="s">
        <v>7</v>
      </c>
      <c r="F27" s="184" t="s">
        <v>9</v>
      </c>
      <c r="G27" s="275" t="s">
        <v>4</v>
      </c>
      <c r="H27" s="319"/>
      <c r="I27" s="1"/>
      <c r="J27" s="110"/>
      <c r="K27" s="298" t="s">
        <v>33</v>
      </c>
      <c r="L27" s="299"/>
      <c r="M27" s="161">
        <f>N22</f>
        <v>3111887</v>
      </c>
      <c r="N27" s="162">
        <f>M27/M29</f>
        <v>0.83878581882970038</v>
      </c>
    </row>
    <row r="28" spans="1:14" ht="15.75" thickBot="1" x14ac:dyDescent="0.3">
      <c r="A28" s="26">
        <v>19</v>
      </c>
      <c r="B28" s="185" t="s">
        <v>34</v>
      </c>
      <c r="C28" s="160">
        <v>204533</v>
      </c>
      <c r="D28" s="59">
        <v>202260</v>
      </c>
      <c r="E28" s="160">
        <v>124329</v>
      </c>
      <c r="F28" s="59">
        <v>43207</v>
      </c>
      <c r="G28" s="160">
        <v>23774</v>
      </c>
      <c r="H28" s="59">
        <f>SUM(C28:G28)</f>
        <v>598103</v>
      </c>
      <c r="I28" s="1"/>
      <c r="J28" s="110"/>
      <c r="K28" s="298" t="s">
        <v>34</v>
      </c>
      <c r="L28" s="299"/>
      <c r="M28" s="240">
        <f>H28</f>
        <v>598103</v>
      </c>
      <c r="N28" s="163">
        <f>M28/M29</f>
        <v>0.16121418117029965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298" t="s">
        <v>3</v>
      </c>
      <c r="L29" s="299"/>
      <c r="M29" s="164">
        <f>M27+M28</f>
        <v>3709990</v>
      </c>
      <c r="N29" s="165">
        <f>M29/M29</f>
        <v>1</v>
      </c>
    </row>
    <row r="30" spans="1:14" ht="15.75" thickBot="1" x14ac:dyDescent="0.3">
      <c r="A30" s="302" t="s">
        <v>53</v>
      </c>
      <c r="B30" s="303"/>
      <c r="C30" s="27">
        <f>C28/H28</f>
        <v>0.34196952698782651</v>
      </c>
      <c r="D30" s="111">
        <f>D28/H28</f>
        <v>0.33816917821846737</v>
      </c>
      <c r="E30" s="27">
        <f>E28/H28</f>
        <v>0.20787222267736494</v>
      </c>
      <c r="F30" s="111">
        <f>F28/H28</f>
        <v>7.2240065674306936E-2</v>
      </c>
      <c r="G30" s="27">
        <f>G28/H28</f>
        <v>3.9749006442034232E-2</v>
      </c>
      <c r="H30" s="111">
        <f>H28/H28</f>
        <v>1</v>
      </c>
      <c r="I30" s="1"/>
      <c r="J30" s="1"/>
      <c r="K30" s="1"/>
      <c r="L30" s="1"/>
      <c r="M30" s="1"/>
      <c r="N30" s="1"/>
    </row>
  </sheetData>
  <mergeCells count="14">
    <mergeCell ref="C26:G26"/>
    <mergeCell ref="N2:N3"/>
    <mergeCell ref="A30:B30"/>
    <mergeCell ref="K28:L28"/>
    <mergeCell ref="C1:I1"/>
    <mergeCell ref="A2:A3"/>
    <mergeCell ref="B2:B3"/>
    <mergeCell ref="C2:M2"/>
    <mergeCell ref="A24:B24"/>
    <mergeCell ref="A26:A27"/>
    <mergeCell ref="B26:B27"/>
    <mergeCell ref="K27:L27"/>
    <mergeCell ref="K29:L29"/>
    <mergeCell ref="H26:H27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15" x14ac:dyDescent="0.25"/>
  <cols>
    <col min="1" max="1" width="4.7109375" customWidth="1"/>
    <col min="2" max="2" width="20.28515625" customWidth="1"/>
    <col min="14" max="14" width="11.7109375" customWidth="1"/>
  </cols>
  <sheetData>
    <row r="1" spans="1:14" x14ac:dyDescent="0.25">
      <c r="A1" s="17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404" t="s">
        <v>113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6"/>
      <c r="M2" s="1"/>
      <c r="N2" s="1"/>
    </row>
    <row r="3" spans="1:14" ht="15.75" thickBot="1" x14ac:dyDescent="0.3">
      <c r="A3" s="31"/>
      <c r="B3" s="331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1"/>
      <c r="N3" s="239" t="s">
        <v>91</v>
      </c>
    </row>
    <row r="4" spans="1:14" ht="15.75" thickBot="1" x14ac:dyDescent="0.3">
      <c r="A4" s="334" t="s">
        <v>0</v>
      </c>
      <c r="B4" s="411" t="s">
        <v>89</v>
      </c>
      <c r="C4" s="349" t="s">
        <v>2</v>
      </c>
      <c r="D4" s="349"/>
      <c r="E4" s="349"/>
      <c r="F4" s="349"/>
      <c r="G4" s="349"/>
      <c r="H4" s="349"/>
      <c r="I4" s="349"/>
      <c r="J4" s="349"/>
      <c r="K4" s="349"/>
      <c r="L4" s="349"/>
      <c r="M4" s="413"/>
      <c r="N4" s="402" t="s">
        <v>3</v>
      </c>
    </row>
    <row r="5" spans="1:14" ht="15.75" thickBot="1" x14ac:dyDescent="0.3">
      <c r="A5" s="335"/>
      <c r="B5" s="412"/>
      <c r="C5" s="158" t="s">
        <v>69</v>
      </c>
      <c r="D5" s="157" t="s">
        <v>4</v>
      </c>
      <c r="E5" s="156" t="s">
        <v>5</v>
      </c>
      <c r="F5" s="157" t="s">
        <v>6</v>
      </c>
      <c r="G5" s="156" t="s">
        <v>7</v>
      </c>
      <c r="H5" s="157" t="s">
        <v>8</v>
      </c>
      <c r="I5" s="156" t="s">
        <v>95</v>
      </c>
      <c r="J5" s="157" t="s">
        <v>9</v>
      </c>
      <c r="K5" s="159" t="s">
        <v>10</v>
      </c>
      <c r="L5" s="157" t="s">
        <v>93</v>
      </c>
      <c r="M5" s="155" t="s">
        <v>11</v>
      </c>
      <c r="N5" s="403"/>
    </row>
    <row r="6" spans="1:14" ht="37.5" customHeight="1" x14ac:dyDescent="0.25">
      <c r="A6" s="36">
        <v>1</v>
      </c>
      <c r="B6" s="84" t="s">
        <v>59</v>
      </c>
      <c r="C6" s="92">
        <v>164468</v>
      </c>
      <c r="D6" s="93">
        <v>954192</v>
      </c>
      <c r="E6" s="85">
        <v>168215</v>
      </c>
      <c r="F6" s="93">
        <v>251724</v>
      </c>
      <c r="G6" s="85">
        <v>197971</v>
      </c>
      <c r="H6" s="93">
        <v>256267</v>
      </c>
      <c r="I6" s="85">
        <v>139154</v>
      </c>
      <c r="J6" s="93">
        <v>205609</v>
      </c>
      <c r="K6" s="102">
        <v>461021</v>
      </c>
      <c r="L6" s="93">
        <v>176835</v>
      </c>
      <c r="M6" s="94">
        <v>150603</v>
      </c>
      <c r="N6" s="129">
        <f>SUM(C6:M6)</f>
        <v>3126059</v>
      </c>
    </row>
    <row r="7" spans="1:14" ht="37.5" customHeight="1" thickBot="1" x14ac:dyDescent="0.3">
      <c r="A7" s="113">
        <v>2</v>
      </c>
      <c r="B7" s="114" t="s">
        <v>60</v>
      </c>
      <c r="C7" s="115">
        <v>146252</v>
      </c>
      <c r="D7" s="116">
        <v>268687</v>
      </c>
      <c r="E7" s="117">
        <v>168219</v>
      </c>
      <c r="F7" s="116">
        <v>147774</v>
      </c>
      <c r="G7" s="117">
        <v>200462</v>
      </c>
      <c r="H7" s="116">
        <v>191098</v>
      </c>
      <c r="I7" s="117">
        <v>79656</v>
      </c>
      <c r="J7" s="116">
        <v>123470</v>
      </c>
      <c r="K7" s="117">
        <v>208353</v>
      </c>
      <c r="L7" s="116">
        <v>122439</v>
      </c>
      <c r="M7" s="118">
        <v>106858</v>
      </c>
      <c r="N7" s="130">
        <f>SUM(C7:M7)</f>
        <v>1763268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 x14ac:dyDescent="0.3">
      <c r="A10" s="334" t="s">
        <v>0</v>
      </c>
      <c r="B10" s="411" t="s">
        <v>89</v>
      </c>
      <c r="C10" s="416" t="s">
        <v>90</v>
      </c>
      <c r="D10" s="417"/>
      <c r="E10" s="417"/>
      <c r="F10" s="417"/>
      <c r="G10" s="418"/>
      <c r="H10" s="414" t="s">
        <v>3</v>
      </c>
      <c r="I10" s="1"/>
      <c r="J10" s="396" t="s">
        <v>81</v>
      </c>
      <c r="K10" s="397"/>
      <c r="L10" s="394" t="s">
        <v>2</v>
      </c>
      <c r="M10" s="400" t="s">
        <v>90</v>
      </c>
      <c r="N10" s="394" t="s">
        <v>3</v>
      </c>
    </row>
    <row r="11" spans="1:14" ht="15.75" thickBot="1" x14ac:dyDescent="0.3">
      <c r="A11" s="335"/>
      <c r="B11" s="412"/>
      <c r="C11" s="276" t="s">
        <v>11</v>
      </c>
      <c r="D11" s="277" t="s">
        <v>32</v>
      </c>
      <c r="E11" s="278" t="s">
        <v>7</v>
      </c>
      <c r="F11" s="279" t="s">
        <v>9</v>
      </c>
      <c r="G11" s="156" t="s">
        <v>4</v>
      </c>
      <c r="H11" s="415"/>
      <c r="I11" s="1"/>
      <c r="J11" s="398"/>
      <c r="K11" s="399"/>
      <c r="L11" s="395"/>
      <c r="M11" s="401"/>
      <c r="N11" s="395"/>
    </row>
    <row r="12" spans="1:14" ht="37.5" customHeight="1" thickBot="1" x14ac:dyDescent="0.3">
      <c r="A12" s="131">
        <v>1</v>
      </c>
      <c r="B12" s="84" t="s">
        <v>59</v>
      </c>
      <c r="C12" s="132">
        <v>6974</v>
      </c>
      <c r="D12" s="133">
        <v>35956</v>
      </c>
      <c r="E12" s="134">
        <v>4727</v>
      </c>
      <c r="F12" s="133">
        <v>1153</v>
      </c>
      <c r="G12" s="295">
        <v>82</v>
      </c>
      <c r="H12" s="284">
        <f>SUM(C12:G12)</f>
        <v>48892</v>
      </c>
      <c r="I12" s="1"/>
      <c r="J12" s="407" t="s">
        <v>59</v>
      </c>
      <c r="K12" s="408"/>
      <c r="L12" s="138">
        <f>N6</f>
        <v>3126059</v>
      </c>
      <c r="M12" s="152">
        <f>H12</f>
        <v>48892</v>
      </c>
      <c r="N12" s="153">
        <f>SUM(L12:M12)</f>
        <v>3174951</v>
      </c>
    </row>
    <row r="13" spans="1:14" ht="37.5" customHeight="1" thickBot="1" x14ac:dyDescent="0.3">
      <c r="A13" s="113">
        <v>2</v>
      </c>
      <c r="B13" s="114" t="s">
        <v>60</v>
      </c>
      <c r="C13" s="135">
        <v>2644</v>
      </c>
      <c r="D13" s="136">
        <v>15731</v>
      </c>
      <c r="E13" s="137">
        <v>8001</v>
      </c>
      <c r="F13" s="136">
        <v>52</v>
      </c>
      <c r="G13" s="296">
        <v>56</v>
      </c>
      <c r="H13" s="130">
        <f>SUM(C13:G13)</f>
        <v>26484</v>
      </c>
      <c r="I13" s="1"/>
      <c r="J13" s="409" t="s">
        <v>60</v>
      </c>
      <c r="K13" s="410"/>
      <c r="L13" s="139">
        <f>N7</f>
        <v>1763268</v>
      </c>
      <c r="M13" s="152">
        <f>H13</f>
        <v>26484</v>
      </c>
      <c r="N13" s="154">
        <f>SUM(L13:M13)</f>
        <v>1789752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mergeCells count="16">
    <mergeCell ref="A2:L2"/>
    <mergeCell ref="J12:K12"/>
    <mergeCell ref="J13:K13"/>
    <mergeCell ref="B10:B11"/>
    <mergeCell ref="A10:A11"/>
    <mergeCell ref="B3:L3"/>
    <mergeCell ref="A4:A5"/>
    <mergeCell ref="B4:B5"/>
    <mergeCell ref="C4:M4"/>
    <mergeCell ref="H10:H11"/>
    <mergeCell ref="C10:G10"/>
    <mergeCell ref="N10:N11"/>
    <mergeCell ref="J10:K11"/>
    <mergeCell ref="L10:L11"/>
    <mergeCell ref="M10:M11"/>
    <mergeCell ref="N4:N5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/>
  </sheetViews>
  <sheetFormatPr defaultRowHeight="15" x14ac:dyDescent="0.25"/>
  <cols>
    <col min="1" max="1" width="25.7109375" customWidth="1"/>
    <col min="13" max="13" width="9.5703125" bestFit="1" customWidth="1"/>
  </cols>
  <sheetData>
    <row r="1" spans="1:13" ht="11.25" customHeight="1" thickBot="1" x14ac:dyDescent="0.3">
      <c r="A1" s="173"/>
      <c r="B1" s="173"/>
      <c r="C1" s="247" t="s">
        <v>114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5.75" thickBot="1" x14ac:dyDescent="0.3">
      <c r="A2" s="105"/>
      <c r="B2" s="106" t="s">
        <v>69</v>
      </c>
      <c r="C2" s="89" t="s">
        <v>4</v>
      </c>
      <c r="D2" s="90" t="s">
        <v>5</v>
      </c>
      <c r="E2" s="89" t="s">
        <v>6</v>
      </c>
      <c r="F2" s="90" t="s">
        <v>7</v>
      </c>
      <c r="G2" s="89" t="s">
        <v>8</v>
      </c>
      <c r="H2" s="89" t="s">
        <v>95</v>
      </c>
      <c r="I2" s="89" t="s">
        <v>9</v>
      </c>
      <c r="J2" s="90" t="s">
        <v>10</v>
      </c>
      <c r="K2" s="89" t="s">
        <v>93</v>
      </c>
      <c r="L2" s="88" t="s">
        <v>11</v>
      </c>
      <c r="M2" s="89" t="s">
        <v>3</v>
      </c>
    </row>
    <row r="3" spans="1:13" x14ac:dyDescent="0.25">
      <c r="A3" s="180" t="s">
        <v>70</v>
      </c>
      <c r="B3" s="103"/>
      <c r="C3" s="103"/>
      <c r="D3" s="104"/>
      <c r="E3" s="103"/>
      <c r="F3" s="104"/>
      <c r="G3" s="103"/>
      <c r="H3" s="103"/>
      <c r="I3" s="103"/>
      <c r="J3" s="104"/>
      <c r="K3" s="103"/>
      <c r="L3" s="104"/>
      <c r="M3" s="103"/>
    </row>
    <row r="4" spans="1:13" x14ac:dyDescent="0.25">
      <c r="A4" s="181" t="s">
        <v>76</v>
      </c>
      <c r="B4" s="224">
        <v>4086</v>
      </c>
      <c r="C4" s="224">
        <v>41432</v>
      </c>
      <c r="D4" s="225">
        <v>25261</v>
      </c>
      <c r="E4" s="224">
        <v>30587</v>
      </c>
      <c r="F4" s="225">
        <v>19875</v>
      </c>
      <c r="G4" s="224">
        <v>40783</v>
      </c>
      <c r="H4" s="181">
        <v>149</v>
      </c>
      <c r="I4" s="224">
        <v>6204</v>
      </c>
      <c r="J4" s="225">
        <v>29161</v>
      </c>
      <c r="K4" s="224">
        <v>24234</v>
      </c>
      <c r="L4" s="225">
        <v>17417</v>
      </c>
      <c r="M4" s="224">
        <f>SUM(B4:L4)</f>
        <v>239189</v>
      </c>
    </row>
    <row r="5" spans="1:13" x14ac:dyDescent="0.25">
      <c r="A5" s="181" t="s">
        <v>77</v>
      </c>
      <c r="B5" s="224">
        <v>53769</v>
      </c>
      <c r="C5" s="224">
        <v>533317</v>
      </c>
      <c r="D5" s="225">
        <v>163364</v>
      </c>
      <c r="E5" s="224">
        <v>268414</v>
      </c>
      <c r="F5" s="225">
        <v>121052</v>
      </c>
      <c r="G5" s="224">
        <v>444440</v>
      </c>
      <c r="H5" s="224">
        <v>2014</v>
      </c>
      <c r="I5" s="224">
        <v>56510</v>
      </c>
      <c r="J5" s="225">
        <v>193278</v>
      </c>
      <c r="K5" s="224">
        <v>209802</v>
      </c>
      <c r="L5" s="225">
        <v>129547</v>
      </c>
      <c r="M5" s="254">
        <f>SUM(B5:L5)</f>
        <v>2175507</v>
      </c>
    </row>
    <row r="6" spans="1:13" x14ac:dyDescent="0.25">
      <c r="A6" s="181" t="s">
        <v>58</v>
      </c>
      <c r="B6" s="181">
        <v>0</v>
      </c>
      <c r="C6" s="181">
        <v>0</v>
      </c>
      <c r="D6" s="226">
        <v>0</v>
      </c>
      <c r="E6" s="181">
        <v>0</v>
      </c>
      <c r="F6" s="226">
        <v>0</v>
      </c>
      <c r="G6" s="181">
        <v>0</v>
      </c>
      <c r="H6" s="181">
        <v>0</v>
      </c>
      <c r="I6" s="181">
        <v>0</v>
      </c>
      <c r="J6" s="226">
        <v>0</v>
      </c>
      <c r="K6" s="181">
        <v>0</v>
      </c>
      <c r="L6" s="226">
        <v>0</v>
      </c>
      <c r="M6" s="181">
        <f>SUM(B6:L6)</f>
        <v>0</v>
      </c>
    </row>
    <row r="7" spans="1:13" x14ac:dyDescent="0.25">
      <c r="A7" s="180" t="s">
        <v>71</v>
      </c>
      <c r="B7" s="103"/>
      <c r="C7" s="103"/>
      <c r="D7" s="104"/>
      <c r="E7" s="103"/>
      <c r="F7" s="104"/>
      <c r="G7" s="103"/>
      <c r="H7" s="103"/>
      <c r="I7" s="103"/>
      <c r="J7" s="104"/>
      <c r="K7" s="103"/>
      <c r="L7" s="104"/>
      <c r="M7" s="103"/>
    </row>
    <row r="8" spans="1:13" x14ac:dyDescent="0.25">
      <c r="A8" s="181" t="s">
        <v>76</v>
      </c>
      <c r="B8" s="224">
        <v>7890</v>
      </c>
      <c r="C8" s="224">
        <v>18319</v>
      </c>
      <c r="D8" s="225">
        <v>14574</v>
      </c>
      <c r="E8" s="224">
        <v>8154</v>
      </c>
      <c r="F8" s="225">
        <v>15457</v>
      </c>
      <c r="G8" s="224">
        <v>10851</v>
      </c>
      <c r="H8" s="224">
        <v>6711</v>
      </c>
      <c r="I8" s="224">
        <v>14056</v>
      </c>
      <c r="J8" s="225">
        <v>8987</v>
      </c>
      <c r="K8" s="224">
        <v>11311</v>
      </c>
      <c r="L8" s="225">
        <v>11112</v>
      </c>
      <c r="M8" s="224">
        <f>SUM(B8:L8)</f>
        <v>127422</v>
      </c>
    </row>
    <row r="9" spans="1:13" x14ac:dyDescent="0.25">
      <c r="A9" s="181" t="s">
        <v>77</v>
      </c>
      <c r="B9" s="224">
        <v>116296</v>
      </c>
      <c r="C9" s="224">
        <v>146955</v>
      </c>
      <c r="D9" s="225">
        <v>217768</v>
      </c>
      <c r="E9" s="224">
        <v>59205</v>
      </c>
      <c r="F9" s="225">
        <v>110375</v>
      </c>
      <c r="G9" s="224">
        <v>89689</v>
      </c>
      <c r="H9" s="224">
        <v>34502</v>
      </c>
      <c r="I9" s="224">
        <v>129671</v>
      </c>
      <c r="J9" s="225">
        <v>56409</v>
      </c>
      <c r="K9" s="224">
        <v>152074</v>
      </c>
      <c r="L9" s="225">
        <v>72007</v>
      </c>
      <c r="M9" s="254">
        <f>SUM(B9:L9)</f>
        <v>1184951</v>
      </c>
    </row>
    <row r="10" spans="1:13" x14ac:dyDescent="0.25">
      <c r="A10" s="181" t="s">
        <v>58</v>
      </c>
      <c r="B10" s="224">
        <v>25478</v>
      </c>
      <c r="C10" s="224">
        <v>29458</v>
      </c>
      <c r="D10" s="225">
        <v>54213</v>
      </c>
      <c r="E10" s="224">
        <v>12064</v>
      </c>
      <c r="F10" s="225">
        <v>20025</v>
      </c>
      <c r="G10" s="224">
        <v>18132</v>
      </c>
      <c r="H10" s="224">
        <v>13276</v>
      </c>
      <c r="I10" s="224">
        <v>36613</v>
      </c>
      <c r="J10" s="225">
        <v>14936</v>
      </c>
      <c r="K10" s="224">
        <v>30488</v>
      </c>
      <c r="L10" s="225">
        <v>18239</v>
      </c>
      <c r="M10" s="224">
        <f>SUM(B10:L10)</f>
        <v>272922</v>
      </c>
    </row>
    <row r="11" spans="1:13" x14ac:dyDescent="0.25">
      <c r="A11" s="180" t="s">
        <v>72</v>
      </c>
      <c r="B11" s="103"/>
      <c r="C11" s="103"/>
      <c r="D11" s="104"/>
      <c r="E11" s="103"/>
      <c r="F11" s="104"/>
      <c r="G11" s="103"/>
      <c r="H11" s="103"/>
      <c r="I11" s="103"/>
      <c r="J11" s="104"/>
      <c r="K11" s="103"/>
      <c r="L11" s="104"/>
      <c r="M11" s="103"/>
    </row>
    <row r="12" spans="1:13" x14ac:dyDescent="0.25">
      <c r="A12" s="181" t="s">
        <v>76</v>
      </c>
      <c r="B12" s="224">
        <v>19289</v>
      </c>
      <c r="C12" s="224">
        <v>0</v>
      </c>
      <c r="D12" s="226">
        <v>0</v>
      </c>
      <c r="E12" s="224">
        <v>949</v>
      </c>
      <c r="F12" s="226">
        <v>0</v>
      </c>
      <c r="G12" s="181">
        <v>0</v>
      </c>
      <c r="H12" s="181">
        <v>0</v>
      </c>
      <c r="I12" s="224">
        <v>9776</v>
      </c>
      <c r="J12" s="265">
        <v>841</v>
      </c>
      <c r="K12" s="181">
        <v>0</v>
      </c>
      <c r="L12" s="226">
        <v>0</v>
      </c>
      <c r="M12" s="224">
        <f>SUM(B12:L12)</f>
        <v>30855</v>
      </c>
    </row>
    <row r="13" spans="1:13" x14ac:dyDescent="0.25">
      <c r="A13" s="181" t="s">
        <v>77</v>
      </c>
      <c r="B13" s="224">
        <v>318768</v>
      </c>
      <c r="C13" s="224">
        <v>0</v>
      </c>
      <c r="D13" s="225">
        <v>0</v>
      </c>
      <c r="E13" s="224">
        <v>6124</v>
      </c>
      <c r="F13" s="225">
        <v>0</v>
      </c>
      <c r="G13" s="181">
        <v>0</v>
      </c>
      <c r="H13" s="181">
        <v>0</v>
      </c>
      <c r="I13" s="224">
        <v>56967</v>
      </c>
      <c r="J13" s="225">
        <v>5161</v>
      </c>
      <c r="K13" s="181">
        <v>0</v>
      </c>
      <c r="L13" s="226">
        <v>0</v>
      </c>
      <c r="M13" s="254">
        <f>SUM(B13:L13)</f>
        <v>387020</v>
      </c>
    </row>
    <row r="14" spans="1:13" x14ac:dyDescent="0.25">
      <c r="A14" s="181" t="s">
        <v>58</v>
      </c>
      <c r="B14" s="224">
        <v>38200</v>
      </c>
      <c r="C14" s="224">
        <v>0</v>
      </c>
      <c r="D14" s="225">
        <v>0</v>
      </c>
      <c r="E14" s="224">
        <v>1232</v>
      </c>
      <c r="F14" s="226">
        <v>0</v>
      </c>
      <c r="G14" s="181">
        <v>0</v>
      </c>
      <c r="H14" s="181">
        <v>0</v>
      </c>
      <c r="I14" s="224">
        <v>18907</v>
      </c>
      <c r="J14" s="225">
        <v>1733</v>
      </c>
      <c r="K14" s="181">
        <v>0</v>
      </c>
      <c r="L14" s="226">
        <v>0</v>
      </c>
      <c r="M14" s="224">
        <f>SUM(B14:L14)</f>
        <v>60072</v>
      </c>
    </row>
    <row r="15" spans="1:13" x14ac:dyDescent="0.25">
      <c r="A15" s="180" t="s">
        <v>73</v>
      </c>
      <c r="B15" s="103"/>
      <c r="C15" s="103"/>
      <c r="D15" s="104"/>
      <c r="E15" s="103"/>
      <c r="F15" s="104"/>
      <c r="G15" s="103"/>
      <c r="H15" s="103"/>
      <c r="I15" s="103"/>
      <c r="J15" s="104"/>
      <c r="K15" s="103"/>
      <c r="L15" s="104"/>
      <c r="M15" s="103"/>
    </row>
    <row r="16" spans="1:13" x14ac:dyDescent="0.25">
      <c r="A16" s="181" t="s">
        <v>76</v>
      </c>
      <c r="B16" s="224">
        <v>655</v>
      </c>
      <c r="C16" s="224">
        <v>1231</v>
      </c>
      <c r="D16" s="225">
        <v>35</v>
      </c>
      <c r="E16" s="224">
        <v>1272</v>
      </c>
      <c r="F16" s="225">
        <v>101</v>
      </c>
      <c r="G16" s="224">
        <v>4418</v>
      </c>
      <c r="H16" s="224">
        <v>1657</v>
      </c>
      <c r="I16" s="224">
        <v>1926</v>
      </c>
      <c r="J16" s="225">
        <v>215</v>
      </c>
      <c r="K16" s="224">
        <v>1106</v>
      </c>
      <c r="L16" s="225">
        <v>287</v>
      </c>
      <c r="M16" s="224">
        <f>SUM(B16:L16)</f>
        <v>12903</v>
      </c>
    </row>
    <row r="17" spans="1:13" x14ac:dyDescent="0.25">
      <c r="A17" s="181" t="s">
        <v>77</v>
      </c>
      <c r="B17" s="224">
        <v>210</v>
      </c>
      <c r="C17" s="224">
        <v>431</v>
      </c>
      <c r="D17" s="225">
        <v>14</v>
      </c>
      <c r="E17" s="224">
        <v>627</v>
      </c>
      <c r="F17" s="225">
        <v>88</v>
      </c>
      <c r="G17" s="224">
        <v>1787</v>
      </c>
      <c r="H17" s="224">
        <v>430</v>
      </c>
      <c r="I17" s="224">
        <v>691</v>
      </c>
      <c r="J17" s="225">
        <v>188</v>
      </c>
      <c r="K17" s="224">
        <v>413</v>
      </c>
      <c r="L17" s="225">
        <v>165</v>
      </c>
      <c r="M17" s="254">
        <f>SUM(B17:L17)</f>
        <v>5044</v>
      </c>
    </row>
    <row r="18" spans="1:13" x14ac:dyDescent="0.25">
      <c r="A18" s="181" t="s">
        <v>58</v>
      </c>
      <c r="B18" s="224">
        <v>137</v>
      </c>
      <c r="C18" s="181">
        <v>297</v>
      </c>
      <c r="D18" s="226">
        <v>3</v>
      </c>
      <c r="E18" s="224">
        <v>510</v>
      </c>
      <c r="F18" s="226">
        <v>30</v>
      </c>
      <c r="G18" s="224">
        <v>606</v>
      </c>
      <c r="H18" s="181">
        <v>227</v>
      </c>
      <c r="I18" s="181">
        <v>0</v>
      </c>
      <c r="J18" s="226">
        <v>50</v>
      </c>
      <c r="K18" s="181">
        <v>127</v>
      </c>
      <c r="L18" s="226">
        <v>70</v>
      </c>
      <c r="M18" s="224">
        <f>SUM(B18:L18)</f>
        <v>2057</v>
      </c>
    </row>
    <row r="19" spans="1:13" x14ac:dyDescent="0.25">
      <c r="A19" s="180" t="s">
        <v>74</v>
      </c>
      <c r="B19" s="103"/>
      <c r="C19" s="103"/>
      <c r="D19" s="104"/>
      <c r="E19" s="103"/>
      <c r="F19" s="104"/>
      <c r="G19" s="103"/>
      <c r="H19" s="103"/>
      <c r="I19" s="103"/>
      <c r="J19" s="104"/>
      <c r="K19" s="103"/>
      <c r="L19" s="104"/>
      <c r="M19" s="103"/>
    </row>
    <row r="20" spans="1:13" x14ac:dyDescent="0.25">
      <c r="A20" s="181" t="s">
        <v>76</v>
      </c>
      <c r="B20" s="181">
        <v>0</v>
      </c>
      <c r="C20" s="181">
        <v>0</v>
      </c>
      <c r="D20" s="226">
        <v>418</v>
      </c>
      <c r="E20" s="181">
        <v>0</v>
      </c>
      <c r="F20" s="226">
        <v>0</v>
      </c>
      <c r="G20" s="181">
        <v>0</v>
      </c>
      <c r="H20" s="181">
        <v>0</v>
      </c>
      <c r="I20" s="181">
        <v>0</v>
      </c>
      <c r="J20" s="226">
        <v>0</v>
      </c>
      <c r="K20" s="224">
        <v>0</v>
      </c>
      <c r="L20" s="226">
        <v>0</v>
      </c>
      <c r="M20" s="181">
        <f>SUM(B20:L20)</f>
        <v>418</v>
      </c>
    </row>
    <row r="21" spans="1:13" x14ac:dyDescent="0.25">
      <c r="A21" s="181" t="s">
        <v>77</v>
      </c>
      <c r="B21" s="181">
        <v>0</v>
      </c>
      <c r="C21" s="181">
        <v>0</v>
      </c>
      <c r="D21" s="225">
        <v>5169</v>
      </c>
      <c r="E21" s="181">
        <v>0</v>
      </c>
      <c r="F21" s="226">
        <v>0</v>
      </c>
      <c r="G21" s="181">
        <v>0</v>
      </c>
      <c r="H21" s="181">
        <v>0</v>
      </c>
      <c r="I21" s="181">
        <v>0</v>
      </c>
      <c r="J21" s="226">
        <v>0</v>
      </c>
      <c r="K21" s="181">
        <v>0</v>
      </c>
      <c r="L21" s="226">
        <v>0</v>
      </c>
      <c r="M21" s="254">
        <f>SUM(B21:L21)</f>
        <v>5169</v>
      </c>
    </row>
    <row r="22" spans="1:13" ht="12.75" customHeight="1" x14ac:dyDescent="0.25">
      <c r="A22" s="181" t="s">
        <v>58</v>
      </c>
      <c r="B22" s="181">
        <v>0</v>
      </c>
      <c r="C22" s="181">
        <v>0</v>
      </c>
      <c r="D22" s="225">
        <v>775</v>
      </c>
      <c r="E22" s="181">
        <v>0</v>
      </c>
      <c r="F22" s="226">
        <v>0</v>
      </c>
      <c r="G22" s="181">
        <v>0</v>
      </c>
      <c r="H22" s="181">
        <v>0</v>
      </c>
      <c r="I22" s="181">
        <v>0</v>
      </c>
      <c r="J22" s="226">
        <v>0</v>
      </c>
      <c r="K22" s="181">
        <v>0</v>
      </c>
      <c r="L22" s="226">
        <v>0</v>
      </c>
      <c r="M22" s="224">
        <f>SUM(B22:L22)</f>
        <v>775</v>
      </c>
    </row>
    <row r="23" spans="1:13" x14ac:dyDescent="0.25">
      <c r="A23" s="180" t="s">
        <v>75</v>
      </c>
      <c r="B23" s="103"/>
      <c r="C23" s="103"/>
      <c r="D23" s="104"/>
      <c r="E23" s="103"/>
      <c r="F23" s="104"/>
      <c r="G23" s="103"/>
      <c r="H23" s="103"/>
      <c r="I23" s="103"/>
      <c r="J23" s="104"/>
      <c r="K23" s="103"/>
      <c r="L23" s="104"/>
      <c r="M23" s="103"/>
    </row>
    <row r="24" spans="1:13" x14ac:dyDescent="0.25">
      <c r="A24" s="181" t="s">
        <v>76</v>
      </c>
      <c r="B24" s="224">
        <v>170</v>
      </c>
      <c r="C24" s="224">
        <v>629</v>
      </c>
      <c r="D24" s="226">
        <v>0</v>
      </c>
      <c r="E24" s="224">
        <v>21970</v>
      </c>
      <c r="F24" s="226">
        <v>954</v>
      </c>
      <c r="G24" s="181">
        <v>0</v>
      </c>
      <c r="H24" s="181">
        <v>0</v>
      </c>
      <c r="I24" s="224">
        <v>270</v>
      </c>
      <c r="J24" s="226">
        <v>240</v>
      </c>
      <c r="K24" s="224">
        <v>4516</v>
      </c>
      <c r="L24" s="225">
        <v>30151</v>
      </c>
      <c r="M24" s="224">
        <f>SUM(B24:L24)</f>
        <v>58900</v>
      </c>
    </row>
    <row r="25" spans="1:13" x14ac:dyDescent="0.25">
      <c r="A25" s="181" t="s">
        <v>77</v>
      </c>
      <c r="B25" s="224">
        <v>32843</v>
      </c>
      <c r="C25" s="224">
        <v>494</v>
      </c>
      <c r="D25" s="226">
        <v>0</v>
      </c>
      <c r="E25" s="224">
        <v>17946</v>
      </c>
      <c r="F25" s="225">
        <v>1099</v>
      </c>
      <c r="G25" s="181">
        <v>0</v>
      </c>
      <c r="H25" s="181">
        <v>0</v>
      </c>
      <c r="I25" s="224">
        <v>444</v>
      </c>
      <c r="J25" s="225">
        <v>2072</v>
      </c>
      <c r="K25" s="224">
        <v>6661</v>
      </c>
      <c r="L25" s="225">
        <v>23769</v>
      </c>
      <c r="M25" s="254">
        <f>SUM(B25:L25)</f>
        <v>85328</v>
      </c>
    </row>
    <row r="26" spans="1:13" x14ac:dyDescent="0.25">
      <c r="A26" s="181" t="s">
        <v>58</v>
      </c>
      <c r="B26" s="224">
        <v>4139</v>
      </c>
      <c r="C26" s="181">
        <v>176</v>
      </c>
      <c r="D26" s="226">
        <v>0</v>
      </c>
      <c r="E26" s="224">
        <v>3771</v>
      </c>
      <c r="F26" s="226">
        <v>0</v>
      </c>
      <c r="G26" s="181">
        <v>0</v>
      </c>
      <c r="H26" s="181">
        <v>0</v>
      </c>
      <c r="I26" s="224">
        <v>142</v>
      </c>
      <c r="J26" s="226">
        <v>0</v>
      </c>
      <c r="K26" s="181">
        <v>502</v>
      </c>
      <c r="L26" s="225">
        <v>9187</v>
      </c>
      <c r="M26" s="224">
        <f>SUM(B26:L26)</f>
        <v>17917</v>
      </c>
    </row>
    <row r="27" spans="1:13" x14ac:dyDescent="0.25">
      <c r="A27" s="180" t="s">
        <v>78</v>
      </c>
      <c r="B27" s="103"/>
      <c r="C27" s="103"/>
      <c r="D27" s="104"/>
      <c r="E27" s="103"/>
      <c r="F27" s="104"/>
      <c r="G27" s="103"/>
      <c r="H27" s="103"/>
      <c r="I27" s="103"/>
      <c r="J27" s="104"/>
      <c r="K27" s="103"/>
      <c r="L27" s="104"/>
      <c r="M27" s="103"/>
    </row>
    <row r="28" spans="1:13" x14ac:dyDescent="0.25">
      <c r="A28" s="181" t="s">
        <v>76</v>
      </c>
      <c r="B28" s="181">
        <v>0</v>
      </c>
      <c r="C28" s="224">
        <v>3934</v>
      </c>
      <c r="D28" s="225">
        <v>1187</v>
      </c>
      <c r="E28" s="224">
        <v>7884</v>
      </c>
      <c r="F28" s="225">
        <v>13311</v>
      </c>
      <c r="G28" s="224">
        <v>2014</v>
      </c>
      <c r="H28" s="224">
        <v>12781</v>
      </c>
      <c r="I28" s="224">
        <v>20468</v>
      </c>
      <c r="J28" s="225">
        <v>3897</v>
      </c>
      <c r="K28" s="224">
        <v>697</v>
      </c>
      <c r="L28" s="225">
        <v>718</v>
      </c>
      <c r="M28" s="224">
        <f>SUM(B28:L28)</f>
        <v>66891</v>
      </c>
    </row>
    <row r="29" spans="1:13" x14ac:dyDescent="0.25">
      <c r="A29" s="181" t="s">
        <v>77</v>
      </c>
      <c r="B29" s="181">
        <v>0</v>
      </c>
      <c r="C29" s="224">
        <v>26383</v>
      </c>
      <c r="D29" s="225">
        <v>4784</v>
      </c>
      <c r="E29" s="224">
        <v>58916</v>
      </c>
      <c r="F29" s="225">
        <v>114458</v>
      </c>
      <c r="G29" s="224">
        <v>17918</v>
      </c>
      <c r="H29" s="224">
        <v>76055</v>
      </c>
      <c r="I29" s="224">
        <v>132509</v>
      </c>
      <c r="J29" s="225">
        <v>23925</v>
      </c>
      <c r="K29" s="224">
        <v>6041</v>
      </c>
      <c r="L29" s="225">
        <v>4228</v>
      </c>
      <c r="M29" s="254">
        <f>SUM(B29:L29)</f>
        <v>465217</v>
      </c>
    </row>
    <row r="30" spans="1:13" x14ac:dyDescent="0.25">
      <c r="A30" s="181" t="s">
        <v>58</v>
      </c>
      <c r="B30" s="181">
        <v>0</v>
      </c>
      <c r="C30" s="224">
        <v>4855</v>
      </c>
      <c r="D30" s="225">
        <v>2128</v>
      </c>
      <c r="E30" s="224">
        <v>11582</v>
      </c>
      <c r="F30" s="225">
        <v>26244</v>
      </c>
      <c r="G30" s="224">
        <v>3327</v>
      </c>
      <c r="H30" s="224">
        <v>5338</v>
      </c>
      <c r="I30" s="224">
        <v>25217</v>
      </c>
      <c r="J30" s="225">
        <v>3239</v>
      </c>
      <c r="K30" s="224">
        <v>717</v>
      </c>
      <c r="L30" s="225">
        <v>1689</v>
      </c>
      <c r="M30" s="224">
        <f>SUM(B30:L30)</f>
        <v>84336</v>
      </c>
    </row>
    <row r="31" spans="1:13" ht="12" customHeight="1" x14ac:dyDescent="0.25">
      <c r="A31" s="180" t="s">
        <v>79</v>
      </c>
      <c r="B31" s="180"/>
      <c r="C31" s="103"/>
      <c r="D31" s="104"/>
      <c r="E31" s="103"/>
      <c r="F31" s="104"/>
      <c r="G31" s="103"/>
      <c r="H31" s="103"/>
      <c r="I31" s="103"/>
      <c r="J31" s="104"/>
      <c r="K31" s="103"/>
      <c r="L31" s="104"/>
      <c r="M31" s="103"/>
    </row>
    <row r="32" spans="1:13" x14ac:dyDescent="0.25">
      <c r="A32" s="181" t="s">
        <v>76</v>
      </c>
      <c r="B32" s="181">
        <v>0</v>
      </c>
      <c r="C32" s="181">
        <v>0</v>
      </c>
      <c r="D32" s="226">
        <v>0</v>
      </c>
      <c r="E32" s="224">
        <v>2557</v>
      </c>
      <c r="F32" s="226">
        <v>0</v>
      </c>
      <c r="G32" s="224">
        <v>7534</v>
      </c>
      <c r="H32" s="181">
        <v>0</v>
      </c>
      <c r="I32" s="181">
        <v>0</v>
      </c>
      <c r="J32" s="225">
        <v>0</v>
      </c>
      <c r="K32" s="181">
        <v>0</v>
      </c>
      <c r="L32" s="226">
        <v>139</v>
      </c>
      <c r="M32" s="224">
        <f>SUM(B32:L32)</f>
        <v>10230</v>
      </c>
    </row>
    <row r="33" spans="1:13" ht="12.75" customHeight="1" x14ac:dyDescent="0.25">
      <c r="A33" s="181" t="s">
        <v>77</v>
      </c>
      <c r="B33" s="181">
        <v>0</v>
      </c>
      <c r="C33" s="181">
        <v>0</v>
      </c>
      <c r="D33" s="226">
        <v>0</v>
      </c>
      <c r="E33" s="224">
        <v>2292</v>
      </c>
      <c r="F33" s="226">
        <v>0</v>
      </c>
      <c r="G33" s="224">
        <v>9109</v>
      </c>
      <c r="H33" s="181">
        <v>0</v>
      </c>
      <c r="I33" s="224">
        <v>0</v>
      </c>
      <c r="J33" s="225">
        <v>0</v>
      </c>
      <c r="K33" s="181">
        <v>0</v>
      </c>
      <c r="L33" s="225">
        <v>2263</v>
      </c>
      <c r="M33" s="254">
        <f>SUM(B33:L33)</f>
        <v>13664</v>
      </c>
    </row>
    <row r="34" spans="1:13" ht="15.75" thickBot="1" x14ac:dyDescent="0.3">
      <c r="A34" s="182" t="s">
        <v>58</v>
      </c>
      <c r="B34" s="182">
        <v>0</v>
      </c>
      <c r="C34" s="182">
        <v>0</v>
      </c>
      <c r="D34" s="227">
        <v>0</v>
      </c>
      <c r="E34" s="258">
        <v>515</v>
      </c>
      <c r="F34" s="227">
        <v>0</v>
      </c>
      <c r="G34" s="182">
        <v>809</v>
      </c>
      <c r="H34" s="182">
        <v>0</v>
      </c>
      <c r="I34" s="182">
        <v>0</v>
      </c>
      <c r="J34" s="227">
        <v>0</v>
      </c>
      <c r="K34" s="182">
        <v>0</v>
      </c>
      <c r="L34" s="227">
        <v>737</v>
      </c>
      <c r="M34" s="164">
        <f>SUM(B34:L34)</f>
        <v>2061</v>
      </c>
    </row>
  </sheetData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/>
  </sheetViews>
  <sheetFormatPr defaultRowHeight="15" x14ac:dyDescent="0.25"/>
  <cols>
    <col min="1" max="1" width="7" customWidth="1"/>
    <col min="2" max="2" width="16.5703125" customWidth="1"/>
    <col min="3" max="3" width="13.42578125" customWidth="1"/>
    <col min="4" max="4" width="11.28515625" customWidth="1"/>
    <col min="5" max="6" width="14.28515625" customWidth="1"/>
    <col min="7" max="7" width="12.28515625" customWidth="1"/>
    <col min="8" max="8" width="12.42578125" customWidth="1"/>
    <col min="9" max="10" width="11.42578125" customWidth="1"/>
    <col min="11" max="11" width="11.140625" customWidth="1"/>
  </cols>
  <sheetData>
    <row r="1" spans="1:11" x14ac:dyDescent="0.25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x14ac:dyDescent="0.25">
      <c r="A2" s="264"/>
      <c r="B2" s="422" t="s">
        <v>115</v>
      </c>
      <c r="C2" s="422"/>
      <c r="D2" s="422"/>
      <c r="E2" s="422"/>
      <c r="F2" s="422"/>
      <c r="G2" s="423"/>
      <c r="H2" s="423"/>
      <c r="I2" s="127"/>
      <c r="J2" s="127"/>
      <c r="K2" s="127"/>
    </row>
    <row r="3" spans="1:11" ht="15.75" thickBot="1" x14ac:dyDescent="0.3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39" t="s">
        <v>92</v>
      </c>
    </row>
    <row r="4" spans="1:11" ht="15.75" thickBot="1" x14ac:dyDescent="0.3">
      <c r="A4" s="318" t="s">
        <v>82</v>
      </c>
      <c r="B4" s="318" t="s">
        <v>57</v>
      </c>
      <c r="C4" s="318" t="s">
        <v>83</v>
      </c>
      <c r="D4" s="318" t="s">
        <v>84</v>
      </c>
      <c r="E4" s="424" t="s">
        <v>85</v>
      </c>
      <c r="F4" s="425"/>
      <c r="G4" s="426"/>
      <c r="H4" s="318" t="s">
        <v>86</v>
      </c>
      <c r="I4" s="318" t="s">
        <v>80</v>
      </c>
      <c r="J4" s="318" t="s">
        <v>87</v>
      </c>
      <c r="K4" s="318" t="s">
        <v>3</v>
      </c>
    </row>
    <row r="5" spans="1:11" ht="47.25" customHeight="1" thickBot="1" x14ac:dyDescent="0.3">
      <c r="A5" s="421"/>
      <c r="B5" s="421"/>
      <c r="C5" s="421"/>
      <c r="D5" s="421"/>
      <c r="E5" s="120" t="s">
        <v>59</v>
      </c>
      <c r="F5" s="120" t="s">
        <v>60</v>
      </c>
      <c r="G5" s="120" t="s">
        <v>88</v>
      </c>
      <c r="H5" s="421"/>
      <c r="I5" s="421"/>
      <c r="J5" s="421"/>
      <c r="K5" s="421"/>
    </row>
    <row r="6" spans="1:11" ht="15.75" thickBot="1" x14ac:dyDescent="0.3">
      <c r="A6" s="128"/>
      <c r="B6" s="121" t="s">
        <v>55</v>
      </c>
      <c r="C6" s="122">
        <f t="shared" ref="C6:K6" si="0">SUM(C7:C17)</f>
        <v>4094970</v>
      </c>
      <c r="D6" s="78">
        <f t="shared" si="0"/>
        <v>58765</v>
      </c>
      <c r="E6" s="195">
        <f t="shared" si="0"/>
        <v>3126059</v>
      </c>
      <c r="F6" s="195">
        <f t="shared" si="0"/>
        <v>1763268</v>
      </c>
      <c r="G6" s="292">
        <f t="shared" si="0"/>
        <v>5002779</v>
      </c>
      <c r="H6" s="78">
        <f t="shared" si="0"/>
        <v>0</v>
      </c>
      <c r="I6" s="78">
        <f t="shared" si="0"/>
        <v>0</v>
      </c>
      <c r="J6" s="78">
        <f t="shared" si="0"/>
        <v>3070</v>
      </c>
      <c r="K6" s="78">
        <f t="shared" si="0"/>
        <v>9159584</v>
      </c>
    </row>
    <row r="7" spans="1:11" x14ac:dyDescent="0.25">
      <c r="A7" s="123">
        <v>1</v>
      </c>
      <c r="B7" s="186" t="s">
        <v>69</v>
      </c>
      <c r="C7" s="194">
        <f>402908+1570</f>
        <v>404478</v>
      </c>
      <c r="D7" s="196">
        <v>12115</v>
      </c>
      <c r="E7" s="194">
        <v>164468</v>
      </c>
      <c r="F7" s="194">
        <v>146252</v>
      </c>
      <c r="G7" s="196">
        <f>SUM(E7:F7)+6518</f>
        <v>317238</v>
      </c>
      <c r="H7" s="194">
        <v>0</v>
      </c>
      <c r="I7" s="194">
        <v>0</v>
      </c>
      <c r="J7" s="194"/>
      <c r="K7" s="196">
        <f t="shared" ref="K7:K17" si="1">C7+D7+G7+J7</f>
        <v>733831</v>
      </c>
    </row>
    <row r="8" spans="1:11" x14ac:dyDescent="0.25">
      <c r="A8" s="119">
        <v>2</v>
      </c>
      <c r="B8" s="126" t="s">
        <v>4</v>
      </c>
      <c r="C8" s="197">
        <f>640912+8502</f>
        <v>649414</v>
      </c>
      <c r="D8" s="191">
        <v>6597</v>
      </c>
      <c r="E8" s="191">
        <v>954192</v>
      </c>
      <c r="F8" s="191">
        <v>268687</v>
      </c>
      <c r="G8" s="197">
        <f>SUM(E8:F8)+58467</f>
        <v>1281346</v>
      </c>
      <c r="H8" s="197">
        <v>0</v>
      </c>
      <c r="I8" s="197">
        <v>0</v>
      </c>
      <c r="J8" s="197"/>
      <c r="K8" s="285">
        <f t="shared" si="1"/>
        <v>1937357</v>
      </c>
    </row>
    <row r="9" spans="1:11" x14ac:dyDescent="0.25">
      <c r="A9" s="124">
        <v>3</v>
      </c>
      <c r="B9" s="187" t="s">
        <v>5</v>
      </c>
      <c r="C9" s="190">
        <f>325121+5296</f>
        <v>330417</v>
      </c>
      <c r="D9" s="190">
        <v>2300</v>
      </c>
      <c r="E9" s="190">
        <v>168215</v>
      </c>
      <c r="F9" s="190">
        <v>168219</v>
      </c>
      <c r="G9" s="200">
        <f>SUM(E9:F9)+2187</f>
        <v>338621</v>
      </c>
      <c r="H9" s="190">
        <v>0</v>
      </c>
      <c r="I9" s="190">
        <v>0</v>
      </c>
      <c r="J9" s="200"/>
      <c r="K9" s="196">
        <f t="shared" si="1"/>
        <v>671338</v>
      </c>
    </row>
    <row r="10" spans="1:11" x14ac:dyDescent="0.25">
      <c r="A10" s="119">
        <v>4</v>
      </c>
      <c r="B10" s="126" t="s">
        <v>6</v>
      </c>
      <c r="C10" s="191">
        <f>413109+10202</f>
        <v>423311</v>
      </c>
      <c r="D10" s="191">
        <v>1628</v>
      </c>
      <c r="E10" s="191">
        <v>251724</v>
      </c>
      <c r="F10" s="191">
        <v>147774</v>
      </c>
      <c r="G10" s="197">
        <f>SUM(E10:F10)+15181</f>
        <v>414679</v>
      </c>
      <c r="H10" s="191">
        <v>0</v>
      </c>
      <c r="I10" s="191">
        <v>0</v>
      </c>
      <c r="J10" s="197"/>
      <c r="K10" s="285">
        <f t="shared" si="1"/>
        <v>839618</v>
      </c>
    </row>
    <row r="11" spans="1:11" x14ac:dyDescent="0.25">
      <c r="A11" s="124">
        <v>5</v>
      </c>
      <c r="B11" s="187" t="s">
        <v>7</v>
      </c>
      <c r="C11" s="190">
        <f>364100+6517</f>
        <v>370617</v>
      </c>
      <c r="D11" s="190">
        <v>0</v>
      </c>
      <c r="E11" s="190">
        <v>197971</v>
      </c>
      <c r="F11" s="190">
        <v>200462</v>
      </c>
      <c r="G11" s="200">
        <f>SUM(E11:F11)+3984</f>
        <v>402417</v>
      </c>
      <c r="H11" s="190">
        <v>0</v>
      </c>
      <c r="I11" s="190">
        <v>0</v>
      </c>
      <c r="J11" s="200"/>
      <c r="K11" s="196">
        <f t="shared" si="1"/>
        <v>773034</v>
      </c>
    </row>
    <row r="12" spans="1:11" x14ac:dyDescent="0.25">
      <c r="A12" s="119">
        <v>6</v>
      </c>
      <c r="B12" s="126" t="s">
        <v>8</v>
      </c>
      <c r="C12" s="191">
        <v>529842</v>
      </c>
      <c r="D12" s="191">
        <v>27608</v>
      </c>
      <c r="E12" s="191">
        <v>256267</v>
      </c>
      <c r="F12" s="191">
        <v>191098</v>
      </c>
      <c r="G12" s="197">
        <f>SUM(E12:F12)+2399</f>
        <v>449764</v>
      </c>
      <c r="H12" s="191">
        <v>0</v>
      </c>
      <c r="I12" s="191">
        <v>0</v>
      </c>
      <c r="J12" s="197">
        <v>0</v>
      </c>
      <c r="K12" s="285">
        <f t="shared" si="1"/>
        <v>1007214</v>
      </c>
    </row>
    <row r="13" spans="1:11" x14ac:dyDescent="0.25">
      <c r="A13" s="124">
        <v>7</v>
      </c>
      <c r="B13" s="187" t="s">
        <v>95</v>
      </c>
      <c r="C13" s="190">
        <f>127863+5351</f>
        <v>133214</v>
      </c>
      <c r="D13" s="190">
        <v>0</v>
      </c>
      <c r="E13" s="190">
        <v>139154</v>
      </c>
      <c r="F13" s="190">
        <v>79656</v>
      </c>
      <c r="G13" s="200">
        <f>SUM(E13:F13)+2042</f>
        <v>220852</v>
      </c>
      <c r="H13" s="190">
        <v>0</v>
      </c>
      <c r="I13" s="190">
        <v>0</v>
      </c>
      <c r="J13" s="200"/>
      <c r="K13" s="196">
        <f t="shared" si="1"/>
        <v>354066</v>
      </c>
    </row>
    <row r="14" spans="1:11" x14ac:dyDescent="0.25">
      <c r="A14" s="119">
        <v>8</v>
      </c>
      <c r="B14" s="126" t="s">
        <v>9</v>
      </c>
      <c r="C14" s="191">
        <f>374512+1147</f>
        <v>375659</v>
      </c>
      <c r="D14" s="191">
        <v>0</v>
      </c>
      <c r="E14" s="191">
        <v>205609</v>
      </c>
      <c r="F14" s="191">
        <v>123470</v>
      </c>
      <c r="G14" s="197">
        <f>SUM(E14:F14)+3936</f>
        <v>333015</v>
      </c>
      <c r="H14" s="191">
        <v>0</v>
      </c>
      <c r="I14" s="191">
        <v>0</v>
      </c>
      <c r="J14" s="197"/>
      <c r="K14" s="285">
        <f t="shared" si="1"/>
        <v>708674</v>
      </c>
    </row>
    <row r="15" spans="1:11" x14ac:dyDescent="0.25">
      <c r="A15" s="124">
        <v>9</v>
      </c>
      <c r="B15" s="187" t="s">
        <v>38</v>
      </c>
      <c r="C15" s="190">
        <f>289711+7273</f>
        <v>296984</v>
      </c>
      <c r="D15" s="190">
        <v>5599</v>
      </c>
      <c r="E15" s="190">
        <v>461021</v>
      </c>
      <c r="F15" s="190">
        <v>208353</v>
      </c>
      <c r="G15" s="200">
        <f>SUM(E15:F15)+5499</f>
        <v>674873</v>
      </c>
      <c r="H15" s="190">
        <v>0</v>
      </c>
      <c r="I15" s="190">
        <v>0</v>
      </c>
      <c r="J15" s="200">
        <v>3070</v>
      </c>
      <c r="K15" s="196">
        <f t="shared" si="1"/>
        <v>980526</v>
      </c>
    </row>
    <row r="16" spans="1:11" x14ac:dyDescent="0.25">
      <c r="A16" s="119">
        <v>10</v>
      </c>
      <c r="B16" s="126" t="s">
        <v>93</v>
      </c>
      <c r="C16" s="191">
        <f>349079+5057</f>
        <v>354136</v>
      </c>
      <c r="D16" s="191">
        <v>0</v>
      </c>
      <c r="E16" s="191">
        <v>176835</v>
      </c>
      <c r="F16" s="191">
        <v>122439</v>
      </c>
      <c r="G16" s="197">
        <f>SUM(E16:F16)+7951</f>
        <v>307225</v>
      </c>
      <c r="H16" s="191">
        <v>0</v>
      </c>
      <c r="I16" s="191">
        <v>0</v>
      </c>
      <c r="J16" s="197">
        <v>0</v>
      </c>
      <c r="K16" s="285">
        <f t="shared" si="1"/>
        <v>661361</v>
      </c>
    </row>
    <row r="17" spans="1:11" ht="15.75" thickBot="1" x14ac:dyDescent="0.3">
      <c r="A17" s="125">
        <v>11</v>
      </c>
      <c r="B17" s="188" t="s">
        <v>11</v>
      </c>
      <c r="C17" s="199">
        <v>226898</v>
      </c>
      <c r="D17" s="198">
        <v>2918</v>
      </c>
      <c r="E17" s="199">
        <v>150603</v>
      </c>
      <c r="F17" s="199">
        <v>106858</v>
      </c>
      <c r="G17" s="200">
        <f>SUM(E17:F17)+5288</f>
        <v>262749</v>
      </c>
      <c r="H17" s="199">
        <v>0</v>
      </c>
      <c r="I17" s="199">
        <v>0</v>
      </c>
      <c r="J17" s="198">
        <v>0</v>
      </c>
      <c r="K17" s="196">
        <f t="shared" si="1"/>
        <v>492565</v>
      </c>
    </row>
    <row r="18" spans="1:11" ht="15.75" thickBot="1" x14ac:dyDescent="0.3">
      <c r="A18" s="128"/>
      <c r="B18" s="150" t="s">
        <v>56</v>
      </c>
      <c r="C18" s="151">
        <f t="shared" ref="C18:K18" si="2">SUM(C19:C23)</f>
        <v>31965</v>
      </c>
      <c r="D18" s="193">
        <f t="shared" si="2"/>
        <v>122832</v>
      </c>
      <c r="E18" s="193">
        <f t="shared" si="2"/>
        <v>48892</v>
      </c>
      <c r="F18" s="193">
        <f t="shared" si="2"/>
        <v>26484</v>
      </c>
      <c r="G18" s="283">
        <f t="shared" si="2"/>
        <v>78556</v>
      </c>
      <c r="H18" s="193">
        <f t="shared" si="2"/>
        <v>0</v>
      </c>
      <c r="I18" s="193">
        <f t="shared" si="2"/>
        <v>6423499</v>
      </c>
      <c r="J18" s="193">
        <f t="shared" si="2"/>
        <v>0</v>
      </c>
      <c r="K18" s="283">
        <f t="shared" si="2"/>
        <v>6656852</v>
      </c>
    </row>
    <row r="19" spans="1:11" x14ac:dyDescent="0.25">
      <c r="A19" s="124">
        <v>1</v>
      </c>
      <c r="B19" s="187" t="s">
        <v>11</v>
      </c>
      <c r="C19" s="190">
        <v>7518</v>
      </c>
      <c r="D19" s="190">
        <v>0</v>
      </c>
      <c r="E19" s="190">
        <v>6974</v>
      </c>
      <c r="F19" s="190">
        <v>2644</v>
      </c>
      <c r="G19" s="200">
        <f>SUM(E19:F19)+121</f>
        <v>9739</v>
      </c>
      <c r="H19" s="190">
        <v>0</v>
      </c>
      <c r="I19" s="190">
        <f>2836286+67906</f>
        <v>2904192</v>
      </c>
      <c r="J19" s="190">
        <v>0</v>
      </c>
      <c r="K19" s="196">
        <f>C19+D19+G19+I19+J19</f>
        <v>2921449</v>
      </c>
    </row>
    <row r="20" spans="1:11" x14ac:dyDescent="0.25">
      <c r="A20" s="119">
        <v>2</v>
      </c>
      <c r="B20" s="126" t="s">
        <v>32</v>
      </c>
      <c r="C20" s="191">
        <v>16224</v>
      </c>
      <c r="D20" s="191">
        <v>122832</v>
      </c>
      <c r="E20" s="191">
        <v>35956</v>
      </c>
      <c r="F20" s="191">
        <v>15731</v>
      </c>
      <c r="G20" s="197">
        <f>SUM(E20:F20)+1551</f>
        <v>53238</v>
      </c>
      <c r="H20" s="191">
        <v>0</v>
      </c>
      <c r="I20" s="191">
        <f>2315964+2530</f>
        <v>2318494</v>
      </c>
      <c r="J20" s="191">
        <v>0</v>
      </c>
      <c r="K20" s="285">
        <f t="shared" ref="K20:K22" si="3">C20+D20+G20+I20</f>
        <v>2510788</v>
      </c>
    </row>
    <row r="21" spans="1:11" x14ac:dyDescent="0.25">
      <c r="A21" s="124">
        <v>3</v>
      </c>
      <c r="B21" s="187" t="s">
        <v>7</v>
      </c>
      <c r="C21" s="190">
        <v>5228</v>
      </c>
      <c r="D21" s="187">
        <v>0</v>
      </c>
      <c r="E21" s="190">
        <v>4727</v>
      </c>
      <c r="F21" s="190">
        <v>8001</v>
      </c>
      <c r="G21" s="200">
        <f>SUM(E21:F21)+1333</f>
        <v>14061</v>
      </c>
      <c r="H21" s="190">
        <v>0</v>
      </c>
      <c r="I21" s="190">
        <f>565759+196839</f>
        <v>762598</v>
      </c>
      <c r="J21" s="190">
        <v>0</v>
      </c>
      <c r="K21" s="196">
        <f t="shared" si="3"/>
        <v>781887</v>
      </c>
    </row>
    <row r="22" spans="1:11" x14ac:dyDescent="0.25">
      <c r="A22" s="140">
        <v>4</v>
      </c>
      <c r="B22" s="189" t="s">
        <v>9</v>
      </c>
      <c r="C22" s="192">
        <v>2660</v>
      </c>
      <c r="D22" s="189">
        <v>0</v>
      </c>
      <c r="E22" s="192">
        <v>1153</v>
      </c>
      <c r="F22" s="192">
        <v>52</v>
      </c>
      <c r="G22" s="294">
        <f>SUM(E22:F22)+117</f>
        <v>1322</v>
      </c>
      <c r="H22" s="192">
        <v>0</v>
      </c>
      <c r="I22" s="192">
        <f>363472+21167</f>
        <v>384639</v>
      </c>
      <c r="J22" s="192">
        <v>0</v>
      </c>
      <c r="K22" s="285">
        <f t="shared" si="3"/>
        <v>388621</v>
      </c>
    </row>
    <row r="23" spans="1:11" s="1" customFormat="1" ht="15.75" thickBot="1" x14ac:dyDescent="0.3">
      <c r="A23" s="124">
        <v>5</v>
      </c>
      <c r="B23" s="187" t="s">
        <v>4</v>
      </c>
      <c r="C23" s="190">
        <v>335</v>
      </c>
      <c r="D23" s="187">
        <v>0</v>
      </c>
      <c r="E23" s="190">
        <v>82</v>
      </c>
      <c r="F23" s="190">
        <v>56</v>
      </c>
      <c r="G23" s="200">
        <f>SUM(E23:F23)+58</f>
        <v>196</v>
      </c>
      <c r="H23" s="190">
        <v>0</v>
      </c>
      <c r="I23" s="190">
        <v>53576</v>
      </c>
      <c r="J23" s="190">
        <v>0</v>
      </c>
      <c r="K23" s="196">
        <f t="shared" ref="K23" si="4">C23+D23+G23+I23</f>
        <v>54107</v>
      </c>
    </row>
    <row r="24" spans="1:11" ht="15.75" thickBot="1" x14ac:dyDescent="0.3">
      <c r="A24" s="419" t="s">
        <v>30</v>
      </c>
      <c r="B24" s="420"/>
      <c r="C24" s="280">
        <f t="shared" ref="C24:K24" si="5">C6+C18</f>
        <v>4126935</v>
      </c>
      <c r="D24" s="280">
        <f t="shared" si="5"/>
        <v>181597</v>
      </c>
      <c r="E24" s="280">
        <f t="shared" si="5"/>
        <v>3174951</v>
      </c>
      <c r="F24" s="280">
        <f t="shared" si="5"/>
        <v>1789752</v>
      </c>
      <c r="G24" s="286">
        <f t="shared" si="5"/>
        <v>5081335</v>
      </c>
      <c r="H24" s="280">
        <f t="shared" si="5"/>
        <v>0</v>
      </c>
      <c r="I24" s="280">
        <f t="shared" si="5"/>
        <v>6423499</v>
      </c>
      <c r="J24" s="280">
        <f t="shared" si="5"/>
        <v>3070</v>
      </c>
      <c r="K24" s="286">
        <f t="shared" si="5"/>
        <v>15816436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1">
    <mergeCell ref="A24:B24"/>
    <mergeCell ref="I4:I5"/>
    <mergeCell ref="J4:J5"/>
    <mergeCell ref="K4:K5"/>
    <mergeCell ref="B2:H2"/>
    <mergeCell ref="A4:A5"/>
    <mergeCell ref="B4:B5"/>
    <mergeCell ref="C4:C5"/>
    <mergeCell ref="D4:D5"/>
    <mergeCell ref="E4:G4"/>
    <mergeCell ref="H4:H5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5" x14ac:dyDescent="0.25"/>
  <cols>
    <col min="3" max="3" width="15" customWidth="1"/>
    <col min="4" max="4" width="17.28515625" customWidth="1"/>
    <col min="5" max="5" width="19.140625" customWidth="1"/>
    <col min="6" max="6" width="24.42578125" customWidth="1"/>
    <col min="7" max="7" width="25.855468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433" t="s">
        <v>116</v>
      </c>
      <c r="C4" s="433"/>
      <c r="D4" s="433"/>
      <c r="E4" s="433"/>
      <c r="F4" s="433"/>
      <c r="G4" s="433"/>
      <c r="H4" s="433"/>
    </row>
    <row r="5" spans="1:8" x14ac:dyDescent="0.25">
      <c r="A5" s="1"/>
      <c r="B5" s="248"/>
      <c r="C5" s="249"/>
      <c r="D5" s="249"/>
      <c r="E5" s="249"/>
      <c r="F5" s="249"/>
      <c r="G5" s="249"/>
      <c r="H5" s="249"/>
    </row>
    <row r="6" spans="1:8" ht="15.75" thickBot="1" x14ac:dyDescent="0.3">
      <c r="A6" s="1"/>
      <c r="B6" s="1"/>
      <c r="C6" s="1"/>
      <c r="D6" s="1"/>
      <c r="E6" s="1"/>
      <c r="F6" s="1"/>
      <c r="G6" s="108"/>
      <c r="H6" s="1"/>
    </row>
    <row r="7" spans="1:8" ht="15" customHeight="1" x14ac:dyDescent="0.25">
      <c r="A7" s="1"/>
      <c r="B7" s="434" t="s">
        <v>3</v>
      </c>
      <c r="C7" s="435"/>
      <c r="D7" s="438" t="s">
        <v>61</v>
      </c>
      <c r="E7" s="440" t="s">
        <v>62</v>
      </c>
      <c r="F7" s="440" t="s">
        <v>63</v>
      </c>
      <c r="G7" s="442" t="s">
        <v>59</v>
      </c>
      <c r="H7" s="1"/>
    </row>
    <row r="8" spans="1:8" ht="23.25" customHeight="1" x14ac:dyDescent="0.25">
      <c r="A8" s="1"/>
      <c r="B8" s="436"/>
      <c r="C8" s="437"/>
      <c r="D8" s="439"/>
      <c r="E8" s="441"/>
      <c r="F8" s="441"/>
      <c r="G8" s="443"/>
      <c r="H8" s="1"/>
    </row>
    <row r="9" spans="1:8" ht="45" customHeight="1" x14ac:dyDescent="0.25">
      <c r="A9" s="1"/>
      <c r="B9" s="427" t="s">
        <v>64</v>
      </c>
      <c r="C9" s="428"/>
      <c r="D9" s="250">
        <v>311</v>
      </c>
      <c r="E9" s="250">
        <v>56870</v>
      </c>
      <c r="F9" s="250">
        <v>728</v>
      </c>
      <c r="G9" s="251">
        <v>142287</v>
      </c>
      <c r="H9" s="1"/>
    </row>
    <row r="10" spans="1:8" ht="45" customHeight="1" x14ac:dyDescent="0.25">
      <c r="A10" s="1"/>
      <c r="B10" s="427" t="s">
        <v>65</v>
      </c>
      <c r="C10" s="428"/>
      <c r="D10" s="250">
        <v>66</v>
      </c>
      <c r="E10" s="250">
        <v>17295</v>
      </c>
      <c r="F10" s="250">
        <v>170</v>
      </c>
      <c r="G10" s="251">
        <v>48241</v>
      </c>
      <c r="H10" s="1"/>
    </row>
    <row r="11" spans="1:8" ht="38.25" customHeight="1" x14ac:dyDescent="0.25">
      <c r="A11" s="1"/>
      <c r="B11" s="429" t="s">
        <v>3</v>
      </c>
      <c r="C11" s="430"/>
      <c r="D11" s="260">
        <f>D9+D10</f>
        <v>377</v>
      </c>
      <c r="E11" s="261">
        <f t="shared" ref="E11:G11" si="0">E9+E10</f>
        <v>74165</v>
      </c>
      <c r="F11" s="260">
        <f t="shared" si="0"/>
        <v>898</v>
      </c>
      <c r="G11" s="259">
        <f t="shared" si="0"/>
        <v>190528</v>
      </c>
      <c r="H11" s="1"/>
    </row>
    <row r="12" spans="1:8" ht="53.25" customHeight="1" thickBot="1" x14ac:dyDescent="0.3">
      <c r="A12" s="1"/>
      <c r="B12" s="431" t="s">
        <v>66</v>
      </c>
      <c r="C12" s="432"/>
      <c r="D12" s="252">
        <v>209</v>
      </c>
      <c r="E12" s="252">
        <v>22937</v>
      </c>
      <c r="F12" s="252">
        <v>340</v>
      </c>
      <c r="G12" s="253">
        <v>94381</v>
      </c>
      <c r="H12" s="1"/>
    </row>
  </sheetData>
  <mergeCells count="10">
    <mergeCell ref="B9:C9"/>
    <mergeCell ref="B10:C10"/>
    <mergeCell ref="B11:C11"/>
    <mergeCell ref="B12:C12"/>
    <mergeCell ref="B4:H4"/>
    <mergeCell ref="B7:C8"/>
    <mergeCell ref="D7:D8"/>
    <mergeCell ref="E7:E8"/>
    <mergeCell ref="F7:F8"/>
    <mergeCell ref="G7:G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28515625" customWidth="1"/>
    <col min="2" max="2" width="27.85546875" customWidth="1"/>
  </cols>
  <sheetData>
    <row r="1" spans="1:14" ht="23.25" customHeight="1" thickBot="1" x14ac:dyDescent="0.3">
      <c r="A1" s="231"/>
      <c r="B1" s="231"/>
      <c r="C1" s="304" t="s">
        <v>96</v>
      </c>
      <c r="D1" s="305"/>
      <c r="E1" s="305"/>
      <c r="F1" s="305"/>
      <c r="G1" s="305"/>
      <c r="H1" s="305"/>
      <c r="I1" s="305"/>
      <c r="J1" s="2"/>
      <c r="K1" s="2"/>
      <c r="L1" s="2"/>
      <c r="M1" s="2"/>
      <c r="N1" s="8"/>
    </row>
    <row r="2" spans="1:14" ht="15.75" thickBot="1" x14ac:dyDescent="0.3">
      <c r="A2" s="308" t="s">
        <v>0</v>
      </c>
      <c r="B2" s="310" t="s">
        <v>1</v>
      </c>
      <c r="C2" s="312" t="s">
        <v>2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06" t="s">
        <v>3</v>
      </c>
    </row>
    <row r="3" spans="1:14" ht="15.75" thickBot="1" x14ac:dyDescent="0.3">
      <c r="A3" s="309"/>
      <c r="B3" s="311"/>
      <c r="C3" s="91" t="s">
        <v>69</v>
      </c>
      <c r="D3" s="24" t="s">
        <v>4</v>
      </c>
      <c r="E3" s="23" t="s">
        <v>5</v>
      </c>
      <c r="F3" s="24" t="s">
        <v>6</v>
      </c>
      <c r="G3" s="23" t="s">
        <v>7</v>
      </c>
      <c r="H3" s="24" t="s">
        <v>8</v>
      </c>
      <c r="I3" s="23" t="s">
        <v>95</v>
      </c>
      <c r="J3" s="24" t="s">
        <v>9</v>
      </c>
      <c r="K3" s="91" t="s">
        <v>10</v>
      </c>
      <c r="L3" s="24" t="s">
        <v>93</v>
      </c>
      <c r="M3" s="25" t="s">
        <v>11</v>
      </c>
      <c r="N3" s="307"/>
    </row>
    <row r="4" spans="1:14" x14ac:dyDescent="0.25">
      <c r="A4" s="5">
        <v>1</v>
      </c>
      <c r="B4" s="9" t="s">
        <v>12</v>
      </c>
      <c r="C4" s="201">
        <v>17345</v>
      </c>
      <c r="D4" s="217">
        <v>25322</v>
      </c>
      <c r="E4" s="201">
        <v>17052</v>
      </c>
      <c r="F4" s="217">
        <v>44059</v>
      </c>
      <c r="G4" s="223">
        <v>28184</v>
      </c>
      <c r="H4" s="217">
        <v>22853</v>
      </c>
      <c r="I4" s="223">
        <v>10728</v>
      </c>
      <c r="J4" s="217">
        <v>24193</v>
      </c>
      <c r="K4" s="223">
        <v>23023</v>
      </c>
      <c r="L4" s="217">
        <v>22150</v>
      </c>
      <c r="M4" s="213">
        <v>37731</v>
      </c>
      <c r="N4" s="210">
        <f>SUM(C4:M4)</f>
        <v>272640</v>
      </c>
    </row>
    <row r="5" spans="1:14" x14ac:dyDescent="0.25">
      <c r="A5" s="4">
        <v>2</v>
      </c>
      <c r="B5" s="10" t="s">
        <v>13</v>
      </c>
      <c r="C5" s="220">
        <v>7</v>
      </c>
      <c r="D5" s="218">
        <v>3924</v>
      </c>
      <c r="E5" s="220">
        <v>970</v>
      </c>
      <c r="F5" s="218">
        <v>897</v>
      </c>
      <c r="G5" s="220">
        <v>13</v>
      </c>
      <c r="H5" s="22">
        <v>387</v>
      </c>
      <c r="I5" s="220">
        <v>0</v>
      </c>
      <c r="J5" s="22">
        <v>52</v>
      </c>
      <c r="K5" s="220">
        <v>30</v>
      </c>
      <c r="L5" s="22">
        <v>292</v>
      </c>
      <c r="M5" s="214">
        <v>170</v>
      </c>
      <c r="N5" s="211">
        <f>SUM(C5:M5)</f>
        <v>6742</v>
      </c>
    </row>
    <row r="6" spans="1:14" x14ac:dyDescent="0.25">
      <c r="A6" s="4">
        <v>3</v>
      </c>
      <c r="B6" s="10" t="s">
        <v>14</v>
      </c>
      <c r="C6" s="221">
        <v>1396</v>
      </c>
      <c r="D6" s="218">
        <v>3438</v>
      </c>
      <c r="E6" s="221">
        <v>4549</v>
      </c>
      <c r="F6" s="218">
        <v>3702</v>
      </c>
      <c r="G6" s="221">
        <v>1227</v>
      </c>
      <c r="H6" s="218">
        <v>2212</v>
      </c>
      <c r="I6" s="221">
        <v>247</v>
      </c>
      <c r="J6" s="218">
        <v>1687</v>
      </c>
      <c r="K6" s="221">
        <v>2646</v>
      </c>
      <c r="L6" s="218">
        <v>1238</v>
      </c>
      <c r="M6" s="215">
        <v>1501</v>
      </c>
      <c r="N6" s="238">
        <f>SUM(C6:M6)</f>
        <v>23843</v>
      </c>
    </row>
    <row r="7" spans="1:14" x14ac:dyDescent="0.25">
      <c r="A7" s="4">
        <v>4</v>
      </c>
      <c r="B7" s="10" t="s">
        <v>15</v>
      </c>
      <c r="C7" s="220">
        <v>0</v>
      </c>
      <c r="D7" s="22">
        <v>0</v>
      </c>
      <c r="E7" s="220">
        <v>0</v>
      </c>
      <c r="F7" s="22">
        <v>0</v>
      </c>
      <c r="G7" s="220">
        <v>0</v>
      </c>
      <c r="H7" s="22">
        <v>0</v>
      </c>
      <c r="I7" s="220">
        <v>0</v>
      </c>
      <c r="J7" s="22">
        <v>0</v>
      </c>
      <c r="K7" s="220">
        <v>0</v>
      </c>
      <c r="L7" s="22">
        <v>0</v>
      </c>
      <c r="M7" s="214">
        <v>0</v>
      </c>
      <c r="N7" s="10">
        <v>0</v>
      </c>
    </row>
    <row r="8" spans="1:14" x14ac:dyDescent="0.25">
      <c r="A8" s="4">
        <v>5</v>
      </c>
      <c r="B8" s="10" t="s">
        <v>16</v>
      </c>
      <c r="C8" s="220">
        <v>0</v>
      </c>
      <c r="D8" s="218">
        <v>0</v>
      </c>
      <c r="E8" s="220">
        <v>0</v>
      </c>
      <c r="F8" s="22">
        <v>0</v>
      </c>
      <c r="G8" s="221">
        <v>1</v>
      </c>
      <c r="H8" s="218">
        <v>1</v>
      </c>
      <c r="I8" s="220">
        <v>0</v>
      </c>
      <c r="J8" s="22">
        <v>0</v>
      </c>
      <c r="K8" s="220">
        <v>0</v>
      </c>
      <c r="L8" s="22">
        <v>0</v>
      </c>
      <c r="M8" s="214">
        <v>0</v>
      </c>
      <c r="N8" s="211">
        <f t="shared" ref="N8:N21" si="0">SUM(C8:M8)</f>
        <v>2</v>
      </c>
    </row>
    <row r="9" spans="1:14" x14ac:dyDescent="0.25">
      <c r="A9" s="4">
        <v>6</v>
      </c>
      <c r="B9" s="10" t="s">
        <v>17</v>
      </c>
      <c r="C9" s="220">
        <v>0</v>
      </c>
      <c r="D9" s="22">
        <v>2</v>
      </c>
      <c r="E9" s="220">
        <v>0</v>
      </c>
      <c r="F9" s="22">
        <v>4</v>
      </c>
      <c r="G9" s="220">
        <v>1</v>
      </c>
      <c r="H9" s="22">
        <v>3</v>
      </c>
      <c r="I9" s="220">
        <v>0</v>
      </c>
      <c r="J9" s="22">
        <v>3</v>
      </c>
      <c r="K9" s="220">
        <v>3</v>
      </c>
      <c r="L9" s="22">
        <v>1</v>
      </c>
      <c r="M9" s="214">
        <v>0</v>
      </c>
      <c r="N9" s="10">
        <f t="shared" si="0"/>
        <v>17</v>
      </c>
    </row>
    <row r="10" spans="1:14" x14ac:dyDescent="0.25">
      <c r="A10" s="4">
        <v>7</v>
      </c>
      <c r="B10" s="10" t="s">
        <v>18</v>
      </c>
      <c r="C10" s="221">
        <v>208</v>
      </c>
      <c r="D10" s="218">
        <v>354</v>
      </c>
      <c r="E10" s="221">
        <v>149</v>
      </c>
      <c r="F10" s="218">
        <v>163</v>
      </c>
      <c r="G10" s="221">
        <v>151</v>
      </c>
      <c r="H10" s="218">
        <v>221</v>
      </c>
      <c r="I10" s="220">
        <v>0</v>
      </c>
      <c r="J10" s="218">
        <v>88</v>
      </c>
      <c r="K10" s="220">
        <v>32</v>
      </c>
      <c r="L10" s="22">
        <v>18</v>
      </c>
      <c r="M10" s="214">
        <v>35</v>
      </c>
      <c r="N10" s="211">
        <f t="shared" si="0"/>
        <v>1419</v>
      </c>
    </row>
    <row r="11" spans="1:14" x14ac:dyDescent="0.25">
      <c r="A11" s="4">
        <v>8</v>
      </c>
      <c r="B11" s="10" t="s">
        <v>19</v>
      </c>
      <c r="C11" s="221">
        <v>5235</v>
      </c>
      <c r="D11" s="218">
        <v>7106</v>
      </c>
      <c r="E11" s="221">
        <v>3474</v>
      </c>
      <c r="F11" s="218">
        <v>8593</v>
      </c>
      <c r="G11" s="221">
        <v>3345</v>
      </c>
      <c r="H11" s="218">
        <v>14651</v>
      </c>
      <c r="I11" s="221">
        <v>272</v>
      </c>
      <c r="J11" s="218">
        <v>2282</v>
      </c>
      <c r="K11" s="221">
        <v>2887</v>
      </c>
      <c r="L11" s="218">
        <v>2854</v>
      </c>
      <c r="M11" s="215">
        <v>8377</v>
      </c>
      <c r="N11" s="238">
        <f t="shared" si="0"/>
        <v>59076</v>
      </c>
    </row>
    <row r="12" spans="1:14" x14ac:dyDescent="0.25">
      <c r="A12" s="4">
        <v>9</v>
      </c>
      <c r="B12" s="10" t="s">
        <v>20</v>
      </c>
      <c r="C12" s="221">
        <v>5810</v>
      </c>
      <c r="D12" s="218">
        <v>7752</v>
      </c>
      <c r="E12" s="221">
        <v>1095</v>
      </c>
      <c r="F12" s="218">
        <v>13779</v>
      </c>
      <c r="G12" s="221">
        <v>3640</v>
      </c>
      <c r="H12" s="218">
        <v>13365</v>
      </c>
      <c r="I12" s="221">
        <v>165</v>
      </c>
      <c r="J12" s="218">
        <v>954</v>
      </c>
      <c r="K12" s="221">
        <v>1443</v>
      </c>
      <c r="L12" s="218">
        <v>1252</v>
      </c>
      <c r="M12" s="215">
        <v>1289</v>
      </c>
      <c r="N12" s="238">
        <f t="shared" si="0"/>
        <v>50544</v>
      </c>
    </row>
    <row r="13" spans="1:14" x14ac:dyDescent="0.25">
      <c r="A13" s="4">
        <v>10</v>
      </c>
      <c r="B13" s="10" t="s">
        <v>21</v>
      </c>
      <c r="C13" s="221">
        <v>21799</v>
      </c>
      <c r="D13" s="218">
        <v>37589</v>
      </c>
      <c r="E13" s="221">
        <v>29091</v>
      </c>
      <c r="F13" s="218">
        <v>30637</v>
      </c>
      <c r="G13" s="221">
        <v>39042</v>
      </c>
      <c r="H13" s="218">
        <v>31826</v>
      </c>
      <c r="I13" s="221">
        <v>17426</v>
      </c>
      <c r="J13" s="218">
        <v>40935</v>
      </c>
      <c r="K13" s="221">
        <v>32423</v>
      </c>
      <c r="L13" s="218">
        <v>30253</v>
      </c>
      <c r="M13" s="215">
        <v>21248</v>
      </c>
      <c r="N13" s="238">
        <f t="shared" si="0"/>
        <v>332269</v>
      </c>
    </row>
    <row r="14" spans="1:14" x14ac:dyDescent="0.25">
      <c r="A14" s="4">
        <v>11</v>
      </c>
      <c r="B14" s="10" t="s">
        <v>22</v>
      </c>
      <c r="C14" s="220">
        <v>0</v>
      </c>
      <c r="D14" s="22">
        <v>1</v>
      </c>
      <c r="E14" s="220">
        <v>0</v>
      </c>
      <c r="F14" s="218">
        <v>0</v>
      </c>
      <c r="G14" s="221">
        <v>10</v>
      </c>
      <c r="H14" s="218">
        <v>7</v>
      </c>
      <c r="I14" s="220">
        <v>0</v>
      </c>
      <c r="J14" s="22">
        <v>0</v>
      </c>
      <c r="K14" s="220">
        <v>19</v>
      </c>
      <c r="L14" s="22">
        <v>0</v>
      </c>
      <c r="M14" s="214">
        <v>0</v>
      </c>
      <c r="N14" s="211">
        <f t="shared" si="0"/>
        <v>37</v>
      </c>
    </row>
    <row r="15" spans="1:14" x14ac:dyDescent="0.25">
      <c r="A15" s="4">
        <v>12</v>
      </c>
      <c r="B15" s="10" t="s">
        <v>23</v>
      </c>
      <c r="C15" s="220">
        <v>8</v>
      </c>
      <c r="D15" s="22">
        <v>20</v>
      </c>
      <c r="E15" s="220">
        <v>5</v>
      </c>
      <c r="F15" s="22">
        <v>77</v>
      </c>
      <c r="G15" s="220">
        <v>11</v>
      </c>
      <c r="H15" s="22">
        <v>37</v>
      </c>
      <c r="I15" s="220">
        <v>0</v>
      </c>
      <c r="J15" s="22">
        <v>17</v>
      </c>
      <c r="K15" s="220">
        <v>31</v>
      </c>
      <c r="L15" s="22">
        <v>1</v>
      </c>
      <c r="M15" s="214">
        <v>0</v>
      </c>
      <c r="N15" s="211">
        <f t="shared" si="0"/>
        <v>207</v>
      </c>
    </row>
    <row r="16" spans="1:14" x14ac:dyDescent="0.25">
      <c r="A16" s="4">
        <v>13</v>
      </c>
      <c r="B16" s="10" t="s">
        <v>24</v>
      </c>
      <c r="C16" s="221">
        <v>1845</v>
      </c>
      <c r="D16" s="218">
        <v>2751</v>
      </c>
      <c r="E16" s="221">
        <v>693</v>
      </c>
      <c r="F16" s="218">
        <v>4129</v>
      </c>
      <c r="G16" s="221">
        <v>2839</v>
      </c>
      <c r="H16" s="218">
        <v>6491</v>
      </c>
      <c r="I16" s="220">
        <v>93</v>
      </c>
      <c r="J16" s="218">
        <v>736</v>
      </c>
      <c r="K16" s="221">
        <v>1705</v>
      </c>
      <c r="L16" s="22">
        <v>156</v>
      </c>
      <c r="M16" s="268">
        <v>914</v>
      </c>
      <c r="N16" s="211">
        <f t="shared" si="0"/>
        <v>22352</v>
      </c>
    </row>
    <row r="17" spans="1:14" x14ac:dyDescent="0.25">
      <c r="A17" s="4">
        <v>14</v>
      </c>
      <c r="B17" s="10" t="s">
        <v>25</v>
      </c>
      <c r="C17" s="220">
        <v>1</v>
      </c>
      <c r="D17" s="22">
        <v>11</v>
      </c>
      <c r="E17" s="220">
        <v>0</v>
      </c>
      <c r="F17" s="22">
        <v>6</v>
      </c>
      <c r="G17" s="220">
        <v>0</v>
      </c>
      <c r="H17" s="22">
        <v>0</v>
      </c>
      <c r="I17" s="220">
        <v>0</v>
      </c>
      <c r="J17" s="22">
        <v>0</v>
      </c>
      <c r="K17" s="220">
        <v>0</v>
      </c>
      <c r="L17" s="218">
        <v>1088</v>
      </c>
      <c r="M17" s="214">
        <v>0</v>
      </c>
      <c r="N17" s="211">
        <f t="shared" si="0"/>
        <v>1106</v>
      </c>
    </row>
    <row r="18" spans="1:14" x14ac:dyDescent="0.25">
      <c r="A18" s="4">
        <v>15</v>
      </c>
      <c r="B18" s="10" t="s">
        <v>26</v>
      </c>
      <c r="C18" s="220">
        <v>1</v>
      </c>
      <c r="D18" s="22">
        <v>0</v>
      </c>
      <c r="E18" s="220">
        <v>0</v>
      </c>
      <c r="F18" s="218">
        <v>3</v>
      </c>
      <c r="G18" s="220">
        <v>0</v>
      </c>
      <c r="H18" s="22">
        <v>31</v>
      </c>
      <c r="I18" s="220">
        <v>0</v>
      </c>
      <c r="J18" s="22">
        <v>0</v>
      </c>
      <c r="K18" s="220">
        <v>20</v>
      </c>
      <c r="L18" s="22">
        <v>34</v>
      </c>
      <c r="M18" s="214">
        <v>0</v>
      </c>
      <c r="N18" s="211">
        <f t="shared" si="0"/>
        <v>89</v>
      </c>
    </row>
    <row r="19" spans="1:14" x14ac:dyDescent="0.25">
      <c r="A19" s="4">
        <v>16</v>
      </c>
      <c r="B19" s="10" t="s">
        <v>27</v>
      </c>
      <c r="C19" s="221">
        <v>12</v>
      </c>
      <c r="D19" s="218">
        <v>24</v>
      </c>
      <c r="E19" s="221">
        <v>11</v>
      </c>
      <c r="F19" s="218">
        <v>48</v>
      </c>
      <c r="G19" s="220">
        <v>0</v>
      </c>
      <c r="H19" s="22">
        <v>669</v>
      </c>
      <c r="I19" s="220">
        <v>0</v>
      </c>
      <c r="J19" s="22">
        <v>18</v>
      </c>
      <c r="K19" s="220">
        <v>0</v>
      </c>
      <c r="L19" s="22">
        <v>2</v>
      </c>
      <c r="M19" s="214">
        <v>1</v>
      </c>
      <c r="N19" s="211">
        <f t="shared" si="0"/>
        <v>785</v>
      </c>
    </row>
    <row r="20" spans="1:14" x14ac:dyDescent="0.25">
      <c r="A20" s="4">
        <v>17</v>
      </c>
      <c r="B20" s="10" t="s">
        <v>28</v>
      </c>
      <c r="C20" s="220">
        <v>0</v>
      </c>
      <c r="D20" s="22">
        <v>0</v>
      </c>
      <c r="E20" s="220">
        <v>0</v>
      </c>
      <c r="F20" s="22">
        <v>0</v>
      </c>
      <c r="G20" s="220">
        <v>0</v>
      </c>
      <c r="H20" s="22">
        <v>0</v>
      </c>
      <c r="I20" s="220">
        <v>0</v>
      </c>
      <c r="J20" s="22">
        <v>0</v>
      </c>
      <c r="K20" s="221">
        <v>0</v>
      </c>
      <c r="L20" s="22">
        <v>1</v>
      </c>
      <c r="M20" s="214">
        <v>2</v>
      </c>
      <c r="N20" s="211">
        <f t="shared" si="0"/>
        <v>3</v>
      </c>
    </row>
    <row r="21" spans="1:14" ht="15.75" thickBot="1" x14ac:dyDescent="0.3">
      <c r="A21" s="6">
        <v>18</v>
      </c>
      <c r="B21" s="11" t="s">
        <v>29</v>
      </c>
      <c r="C21" s="222">
        <v>2150</v>
      </c>
      <c r="D21" s="219">
        <v>11109</v>
      </c>
      <c r="E21" s="222">
        <v>2529</v>
      </c>
      <c r="F21" s="219">
        <v>9643</v>
      </c>
      <c r="G21" s="222">
        <v>3061</v>
      </c>
      <c r="H21" s="219">
        <v>15084</v>
      </c>
      <c r="I21" s="222">
        <v>3187</v>
      </c>
      <c r="J21" s="219">
        <v>6762</v>
      </c>
      <c r="K21" s="222">
        <v>4390</v>
      </c>
      <c r="L21" s="219">
        <v>3118</v>
      </c>
      <c r="M21" s="216">
        <v>5075</v>
      </c>
      <c r="N21" s="212">
        <f t="shared" si="0"/>
        <v>66108</v>
      </c>
    </row>
    <row r="22" spans="1:14" ht="15.75" thickBot="1" x14ac:dyDescent="0.3">
      <c r="A22" s="7"/>
      <c r="B22" s="19" t="s">
        <v>30</v>
      </c>
      <c r="C22" s="145">
        <v>32090</v>
      </c>
      <c r="D22" s="146">
        <v>65545</v>
      </c>
      <c r="E22" s="147">
        <v>41475</v>
      </c>
      <c r="F22" s="146">
        <v>73373</v>
      </c>
      <c r="G22" s="147">
        <v>49698</v>
      </c>
      <c r="H22" s="146">
        <v>65600</v>
      </c>
      <c r="I22" s="147">
        <v>21298</v>
      </c>
      <c r="J22" s="146">
        <v>52700</v>
      </c>
      <c r="K22" s="147">
        <v>43341</v>
      </c>
      <c r="L22" s="146">
        <v>41864</v>
      </c>
      <c r="M22" s="148">
        <v>59824</v>
      </c>
      <c r="N22" s="149">
        <f>SUM(C22:M22)</f>
        <v>546808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302" t="s">
        <v>31</v>
      </c>
      <c r="B24" s="303"/>
      <c r="C24" s="27">
        <f>C22/N22</f>
        <v>5.8686047021989436E-2</v>
      </c>
      <c r="D24" s="28">
        <f>D22/N22</f>
        <v>0.11986839987710494</v>
      </c>
      <c r="E24" s="29">
        <f>E22/N22</f>
        <v>7.584929262190751E-2</v>
      </c>
      <c r="F24" s="28">
        <f>F22/N22</f>
        <v>0.13418421091132537</v>
      </c>
      <c r="G24" s="29">
        <f>G22/N22</f>
        <v>9.0887477871574668E-2</v>
      </c>
      <c r="H24" s="28">
        <f>H22/N22</f>
        <v>0.11996898362862285</v>
      </c>
      <c r="I24" s="29">
        <f>I22/N22</f>
        <v>3.8949686178695264E-2</v>
      </c>
      <c r="J24" s="28">
        <f>J22/N22</f>
        <v>9.6377521908969879E-2</v>
      </c>
      <c r="K24" s="29">
        <f>K22/N22</f>
        <v>7.9261824991587543E-2</v>
      </c>
      <c r="L24" s="28">
        <f>L22/N22</f>
        <v>7.6560694064461379E-2</v>
      </c>
      <c r="M24" s="30">
        <f>M22/N22</f>
        <v>0.10940586092376117</v>
      </c>
      <c r="N24" s="107">
        <f>N22/N22</f>
        <v>1</v>
      </c>
    </row>
    <row r="25" spans="1:14" ht="15.75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 x14ac:dyDescent="0.3">
      <c r="A26" s="308" t="s">
        <v>0</v>
      </c>
      <c r="B26" s="314" t="s">
        <v>1</v>
      </c>
      <c r="C26" s="320" t="s">
        <v>90</v>
      </c>
      <c r="D26" s="321"/>
      <c r="E26" s="321"/>
      <c r="F26" s="321"/>
      <c r="G26" s="322"/>
      <c r="H26" s="318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9"/>
      <c r="B27" s="315"/>
      <c r="C27" s="275" t="s">
        <v>11</v>
      </c>
      <c r="D27" s="184" t="s">
        <v>32</v>
      </c>
      <c r="E27" s="275" t="s">
        <v>7</v>
      </c>
      <c r="F27" s="184" t="s">
        <v>9</v>
      </c>
      <c r="G27" s="273" t="s">
        <v>4</v>
      </c>
      <c r="H27" s="319"/>
      <c r="I27" s="1"/>
      <c r="J27" s="110"/>
      <c r="K27" s="327" t="s">
        <v>33</v>
      </c>
      <c r="L27" s="328"/>
      <c r="M27" s="161">
        <f>N22</f>
        <v>546808</v>
      </c>
      <c r="N27" s="112">
        <f>M27/M29</f>
        <v>0.97915651949689142</v>
      </c>
    </row>
    <row r="28" spans="1:14" ht="15.75" thickBot="1" x14ac:dyDescent="0.3">
      <c r="A28" s="26">
        <v>19</v>
      </c>
      <c r="B28" s="109" t="s">
        <v>34</v>
      </c>
      <c r="C28" s="160">
        <v>4393</v>
      </c>
      <c r="D28" s="59">
        <v>686</v>
      </c>
      <c r="E28" s="160">
        <v>1941</v>
      </c>
      <c r="F28" s="59">
        <v>4328</v>
      </c>
      <c r="G28" s="160">
        <v>292</v>
      </c>
      <c r="H28" s="59">
        <f>SUM(C28:G28)</f>
        <v>11640</v>
      </c>
      <c r="I28" s="1"/>
      <c r="J28" s="110"/>
      <c r="K28" s="323" t="s">
        <v>34</v>
      </c>
      <c r="L28" s="324"/>
      <c r="M28" s="160">
        <f>H28</f>
        <v>11640</v>
      </c>
      <c r="N28" s="163">
        <f>M28/M29</f>
        <v>2.0843480503108615E-2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325" t="s">
        <v>3</v>
      </c>
      <c r="L29" s="326"/>
      <c r="M29" s="164">
        <f>M27+M28</f>
        <v>558448</v>
      </c>
      <c r="N29" s="165">
        <f>M29/M29</f>
        <v>1</v>
      </c>
    </row>
    <row r="30" spans="1:14" ht="15.75" thickBot="1" x14ac:dyDescent="0.3">
      <c r="A30" s="302" t="s">
        <v>35</v>
      </c>
      <c r="B30" s="303"/>
      <c r="C30" s="27">
        <f>C28/H28</f>
        <v>0.37740549828178693</v>
      </c>
      <c r="D30" s="111">
        <f>D28/H28</f>
        <v>5.8934707903780068E-2</v>
      </c>
      <c r="E30" s="27">
        <f>E28/H28</f>
        <v>0.16675257731958762</v>
      </c>
      <c r="F30" s="111">
        <f>F28/H28</f>
        <v>0.37182130584192441</v>
      </c>
      <c r="G30" s="27">
        <f>G28/H28</f>
        <v>2.5085910652920963E-2</v>
      </c>
      <c r="H30" s="111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A26:A27"/>
    <mergeCell ref="B26:B27"/>
    <mergeCell ref="K27:L27"/>
    <mergeCell ref="H26:H27"/>
    <mergeCell ref="C26:G26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" customWidth="1"/>
    <col min="2" max="2" width="28.42578125" customWidth="1"/>
    <col min="3" max="3" width="9.5703125" bestFit="1" customWidth="1"/>
    <col min="6" max="6" width="9.140625" customWidth="1"/>
  </cols>
  <sheetData>
    <row r="1" spans="1:14" ht="31.5" customHeight="1" thickBot="1" x14ac:dyDescent="0.3">
      <c r="A1" s="174"/>
      <c r="B1" s="174"/>
      <c r="C1" s="331" t="s">
        <v>97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239" t="s">
        <v>36</v>
      </c>
    </row>
    <row r="2" spans="1:14" ht="15.75" thickBot="1" x14ac:dyDescent="0.3">
      <c r="A2" s="334" t="s">
        <v>0</v>
      </c>
      <c r="B2" s="336" t="s">
        <v>1</v>
      </c>
      <c r="C2" s="338" t="s">
        <v>2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40" t="s">
        <v>3</v>
      </c>
    </row>
    <row r="3" spans="1:14" ht="15.75" thickBot="1" x14ac:dyDescent="0.3">
      <c r="A3" s="335"/>
      <c r="B3" s="337"/>
      <c r="C3" s="91" t="s">
        <v>69</v>
      </c>
      <c r="D3" s="32" t="s">
        <v>4</v>
      </c>
      <c r="E3" s="33" t="s">
        <v>5</v>
      </c>
      <c r="F3" s="32" t="s">
        <v>6</v>
      </c>
      <c r="G3" s="33" t="s">
        <v>7</v>
      </c>
      <c r="H3" s="32" t="s">
        <v>8</v>
      </c>
      <c r="I3" s="23" t="s">
        <v>95</v>
      </c>
      <c r="J3" s="32" t="s">
        <v>9</v>
      </c>
      <c r="K3" s="89" t="s">
        <v>10</v>
      </c>
      <c r="L3" s="24" t="s">
        <v>93</v>
      </c>
      <c r="M3" s="34" t="s">
        <v>11</v>
      </c>
      <c r="N3" s="341"/>
    </row>
    <row r="4" spans="1:14" x14ac:dyDescent="0.25">
      <c r="A4" s="36">
        <v>1</v>
      </c>
      <c r="B4" s="37" t="s">
        <v>12</v>
      </c>
      <c r="C4" s="206">
        <v>27832</v>
      </c>
      <c r="D4" s="171">
        <v>31647</v>
      </c>
      <c r="E4" s="206">
        <v>10419</v>
      </c>
      <c r="F4" s="171">
        <v>12029</v>
      </c>
      <c r="G4" s="206">
        <v>21915</v>
      </c>
      <c r="H4" s="171">
        <v>45409</v>
      </c>
      <c r="I4" s="206">
        <v>1565</v>
      </c>
      <c r="J4" s="171">
        <v>13819</v>
      </c>
      <c r="K4" s="206">
        <v>9053</v>
      </c>
      <c r="L4" s="183">
        <v>3794</v>
      </c>
      <c r="M4" s="85">
        <v>10330</v>
      </c>
      <c r="N4" s="171">
        <f t="shared" ref="N4:N21" si="0">SUM(C4:M4)</f>
        <v>187812</v>
      </c>
    </row>
    <row r="5" spans="1:14" x14ac:dyDescent="0.25">
      <c r="A5" s="38">
        <v>2</v>
      </c>
      <c r="B5" s="39" t="s">
        <v>13</v>
      </c>
      <c r="C5" s="60">
        <v>131</v>
      </c>
      <c r="D5" s="73">
        <v>14254</v>
      </c>
      <c r="E5" s="207">
        <v>1762</v>
      </c>
      <c r="F5" s="39">
        <v>3020</v>
      </c>
      <c r="G5" s="60">
        <v>576</v>
      </c>
      <c r="H5" s="73">
        <v>25232</v>
      </c>
      <c r="I5" s="60">
        <v>0</v>
      </c>
      <c r="J5" s="39">
        <v>1304</v>
      </c>
      <c r="K5" s="60">
        <v>0</v>
      </c>
      <c r="L5" s="73">
        <v>3113</v>
      </c>
      <c r="M5" s="70">
        <v>2</v>
      </c>
      <c r="N5" s="73">
        <f t="shared" si="0"/>
        <v>49394</v>
      </c>
    </row>
    <row r="6" spans="1:14" x14ac:dyDescent="0.25">
      <c r="A6" s="38">
        <v>3</v>
      </c>
      <c r="B6" s="39" t="s">
        <v>14</v>
      </c>
      <c r="C6" s="207">
        <v>15892</v>
      </c>
      <c r="D6" s="73">
        <v>44294</v>
      </c>
      <c r="E6" s="207">
        <v>12822</v>
      </c>
      <c r="F6" s="73">
        <v>35376</v>
      </c>
      <c r="G6" s="207">
        <v>14274</v>
      </c>
      <c r="H6" s="73">
        <v>27247</v>
      </c>
      <c r="I6" s="207">
        <v>2490</v>
      </c>
      <c r="J6" s="73">
        <v>21848</v>
      </c>
      <c r="K6" s="207">
        <v>30995</v>
      </c>
      <c r="L6" s="73">
        <v>11558</v>
      </c>
      <c r="M6" s="86">
        <v>16339</v>
      </c>
      <c r="N6" s="73">
        <f t="shared" si="0"/>
        <v>233135</v>
      </c>
    </row>
    <row r="7" spans="1:14" x14ac:dyDescent="0.25">
      <c r="A7" s="38">
        <v>4</v>
      </c>
      <c r="B7" s="39" t="s">
        <v>15</v>
      </c>
      <c r="C7" s="60">
        <v>0</v>
      </c>
      <c r="D7" s="39">
        <v>0</v>
      </c>
      <c r="E7" s="60">
        <v>0</v>
      </c>
      <c r="F7" s="39">
        <v>0</v>
      </c>
      <c r="G7" s="60">
        <v>0</v>
      </c>
      <c r="H7" s="39">
        <v>0</v>
      </c>
      <c r="I7" s="60">
        <v>0</v>
      </c>
      <c r="J7" s="39">
        <v>0</v>
      </c>
      <c r="K7" s="60">
        <v>0</v>
      </c>
      <c r="L7" s="39">
        <v>0</v>
      </c>
      <c r="M7" s="70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0">
        <v>0</v>
      </c>
      <c r="D8" s="39">
        <v>0</v>
      </c>
      <c r="E8" s="60">
        <v>0</v>
      </c>
      <c r="F8" s="39">
        <v>0</v>
      </c>
      <c r="G8" s="207">
        <v>0</v>
      </c>
      <c r="H8" s="39">
        <v>0</v>
      </c>
      <c r="I8" s="60">
        <v>0</v>
      </c>
      <c r="J8" s="39">
        <v>0</v>
      </c>
      <c r="K8" s="60">
        <v>0</v>
      </c>
      <c r="L8" s="39">
        <v>0</v>
      </c>
      <c r="M8" s="70">
        <v>0</v>
      </c>
      <c r="N8" s="73">
        <f t="shared" si="0"/>
        <v>0</v>
      </c>
    </row>
    <row r="9" spans="1:14" x14ac:dyDescent="0.25">
      <c r="A9" s="38">
        <v>6</v>
      </c>
      <c r="B9" s="39" t="s">
        <v>17</v>
      </c>
      <c r="C9" s="60">
        <v>0</v>
      </c>
      <c r="D9" s="39">
        <v>0</v>
      </c>
      <c r="E9" s="60">
        <v>0</v>
      </c>
      <c r="F9" s="39">
        <v>0</v>
      </c>
      <c r="G9" s="60">
        <v>0</v>
      </c>
      <c r="H9" s="39">
        <v>0</v>
      </c>
      <c r="I9" s="60">
        <v>0</v>
      </c>
      <c r="J9" s="39">
        <v>0</v>
      </c>
      <c r="K9" s="60">
        <v>0</v>
      </c>
      <c r="L9" s="39">
        <v>0</v>
      </c>
      <c r="M9" s="70">
        <v>0</v>
      </c>
      <c r="N9" s="39">
        <f t="shared" si="0"/>
        <v>0</v>
      </c>
    </row>
    <row r="10" spans="1:14" x14ac:dyDescent="0.25">
      <c r="A10" s="38">
        <v>7</v>
      </c>
      <c r="B10" s="39" t="s">
        <v>18</v>
      </c>
      <c r="C10" s="207">
        <v>304</v>
      </c>
      <c r="D10" s="73">
        <v>0</v>
      </c>
      <c r="E10" s="60">
        <v>26</v>
      </c>
      <c r="F10" s="39">
        <v>243</v>
      </c>
      <c r="G10" s="207">
        <v>11</v>
      </c>
      <c r="H10" s="39">
        <v>15</v>
      </c>
      <c r="I10" s="60">
        <v>0</v>
      </c>
      <c r="J10" s="39">
        <v>1</v>
      </c>
      <c r="K10" s="207">
        <v>0</v>
      </c>
      <c r="L10" s="39">
        <v>0</v>
      </c>
      <c r="M10" s="70">
        <v>0</v>
      </c>
      <c r="N10" s="73">
        <f t="shared" si="0"/>
        <v>600</v>
      </c>
    </row>
    <row r="11" spans="1:14" x14ac:dyDescent="0.25">
      <c r="A11" s="38">
        <v>8</v>
      </c>
      <c r="B11" s="39" t="s">
        <v>19</v>
      </c>
      <c r="C11" s="207">
        <v>18150</v>
      </c>
      <c r="D11" s="73">
        <v>1290</v>
      </c>
      <c r="E11" s="207">
        <v>56538</v>
      </c>
      <c r="F11" s="73">
        <v>2061</v>
      </c>
      <c r="G11" s="207">
        <v>414</v>
      </c>
      <c r="H11" s="73">
        <v>5876</v>
      </c>
      <c r="I11" s="207">
        <v>60</v>
      </c>
      <c r="J11" s="73">
        <v>1006</v>
      </c>
      <c r="K11" s="207">
        <v>1719</v>
      </c>
      <c r="L11" s="73">
        <v>794</v>
      </c>
      <c r="M11" s="86">
        <v>902</v>
      </c>
      <c r="N11" s="73">
        <f t="shared" si="0"/>
        <v>88810</v>
      </c>
    </row>
    <row r="12" spans="1:14" x14ac:dyDescent="0.25">
      <c r="A12" s="38">
        <v>9</v>
      </c>
      <c r="B12" s="39" t="s">
        <v>20</v>
      </c>
      <c r="C12" s="207">
        <v>17296</v>
      </c>
      <c r="D12" s="73">
        <v>13306</v>
      </c>
      <c r="E12" s="207">
        <v>23272</v>
      </c>
      <c r="F12" s="73">
        <v>11502</v>
      </c>
      <c r="G12" s="207">
        <v>28360</v>
      </c>
      <c r="H12" s="73">
        <v>5969</v>
      </c>
      <c r="I12" s="60">
        <v>88</v>
      </c>
      <c r="J12" s="73">
        <v>3028</v>
      </c>
      <c r="K12" s="207">
        <v>2979</v>
      </c>
      <c r="L12" s="73">
        <v>50104</v>
      </c>
      <c r="M12" s="86">
        <v>1773</v>
      </c>
      <c r="N12" s="73">
        <f t="shared" si="0"/>
        <v>157677</v>
      </c>
    </row>
    <row r="13" spans="1:14" x14ac:dyDescent="0.25">
      <c r="A13" s="38">
        <v>10</v>
      </c>
      <c r="B13" s="39" t="s">
        <v>21</v>
      </c>
      <c r="C13" s="207">
        <v>49678</v>
      </c>
      <c r="D13" s="73">
        <v>119053</v>
      </c>
      <c r="E13" s="207">
        <v>75248</v>
      </c>
      <c r="F13" s="73">
        <v>101218</v>
      </c>
      <c r="G13" s="207">
        <v>89003</v>
      </c>
      <c r="H13" s="73">
        <v>70112</v>
      </c>
      <c r="I13" s="207">
        <v>57772</v>
      </c>
      <c r="J13" s="73">
        <v>93658</v>
      </c>
      <c r="K13" s="207">
        <v>81431</v>
      </c>
      <c r="L13" s="73">
        <v>69078</v>
      </c>
      <c r="M13" s="86">
        <v>53797</v>
      </c>
      <c r="N13" s="73">
        <f t="shared" si="0"/>
        <v>860048</v>
      </c>
    </row>
    <row r="14" spans="1:14" x14ac:dyDescent="0.25">
      <c r="A14" s="38">
        <v>11</v>
      </c>
      <c r="B14" s="39" t="s">
        <v>22</v>
      </c>
      <c r="C14" s="60">
        <v>0</v>
      </c>
      <c r="D14" s="73">
        <v>193</v>
      </c>
      <c r="E14" s="6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0</v>
      </c>
      <c r="L14" s="39">
        <v>0</v>
      </c>
      <c r="M14" s="70">
        <v>0</v>
      </c>
      <c r="N14" s="73">
        <f t="shared" si="0"/>
        <v>193</v>
      </c>
    </row>
    <row r="15" spans="1:14" x14ac:dyDescent="0.25">
      <c r="A15" s="38">
        <v>12</v>
      </c>
      <c r="B15" s="39" t="s">
        <v>23</v>
      </c>
      <c r="C15" s="60">
        <v>0</v>
      </c>
      <c r="D15" s="39">
        <v>0</v>
      </c>
      <c r="E15" s="6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70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207">
        <v>2003</v>
      </c>
      <c r="D16" s="73">
        <v>742</v>
      </c>
      <c r="E16" s="207">
        <v>172</v>
      </c>
      <c r="F16" s="73">
        <v>857</v>
      </c>
      <c r="G16" s="207">
        <v>565</v>
      </c>
      <c r="H16" s="73">
        <v>1492</v>
      </c>
      <c r="I16" s="60">
        <v>0</v>
      </c>
      <c r="J16" s="73">
        <v>65</v>
      </c>
      <c r="K16" s="207">
        <v>309</v>
      </c>
      <c r="L16" s="39">
        <v>53</v>
      </c>
      <c r="M16" s="86">
        <v>148</v>
      </c>
      <c r="N16" s="73">
        <f t="shared" si="0"/>
        <v>6406</v>
      </c>
    </row>
    <row r="17" spans="1:14" x14ac:dyDescent="0.25">
      <c r="A17" s="38">
        <v>14</v>
      </c>
      <c r="B17" s="39" t="s">
        <v>25</v>
      </c>
      <c r="C17" s="60">
        <v>0</v>
      </c>
      <c r="D17" s="39">
        <v>0</v>
      </c>
      <c r="E17" s="6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0</v>
      </c>
      <c r="M17" s="70">
        <v>0</v>
      </c>
      <c r="N17" s="39">
        <f t="shared" si="0"/>
        <v>0</v>
      </c>
    </row>
    <row r="18" spans="1:14" x14ac:dyDescent="0.25">
      <c r="A18" s="38">
        <v>15</v>
      </c>
      <c r="B18" s="39" t="s">
        <v>26</v>
      </c>
      <c r="C18" s="60">
        <v>0</v>
      </c>
      <c r="D18" s="39">
        <v>0</v>
      </c>
      <c r="E18" s="60">
        <v>0</v>
      </c>
      <c r="F18" s="39">
        <v>0</v>
      </c>
      <c r="G18" s="60">
        <v>0</v>
      </c>
      <c r="H18" s="39">
        <v>0</v>
      </c>
      <c r="I18" s="60">
        <v>0</v>
      </c>
      <c r="J18" s="39">
        <v>0</v>
      </c>
      <c r="K18" s="60">
        <v>0</v>
      </c>
      <c r="L18" s="39">
        <v>0</v>
      </c>
      <c r="M18" s="70">
        <v>0</v>
      </c>
      <c r="N18" s="39">
        <f t="shared" si="0"/>
        <v>0</v>
      </c>
    </row>
    <row r="19" spans="1:14" x14ac:dyDescent="0.25">
      <c r="A19" s="38">
        <v>16</v>
      </c>
      <c r="B19" s="39" t="s">
        <v>27</v>
      </c>
      <c r="C19" s="60">
        <v>810</v>
      </c>
      <c r="D19" s="73">
        <v>3077</v>
      </c>
      <c r="E19" s="60">
        <v>2</v>
      </c>
      <c r="F19" s="73">
        <v>0</v>
      </c>
      <c r="G19" s="60">
        <v>0</v>
      </c>
      <c r="H19" s="39">
        <v>0</v>
      </c>
      <c r="I19" s="60">
        <v>0</v>
      </c>
      <c r="J19" s="73">
        <v>2957</v>
      </c>
      <c r="K19" s="60">
        <v>0</v>
      </c>
      <c r="L19" s="39">
        <v>0</v>
      </c>
      <c r="M19" s="70">
        <v>0</v>
      </c>
      <c r="N19" s="73">
        <f t="shared" si="0"/>
        <v>6846</v>
      </c>
    </row>
    <row r="20" spans="1:14" x14ac:dyDescent="0.25">
      <c r="A20" s="38">
        <v>17</v>
      </c>
      <c r="B20" s="39" t="s">
        <v>28</v>
      </c>
      <c r="C20" s="60">
        <v>0</v>
      </c>
      <c r="D20" s="39">
        <v>0</v>
      </c>
      <c r="E20" s="60">
        <v>0</v>
      </c>
      <c r="F20" s="39">
        <v>0</v>
      </c>
      <c r="G20" s="60">
        <v>0</v>
      </c>
      <c r="H20" s="39">
        <v>0</v>
      </c>
      <c r="I20" s="60">
        <v>0</v>
      </c>
      <c r="J20" s="39">
        <v>0</v>
      </c>
      <c r="K20" s="60">
        <v>0</v>
      </c>
      <c r="L20" s="39">
        <v>0</v>
      </c>
      <c r="M20" s="70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228">
        <v>2328</v>
      </c>
      <c r="D21" s="172">
        <v>5623</v>
      </c>
      <c r="E21" s="228">
        <v>1442</v>
      </c>
      <c r="F21" s="172">
        <v>5203</v>
      </c>
      <c r="G21" s="228">
        <v>987</v>
      </c>
      <c r="H21" s="172">
        <v>2995</v>
      </c>
      <c r="I21" s="208">
        <v>163</v>
      </c>
      <c r="J21" s="172">
        <v>2674</v>
      </c>
      <c r="K21" s="228">
        <v>4043</v>
      </c>
      <c r="L21" s="42">
        <v>69</v>
      </c>
      <c r="M21" s="95">
        <v>697</v>
      </c>
      <c r="N21" s="172">
        <f t="shared" si="0"/>
        <v>26224</v>
      </c>
    </row>
    <row r="22" spans="1:14" ht="15.75" thickBot="1" x14ac:dyDescent="0.3">
      <c r="A22" s="44"/>
      <c r="B22" s="45" t="s">
        <v>37</v>
      </c>
      <c r="C22" s="46">
        <f>SUM(C4:C21)</f>
        <v>134424</v>
      </c>
      <c r="D22" s="47">
        <f>SUM(D4:D21)</f>
        <v>233479</v>
      </c>
      <c r="E22" s="48">
        <f>SUM(E4:E21)</f>
        <v>181703</v>
      </c>
      <c r="F22" s="47">
        <f>SUM(F4:F21)</f>
        <v>171509</v>
      </c>
      <c r="G22" s="48">
        <f t="shared" ref="G22:N22" si="1">SUM(G4:G21)</f>
        <v>156105</v>
      </c>
      <c r="H22" s="47">
        <f t="shared" si="1"/>
        <v>184347</v>
      </c>
      <c r="I22" s="48">
        <f>SUM(I4:I21)</f>
        <v>62138</v>
      </c>
      <c r="J22" s="47">
        <f t="shared" si="1"/>
        <v>140360</v>
      </c>
      <c r="K22" s="144">
        <f t="shared" si="1"/>
        <v>130529</v>
      </c>
      <c r="L22" s="47">
        <f t="shared" si="1"/>
        <v>138563</v>
      </c>
      <c r="M22" s="49">
        <f t="shared" si="1"/>
        <v>83988</v>
      </c>
      <c r="N22" s="47">
        <f t="shared" si="1"/>
        <v>1617145</v>
      </c>
    </row>
    <row r="23" spans="1:14" ht="15.75" thickBot="1" x14ac:dyDescent="0.3">
      <c r="A23" s="51"/>
      <c r="B23" s="52"/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5.75" thickBot="1" x14ac:dyDescent="0.3">
      <c r="A24" s="329" t="s">
        <v>31</v>
      </c>
      <c r="B24" s="330"/>
      <c r="C24" s="56">
        <f>C22/N22</f>
        <v>8.3124271478438858E-2</v>
      </c>
      <c r="D24" s="55">
        <f>D22/N22</f>
        <v>0.14437728218558013</v>
      </c>
      <c r="E24" s="56">
        <f>E22/N22</f>
        <v>0.11236036348008373</v>
      </c>
      <c r="F24" s="55">
        <f>F22/N22</f>
        <v>0.10605666158569578</v>
      </c>
      <c r="G24" s="255">
        <f>G22/N22</f>
        <v>9.6531232511617701E-2</v>
      </c>
      <c r="H24" s="55">
        <f>H22/N22</f>
        <v>0.11399534364574605</v>
      </c>
      <c r="I24" s="57">
        <f>I22/N22</f>
        <v>3.8424507388020245E-2</v>
      </c>
      <c r="J24" s="55">
        <f>J22/N22</f>
        <v>8.6794937992573332E-2</v>
      </c>
      <c r="K24" s="56">
        <f>K22/N22</f>
        <v>8.0715705765407555E-2</v>
      </c>
      <c r="L24" s="256">
        <f>L22/N22</f>
        <v>8.5683720383762749E-2</v>
      </c>
      <c r="M24" s="56">
        <f>M22/N22</f>
        <v>5.1935973583073877E-2</v>
      </c>
      <c r="N24" s="55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5.75" thickBot="1" x14ac:dyDescent="0.3">
      <c r="A26" s="308" t="s">
        <v>0</v>
      </c>
      <c r="B26" s="314" t="s">
        <v>1</v>
      </c>
      <c r="C26" s="320" t="s">
        <v>90</v>
      </c>
      <c r="D26" s="321"/>
      <c r="E26" s="321"/>
      <c r="F26" s="321"/>
      <c r="G26" s="322"/>
      <c r="H26" s="318" t="s">
        <v>3</v>
      </c>
      <c r="I26" s="1"/>
      <c r="J26" s="262"/>
      <c r="K26" s="1"/>
      <c r="L26" s="1"/>
      <c r="M26" s="1"/>
      <c r="N26" s="1"/>
    </row>
    <row r="27" spans="1:14" ht="15.75" thickBot="1" x14ac:dyDescent="0.3">
      <c r="A27" s="309"/>
      <c r="B27" s="315"/>
      <c r="C27" s="275" t="s">
        <v>11</v>
      </c>
      <c r="D27" s="184" t="s">
        <v>32</v>
      </c>
      <c r="E27" s="275" t="s">
        <v>7</v>
      </c>
      <c r="F27" s="184" t="s">
        <v>9</v>
      </c>
      <c r="G27" s="273" t="s">
        <v>4</v>
      </c>
      <c r="H27" s="319"/>
      <c r="I27" s="1"/>
      <c r="J27" s="110"/>
      <c r="K27" s="327" t="s">
        <v>33</v>
      </c>
      <c r="L27" s="328"/>
      <c r="M27" s="161">
        <f>N22</f>
        <v>1617145</v>
      </c>
      <c r="N27" s="162">
        <f>M27/M29</f>
        <v>0.8909786718721161</v>
      </c>
    </row>
    <row r="28" spans="1:14" ht="15.75" thickBot="1" x14ac:dyDescent="0.3">
      <c r="A28" s="26">
        <v>19</v>
      </c>
      <c r="B28" s="109" t="s">
        <v>34</v>
      </c>
      <c r="C28" s="160">
        <f>103942+26</f>
        <v>103968</v>
      </c>
      <c r="D28" s="291">
        <v>58481</v>
      </c>
      <c r="E28" s="267">
        <f>11155+95</f>
        <v>11250</v>
      </c>
      <c r="F28" s="59">
        <v>13324</v>
      </c>
      <c r="G28" s="160">
        <v>10853</v>
      </c>
      <c r="H28" s="59">
        <f>SUM(C28:G28)</f>
        <v>197876</v>
      </c>
      <c r="I28" s="1"/>
      <c r="J28" s="110"/>
      <c r="K28" s="323" t="s">
        <v>34</v>
      </c>
      <c r="L28" s="324"/>
      <c r="M28" s="160">
        <f>H28</f>
        <v>197876</v>
      </c>
      <c r="N28" s="163">
        <f>M28/M29</f>
        <v>0.10902132812788393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325" t="s">
        <v>3</v>
      </c>
      <c r="L29" s="326"/>
      <c r="M29" s="164">
        <f>M27+M28</f>
        <v>1815021</v>
      </c>
      <c r="N29" s="165">
        <f>M29/M29</f>
        <v>1</v>
      </c>
    </row>
    <row r="30" spans="1:14" ht="15.75" thickBot="1" x14ac:dyDescent="0.3">
      <c r="A30" s="302" t="s">
        <v>35</v>
      </c>
      <c r="B30" s="303"/>
      <c r="C30" s="27">
        <f>C28/H28</f>
        <v>0.52541995997493385</v>
      </c>
      <c r="D30" s="111">
        <f>D28/H28</f>
        <v>0.29554367381592511</v>
      </c>
      <c r="E30" s="27">
        <f>E28/H28</f>
        <v>5.6853787220279367E-2</v>
      </c>
      <c r="F30" s="111">
        <f>F28/H28</f>
        <v>6.7335098748711311E-2</v>
      </c>
      <c r="G30" s="27">
        <f>G28/H28</f>
        <v>5.4847480240150397E-2</v>
      </c>
      <c r="H30" s="111">
        <f>H28/H28</f>
        <v>1</v>
      </c>
      <c r="I30" s="1"/>
      <c r="J30" s="1"/>
      <c r="K30" s="1"/>
      <c r="L30" s="1"/>
      <c r="M30" s="1"/>
      <c r="N30" s="1"/>
    </row>
  </sheetData>
  <mergeCells count="14">
    <mergeCell ref="C1:K1"/>
    <mergeCell ref="A2:A3"/>
    <mergeCell ref="B2:B3"/>
    <mergeCell ref="C2:M2"/>
    <mergeCell ref="N2:N3"/>
    <mergeCell ref="A24:B24"/>
    <mergeCell ref="K28:L28"/>
    <mergeCell ref="K29:L29"/>
    <mergeCell ref="A30:B30"/>
    <mergeCell ref="A26:A27"/>
    <mergeCell ref="B26:B27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.42578125" customWidth="1"/>
    <col min="2" max="2" width="28.42578125" customWidth="1"/>
  </cols>
  <sheetData>
    <row r="1" spans="1:14" ht="33" customHeight="1" thickBot="1" x14ac:dyDescent="0.3">
      <c r="A1" s="174"/>
      <c r="B1" s="174"/>
      <c r="C1" s="331" t="s">
        <v>98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31"/>
    </row>
    <row r="2" spans="1:14" ht="15.75" thickBot="1" x14ac:dyDescent="0.3">
      <c r="A2" s="334" t="s">
        <v>0</v>
      </c>
      <c r="B2" s="336" t="s">
        <v>1</v>
      </c>
      <c r="C2" s="342" t="s">
        <v>2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0" t="s">
        <v>3</v>
      </c>
    </row>
    <row r="3" spans="1:14" ht="15.75" thickBot="1" x14ac:dyDescent="0.3">
      <c r="A3" s="335"/>
      <c r="B3" s="337"/>
      <c r="C3" s="91" t="s">
        <v>69</v>
      </c>
      <c r="D3" s="32" t="s">
        <v>4</v>
      </c>
      <c r="E3" s="33" t="s">
        <v>5</v>
      </c>
      <c r="F3" s="32" t="s">
        <v>6</v>
      </c>
      <c r="G3" s="33" t="s">
        <v>7</v>
      </c>
      <c r="H3" s="32" t="s">
        <v>8</v>
      </c>
      <c r="I3" s="23" t="s">
        <v>95</v>
      </c>
      <c r="J3" s="32" t="s">
        <v>9</v>
      </c>
      <c r="K3" s="90" t="s">
        <v>10</v>
      </c>
      <c r="L3" s="274" t="s">
        <v>93</v>
      </c>
      <c r="M3" s="33" t="s">
        <v>11</v>
      </c>
      <c r="N3" s="341"/>
    </row>
    <row r="4" spans="1:14" x14ac:dyDescent="0.25">
      <c r="A4" s="36">
        <v>1</v>
      </c>
      <c r="B4" s="37" t="s">
        <v>12</v>
      </c>
      <c r="C4" s="206">
        <v>465</v>
      </c>
      <c r="D4" s="171">
        <v>703</v>
      </c>
      <c r="E4" s="209">
        <v>140</v>
      </c>
      <c r="F4" s="229">
        <v>428</v>
      </c>
      <c r="G4" s="209">
        <v>262</v>
      </c>
      <c r="H4" s="171">
        <v>791</v>
      </c>
      <c r="I4" s="209">
        <v>56</v>
      </c>
      <c r="J4" s="229">
        <v>277</v>
      </c>
      <c r="K4" s="209">
        <v>190</v>
      </c>
      <c r="L4" s="229">
        <v>103</v>
      </c>
      <c r="M4" s="209">
        <v>180</v>
      </c>
      <c r="N4" s="171">
        <f t="shared" ref="N4:N21" si="0">SUM(C4:M4)</f>
        <v>3595</v>
      </c>
    </row>
    <row r="5" spans="1:14" x14ac:dyDescent="0.25">
      <c r="A5" s="38">
        <v>2</v>
      </c>
      <c r="B5" s="39" t="s">
        <v>13</v>
      </c>
      <c r="C5" s="60">
        <v>2</v>
      </c>
      <c r="D5" s="73">
        <v>1529</v>
      </c>
      <c r="E5" s="60">
        <v>229</v>
      </c>
      <c r="F5" s="39">
        <v>131</v>
      </c>
      <c r="G5" s="60">
        <v>66</v>
      </c>
      <c r="H5" s="73">
        <v>2851</v>
      </c>
      <c r="I5" s="60">
        <v>0</v>
      </c>
      <c r="J5" s="39">
        <v>195</v>
      </c>
      <c r="K5" s="60">
        <v>0</v>
      </c>
      <c r="L5" s="39">
        <v>428</v>
      </c>
      <c r="M5" s="60">
        <v>1</v>
      </c>
      <c r="N5" s="73">
        <f t="shared" si="0"/>
        <v>5432</v>
      </c>
    </row>
    <row r="6" spans="1:14" x14ac:dyDescent="0.25">
      <c r="A6" s="38">
        <v>3</v>
      </c>
      <c r="B6" s="39" t="s">
        <v>14</v>
      </c>
      <c r="C6" s="207">
        <v>266</v>
      </c>
      <c r="D6" s="73">
        <v>743</v>
      </c>
      <c r="E6" s="60">
        <v>323</v>
      </c>
      <c r="F6" s="73">
        <v>682</v>
      </c>
      <c r="G6" s="60">
        <v>286</v>
      </c>
      <c r="H6" s="39">
        <v>343</v>
      </c>
      <c r="I6" s="60">
        <v>45</v>
      </c>
      <c r="J6" s="39">
        <v>285</v>
      </c>
      <c r="K6" s="60">
        <v>453</v>
      </c>
      <c r="L6" s="39">
        <v>168</v>
      </c>
      <c r="M6" s="60">
        <v>165</v>
      </c>
      <c r="N6" s="73">
        <f t="shared" si="0"/>
        <v>3759</v>
      </c>
    </row>
    <row r="7" spans="1:14" x14ac:dyDescent="0.25">
      <c r="A7" s="38">
        <v>4</v>
      </c>
      <c r="B7" s="39" t="s">
        <v>15</v>
      </c>
      <c r="C7" s="60">
        <v>0</v>
      </c>
      <c r="D7" s="39">
        <v>0</v>
      </c>
      <c r="E7" s="60">
        <v>0</v>
      </c>
      <c r="F7" s="39">
        <v>0</v>
      </c>
      <c r="G7" s="60">
        <v>0</v>
      </c>
      <c r="H7" s="39">
        <v>0</v>
      </c>
      <c r="I7" s="60">
        <v>0</v>
      </c>
      <c r="J7" s="39">
        <v>0</v>
      </c>
      <c r="K7" s="60">
        <v>0</v>
      </c>
      <c r="L7" s="39">
        <v>0</v>
      </c>
      <c r="M7" s="60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0">
        <v>0</v>
      </c>
      <c r="D8" s="39">
        <v>0</v>
      </c>
      <c r="E8" s="60">
        <v>0</v>
      </c>
      <c r="F8" s="39">
        <v>0</v>
      </c>
      <c r="G8" s="60">
        <v>0</v>
      </c>
      <c r="H8" s="39">
        <v>0</v>
      </c>
      <c r="I8" s="60">
        <v>0</v>
      </c>
      <c r="J8" s="39">
        <v>0</v>
      </c>
      <c r="K8" s="60">
        <v>0</v>
      </c>
      <c r="L8" s="39">
        <v>0</v>
      </c>
      <c r="M8" s="60">
        <v>0</v>
      </c>
      <c r="N8" s="39">
        <f t="shared" si="0"/>
        <v>0</v>
      </c>
    </row>
    <row r="9" spans="1:14" x14ac:dyDescent="0.25">
      <c r="A9" s="38">
        <v>6</v>
      </c>
      <c r="B9" s="39" t="s">
        <v>17</v>
      </c>
      <c r="C9" s="60">
        <v>0</v>
      </c>
      <c r="D9" s="39">
        <v>0</v>
      </c>
      <c r="E9" s="60">
        <v>0</v>
      </c>
      <c r="F9" s="39">
        <v>0</v>
      </c>
      <c r="G9" s="60">
        <v>0</v>
      </c>
      <c r="H9" s="39">
        <v>0</v>
      </c>
      <c r="I9" s="60">
        <v>0</v>
      </c>
      <c r="J9" s="39">
        <v>0</v>
      </c>
      <c r="K9" s="60">
        <v>0</v>
      </c>
      <c r="L9" s="39">
        <v>0</v>
      </c>
      <c r="M9" s="60">
        <v>0</v>
      </c>
      <c r="N9" s="39">
        <f t="shared" si="0"/>
        <v>0</v>
      </c>
    </row>
    <row r="10" spans="1:14" x14ac:dyDescent="0.25">
      <c r="A10" s="38">
        <v>7</v>
      </c>
      <c r="B10" s="39" t="s">
        <v>18</v>
      </c>
      <c r="C10" s="60">
        <v>5</v>
      </c>
      <c r="D10" s="39">
        <v>0</v>
      </c>
      <c r="E10" s="60">
        <v>12</v>
      </c>
      <c r="F10" s="39">
        <v>5</v>
      </c>
      <c r="G10" s="60">
        <v>0</v>
      </c>
      <c r="H10" s="39">
        <v>1</v>
      </c>
      <c r="I10" s="60">
        <v>0</v>
      </c>
      <c r="J10" s="39">
        <v>3</v>
      </c>
      <c r="K10" s="60">
        <v>0</v>
      </c>
      <c r="L10" s="39">
        <v>0</v>
      </c>
      <c r="M10" s="60">
        <v>0</v>
      </c>
      <c r="N10" s="39">
        <f t="shared" si="0"/>
        <v>26</v>
      </c>
    </row>
    <row r="11" spans="1:14" x14ac:dyDescent="0.25">
      <c r="A11" s="38">
        <v>8</v>
      </c>
      <c r="B11" s="39" t="s">
        <v>19</v>
      </c>
      <c r="C11" s="60">
        <v>53</v>
      </c>
      <c r="D11" s="39">
        <v>19</v>
      </c>
      <c r="E11" s="60">
        <v>323</v>
      </c>
      <c r="F11" s="39">
        <v>74</v>
      </c>
      <c r="G11" s="60">
        <v>12</v>
      </c>
      <c r="H11" s="39">
        <v>108</v>
      </c>
      <c r="I11" s="60">
        <v>3</v>
      </c>
      <c r="J11" s="39">
        <v>13</v>
      </c>
      <c r="K11" s="60">
        <v>23</v>
      </c>
      <c r="L11" s="39">
        <v>32</v>
      </c>
      <c r="M11" s="60">
        <v>17</v>
      </c>
      <c r="N11" s="39">
        <f t="shared" si="0"/>
        <v>677</v>
      </c>
    </row>
    <row r="12" spans="1:14" x14ac:dyDescent="0.25">
      <c r="A12" s="38">
        <v>9</v>
      </c>
      <c r="B12" s="39" t="s">
        <v>20</v>
      </c>
      <c r="C12" s="207">
        <v>630</v>
      </c>
      <c r="D12" s="73">
        <v>572</v>
      </c>
      <c r="E12" s="60">
        <v>496</v>
      </c>
      <c r="F12" s="39">
        <v>332</v>
      </c>
      <c r="G12" s="60">
        <v>238</v>
      </c>
      <c r="H12" s="39">
        <v>395</v>
      </c>
      <c r="I12" s="60">
        <v>3</v>
      </c>
      <c r="J12" s="39">
        <v>124</v>
      </c>
      <c r="K12" s="60">
        <v>110</v>
      </c>
      <c r="L12" s="39">
        <v>289</v>
      </c>
      <c r="M12" s="60">
        <v>54</v>
      </c>
      <c r="N12" s="73">
        <f t="shared" si="0"/>
        <v>3243</v>
      </c>
    </row>
    <row r="13" spans="1:14" x14ac:dyDescent="0.25">
      <c r="A13" s="38">
        <v>10</v>
      </c>
      <c r="B13" s="39" t="s">
        <v>21</v>
      </c>
      <c r="C13" s="207">
        <v>737</v>
      </c>
      <c r="D13" s="73">
        <v>1534</v>
      </c>
      <c r="E13" s="207">
        <v>1073</v>
      </c>
      <c r="F13" s="73">
        <v>1135</v>
      </c>
      <c r="G13" s="207">
        <v>1344</v>
      </c>
      <c r="H13" s="73">
        <v>1062</v>
      </c>
      <c r="I13" s="207">
        <v>929</v>
      </c>
      <c r="J13" s="73">
        <v>1505</v>
      </c>
      <c r="K13" s="207">
        <v>1281</v>
      </c>
      <c r="L13" s="73">
        <v>983</v>
      </c>
      <c r="M13" s="207">
        <v>572</v>
      </c>
      <c r="N13" s="73">
        <f t="shared" si="0"/>
        <v>12155</v>
      </c>
    </row>
    <row r="14" spans="1:14" x14ac:dyDescent="0.25">
      <c r="A14" s="38">
        <v>11</v>
      </c>
      <c r="B14" s="39" t="s">
        <v>22</v>
      </c>
      <c r="C14" s="60">
        <v>0</v>
      </c>
      <c r="D14" s="39">
        <v>0</v>
      </c>
      <c r="E14" s="6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0</v>
      </c>
      <c r="L14" s="39">
        <v>0</v>
      </c>
      <c r="M14" s="60">
        <v>0</v>
      </c>
      <c r="N14" s="39">
        <f t="shared" si="0"/>
        <v>0</v>
      </c>
    </row>
    <row r="15" spans="1:14" x14ac:dyDescent="0.25">
      <c r="A15" s="38">
        <v>12</v>
      </c>
      <c r="B15" s="39" t="s">
        <v>23</v>
      </c>
      <c r="C15" s="60">
        <v>0</v>
      </c>
      <c r="D15" s="39">
        <v>0</v>
      </c>
      <c r="E15" s="6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60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60">
        <v>75</v>
      </c>
      <c r="D16" s="39">
        <v>3</v>
      </c>
      <c r="E16" s="60">
        <v>2</v>
      </c>
      <c r="F16" s="39">
        <v>14</v>
      </c>
      <c r="G16" s="60">
        <v>34</v>
      </c>
      <c r="H16" s="39">
        <v>9</v>
      </c>
      <c r="I16" s="60">
        <v>0</v>
      </c>
      <c r="J16" s="39">
        <v>4</v>
      </c>
      <c r="K16" s="60">
        <v>17</v>
      </c>
      <c r="L16" s="39">
        <v>1</v>
      </c>
      <c r="M16" s="60">
        <v>8</v>
      </c>
      <c r="N16" s="39">
        <f t="shared" si="0"/>
        <v>167</v>
      </c>
    </row>
    <row r="17" spans="1:14" x14ac:dyDescent="0.25">
      <c r="A17" s="38">
        <v>14</v>
      </c>
      <c r="B17" s="39" t="s">
        <v>25</v>
      </c>
      <c r="C17" s="60">
        <v>0</v>
      </c>
      <c r="D17" s="39">
        <v>0</v>
      </c>
      <c r="E17" s="6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0</v>
      </c>
      <c r="M17" s="60">
        <v>0</v>
      </c>
      <c r="N17" s="39">
        <f t="shared" si="0"/>
        <v>0</v>
      </c>
    </row>
    <row r="18" spans="1:14" x14ac:dyDescent="0.25">
      <c r="A18" s="38">
        <v>15</v>
      </c>
      <c r="B18" s="39" t="s">
        <v>26</v>
      </c>
      <c r="C18" s="60">
        <v>0</v>
      </c>
      <c r="D18" s="39">
        <v>0</v>
      </c>
      <c r="E18" s="60">
        <v>0</v>
      </c>
      <c r="F18" s="39">
        <v>0</v>
      </c>
      <c r="G18" s="60">
        <v>0</v>
      </c>
      <c r="H18" s="39">
        <v>0</v>
      </c>
      <c r="I18" s="60">
        <v>0</v>
      </c>
      <c r="J18" s="39">
        <v>0</v>
      </c>
      <c r="K18" s="60">
        <v>0</v>
      </c>
      <c r="L18" s="39">
        <v>0</v>
      </c>
      <c r="M18" s="60">
        <v>0</v>
      </c>
      <c r="N18" s="39">
        <f t="shared" si="0"/>
        <v>0</v>
      </c>
    </row>
    <row r="19" spans="1:14" x14ac:dyDescent="0.25">
      <c r="A19" s="38">
        <v>16</v>
      </c>
      <c r="B19" s="39" t="s">
        <v>27</v>
      </c>
      <c r="C19" s="60">
        <v>9</v>
      </c>
      <c r="D19" s="39">
        <v>1</v>
      </c>
      <c r="E19" s="60">
        <v>0</v>
      </c>
      <c r="F19" s="39">
        <v>0</v>
      </c>
      <c r="G19" s="60">
        <v>0</v>
      </c>
      <c r="H19" s="39">
        <v>0</v>
      </c>
      <c r="I19" s="60">
        <v>0</v>
      </c>
      <c r="J19" s="39">
        <v>1</v>
      </c>
      <c r="K19" s="60">
        <v>0</v>
      </c>
      <c r="L19" s="39">
        <v>0</v>
      </c>
      <c r="M19" s="60">
        <v>0</v>
      </c>
      <c r="N19" s="39">
        <f t="shared" si="0"/>
        <v>11</v>
      </c>
    </row>
    <row r="20" spans="1:14" x14ac:dyDescent="0.25">
      <c r="A20" s="38">
        <v>17</v>
      </c>
      <c r="B20" s="39" t="s">
        <v>28</v>
      </c>
      <c r="C20" s="60">
        <v>0</v>
      </c>
      <c r="D20" s="39">
        <v>0</v>
      </c>
      <c r="E20" s="60">
        <v>0</v>
      </c>
      <c r="F20" s="39">
        <v>0</v>
      </c>
      <c r="G20" s="60">
        <v>0</v>
      </c>
      <c r="H20" s="39">
        <v>0</v>
      </c>
      <c r="I20" s="60">
        <v>0</v>
      </c>
      <c r="J20" s="39">
        <v>0</v>
      </c>
      <c r="K20" s="60">
        <v>0</v>
      </c>
      <c r="L20" s="39">
        <v>0</v>
      </c>
      <c r="M20" s="60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208">
        <v>72</v>
      </c>
      <c r="D21" s="42">
        <v>423</v>
      </c>
      <c r="E21" s="208">
        <v>83</v>
      </c>
      <c r="F21" s="42">
        <v>282</v>
      </c>
      <c r="G21" s="208">
        <v>38</v>
      </c>
      <c r="H21" s="42">
        <v>241</v>
      </c>
      <c r="I21" s="208">
        <v>3</v>
      </c>
      <c r="J21" s="42">
        <v>38</v>
      </c>
      <c r="K21" s="208">
        <v>240</v>
      </c>
      <c r="L21" s="172">
        <v>7</v>
      </c>
      <c r="M21" s="208">
        <v>64</v>
      </c>
      <c r="N21" s="172">
        <f t="shared" si="0"/>
        <v>1491</v>
      </c>
    </row>
    <row r="22" spans="1:14" ht="15.75" thickBot="1" x14ac:dyDescent="0.3">
      <c r="A22" s="44"/>
      <c r="B22" s="45" t="s">
        <v>3</v>
      </c>
      <c r="C22" s="46">
        <f>SUM(C4:C21)</f>
        <v>2314</v>
      </c>
      <c r="D22" s="61">
        <f>SUM(D4:D21)</f>
        <v>5527</v>
      </c>
      <c r="E22" s="96">
        <f t="shared" ref="E22:N22" si="1">SUM(E4:E21)</f>
        <v>2681</v>
      </c>
      <c r="F22" s="47">
        <f t="shared" si="1"/>
        <v>3083</v>
      </c>
      <c r="G22" s="48">
        <f t="shared" si="1"/>
        <v>2280</v>
      </c>
      <c r="H22" s="47">
        <f t="shared" si="1"/>
        <v>5801</v>
      </c>
      <c r="I22" s="48">
        <f t="shared" si="1"/>
        <v>1039</v>
      </c>
      <c r="J22" s="47">
        <f t="shared" si="1"/>
        <v>2445</v>
      </c>
      <c r="K22" s="48">
        <f t="shared" si="1"/>
        <v>2314</v>
      </c>
      <c r="L22" s="47">
        <f t="shared" si="1"/>
        <v>2011</v>
      </c>
      <c r="M22" s="48">
        <f t="shared" si="1"/>
        <v>1061</v>
      </c>
      <c r="N22" s="47">
        <f t="shared" si="1"/>
        <v>30556</v>
      </c>
    </row>
    <row r="23" spans="1:14" ht="15.75" thickBot="1" x14ac:dyDescent="0.3">
      <c r="A23" s="51"/>
      <c r="B23" s="52"/>
      <c r="C23" s="54"/>
      <c r="D23" s="79"/>
      <c r="E23" s="79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5.75" thickBot="1" x14ac:dyDescent="0.3">
      <c r="A24" s="329" t="s">
        <v>31</v>
      </c>
      <c r="B24" s="330"/>
      <c r="C24" s="56">
        <f>C22/N22</f>
        <v>7.5729807566435395E-2</v>
      </c>
      <c r="D24" s="55">
        <f>D22/N22</f>
        <v>0.18088100536719465</v>
      </c>
      <c r="E24" s="56">
        <f>E22/N22</f>
        <v>8.7740541955753371E-2</v>
      </c>
      <c r="F24" s="55">
        <f>F22/N22</f>
        <v>0.1008967142296112</v>
      </c>
      <c r="G24" s="56">
        <f>G22/N22</f>
        <v>7.461709647859667E-2</v>
      </c>
      <c r="H24" s="55">
        <f>H22/N22</f>
        <v>0.18984814766330671</v>
      </c>
      <c r="I24" s="56">
        <f>I22/N22</f>
        <v>3.4003141772483307E-2</v>
      </c>
      <c r="J24" s="55">
        <f>J22/N22</f>
        <v>8.001701793428459E-2</v>
      </c>
      <c r="K24" s="56">
        <f>K22/N22</f>
        <v>7.5729807566435395E-2</v>
      </c>
      <c r="L24" s="55">
        <f>L22/N22</f>
        <v>6.5813588165990311E-2</v>
      </c>
      <c r="M24" s="57">
        <f>M22/N22</f>
        <v>3.4723131299908366E-2</v>
      </c>
      <c r="N24" s="55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5.75" thickBot="1" x14ac:dyDescent="0.3">
      <c r="A26" s="308" t="s">
        <v>0</v>
      </c>
      <c r="B26" s="314" t="s">
        <v>1</v>
      </c>
      <c r="C26" s="320" t="s">
        <v>90</v>
      </c>
      <c r="D26" s="321"/>
      <c r="E26" s="321"/>
      <c r="F26" s="321"/>
      <c r="G26" s="322"/>
      <c r="H26" s="318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9"/>
      <c r="B27" s="315"/>
      <c r="C27" s="275" t="s">
        <v>11</v>
      </c>
      <c r="D27" s="184" t="s">
        <v>32</v>
      </c>
      <c r="E27" s="275" t="s">
        <v>7</v>
      </c>
      <c r="F27" s="184" t="s">
        <v>9</v>
      </c>
      <c r="G27" s="273" t="s">
        <v>4</v>
      </c>
      <c r="H27" s="319"/>
      <c r="I27" s="1"/>
      <c r="J27" s="110"/>
      <c r="K27" s="298" t="s">
        <v>33</v>
      </c>
      <c r="L27" s="299"/>
      <c r="M27" s="287">
        <f>N22</f>
        <v>30556</v>
      </c>
      <c r="N27" s="288">
        <f>M27/M29</f>
        <v>0.95970350827601369</v>
      </c>
    </row>
    <row r="28" spans="1:14" ht="15.75" thickBot="1" x14ac:dyDescent="0.3">
      <c r="A28" s="26">
        <v>19</v>
      </c>
      <c r="B28" s="109" t="s">
        <v>34</v>
      </c>
      <c r="C28" s="160">
        <v>713</v>
      </c>
      <c r="D28" s="59">
        <v>301</v>
      </c>
      <c r="E28" s="266">
        <v>127</v>
      </c>
      <c r="F28" s="166">
        <v>93</v>
      </c>
      <c r="G28" s="160">
        <v>49</v>
      </c>
      <c r="H28" s="59">
        <f>SUM(C28:G28)</f>
        <v>1283</v>
      </c>
      <c r="I28" s="1"/>
      <c r="J28" s="110"/>
      <c r="K28" s="298" t="s">
        <v>34</v>
      </c>
      <c r="L28" s="299"/>
      <c r="M28" s="240">
        <f>H28</f>
        <v>1283</v>
      </c>
      <c r="N28" s="289">
        <f>M28/M29</f>
        <v>4.0296491723986305E-2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298" t="s">
        <v>3</v>
      </c>
      <c r="L29" s="299"/>
      <c r="M29" s="241">
        <f>M27+M28</f>
        <v>31839</v>
      </c>
      <c r="N29" s="290">
        <f>M29/M29</f>
        <v>1</v>
      </c>
    </row>
    <row r="30" spans="1:14" ht="15.75" thickBot="1" x14ac:dyDescent="0.3">
      <c r="A30" s="302" t="s">
        <v>35</v>
      </c>
      <c r="B30" s="303"/>
      <c r="C30" s="27">
        <f>C28/H28</f>
        <v>0.55572876071706934</v>
      </c>
      <c r="D30" s="111">
        <f>D28/H28</f>
        <v>0.23460639127045985</v>
      </c>
      <c r="E30" s="27">
        <f>E28/H28</f>
        <v>9.89867498051442E-2</v>
      </c>
      <c r="F30" s="111">
        <f>F28/H28</f>
        <v>7.2486360093530794E-2</v>
      </c>
      <c r="G30" s="27">
        <f>G28/H28</f>
        <v>3.8191738113795788E-2</v>
      </c>
      <c r="H30" s="111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H31" s="1"/>
    </row>
    <row r="32" spans="1:14" x14ac:dyDescent="0.25">
      <c r="D32" s="263"/>
    </row>
  </sheetData>
  <mergeCells count="14">
    <mergeCell ref="N2:N3"/>
    <mergeCell ref="A30:B30"/>
    <mergeCell ref="K28:L28"/>
    <mergeCell ref="C1:K1"/>
    <mergeCell ref="A2:A3"/>
    <mergeCell ref="B2:B3"/>
    <mergeCell ref="C2:M2"/>
    <mergeCell ref="A24:B24"/>
    <mergeCell ref="A26:A27"/>
    <mergeCell ref="B26:B27"/>
    <mergeCell ref="K27:L27"/>
    <mergeCell ref="K29:L29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5703125" customWidth="1"/>
    <col min="2" max="2" width="27.85546875" customWidth="1"/>
  </cols>
  <sheetData>
    <row r="1" spans="1:14" ht="28.5" customHeight="1" thickBot="1" x14ac:dyDescent="0.3">
      <c r="A1" s="174"/>
      <c r="B1" s="174"/>
      <c r="C1" s="344" t="s">
        <v>99</v>
      </c>
      <c r="D1" s="345"/>
      <c r="E1" s="345"/>
      <c r="F1" s="345"/>
      <c r="G1" s="345"/>
      <c r="H1" s="345"/>
      <c r="I1" s="345"/>
      <c r="J1" s="31"/>
      <c r="K1" s="31"/>
      <c r="L1" s="31"/>
      <c r="M1" s="31"/>
      <c r="N1" s="31"/>
    </row>
    <row r="2" spans="1:14" ht="15.75" thickBot="1" x14ac:dyDescent="0.3">
      <c r="A2" s="334" t="s">
        <v>0</v>
      </c>
      <c r="B2" s="336" t="s">
        <v>1</v>
      </c>
      <c r="C2" s="346" t="s">
        <v>2</v>
      </c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0" t="s">
        <v>3</v>
      </c>
    </row>
    <row r="3" spans="1:14" ht="15.75" thickBot="1" x14ac:dyDescent="0.3">
      <c r="A3" s="335"/>
      <c r="B3" s="337"/>
      <c r="C3" s="91" t="s">
        <v>69</v>
      </c>
      <c r="D3" s="35" t="s">
        <v>4</v>
      </c>
      <c r="E3" s="62" t="s">
        <v>5</v>
      </c>
      <c r="F3" s="32" t="s">
        <v>6</v>
      </c>
      <c r="G3" s="63" t="s">
        <v>7</v>
      </c>
      <c r="H3" s="32" t="s">
        <v>8</v>
      </c>
      <c r="I3" s="23" t="s">
        <v>95</v>
      </c>
      <c r="J3" s="32" t="s">
        <v>9</v>
      </c>
      <c r="K3" s="88" t="s">
        <v>10</v>
      </c>
      <c r="L3" s="274" t="s">
        <v>93</v>
      </c>
      <c r="M3" s="63" t="s">
        <v>11</v>
      </c>
      <c r="N3" s="341"/>
    </row>
    <row r="4" spans="1:14" x14ac:dyDescent="0.25">
      <c r="A4" s="36">
        <v>1</v>
      </c>
      <c r="B4" s="37" t="s">
        <v>12</v>
      </c>
      <c r="C4" s="202">
        <v>128</v>
      </c>
      <c r="D4" s="204">
        <v>300</v>
      </c>
      <c r="E4" s="205">
        <v>74</v>
      </c>
      <c r="F4" s="204">
        <v>192</v>
      </c>
      <c r="G4" s="202">
        <v>38</v>
      </c>
      <c r="H4" s="204">
        <v>245</v>
      </c>
      <c r="I4" s="202">
        <v>53</v>
      </c>
      <c r="J4" s="37">
        <v>181</v>
      </c>
      <c r="K4" s="202">
        <v>55</v>
      </c>
      <c r="L4" s="204">
        <v>26</v>
      </c>
      <c r="M4" s="202">
        <v>201</v>
      </c>
      <c r="N4" s="171">
        <f t="shared" ref="N4:N20" si="0">SUM(C4:M4)</f>
        <v>1493</v>
      </c>
    </row>
    <row r="5" spans="1:14" x14ac:dyDescent="0.25">
      <c r="A5" s="38">
        <v>2</v>
      </c>
      <c r="B5" s="39" t="s">
        <v>13</v>
      </c>
      <c r="C5" s="64">
        <v>0</v>
      </c>
      <c r="D5" s="71">
        <v>74</v>
      </c>
      <c r="E5" s="64">
        <v>29</v>
      </c>
      <c r="F5" s="71">
        <v>137</v>
      </c>
      <c r="G5" s="64">
        <v>0</v>
      </c>
      <c r="H5" s="71">
        <v>246</v>
      </c>
      <c r="I5" s="64">
        <v>0</v>
      </c>
      <c r="J5" s="39">
        <v>29</v>
      </c>
      <c r="K5" s="64">
        <v>0</v>
      </c>
      <c r="L5" s="71">
        <v>22</v>
      </c>
      <c r="M5" s="64">
        <v>1</v>
      </c>
      <c r="N5" s="39">
        <f t="shared" si="0"/>
        <v>538</v>
      </c>
    </row>
    <row r="6" spans="1:14" x14ac:dyDescent="0.25">
      <c r="A6" s="38">
        <v>3</v>
      </c>
      <c r="B6" s="39" t="s">
        <v>14</v>
      </c>
      <c r="C6" s="64">
        <v>108</v>
      </c>
      <c r="D6" s="71">
        <v>285</v>
      </c>
      <c r="E6" s="169">
        <v>163</v>
      </c>
      <c r="F6" s="71">
        <v>298</v>
      </c>
      <c r="G6" s="64">
        <v>35</v>
      </c>
      <c r="H6" s="71">
        <v>340</v>
      </c>
      <c r="I6" s="64">
        <v>76</v>
      </c>
      <c r="J6" s="39">
        <v>207</v>
      </c>
      <c r="K6" s="64">
        <v>204</v>
      </c>
      <c r="L6" s="71">
        <v>64</v>
      </c>
      <c r="M6" s="64">
        <v>217</v>
      </c>
      <c r="N6" s="73">
        <f>SUM(C6:M6)</f>
        <v>1997</v>
      </c>
    </row>
    <row r="7" spans="1:14" x14ac:dyDescent="0.25">
      <c r="A7" s="38">
        <v>4</v>
      </c>
      <c r="B7" s="39" t="s">
        <v>15</v>
      </c>
      <c r="C7" s="64">
        <v>0</v>
      </c>
      <c r="D7" s="71">
        <v>0</v>
      </c>
      <c r="E7" s="64">
        <v>0</v>
      </c>
      <c r="F7" s="71">
        <v>0</v>
      </c>
      <c r="G7" s="64">
        <v>0</v>
      </c>
      <c r="H7" s="40">
        <v>0</v>
      </c>
      <c r="I7" s="64">
        <v>0</v>
      </c>
      <c r="J7" s="39">
        <v>0</v>
      </c>
      <c r="K7" s="64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4">
        <v>0</v>
      </c>
      <c r="D8" s="71">
        <v>1</v>
      </c>
      <c r="E8" s="64">
        <v>0</v>
      </c>
      <c r="F8" s="71">
        <v>0</v>
      </c>
      <c r="G8" s="64">
        <v>0</v>
      </c>
      <c r="H8" s="40">
        <v>0</v>
      </c>
      <c r="I8" s="64">
        <v>0</v>
      </c>
      <c r="J8" s="39">
        <v>0</v>
      </c>
      <c r="K8" s="64">
        <v>0</v>
      </c>
      <c r="L8" s="71">
        <v>0</v>
      </c>
      <c r="M8" s="64">
        <v>0</v>
      </c>
      <c r="N8" s="39">
        <f t="shared" si="0"/>
        <v>1</v>
      </c>
    </row>
    <row r="9" spans="1:14" x14ac:dyDescent="0.25">
      <c r="A9" s="38">
        <v>6</v>
      </c>
      <c r="B9" s="39" t="s">
        <v>17</v>
      </c>
      <c r="C9" s="64">
        <v>0</v>
      </c>
      <c r="D9" s="71">
        <v>0</v>
      </c>
      <c r="E9" s="64">
        <v>0</v>
      </c>
      <c r="F9" s="71">
        <v>0</v>
      </c>
      <c r="G9" s="64">
        <v>0</v>
      </c>
      <c r="H9" s="71">
        <v>0</v>
      </c>
      <c r="I9" s="64">
        <v>0</v>
      </c>
      <c r="J9" s="39">
        <v>0</v>
      </c>
      <c r="K9" s="64">
        <v>0</v>
      </c>
      <c r="L9" s="71">
        <v>0</v>
      </c>
      <c r="M9" s="64">
        <v>0</v>
      </c>
      <c r="N9" s="39">
        <f t="shared" si="0"/>
        <v>0</v>
      </c>
    </row>
    <row r="10" spans="1:14" x14ac:dyDescent="0.25">
      <c r="A10" s="38">
        <v>7</v>
      </c>
      <c r="B10" s="39" t="s">
        <v>18</v>
      </c>
      <c r="C10" s="64">
        <v>4</v>
      </c>
      <c r="D10" s="71">
        <v>3</v>
      </c>
      <c r="E10" s="169">
        <v>5</v>
      </c>
      <c r="F10" s="71">
        <v>1</v>
      </c>
      <c r="G10" s="64">
        <v>0</v>
      </c>
      <c r="H10" s="71">
        <v>2</v>
      </c>
      <c r="I10" s="64">
        <v>0</v>
      </c>
      <c r="J10" s="39">
        <v>3</v>
      </c>
      <c r="K10" s="64">
        <v>0</v>
      </c>
      <c r="L10" s="71">
        <v>0</v>
      </c>
      <c r="M10" s="64">
        <v>0</v>
      </c>
      <c r="N10" s="39">
        <f t="shared" si="0"/>
        <v>18</v>
      </c>
    </row>
    <row r="11" spans="1:14" x14ac:dyDescent="0.25">
      <c r="A11" s="38">
        <v>8</v>
      </c>
      <c r="B11" s="39" t="s">
        <v>19</v>
      </c>
      <c r="C11" s="64">
        <v>32</v>
      </c>
      <c r="D11" s="71">
        <v>27</v>
      </c>
      <c r="E11" s="169">
        <v>23</v>
      </c>
      <c r="F11" s="71">
        <v>59</v>
      </c>
      <c r="G11" s="64">
        <v>3</v>
      </c>
      <c r="H11" s="71">
        <v>67</v>
      </c>
      <c r="I11" s="64">
        <v>9</v>
      </c>
      <c r="J11" s="39">
        <v>17</v>
      </c>
      <c r="K11" s="64">
        <v>23</v>
      </c>
      <c r="L11" s="71">
        <v>21</v>
      </c>
      <c r="M11" s="64">
        <v>23</v>
      </c>
      <c r="N11" s="39">
        <f t="shared" si="0"/>
        <v>304</v>
      </c>
    </row>
    <row r="12" spans="1:14" x14ac:dyDescent="0.25">
      <c r="A12" s="38">
        <v>9</v>
      </c>
      <c r="B12" s="39" t="s">
        <v>20</v>
      </c>
      <c r="C12" s="64">
        <v>138</v>
      </c>
      <c r="D12" s="67">
        <v>681</v>
      </c>
      <c r="E12" s="64">
        <v>292</v>
      </c>
      <c r="F12" s="71">
        <v>218</v>
      </c>
      <c r="G12" s="64">
        <v>15</v>
      </c>
      <c r="H12" s="71">
        <v>245</v>
      </c>
      <c r="I12" s="64">
        <v>17</v>
      </c>
      <c r="J12" s="39">
        <v>98</v>
      </c>
      <c r="K12" s="64">
        <v>59</v>
      </c>
      <c r="L12" s="71">
        <v>139</v>
      </c>
      <c r="M12" s="64">
        <v>72</v>
      </c>
      <c r="N12" s="73">
        <f t="shared" si="0"/>
        <v>1974</v>
      </c>
    </row>
    <row r="13" spans="1:14" x14ac:dyDescent="0.25">
      <c r="A13" s="38">
        <v>10</v>
      </c>
      <c r="B13" s="39" t="s">
        <v>21</v>
      </c>
      <c r="C13" s="64">
        <v>467</v>
      </c>
      <c r="D13" s="67">
        <v>965</v>
      </c>
      <c r="E13" s="169">
        <v>855</v>
      </c>
      <c r="F13" s="67">
        <v>962</v>
      </c>
      <c r="G13" s="64">
        <v>460</v>
      </c>
      <c r="H13" s="67">
        <v>1339</v>
      </c>
      <c r="I13" s="169">
        <v>1077</v>
      </c>
      <c r="J13" s="73">
        <v>1042</v>
      </c>
      <c r="K13" s="169">
        <v>799</v>
      </c>
      <c r="L13" s="67">
        <v>642</v>
      </c>
      <c r="M13" s="169">
        <v>758</v>
      </c>
      <c r="N13" s="73">
        <f t="shared" si="0"/>
        <v>9366</v>
      </c>
    </row>
    <row r="14" spans="1:14" x14ac:dyDescent="0.25">
      <c r="A14" s="38">
        <v>11</v>
      </c>
      <c r="B14" s="39" t="s">
        <v>22</v>
      </c>
      <c r="C14" s="64">
        <v>0</v>
      </c>
      <c r="D14" s="71">
        <v>8</v>
      </c>
      <c r="E14" s="64">
        <v>0</v>
      </c>
      <c r="F14" s="71">
        <v>0</v>
      </c>
      <c r="G14" s="64">
        <v>0</v>
      </c>
      <c r="H14" s="40">
        <v>0</v>
      </c>
      <c r="I14" s="64">
        <v>0</v>
      </c>
      <c r="J14" s="39">
        <v>0</v>
      </c>
      <c r="K14" s="64">
        <v>0</v>
      </c>
      <c r="L14" s="71">
        <v>0</v>
      </c>
      <c r="M14" s="64">
        <v>0</v>
      </c>
      <c r="N14" s="39">
        <f t="shared" si="0"/>
        <v>8</v>
      </c>
    </row>
    <row r="15" spans="1:14" x14ac:dyDescent="0.25">
      <c r="A15" s="38">
        <v>12</v>
      </c>
      <c r="B15" s="39" t="s">
        <v>23</v>
      </c>
      <c r="C15" s="64">
        <v>0</v>
      </c>
      <c r="D15" s="71">
        <v>0</v>
      </c>
      <c r="E15" s="64">
        <v>0</v>
      </c>
      <c r="F15" s="71">
        <v>0</v>
      </c>
      <c r="G15" s="64">
        <v>0</v>
      </c>
      <c r="H15" s="40">
        <v>0</v>
      </c>
      <c r="I15" s="64">
        <v>0</v>
      </c>
      <c r="J15" s="39">
        <v>0</v>
      </c>
      <c r="K15" s="64">
        <v>1</v>
      </c>
      <c r="L15" s="71">
        <v>0</v>
      </c>
      <c r="M15" s="64">
        <v>0</v>
      </c>
      <c r="N15" s="39">
        <f t="shared" si="0"/>
        <v>1</v>
      </c>
    </row>
    <row r="16" spans="1:14" x14ac:dyDescent="0.25">
      <c r="A16" s="38">
        <v>13</v>
      </c>
      <c r="B16" s="39" t="s">
        <v>24</v>
      </c>
      <c r="C16" s="64">
        <v>51</v>
      </c>
      <c r="D16" s="71">
        <v>10</v>
      </c>
      <c r="E16" s="64">
        <v>28</v>
      </c>
      <c r="F16" s="71">
        <v>24</v>
      </c>
      <c r="G16" s="64">
        <v>9</v>
      </c>
      <c r="H16" s="71">
        <v>13</v>
      </c>
      <c r="I16" s="64">
        <v>0</v>
      </c>
      <c r="J16" s="39">
        <v>19</v>
      </c>
      <c r="K16" s="64">
        <v>13</v>
      </c>
      <c r="L16" s="71">
        <v>6</v>
      </c>
      <c r="M16" s="64">
        <v>32</v>
      </c>
      <c r="N16" s="39">
        <f t="shared" si="0"/>
        <v>205</v>
      </c>
    </row>
    <row r="17" spans="1:14" x14ac:dyDescent="0.25">
      <c r="A17" s="38">
        <v>14</v>
      </c>
      <c r="B17" s="39" t="s">
        <v>25</v>
      </c>
      <c r="C17" s="64">
        <v>0</v>
      </c>
      <c r="D17" s="71">
        <v>0</v>
      </c>
      <c r="E17" s="64">
        <v>0</v>
      </c>
      <c r="F17" s="71">
        <v>0</v>
      </c>
      <c r="G17" s="64">
        <v>0</v>
      </c>
      <c r="H17" s="40">
        <v>0</v>
      </c>
      <c r="I17" s="64">
        <v>0</v>
      </c>
      <c r="J17" s="39">
        <v>0</v>
      </c>
      <c r="K17" s="64">
        <v>0</v>
      </c>
      <c r="L17" s="71">
        <v>0</v>
      </c>
      <c r="M17" s="64">
        <v>0</v>
      </c>
      <c r="N17" s="39">
        <f t="shared" si="0"/>
        <v>0</v>
      </c>
    </row>
    <row r="18" spans="1:14" x14ac:dyDescent="0.25">
      <c r="A18" s="38">
        <v>15</v>
      </c>
      <c r="B18" s="39" t="s">
        <v>26</v>
      </c>
      <c r="C18" s="64">
        <v>3</v>
      </c>
      <c r="D18" s="71">
        <v>0</v>
      </c>
      <c r="E18" s="64">
        <v>0</v>
      </c>
      <c r="F18" s="71">
        <v>0</v>
      </c>
      <c r="G18" s="64">
        <v>0</v>
      </c>
      <c r="H18" s="40">
        <v>0</v>
      </c>
      <c r="I18" s="64">
        <v>0</v>
      </c>
      <c r="J18" s="39">
        <v>0</v>
      </c>
      <c r="K18" s="64">
        <v>0</v>
      </c>
      <c r="L18" s="71">
        <v>0</v>
      </c>
      <c r="M18" s="64">
        <v>0</v>
      </c>
      <c r="N18" s="39">
        <f t="shared" si="0"/>
        <v>3</v>
      </c>
    </row>
    <row r="19" spans="1:14" x14ac:dyDescent="0.25">
      <c r="A19" s="38">
        <v>16</v>
      </c>
      <c r="B19" s="39" t="s">
        <v>27</v>
      </c>
      <c r="C19" s="64">
        <v>0</v>
      </c>
      <c r="D19" s="71">
        <v>1</v>
      </c>
      <c r="E19" s="64">
        <v>4</v>
      </c>
      <c r="F19" s="71">
        <v>1</v>
      </c>
      <c r="G19" s="64">
        <v>0</v>
      </c>
      <c r="H19" s="40">
        <v>1</v>
      </c>
      <c r="I19" s="64">
        <v>0</v>
      </c>
      <c r="J19" s="39">
        <v>2</v>
      </c>
      <c r="K19" s="64">
        <v>0</v>
      </c>
      <c r="L19" s="71">
        <v>0</v>
      </c>
      <c r="M19" s="64">
        <v>0</v>
      </c>
      <c r="N19" s="39">
        <f t="shared" si="0"/>
        <v>9</v>
      </c>
    </row>
    <row r="20" spans="1:14" x14ac:dyDescent="0.25">
      <c r="A20" s="38">
        <v>17</v>
      </c>
      <c r="B20" s="39" t="s">
        <v>28</v>
      </c>
      <c r="C20" s="64">
        <v>0</v>
      </c>
      <c r="D20" s="71">
        <v>0</v>
      </c>
      <c r="E20" s="64">
        <v>0</v>
      </c>
      <c r="F20" s="71">
        <v>0</v>
      </c>
      <c r="G20" s="64">
        <v>0</v>
      </c>
      <c r="H20" s="40">
        <v>0</v>
      </c>
      <c r="I20" s="64">
        <v>0</v>
      </c>
      <c r="J20" s="39">
        <v>0</v>
      </c>
      <c r="K20" s="64">
        <v>0</v>
      </c>
      <c r="L20" s="71">
        <v>0</v>
      </c>
      <c r="M20" s="64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203">
        <v>39</v>
      </c>
      <c r="D21" s="178">
        <v>221</v>
      </c>
      <c r="E21" s="203">
        <v>27</v>
      </c>
      <c r="F21" s="178">
        <v>88</v>
      </c>
      <c r="G21" s="269">
        <v>1</v>
      </c>
      <c r="H21" s="43">
        <v>69</v>
      </c>
      <c r="I21" s="203">
        <v>21</v>
      </c>
      <c r="J21" s="42">
        <v>18</v>
      </c>
      <c r="K21" s="203">
        <v>54</v>
      </c>
      <c r="L21" s="178">
        <v>28</v>
      </c>
      <c r="M21" s="203">
        <v>57</v>
      </c>
      <c r="N21" s="172">
        <f>SUM(C21:M21)</f>
        <v>623</v>
      </c>
    </row>
    <row r="22" spans="1:14" ht="15.75" thickBot="1" x14ac:dyDescent="0.3">
      <c r="A22" s="44"/>
      <c r="B22" s="45" t="s">
        <v>37</v>
      </c>
      <c r="C22" s="65">
        <f t="shared" ref="C22:M22" si="1">SUM(C4:C21)</f>
        <v>970</v>
      </c>
      <c r="D22" s="50">
        <f t="shared" si="1"/>
        <v>2576</v>
      </c>
      <c r="E22" s="97">
        <f t="shared" si="1"/>
        <v>1500</v>
      </c>
      <c r="F22" s="50">
        <f t="shared" si="1"/>
        <v>1980</v>
      </c>
      <c r="G22" s="66">
        <f t="shared" si="1"/>
        <v>561</v>
      </c>
      <c r="H22" s="50">
        <f t="shared" si="1"/>
        <v>2567</v>
      </c>
      <c r="I22" s="65">
        <f t="shared" si="1"/>
        <v>1253</v>
      </c>
      <c r="J22" s="50">
        <f t="shared" si="1"/>
        <v>1616</v>
      </c>
      <c r="K22" s="97">
        <f>SUM(K4:K21)</f>
        <v>1208</v>
      </c>
      <c r="L22" s="50">
        <f t="shared" si="1"/>
        <v>948</v>
      </c>
      <c r="M22" s="65">
        <f t="shared" si="1"/>
        <v>1361</v>
      </c>
      <c r="N22" s="47">
        <f>SUM(C22:M22)</f>
        <v>16540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thickBot="1" x14ac:dyDescent="0.3">
      <c r="A24" s="329" t="s">
        <v>31</v>
      </c>
      <c r="B24" s="330"/>
      <c r="C24" s="56">
        <f>C22/N22</f>
        <v>5.8645707376058044E-2</v>
      </c>
      <c r="D24" s="55">
        <f>D22/N22</f>
        <v>0.15574365175332527</v>
      </c>
      <c r="E24" s="56">
        <f>E22/N22</f>
        <v>9.0689238210399037E-2</v>
      </c>
      <c r="F24" s="55">
        <f>F22/N22</f>
        <v>0.11970979443772672</v>
      </c>
      <c r="G24" s="56">
        <f>G22/N22</f>
        <v>3.3917775090689238E-2</v>
      </c>
      <c r="H24" s="55">
        <f>H22/N22</f>
        <v>0.15519951632406287</v>
      </c>
      <c r="I24" s="56">
        <f>I22/N22</f>
        <v>7.5755743651753318E-2</v>
      </c>
      <c r="J24" s="55">
        <f>J22/N22</f>
        <v>9.7702539298669885E-2</v>
      </c>
      <c r="K24" s="56">
        <f>K22/N22</f>
        <v>7.3035066505441351E-2</v>
      </c>
      <c r="L24" s="55">
        <f>L22/N22</f>
        <v>5.7315598548972189E-2</v>
      </c>
      <c r="M24" s="56">
        <f>M22/N22</f>
        <v>8.2285368802902062E-2</v>
      </c>
      <c r="N24" s="55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8" t="s">
        <v>0</v>
      </c>
      <c r="B26" s="314" t="s">
        <v>1</v>
      </c>
      <c r="C26" s="320" t="s">
        <v>90</v>
      </c>
      <c r="D26" s="321"/>
      <c r="E26" s="321"/>
      <c r="F26" s="321"/>
      <c r="G26" s="322"/>
      <c r="H26" s="318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9"/>
      <c r="B27" s="315"/>
      <c r="C27" s="275" t="s">
        <v>11</v>
      </c>
      <c r="D27" s="184" t="s">
        <v>32</v>
      </c>
      <c r="E27" s="275" t="s">
        <v>7</v>
      </c>
      <c r="F27" s="184" t="s">
        <v>9</v>
      </c>
      <c r="G27" s="273" t="s">
        <v>4</v>
      </c>
      <c r="H27" s="319"/>
      <c r="I27" s="1"/>
      <c r="J27" s="110"/>
      <c r="K27" s="327" t="s">
        <v>33</v>
      </c>
      <c r="L27" s="328"/>
      <c r="M27" s="161">
        <f>N22</f>
        <v>16540</v>
      </c>
      <c r="N27" s="162">
        <f>M27/M29</f>
        <v>0.9715695488721805</v>
      </c>
    </row>
    <row r="28" spans="1:14" ht="15.75" thickBot="1" x14ac:dyDescent="0.3">
      <c r="A28" s="26">
        <v>19</v>
      </c>
      <c r="B28" s="185" t="s">
        <v>34</v>
      </c>
      <c r="C28" s="267">
        <f>70+80</f>
        <v>150</v>
      </c>
      <c r="D28" s="59">
        <f>263+32</f>
        <v>295</v>
      </c>
      <c r="E28" s="266">
        <f>20+3</f>
        <v>23</v>
      </c>
      <c r="F28" s="166">
        <f>8+6</f>
        <v>14</v>
      </c>
      <c r="G28" s="160">
        <v>2</v>
      </c>
      <c r="H28" s="59">
        <f>SUM(C28:G28)</f>
        <v>484</v>
      </c>
      <c r="I28" s="1"/>
      <c r="J28" s="110"/>
      <c r="K28" s="323" t="s">
        <v>34</v>
      </c>
      <c r="L28" s="324"/>
      <c r="M28" s="160">
        <f>H28</f>
        <v>484</v>
      </c>
      <c r="N28" s="163">
        <f>M28/M29</f>
        <v>2.8430451127819549E-2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325" t="s">
        <v>3</v>
      </c>
      <c r="L29" s="326"/>
      <c r="M29" s="164">
        <f>M27+M28</f>
        <v>17024</v>
      </c>
      <c r="N29" s="165">
        <f>M29/M29</f>
        <v>1</v>
      </c>
    </row>
    <row r="30" spans="1:14" ht="15.75" thickBot="1" x14ac:dyDescent="0.3">
      <c r="A30" s="302" t="s">
        <v>35</v>
      </c>
      <c r="B30" s="303"/>
      <c r="C30" s="27">
        <f>C28/H28</f>
        <v>0.30991735537190085</v>
      </c>
      <c r="D30" s="111">
        <f>D28/H28</f>
        <v>0.60950413223140498</v>
      </c>
      <c r="E30" s="27">
        <f>E28/H28</f>
        <v>4.7520661157024795E-2</v>
      </c>
      <c r="F30" s="111">
        <f>F28/H28</f>
        <v>2.8925619834710745E-2</v>
      </c>
      <c r="G30" s="27">
        <f>G28/H28</f>
        <v>4.1322314049586778E-3</v>
      </c>
      <c r="H30" s="111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A30:B30"/>
    <mergeCell ref="A26:A27"/>
    <mergeCell ref="B26:B27"/>
    <mergeCell ref="K27:L27"/>
    <mergeCell ref="K29:L29"/>
    <mergeCell ref="H26:H27"/>
    <mergeCell ref="C26:G26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4.7109375" customWidth="1"/>
    <col min="2" max="2" width="27.85546875" customWidth="1"/>
  </cols>
  <sheetData>
    <row r="1" spans="1:14" ht="27.75" customHeight="1" thickBot="1" x14ac:dyDescent="0.3">
      <c r="A1" s="31"/>
      <c r="B1" s="31"/>
      <c r="C1" s="331" t="s">
        <v>100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239" t="s">
        <v>36</v>
      </c>
    </row>
    <row r="2" spans="1:14" ht="15.75" thickBot="1" x14ac:dyDescent="0.3">
      <c r="A2" s="334" t="s">
        <v>0</v>
      </c>
      <c r="B2" s="336" t="s">
        <v>1</v>
      </c>
      <c r="C2" s="348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0" t="s">
        <v>3</v>
      </c>
    </row>
    <row r="3" spans="1:14" ht="15.75" thickBot="1" x14ac:dyDescent="0.3">
      <c r="A3" s="335"/>
      <c r="B3" s="337"/>
      <c r="C3" s="91" t="s">
        <v>69</v>
      </c>
      <c r="D3" s="35" t="s">
        <v>4</v>
      </c>
      <c r="E3" s="34" t="s">
        <v>5</v>
      </c>
      <c r="F3" s="35" t="s">
        <v>6</v>
      </c>
      <c r="G3" s="34" t="s">
        <v>7</v>
      </c>
      <c r="H3" s="35" t="s">
        <v>8</v>
      </c>
      <c r="I3" s="23" t="s">
        <v>95</v>
      </c>
      <c r="J3" s="35" t="s">
        <v>9</v>
      </c>
      <c r="K3" s="89" t="s">
        <v>38</v>
      </c>
      <c r="L3" s="274" t="s">
        <v>93</v>
      </c>
      <c r="M3" s="62" t="s">
        <v>11</v>
      </c>
      <c r="N3" s="341"/>
    </row>
    <row r="4" spans="1:14" x14ac:dyDescent="0.25">
      <c r="A4" s="36">
        <v>1</v>
      </c>
      <c r="B4" s="37" t="s">
        <v>12</v>
      </c>
      <c r="C4" s="167">
        <v>5155</v>
      </c>
      <c r="D4" s="93">
        <v>12541</v>
      </c>
      <c r="E4" s="167">
        <v>11436</v>
      </c>
      <c r="F4" s="93">
        <v>6720</v>
      </c>
      <c r="G4" s="167">
        <v>4815</v>
      </c>
      <c r="H4" s="93">
        <v>12753</v>
      </c>
      <c r="I4" s="167">
        <v>2330</v>
      </c>
      <c r="J4" s="93">
        <v>10146</v>
      </c>
      <c r="K4" s="167">
        <v>1182</v>
      </c>
      <c r="L4" s="93">
        <v>1403</v>
      </c>
      <c r="M4" s="205">
        <v>7295</v>
      </c>
      <c r="N4" s="171">
        <f t="shared" ref="N4:N21" si="0">SUM(C4:M4)</f>
        <v>75776</v>
      </c>
    </row>
    <row r="5" spans="1:14" x14ac:dyDescent="0.25">
      <c r="A5" s="38">
        <v>2</v>
      </c>
      <c r="B5" s="39" t="s">
        <v>13</v>
      </c>
      <c r="C5" s="70">
        <v>0</v>
      </c>
      <c r="D5" s="67">
        <v>1466</v>
      </c>
      <c r="E5" s="70">
        <v>450</v>
      </c>
      <c r="F5" s="71">
        <v>958</v>
      </c>
      <c r="G5" s="70">
        <v>0</v>
      </c>
      <c r="H5" s="67">
        <v>1961</v>
      </c>
      <c r="I5" s="70">
        <v>0</v>
      </c>
      <c r="J5" s="71">
        <v>249</v>
      </c>
      <c r="K5" s="70">
        <v>0</v>
      </c>
      <c r="L5" s="71">
        <v>142</v>
      </c>
      <c r="M5" s="64">
        <v>3</v>
      </c>
      <c r="N5" s="73">
        <f t="shared" si="0"/>
        <v>5229</v>
      </c>
    </row>
    <row r="6" spans="1:14" x14ac:dyDescent="0.25">
      <c r="A6" s="38">
        <v>3</v>
      </c>
      <c r="B6" s="39" t="s">
        <v>14</v>
      </c>
      <c r="C6" s="86">
        <v>11084</v>
      </c>
      <c r="D6" s="67">
        <v>31634</v>
      </c>
      <c r="E6" s="86">
        <v>11271</v>
      </c>
      <c r="F6" s="67">
        <v>20907</v>
      </c>
      <c r="G6" s="86">
        <v>9333</v>
      </c>
      <c r="H6" s="67">
        <v>24635</v>
      </c>
      <c r="I6" s="86">
        <v>4294</v>
      </c>
      <c r="J6" s="67">
        <v>11559</v>
      </c>
      <c r="K6" s="86">
        <v>17451</v>
      </c>
      <c r="L6" s="67">
        <v>3957</v>
      </c>
      <c r="M6" s="169">
        <v>20528</v>
      </c>
      <c r="N6" s="73">
        <f t="shared" si="0"/>
        <v>166653</v>
      </c>
    </row>
    <row r="7" spans="1:14" x14ac:dyDescent="0.25">
      <c r="A7" s="38">
        <v>4</v>
      </c>
      <c r="B7" s="39" t="s">
        <v>15</v>
      </c>
      <c r="C7" s="70">
        <v>0</v>
      </c>
      <c r="D7" s="71">
        <v>0</v>
      </c>
      <c r="E7" s="70">
        <v>0</v>
      </c>
      <c r="F7" s="71">
        <v>0</v>
      </c>
      <c r="G7" s="70">
        <v>0</v>
      </c>
      <c r="H7" s="71">
        <v>0</v>
      </c>
      <c r="I7" s="70">
        <v>0</v>
      </c>
      <c r="J7" s="71">
        <v>0</v>
      </c>
      <c r="K7" s="70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70">
        <v>0</v>
      </c>
      <c r="D8" s="67">
        <v>492041</v>
      </c>
      <c r="E8" s="70">
        <v>0</v>
      </c>
      <c r="F8" s="71">
        <v>0</v>
      </c>
      <c r="G8" s="86">
        <v>0</v>
      </c>
      <c r="H8" s="71">
        <v>0</v>
      </c>
      <c r="I8" s="70">
        <v>0</v>
      </c>
      <c r="J8" s="71">
        <v>0</v>
      </c>
      <c r="K8" s="70">
        <v>0</v>
      </c>
      <c r="L8" s="71">
        <v>0</v>
      </c>
      <c r="M8" s="64">
        <v>0</v>
      </c>
      <c r="N8" s="73">
        <f t="shared" si="0"/>
        <v>492041</v>
      </c>
    </row>
    <row r="9" spans="1:14" x14ac:dyDescent="0.25">
      <c r="A9" s="38">
        <v>6</v>
      </c>
      <c r="B9" s="39" t="s">
        <v>17</v>
      </c>
      <c r="C9" s="70">
        <v>0</v>
      </c>
      <c r="D9" s="67">
        <v>0</v>
      </c>
      <c r="E9" s="70">
        <v>0</v>
      </c>
      <c r="F9" s="71">
        <v>0</v>
      </c>
      <c r="G9" s="70">
        <v>0</v>
      </c>
      <c r="H9" s="67">
        <v>0</v>
      </c>
      <c r="I9" s="70">
        <v>0</v>
      </c>
      <c r="J9" s="71">
        <v>0</v>
      </c>
      <c r="K9" s="70">
        <v>0</v>
      </c>
      <c r="L9" s="71">
        <v>0</v>
      </c>
      <c r="M9" s="64">
        <v>0</v>
      </c>
      <c r="N9" s="73">
        <f t="shared" si="0"/>
        <v>0</v>
      </c>
    </row>
    <row r="10" spans="1:14" x14ac:dyDescent="0.25">
      <c r="A10" s="38">
        <v>7</v>
      </c>
      <c r="B10" s="39" t="s">
        <v>18</v>
      </c>
      <c r="C10" s="86">
        <v>638</v>
      </c>
      <c r="D10" s="71">
        <v>4803</v>
      </c>
      <c r="E10" s="70">
        <v>174</v>
      </c>
      <c r="F10" s="71">
        <v>70</v>
      </c>
      <c r="G10" s="86">
        <v>0</v>
      </c>
      <c r="H10" s="71">
        <v>10</v>
      </c>
      <c r="I10" s="70">
        <v>0</v>
      </c>
      <c r="J10" s="71">
        <v>965</v>
      </c>
      <c r="K10" s="70">
        <v>0</v>
      </c>
      <c r="L10" s="71">
        <v>0</v>
      </c>
      <c r="M10" s="64">
        <v>0</v>
      </c>
      <c r="N10" s="73">
        <f t="shared" si="0"/>
        <v>6660</v>
      </c>
    </row>
    <row r="11" spans="1:14" x14ac:dyDescent="0.25">
      <c r="A11" s="38">
        <v>8</v>
      </c>
      <c r="B11" s="39" t="s">
        <v>19</v>
      </c>
      <c r="C11" s="86">
        <v>18960</v>
      </c>
      <c r="D11" s="67">
        <v>25206</v>
      </c>
      <c r="E11" s="86">
        <v>4319</v>
      </c>
      <c r="F11" s="67">
        <v>9992</v>
      </c>
      <c r="G11" s="86">
        <v>2014</v>
      </c>
      <c r="H11" s="67">
        <v>8808</v>
      </c>
      <c r="I11" s="70">
        <v>653</v>
      </c>
      <c r="J11" s="67">
        <v>21975</v>
      </c>
      <c r="K11" s="86">
        <v>5806</v>
      </c>
      <c r="L11" s="67">
        <v>15234</v>
      </c>
      <c r="M11" s="169">
        <v>628</v>
      </c>
      <c r="N11" s="73">
        <f t="shared" si="0"/>
        <v>113595</v>
      </c>
    </row>
    <row r="12" spans="1:14" x14ac:dyDescent="0.25">
      <c r="A12" s="38">
        <v>9</v>
      </c>
      <c r="B12" s="39" t="s">
        <v>20</v>
      </c>
      <c r="C12" s="86">
        <v>55903</v>
      </c>
      <c r="D12" s="67">
        <v>46985</v>
      </c>
      <c r="E12" s="86">
        <v>14715</v>
      </c>
      <c r="F12" s="67">
        <v>12641</v>
      </c>
      <c r="G12" s="86">
        <v>12305</v>
      </c>
      <c r="H12" s="67">
        <v>6453</v>
      </c>
      <c r="I12" s="86">
        <v>1628</v>
      </c>
      <c r="J12" s="67">
        <v>2768</v>
      </c>
      <c r="K12" s="86">
        <v>5026</v>
      </c>
      <c r="L12" s="67">
        <v>13620</v>
      </c>
      <c r="M12" s="169">
        <v>2108</v>
      </c>
      <c r="N12" s="73">
        <f t="shared" si="0"/>
        <v>174152</v>
      </c>
    </row>
    <row r="13" spans="1:14" x14ac:dyDescent="0.25">
      <c r="A13" s="38">
        <v>10</v>
      </c>
      <c r="B13" s="39" t="s">
        <v>21</v>
      </c>
      <c r="C13" s="86">
        <v>68988</v>
      </c>
      <c r="D13" s="67">
        <v>308932</v>
      </c>
      <c r="E13" s="86">
        <v>123120</v>
      </c>
      <c r="F13" s="67">
        <v>183896</v>
      </c>
      <c r="G13" s="86">
        <v>160728</v>
      </c>
      <c r="H13" s="67">
        <v>197543</v>
      </c>
      <c r="I13" s="86">
        <v>129752</v>
      </c>
      <c r="J13" s="67">
        <v>143673</v>
      </c>
      <c r="K13" s="86">
        <v>422597</v>
      </c>
      <c r="L13" s="67">
        <v>139505</v>
      </c>
      <c r="M13" s="169">
        <v>117658</v>
      </c>
      <c r="N13" s="73">
        <f t="shared" si="0"/>
        <v>1996392</v>
      </c>
    </row>
    <row r="14" spans="1:14" x14ac:dyDescent="0.25">
      <c r="A14" s="38">
        <v>11</v>
      </c>
      <c r="B14" s="39" t="s">
        <v>22</v>
      </c>
      <c r="C14" s="70">
        <v>0</v>
      </c>
      <c r="D14" s="67">
        <v>16654</v>
      </c>
      <c r="E14" s="86">
        <v>0</v>
      </c>
      <c r="F14" s="71">
        <v>0</v>
      </c>
      <c r="G14" s="70">
        <v>0</v>
      </c>
      <c r="H14" s="71">
        <v>0</v>
      </c>
      <c r="I14" s="70">
        <v>0</v>
      </c>
      <c r="J14" s="67">
        <v>0</v>
      </c>
      <c r="K14" s="70">
        <v>0</v>
      </c>
      <c r="L14" s="71">
        <v>0</v>
      </c>
      <c r="M14" s="64">
        <v>0</v>
      </c>
      <c r="N14" s="73">
        <f t="shared" si="0"/>
        <v>16654</v>
      </c>
    </row>
    <row r="15" spans="1:14" x14ac:dyDescent="0.25">
      <c r="A15" s="38">
        <v>12</v>
      </c>
      <c r="B15" s="39" t="s">
        <v>23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0</v>
      </c>
      <c r="I15" s="70">
        <v>0</v>
      </c>
      <c r="J15" s="71">
        <v>0</v>
      </c>
      <c r="K15" s="70">
        <v>100</v>
      </c>
      <c r="L15" s="71">
        <v>0</v>
      </c>
      <c r="M15" s="64">
        <v>0</v>
      </c>
      <c r="N15" s="39">
        <f t="shared" si="0"/>
        <v>100</v>
      </c>
    </row>
    <row r="16" spans="1:14" x14ac:dyDescent="0.25">
      <c r="A16" s="38">
        <v>13</v>
      </c>
      <c r="B16" s="39" t="s">
        <v>24</v>
      </c>
      <c r="C16" s="86">
        <v>627</v>
      </c>
      <c r="D16" s="67">
        <v>4103</v>
      </c>
      <c r="E16" s="86">
        <v>750</v>
      </c>
      <c r="F16" s="67">
        <v>14484</v>
      </c>
      <c r="G16" s="86">
        <v>8770</v>
      </c>
      <c r="H16" s="67">
        <v>930</v>
      </c>
      <c r="I16" s="70">
        <v>0</v>
      </c>
      <c r="J16" s="67">
        <v>13645</v>
      </c>
      <c r="K16" s="86">
        <v>5090</v>
      </c>
      <c r="L16" s="71">
        <v>240</v>
      </c>
      <c r="M16" s="169">
        <v>1075</v>
      </c>
      <c r="N16" s="73">
        <f t="shared" si="0"/>
        <v>49714</v>
      </c>
    </row>
    <row r="17" spans="1:14" x14ac:dyDescent="0.25">
      <c r="A17" s="38">
        <v>14</v>
      </c>
      <c r="B17" s="39" t="s">
        <v>25</v>
      </c>
      <c r="C17" s="70">
        <v>0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64">
        <v>0</v>
      </c>
      <c r="N17" s="39">
        <f t="shared" si="0"/>
        <v>0</v>
      </c>
    </row>
    <row r="18" spans="1:14" x14ac:dyDescent="0.25">
      <c r="A18" s="38">
        <v>15</v>
      </c>
      <c r="B18" s="39" t="s">
        <v>26</v>
      </c>
      <c r="C18" s="86">
        <v>706</v>
      </c>
      <c r="D18" s="71">
        <v>0</v>
      </c>
      <c r="E18" s="70">
        <v>0</v>
      </c>
      <c r="F18" s="71">
        <v>0</v>
      </c>
      <c r="G18" s="70">
        <v>0</v>
      </c>
      <c r="H18" s="71">
        <v>0</v>
      </c>
      <c r="I18" s="70">
        <v>0</v>
      </c>
      <c r="J18" s="71">
        <v>0</v>
      </c>
      <c r="K18" s="70">
        <v>0</v>
      </c>
      <c r="L18" s="71">
        <v>0</v>
      </c>
      <c r="M18" s="64">
        <v>0</v>
      </c>
      <c r="N18" s="73">
        <f t="shared" si="0"/>
        <v>706</v>
      </c>
    </row>
    <row r="19" spans="1:14" x14ac:dyDescent="0.25">
      <c r="A19" s="38">
        <v>16</v>
      </c>
      <c r="B19" s="39" t="s">
        <v>27</v>
      </c>
      <c r="C19" s="86">
        <v>0</v>
      </c>
      <c r="D19" s="67">
        <v>51</v>
      </c>
      <c r="E19" s="70">
        <v>196</v>
      </c>
      <c r="F19" s="71">
        <v>300</v>
      </c>
      <c r="G19" s="70">
        <v>0</v>
      </c>
      <c r="H19" s="71">
        <v>35</v>
      </c>
      <c r="I19" s="70">
        <v>0</v>
      </c>
      <c r="J19" s="71">
        <v>120</v>
      </c>
      <c r="K19" s="70">
        <v>0</v>
      </c>
      <c r="L19" s="71">
        <v>0</v>
      </c>
      <c r="M19" s="64">
        <v>0</v>
      </c>
      <c r="N19" s="73">
        <f t="shared" si="0"/>
        <v>702</v>
      </c>
    </row>
    <row r="20" spans="1:14" x14ac:dyDescent="0.25">
      <c r="A20" s="38">
        <v>17</v>
      </c>
      <c r="B20" s="39" t="s">
        <v>28</v>
      </c>
      <c r="C20" s="70">
        <v>0</v>
      </c>
      <c r="D20" s="71">
        <v>0</v>
      </c>
      <c r="E20" s="70">
        <v>0</v>
      </c>
      <c r="F20" s="71">
        <v>0</v>
      </c>
      <c r="G20" s="70">
        <v>0</v>
      </c>
      <c r="H20" s="71">
        <v>0</v>
      </c>
      <c r="I20" s="70">
        <v>0</v>
      </c>
      <c r="J20" s="71">
        <v>0</v>
      </c>
      <c r="K20" s="70">
        <v>0</v>
      </c>
      <c r="L20" s="71">
        <v>0</v>
      </c>
      <c r="M20" s="64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95">
        <v>2407</v>
      </c>
      <c r="D21" s="168">
        <v>9775</v>
      </c>
      <c r="E21" s="95">
        <v>1784</v>
      </c>
      <c r="F21" s="168">
        <v>1756</v>
      </c>
      <c r="G21" s="95">
        <v>6</v>
      </c>
      <c r="H21" s="168">
        <v>3139</v>
      </c>
      <c r="I21" s="87">
        <v>497</v>
      </c>
      <c r="J21" s="168">
        <v>509</v>
      </c>
      <c r="K21" s="95">
        <v>3769</v>
      </c>
      <c r="L21" s="168">
        <v>2734</v>
      </c>
      <c r="M21" s="170">
        <v>1308</v>
      </c>
      <c r="N21" s="172">
        <f t="shared" si="0"/>
        <v>27684</v>
      </c>
    </row>
    <row r="22" spans="1:14" ht="15.75" thickBot="1" x14ac:dyDescent="0.3">
      <c r="A22" s="44"/>
      <c r="B22" s="45" t="s">
        <v>30</v>
      </c>
      <c r="C22" s="49">
        <f t="shared" ref="C22:M22" si="1">SUM(C4:C21)</f>
        <v>164468</v>
      </c>
      <c r="D22" s="50">
        <f>SUM(D4:D21)</f>
        <v>954191</v>
      </c>
      <c r="E22" s="49">
        <f t="shared" si="1"/>
        <v>168215</v>
      </c>
      <c r="F22" s="50">
        <f t="shared" si="1"/>
        <v>251724</v>
      </c>
      <c r="G22" s="101">
        <f t="shared" si="1"/>
        <v>197971</v>
      </c>
      <c r="H22" s="50">
        <f t="shared" si="1"/>
        <v>256267</v>
      </c>
      <c r="I22" s="49">
        <f>SUM(I4:I21)</f>
        <v>139154</v>
      </c>
      <c r="J22" s="50">
        <f t="shared" si="1"/>
        <v>205609</v>
      </c>
      <c r="K22" s="101">
        <f t="shared" si="1"/>
        <v>461021</v>
      </c>
      <c r="L22" s="50">
        <f t="shared" si="1"/>
        <v>176835</v>
      </c>
      <c r="M22" s="65">
        <f t="shared" si="1"/>
        <v>150603</v>
      </c>
      <c r="N22" s="47">
        <f>SUM(N4:N21)</f>
        <v>3126058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73"/>
      <c r="J23" s="1"/>
      <c r="K23" s="1"/>
      <c r="L23" s="1"/>
      <c r="M23" s="1"/>
      <c r="N23" s="1"/>
    </row>
    <row r="24" spans="1:14" ht="15.75" thickBot="1" x14ac:dyDescent="0.3">
      <c r="A24" s="329" t="s">
        <v>31</v>
      </c>
      <c r="B24" s="330"/>
      <c r="C24" s="56">
        <f>C22/N22</f>
        <v>5.2611947698987034E-2</v>
      </c>
      <c r="D24" s="55">
        <f>D22/N22</f>
        <v>0.30523777869764412</v>
      </c>
      <c r="E24" s="56">
        <f>E22/N22</f>
        <v>5.3810581889395526E-2</v>
      </c>
      <c r="F24" s="55">
        <f>F22/N22</f>
        <v>8.0524417653159347E-2</v>
      </c>
      <c r="G24" s="56">
        <f>G22/N22</f>
        <v>6.332927923922077E-2</v>
      </c>
      <c r="H24" s="55">
        <f>H22/N22</f>
        <v>8.1977685634751496E-2</v>
      </c>
      <c r="I24" s="56">
        <f>I22/N22</f>
        <v>4.4514209269309782E-2</v>
      </c>
      <c r="J24" s="55">
        <f>J22/N22</f>
        <v>6.5772612024473001E-2</v>
      </c>
      <c r="K24" s="56">
        <f>K22/N22</f>
        <v>0.14747679025789029</v>
      </c>
      <c r="L24" s="55">
        <f>L22/N22</f>
        <v>5.6568048321560253E-2</v>
      </c>
      <c r="M24" s="56">
        <f>M22/N22</f>
        <v>4.8176649313608384E-2</v>
      </c>
      <c r="N24" s="55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8" t="s">
        <v>0</v>
      </c>
      <c r="B26" s="314" t="s">
        <v>1</v>
      </c>
      <c r="C26" s="320" t="s">
        <v>90</v>
      </c>
      <c r="D26" s="321"/>
      <c r="E26" s="321"/>
      <c r="F26" s="321"/>
      <c r="G26" s="322"/>
      <c r="H26" s="318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9"/>
      <c r="B27" s="315"/>
      <c r="C27" s="275" t="s">
        <v>11</v>
      </c>
      <c r="D27" s="184" t="s">
        <v>32</v>
      </c>
      <c r="E27" s="275" t="s">
        <v>7</v>
      </c>
      <c r="F27" s="184" t="s">
        <v>9</v>
      </c>
      <c r="G27" s="273" t="s">
        <v>4</v>
      </c>
      <c r="H27" s="319"/>
      <c r="I27" s="1"/>
      <c r="J27" s="110"/>
      <c r="K27" s="298" t="s">
        <v>33</v>
      </c>
      <c r="L27" s="299"/>
      <c r="M27" s="161">
        <f>N22</f>
        <v>3126058</v>
      </c>
      <c r="N27" s="162">
        <f>M27/M29</f>
        <v>0.98460070237326569</v>
      </c>
    </row>
    <row r="28" spans="1:14" ht="15.75" thickBot="1" x14ac:dyDescent="0.3">
      <c r="A28" s="26">
        <v>19</v>
      </c>
      <c r="B28" s="185" t="s">
        <v>34</v>
      </c>
      <c r="C28" s="160">
        <v>6974</v>
      </c>
      <c r="D28" s="59">
        <v>35956</v>
      </c>
      <c r="E28" s="160">
        <v>4727</v>
      </c>
      <c r="F28" s="59">
        <v>1153</v>
      </c>
      <c r="G28" s="160">
        <v>82</v>
      </c>
      <c r="H28" s="59">
        <f>SUM(C28:G28)</f>
        <v>48892</v>
      </c>
      <c r="I28" s="1"/>
      <c r="J28" s="110"/>
      <c r="K28" s="298" t="s">
        <v>34</v>
      </c>
      <c r="L28" s="299"/>
      <c r="M28" s="240">
        <f>H28</f>
        <v>48892</v>
      </c>
      <c r="N28" s="163">
        <f>M28/M29</f>
        <v>1.539929762673428E-2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298" t="s">
        <v>3</v>
      </c>
      <c r="L29" s="299"/>
      <c r="M29" s="241">
        <f>M27+M28</f>
        <v>3174950</v>
      </c>
      <c r="N29" s="165">
        <f>M29/M29</f>
        <v>1</v>
      </c>
    </row>
    <row r="30" spans="1:14" ht="15.75" thickBot="1" x14ac:dyDescent="0.3">
      <c r="A30" s="302" t="s">
        <v>35</v>
      </c>
      <c r="B30" s="303"/>
      <c r="C30" s="27">
        <f>C28/H28</f>
        <v>0.14264092285036406</v>
      </c>
      <c r="D30" s="111">
        <f>D28/H28</f>
        <v>0.73541683711036565</v>
      </c>
      <c r="E30" s="27">
        <f>E28/H28</f>
        <v>9.6682483841937325E-2</v>
      </c>
      <c r="F30" s="111">
        <f>F28/H28</f>
        <v>2.3582590198805532E-2</v>
      </c>
      <c r="G30" s="27">
        <f>G28/H28</f>
        <v>1.6771659985273665E-3</v>
      </c>
      <c r="H30" s="111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K28:L28"/>
    <mergeCell ref="A30:B30"/>
    <mergeCell ref="A26:A27"/>
    <mergeCell ref="B26:B27"/>
    <mergeCell ref="K27:L27"/>
    <mergeCell ref="K29:L29"/>
    <mergeCell ref="H26:H27"/>
    <mergeCell ref="C26:G26"/>
    <mergeCell ref="N2:N3"/>
    <mergeCell ref="A24:B24"/>
    <mergeCell ref="C1:K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3.85546875" customWidth="1"/>
    <col min="2" max="2" width="27.85546875" customWidth="1"/>
  </cols>
  <sheetData>
    <row r="1" spans="1:14" ht="24.75" customHeight="1" thickBot="1" x14ac:dyDescent="0.3">
      <c r="A1" s="31"/>
      <c r="B1" s="31"/>
      <c r="C1" s="331" t="s">
        <v>101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68"/>
    </row>
    <row r="2" spans="1:14" ht="15.75" thickBot="1" x14ac:dyDescent="0.3">
      <c r="A2" s="334" t="s">
        <v>0</v>
      </c>
      <c r="B2" s="336" t="s">
        <v>1</v>
      </c>
      <c r="C2" s="349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36" t="s">
        <v>3</v>
      </c>
    </row>
    <row r="3" spans="1:14" x14ac:dyDescent="0.25">
      <c r="A3" s="360"/>
      <c r="B3" s="361"/>
      <c r="C3" s="352" t="s">
        <v>69</v>
      </c>
      <c r="D3" s="354" t="s">
        <v>4</v>
      </c>
      <c r="E3" s="356" t="s">
        <v>5</v>
      </c>
      <c r="F3" s="354" t="s">
        <v>6</v>
      </c>
      <c r="G3" s="356" t="s">
        <v>7</v>
      </c>
      <c r="H3" s="362" t="s">
        <v>8</v>
      </c>
      <c r="I3" s="356" t="s">
        <v>95</v>
      </c>
      <c r="J3" s="336" t="s">
        <v>9</v>
      </c>
      <c r="K3" s="364" t="s">
        <v>38</v>
      </c>
      <c r="L3" s="336" t="s">
        <v>93</v>
      </c>
      <c r="M3" s="358" t="s">
        <v>11</v>
      </c>
      <c r="N3" s="350"/>
    </row>
    <row r="4" spans="1:14" ht="15.75" thickBot="1" x14ac:dyDescent="0.3">
      <c r="A4" s="357"/>
      <c r="B4" s="351"/>
      <c r="C4" s="353"/>
      <c r="D4" s="355"/>
      <c r="E4" s="357"/>
      <c r="F4" s="355"/>
      <c r="G4" s="357"/>
      <c r="H4" s="363"/>
      <c r="I4" s="357"/>
      <c r="J4" s="357"/>
      <c r="K4" s="365"/>
      <c r="L4" s="357"/>
      <c r="M4" s="359"/>
      <c r="N4" s="351"/>
    </row>
    <row r="5" spans="1:14" x14ac:dyDescent="0.25">
      <c r="A5" s="36">
        <v>1</v>
      </c>
      <c r="B5" s="37" t="s">
        <v>39</v>
      </c>
      <c r="C5" s="167">
        <v>15078</v>
      </c>
      <c r="D5" s="93">
        <v>24110</v>
      </c>
      <c r="E5" s="167">
        <v>18822</v>
      </c>
      <c r="F5" s="93">
        <v>18689</v>
      </c>
      <c r="G5" s="167">
        <v>28107</v>
      </c>
      <c r="H5" s="176">
        <v>21508</v>
      </c>
      <c r="I5" s="167">
        <v>12052</v>
      </c>
      <c r="J5" s="93">
        <v>27088</v>
      </c>
      <c r="K5" s="167">
        <v>21311</v>
      </c>
      <c r="L5" s="93">
        <v>20337</v>
      </c>
      <c r="M5" s="167">
        <v>14209</v>
      </c>
      <c r="N5" s="171">
        <f t="shared" ref="N5:N17" si="0">SUM(C5:M5)</f>
        <v>221311</v>
      </c>
    </row>
    <row r="6" spans="1:14" x14ac:dyDescent="0.25">
      <c r="A6" s="38">
        <v>2</v>
      </c>
      <c r="B6" s="39" t="s">
        <v>40</v>
      </c>
      <c r="C6" s="86">
        <v>1665</v>
      </c>
      <c r="D6" s="67">
        <v>3152</v>
      </c>
      <c r="E6" s="86">
        <v>1960</v>
      </c>
      <c r="F6" s="67">
        <v>3004</v>
      </c>
      <c r="G6" s="86">
        <v>2359</v>
      </c>
      <c r="H6" s="67">
        <v>2093</v>
      </c>
      <c r="I6" s="86">
        <v>1197</v>
      </c>
      <c r="J6" s="67">
        <v>3477</v>
      </c>
      <c r="K6" s="86">
        <v>2429</v>
      </c>
      <c r="L6" s="67">
        <v>2442</v>
      </c>
      <c r="M6" s="86">
        <v>1707</v>
      </c>
      <c r="N6" s="73">
        <f t="shared" si="0"/>
        <v>25485</v>
      </c>
    </row>
    <row r="7" spans="1:14" x14ac:dyDescent="0.25">
      <c r="A7" s="38">
        <v>3</v>
      </c>
      <c r="B7" s="39" t="s">
        <v>41</v>
      </c>
      <c r="C7" s="70">
        <v>94</v>
      </c>
      <c r="D7" s="71">
        <v>160</v>
      </c>
      <c r="E7" s="70">
        <v>90</v>
      </c>
      <c r="F7" s="71">
        <v>129</v>
      </c>
      <c r="G7" s="70">
        <v>197</v>
      </c>
      <c r="H7" s="297">
        <v>354</v>
      </c>
      <c r="I7" s="70">
        <v>79</v>
      </c>
      <c r="J7" s="71">
        <v>218</v>
      </c>
      <c r="K7" s="70">
        <v>127</v>
      </c>
      <c r="L7" s="71">
        <v>211</v>
      </c>
      <c r="M7" s="70">
        <v>44</v>
      </c>
      <c r="N7" s="73">
        <f t="shared" si="0"/>
        <v>1703</v>
      </c>
    </row>
    <row r="8" spans="1:14" x14ac:dyDescent="0.25">
      <c r="A8" s="38">
        <v>4</v>
      </c>
      <c r="B8" s="39" t="s">
        <v>42</v>
      </c>
      <c r="C8" s="70">
        <v>160</v>
      </c>
      <c r="D8" s="71">
        <v>177</v>
      </c>
      <c r="E8" s="70">
        <v>90</v>
      </c>
      <c r="F8" s="67">
        <v>143</v>
      </c>
      <c r="G8" s="86">
        <v>338</v>
      </c>
      <c r="H8" s="71">
        <v>106</v>
      </c>
      <c r="I8" s="70">
        <v>86</v>
      </c>
      <c r="J8" s="71">
        <v>135</v>
      </c>
      <c r="K8" s="86">
        <v>224</v>
      </c>
      <c r="L8" s="71">
        <v>138</v>
      </c>
      <c r="M8" s="70">
        <v>131</v>
      </c>
      <c r="N8" s="73">
        <f t="shared" si="0"/>
        <v>1728</v>
      </c>
    </row>
    <row r="9" spans="1:14" x14ac:dyDescent="0.25">
      <c r="A9" s="38">
        <v>5</v>
      </c>
      <c r="B9" s="39" t="s">
        <v>43</v>
      </c>
      <c r="C9" s="70">
        <v>23</v>
      </c>
      <c r="D9" s="71">
        <v>43</v>
      </c>
      <c r="E9" s="70">
        <v>65</v>
      </c>
      <c r="F9" s="71">
        <v>20</v>
      </c>
      <c r="G9" s="70">
        <v>41</v>
      </c>
      <c r="H9" s="71">
        <v>17</v>
      </c>
      <c r="I9" s="70">
        <v>10</v>
      </c>
      <c r="J9" s="71">
        <v>32</v>
      </c>
      <c r="K9" s="87">
        <v>88</v>
      </c>
      <c r="L9" s="71">
        <v>36</v>
      </c>
      <c r="M9" s="70">
        <v>13</v>
      </c>
      <c r="N9" s="39">
        <f t="shared" si="0"/>
        <v>388</v>
      </c>
    </row>
    <row r="10" spans="1:14" x14ac:dyDescent="0.25">
      <c r="A10" s="38">
        <v>6</v>
      </c>
      <c r="B10" s="39" t="s">
        <v>44</v>
      </c>
      <c r="C10" s="86">
        <v>958</v>
      </c>
      <c r="D10" s="67">
        <v>1508</v>
      </c>
      <c r="E10" s="86">
        <v>676</v>
      </c>
      <c r="F10" s="67">
        <v>1733</v>
      </c>
      <c r="G10" s="86">
        <v>1442</v>
      </c>
      <c r="H10" s="67">
        <v>1269</v>
      </c>
      <c r="I10" s="70">
        <v>621</v>
      </c>
      <c r="J10" s="67">
        <v>1875</v>
      </c>
      <c r="K10" s="86">
        <v>1370</v>
      </c>
      <c r="L10" s="67">
        <v>1018</v>
      </c>
      <c r="M10" s="86">
        <v>1224</v>
      </c>
      <c r="N10" s="73">
        <f t="shared" si="0"/>
        <v>13694</v>
      </c>
    </row>
    <row r="11" spans="1:14" x14ac:dyDescent="0.25">
      <c r="A11" s="38">
        <v>7</v>
      </c>
      <c r="B11" s="39" t="s">
        <v>45</v>
      </c>
      <c r="C11" s="70">
        <v>353</v>
      </c>
      <c r="D11" s="67">
        <v>898</v>
      </c>
      <c r="E11" s="70">
        <v>408</v>
      </c>
      <c r="F11" s="71">
        <v>599</v>
      </c>
      <c r="G11" s="70">
        <v>486</v>
      </c>
      <c r="H11" s="71">
        <v>347</v>
      </c>
      <c r="I11" s="70">
        <v>210</v>
      </c>
      <c r="J11" s="67">
        <v>609</v>
      </c>
      <c r="K11" s="85">
        <v>651</v>
      </c>
      <c r="L11" s="71">
        <v>493</v>
      </c>
      <c r="M11" s="70">
        <v>421</v>
      </c>
      <c r="N11" s="73">
        <f t="shared" si="0"/>
        <v>5475</v>
      </c>
    </row>
    <row r="12" spans="1:14" x14ac:dyDescent="0.25">
      <c r="A12" s="38">
        <v>8</v>
      </c>
      <c r="B12" s="39" t="s">
        <v>46</v>
      </c>
      <c r="C12" s="70">
        <v>44</v>
      </c>
      <c r="D12" s="71">
        <v>59</v>
      </c>
      <c r="E12" s="70">
        <v>121</v>
      </c>
      <c r="F12" s="71">
        <v>53</v>
      </c>
      <c r="G12" s="70">
        <v>69</v>
      </c>
      <c r="H12" s="71">
        <v>56</v>
      </c>
      <c r="I12" s="70">
        <v>36</v>
      </c>
      <c r="J12" s="71">
        <v>153</v>
      </c>
      <c r="K12" s="70">
        <v>147</v>
      </c>
      <c r="L12" s="71">
        <v>86</v>
      </c>
      <c r="M12" s="70">
        <v>38</v>
      </c>
      <c r="N12" s="271">
        <f t="shared" si="0"/>
        <v>862</v>
      </c>
    </row>
    <row r="13" spans="1:14" ht="22.5" x14ac:dyDescent="0.25">
      <c r="A13" s="38">
        <v>9</v>
      </c>
      <c r="B13" s="69" t="s">
        <v>47</v>
      </c>
      <c r="C13" s="70">
        <v>0</v>
      </c>
      <c r="D13" s="71">
        <v>0</v>
      </c>
      <c r="E13" s="70">
        <v>0</v>
      </c>
      <c r="F13" s="71"/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22.5" x14ac:dyDescent="0.25">
      <c r="A14" s="38">
        <v>10</v>
      </c>
      <c r="B14" s="69" t="s">
        <v>48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460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460</v>
      </c>
    </row>
    <row r="16" spans="1:14" ht="49.5" customHeight="1" x14ac:dyDescent="0.25">
      <c r="A16" s="38">
        <v>12</v>
      </c>
      <c r="B16" s="69" t="s">
        <v>50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>SUM(C16:M16)</f>
        <v>0</v>
      </c>
    </row>
    <row r="17" spans="1:14" ht="34.5" thickBot="1" x14ac:dyDescent="0.3">
      <c r="A17" s="38">
        <v>13</v>
      </c>
      <c r="B17" s="69" t="s">
        <v>51</v>
      </c>
      <c r="C17" s="70">
        <v>32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32</v>
      </c>
    </row>
    <row r="18" spans="1:14" ht="15.75" thickBot="1" x14ac:dyDescent="0.3">
      <c r="A18" s="44"/>
      <c r="B18" s="45" t="s">
        <v>37</v>
      </c>
      <c r="C18" s="49">
        <f t="shared" ref="C18:M18" si="1">SUM(C5:C17)</f>
        <v>18407</v>
      </c>
      <c r="D18" s="50">
        <f t="shared" si="1"/>
        <v>30107</v>
      </c>
      <c r="E18" s="49">
        <f t="shared" si="1"/>
        <v>22232</v>
      </c>
      <c r="F18" s="50">
        <f t="shared" si="1"/>
        <v>24370</v>
      </c>
      <c r="G18" s="49">
        <f>SUM(G5:G17)</f>
        <v>33039</v>
      </c>
      <c r="H18" s="50">
        <f t="shared" si="1"/>
        <v>26210</v>
      </c>
      <c r="I18" s="49">
        <f t="shared" si="1"/>
        <v>14291</v>
      </c>
      <c r="J18" s="50">
        <f t="shared" si="1"/>
        <v>33587</v>
      </c>
      <c r="K18" s="49">
        <f t="shared" si="1"/>
        <v>26347</v>
      </c>
      <c r="L18" s="50">
        <f t="shared" si="1"/>
        <v>24761</v>
      </c>
      <c r="M18" s="49">
        <f t="shared" si="1"/>
        <v>17787</v>
      </c>
      <c r="N18" s="47">
        <f>SUM(N5:N17)</f>
        <v>271138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329" t="s">
        <v>53</v>
      </c>
      <c r="B20" s="330"/>
      <c r="C20" s="56">
        <f>C18/N18</f>
        <v>6.788793898310086E-2</v>
      </c>
      <c r="D20" s="55">
        <f>D18/N18</f>
        <v>0.11103939691227345</v>
      </c>
      <c r="E20" s="56">
        <f>E18/N18</f>
        <v>8.1995146383022674E-2</v>
      </c>
      <c r="F20" s="55">
        <f>F18/N18</f>
        <v>8.9880429891789418E-2</v>
      </c>
      <c r="G20" s="56">
        <f>G18/N18</f>
        <v>0.12185307850614815</v>
      </c>
      <c r="H20" s="55">
        <f>H18/N18</f>
        <v>9.6666642078941351E-2</v>
      </c>
      <c r="I20" s="56">
        <f>I18/N18</f>
        <v>5.2707477373145781E-2</v>
      </c>
      <c r="J20" s="55">
        <f>J18/N18</f>
        <v>0.12387418952710427</v>
      </c>
      <c r="K20" s="56">
        <f>K18/N18</f>
        <v>9.7171919834180387E-2</v>
      </c>
      <c r="L20" s="55">
        <f>L18/N18</f>
        <v>9.132249998155921E-2</v>
      </c>
      <c r="M20" s="56">
        <f>M18/N18</f>
        <v>6.5601280528734443E-2</v>
      </c>
      <c r="N20" s="55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 x14ac:dyDescent="0.25"/>
  <cols>
    <col min="1" max="1" width="4.42578125" customWidth="1"/>
    <col min="2" max="2" width="28.28515625" customWidth="1"/>
  </cols>
  <sheetData>
    <row r="1" spans="1:14" ht="26.25" customHeight="1" thickBot="1" x14ac:dyDescent="0.3">
      <c r="A1" s="174"/>
      <c r="B1" s="31"/>
      <c r="C1" s="331" t="s">
        <v>102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239" t="s">
        <v>52</v>
      </c>
    </row>
    <row r="2" spans="1:14" ht="15.75" thickBot="1" x14ac:dyDescent="0.3">
      <c r="A2" s="334" t="s">
        <v>0</v>
      </c>
      <c r="B2" s="336" t="s">
        <v>1</v>
      </c>
      <c r="C2" s="349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36" t="s">
        <v>3</v>
      </c>
    </row>
    <row r="3" spans="1:14" x14ac:dyDescent="0.25">
      <c r="A3" s="360"/>
      <c r="B3" s="361"/>
      <c r="C3" s="367" t="s">
        <v>69</v>
      </c>
      <c r="D3" s="336" t="s">
        <v>4</v>
      </c>
      <c r="E3" s="356" t="s">
        <v>5</v>
      </c>
      <c r="F3" s="336" t="s">
        <v>6</v>
      </c>
      <c r="G3" s="356" t="s">
        <v>7</v>
      </c>
      <c r="H3" s="373" t="s">
        <v>8</v>
      </c>
      <c r="I3" s="356" t="s">
        <v>95</v>
      </c>
      <c r="J3" s="336" t="s">
        <v>9</v>
      </c>
      <c r="K3" s="376" t="s">
        <v>38</v>
      </c>
      <c r="L3" s="336" t="s">
        <v>93</v>
      </c>
      <c r="M3" s="356" t="s">
        <v>11</v>
      </c>
      <c r="N3" s="350"/>
    </row>
    <row r="4" spans="1:14" x14ac:dyDescent="0.25">
      <c r="A4" s="371"/>
      <c r="B4" s="366"/>
      <c r="C4" s="368"/>
      <c r="D4" s="366"/>
      <c r="E4" s="370"/>
      <c r="F4" s="366"/>
      <c r="G4" s="370"/>
      <c r="H4" s="374"/>
      <c r="I4" s="370"/>
      <c r="J4" s="366"/>
      <c r="K4" s="377"/>
      <c r="L4" s="366"/>
      <c r="M4" s="370"/>
      <c r="N4" s="366"/>
    </row>
    <row r="5" spans="1:14" ht="5.25" customHeight="1" thickBot="1" x14ac:dyDescent="0.3">
      <c r="A5" s="357"/>
      <c r="B5" s="351"/>
      <c r="C5" s="369"/>
      <c r="D5" s="357"/>
      <c r="E5" s="357"/>
      <c r="F5" s="357"/>
      <c r="G5" s="357"/>
      <c r="H5" s="375"/>
      <c r="I5" s="357"/>
      <c r="J5" s="357"/>
      <c r="K5" s="378"/>
      <c r="L5" s="357"/>
      <c r="M5" s="357"/>
      <c r="N5" s="351"/>
    </row>
    <row r="6" spans="1:14" x14ac:dyDescent="0.25">
      <c r="A6" s="36">
        <v>1</v>
      </c>
      <c r="B6" s="37" t="s">
        <v>39</v>
      </c>
      <c r="C6" s="85">
        <v>75200</v>
      </c>
      <c r="D6" s="93">
        <v>128226</v>
      </c>
      <c r="E6" s="167">
        <v>99843</v>
      </c>
      <c r="F6" s="183">
        <v>104028</v>
      </c>
      <c r="G6" s="206">
        <v>154702</v>
      </c>
      <c r="H6" s="183">
        <v>114018</v>
      </c>
      <c r="I6" s="206">
        <v>66919</v>
      </c>
      <c r="J6" s="183">
        <v>141146</v>
      </c>
      <c r="K6" s="206">
        <v>111772</v>
      </c>
      <c r="L6" s="183">
        <v>111574</v>
      </c>
      <c r="M6" s="206">
        <v>75198</v>
      </c>
      <c r="N6" s="272">
        <f t="shared" ref="N6:N16" si="0">SUM(C6:M6)</f>
        <v>1182626</v>
      </c>
    </row>
    <row r="7" spans="1:14" x14ac:dyDescent="0.25">
      <c r="A7" s="38">
        <v>2</v>
      </c>
      <c r="B7" s="39" t="s">
        <v>40</v>
      </c>
      <c r="C7" s="86">
        <v>18594</v>
      </c>
      <c r="D7" s="67">
        <v>36558</v>
      </c>
      <c r="E7" s="86">
        <v>23294</v>
      </c>
      <c r="F7" s="73">
        <v>34456</v>
      </c>
      <c r="G7" s="207">
        <v>25538</v>
      </c>
      <c r="H7" s="73">
        <v>22782</v>
      </c>
      <c r="I7" s="207">
        <v>13039</v>
      </c>
      <c r="J7" s="73">
        <v>35112</v>
      </c>
      <c r="K7" s="207">
        <v>27688</v>
      </c>
      <c r="L7" s="73">
        <v>27557</v>
      </c>
      <c r="M7" s="207">
        <v>18774</v>
      </c>
      <c r="N7" s="271">
        <f t="shared" si="0"/>
        <v>283392</v>
      </c>
    </row>
    <row r="8" spans="1:14" x14ac:dyDescent="0.25">
      <c r="A8" s="38">
        <v>3</v>
      </c>
      <c r="B8" s="39" t="s">
        <v>41</v>
      </c>
      <c r="C8" s="86">
        <v>1707</v>
      </c>
      <c r="D8" s="67">
        <v>3108</v>
      </c>
      <c r="E8" s="86">
        <v>1673</v>
      </c>
      <c r="F8" s="73">
        <v>2815</v>
      </c>
      <c r="G8" s="207">
        <v>4019</v>
      </c>
      <c r="H8" s="73">
        <v>3135</v>
      </c>
      <c r="I8" s="207">
        <v>2249</v>
      </c>
      <c r="J8" s="73">
        <v>5286</v>
      </c>
      <c r="K8" s="207">
        <v>2552</v>
      </c>
      <c r="L8" s="73">
        <v>4422</v>
      </c>
      <c r="M8" s="207">
        <v>997</v>
      </c>
      <c r="N8" s="271">
        <f t="shared" si="0"/>
        <v>31963</v>
      </c>
    </row>
    <row r="9" spans="1:14" x14ac:dyDescent="0.25">
      <c r="A9" s="38">
        <v>4</v>
      </c>
      <c r="B9" s="39" t="s">
        <v>42</v>
      </c>
      <c r="C9" s="70">
        <v>121</v>
      </c>
      <c r="D9" s="71">
        <v>137</v>
      </c>
      <c r="E9" s="70">
        <v>59</v>
      </c>
      <c r="F9" s="39">
        <v>114</v>
      </c>
      <c r="G9" s="207">
        <v>223</v>
      </c>
      <c r="H9" s="39">
        <v>85</v>
      </c>
      <c r="I9" s="60">
        <v>64</v>
      </c>
      <c r="J9" s="39">
        <v>94</v>
      </c>
      <c r="K9" s="207">
        <v>179</v>
      </c>
      <c r="L9" s="39">
        <v>109</v>
      </c>
      <c r="M9" s="60">
        <v>87</v>
      </c>
      <c r="N9" s="73">
        <f t="shared" si="0"/>
        <v>1272</v>
      </c>
    </row>
    <row r="10" spans="1:14" x14ac:dyDescent="0.25">
      <c r="A10" s="38">
        <v>5</v>
      </c>
      <c r="B10" s="39" t="s">
        <v>43</v>
      </c>
      <c r="C10" s="70">
        <v>71</v>
      </c>
      <c r="D10" s="71">
        <v>120</v>
      </c>
      <c r="E10" s="70">
        <v>124</v>
      </c>
      <c r="F10" s="39">
        <v>64</v>
      </c>
      <c r="G10" s="60">
        <v>118</v>
      </c>
      <c r="H10" s="39">
        <v>52</v>
      </c>
      <c r="I10" s="60">
        <v>35</v>
      </c>
      <c r="J10" s="39">
        <v>98</v>
      </c>
      <c r="K10" s="208">
        <v>261</v>
      </c>
      <c r="L10" s="39">
        <v>109</v>
      </c>
      <c r="M10" s="60">
        <v>79</v>
      </c>
      <c r="N10" s="73">
        <f t="shared" si="0"/>
        <v>1131</v>
      </c>
    </row>
    <row r="11" spans="1:14" x14ac:dyDescent="0.25">
      <c r="A11" s="38">
        <v>6</v>
      </c>
      <c r="B11" s="39" t="s">
        <v>44</v>
      </c>
      <c r="C11" s="86">
        <v>1352</v>
      </c>
      <c r="D11" s="67">
        <v>2677</v>
      </c>
      <c r="E11" s="86">
        <v>1101</v>
      </c>
      <c r="F11" s="73">
        <v>3177</v>
      </c>
      <c r="G11" s="207">
        <v>1931</v>
      </c>
      <c r="H11" s="73">
        <v>1900</v>
      </c>
      <c r="I11" s="207">
        <v>970</v>
      </c>
      <c r="J11" s="73">
        <v>2716</v>
      </c>
      <c r="K11" s="207">
        <v>1975</v>
      </c>
      <c r="L11" s="73">
        <v>1583</v>
      </c>
      <c r="M11" s="207">
        <v>1982</v>
      </c>
      <c r="N11" s="73">
        <f t="shared" si="0"/>
        <v>21364</v>
      </c>
    </row>
    <row r="12" spans="1:14" x14ac:dyDescent="0.25">
      <c r="A12" s="38">
        <v>7</v>
      </c>
      <c r="B12" s="39" t="s">
        <v>45</v>
      </c>
      <c r="C12" s="70">
        <v>119</v>
      </c>
      <c r="D12" s="71">
        <v>281</v>
      </c>
      <c r="E12" s="70">
        <v>133</v>
      </c>
      <c r="F12" s="39">
        <v>207</v>
      </c>
      <c r="G12" s="60">
        <v>159</v>
      </c>
      <c r="H12" s="39">
        <v>113</v>
      </c>
      <c r="I12" s="60">
        <v>72</v>
      </c>
      <c r="J12" s="39">
        <v>203</v>
      </c>
      <c r="K12" s="209">
        <v>303</v>
      </c>
      <c r="L12" s="39">
        <v>161</v>
      </c>
      <c r="M12" s="60">
        <v>142</v>
      </c>
      <c r="N12" s="73">
        <f t="shared" si="0"/>
        <v>1893</v>
      </c>
    </row>
    <row r="13" spans="1:14" x14ac:dyDescent="0.25">
      <c r="A13" s="38">
        <v>8</v>
      </c>
      <c r="B13" s="39" t="s">
        <v>46</v>
      </c>
      <c r="C13" s="70">
        <v>152</v>
      </c>
      <c r="D13" s="71">
        <v>219</v>
      </c>
      <c r="E13" s="70">
        <v>419</v>
      </c>
      <c r="F13" s="39">
        <v>166</v>
      </c>
      <c r="G13" s="60">
        <v>248</v>
      </c>
      <c r="H13" s="39">
        <v>239</v>
      </c>
      <c r="I13" s="60">
        <v>147</v>
      </c>
      <c r="J13" s="39">
        <v>552</v>
      </c>
      <c r="K13" s="207">
        <v>569</v>
      </c>
      <c r="L13" s="39">
        <v>327</v>
      </c>
      <c r="M13" s="60">
        <v>156</v>
      </c>
      <c r="N13" s="73">
        <f t="shared" si="0"/>
        <v>3194</v>
      </c>
    </row>
    <row r="14" spans="1:14" ht="22.5" x14ac:dyDescent="0.25">
      <c r="A14" s="38">
        <v>9</v>
      </c>
      <c r="B14" s="69" t="s">
        <v>47</v>
      </c>
      <c r="C14" s="70">
        <v>0</v>
      </c>
      <c r="D14" s="71">
        <v>0</v>
      </c>
      <c r="E14" s="7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0</v>
      </c>
      <c r="L14" s="39">
        <v>0</v>
      </c>
      <c r="M14" s="60">
        <v>0</v>
      </c>
      <c r="N14" s="39">
        <f t="shared" si="0"/>
        <v>0</v>
      </c>
    </row>
    <row r="15" spans="1:14" ht="22.5" x14ac:dyDescent="0.25">
      <c r="A15" s="38">
        <v>10</v>
      </c>
      <c r="B15" s="69" t="s">
        <v>48</v>
      </c>
      <c r="C15" s="70">
        <v>0</v>
      </c>
      <c r="D15" s="71">
        <v>0</v>
      </c>
      <c r="E15" s="7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60">
        <v>0</v>
      </c>
      <c r="N15" s="39">
        <f t="shared" si="0"/>
        <v>0</v>
      </c>
    </row>
    <row r="16" spans="1:14" x14ac:dyDescent="0.25">
      <c r="A16" s="38">
        <v>11</v>
      </c>
      <c r="B16" s="39" t="s">
        <v>49</v>
      </c>
      <c r="C16" s="70">
        <v>0</v>
      </c>
      <c r="D16" s="71">
        <v>0</v>
      </c>
      <c r="E16" s="70">
        <v>0</v>
      </c>
      <c r="F16" s="39">
        <v>0</v>
      </c>
      <c r="G16" s="60">
        <v>0</v>
      </c>
      <c r="H16" s="39">
        <v>549</v>
      </c>
      <c r="I16" s="60">
        <v>0</v>
      </c>
      <c r="J16" s="39">
        <v>0</v>
      </c>
      <c r="K16" s="60">
        <v>0</v>
      </c>
      <c r="L16" s="39">
        <v>0</v>
      </c>
      <c r="M16" s="60">
        <v>0</v>
      </c>
      <c r="N16" s="39">
        <f t="shared" si="0"/>
        <v>549</v>
      </c>
    </row>
    <row r="17" spans="1:14" ht="45" x14ac:dyDescent="0.25">
      <c r="A17" s="38">
        <v>12</v>
      </c>
      <c r="B17" s="69" t="s">
        <v>50</v>
      </c>
      <c r="C17" s="70">
        <v>0</v>
      </c>
      <c r="D17" s="71">
        <v>0</v>
      </c>
      <c r="E17" s="7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0</v>
      </c>
      <c r="M17" s="60">
        <v>0</v>
      </c>
      <c r="N17" s="39">
        <f>SUM(C17:M17)</f>
        <v>0</v>
      </c>
    </row>
    <row r="18" spans="1:14" ht="34.5" thickBot="1" x14ac:dyDescent="0.3">
      <c r="A18" s="38">
        <v>13</v>
      </c>
      <c r="B18" s="69" t="s">
        <v>51</v>
      </c>
      <c r="C18" s="70">
        <v>173</v>
      </c>
      <c r="D18" s="71">
        <v>0</v>
      </c>
      <c r="E18" s="70">
        <v>0</v>
      </c>
      <c r="F18" s="39">
        <v>0</v>
      </c>
      <c r="G18" s="60">
        <v>0</v>
      </c>
      <c r="H18" s="72">
        <v>0</v>
      </c>
      <c r="I18" s="60">
        <v>0</v>
      </c>
      <c r="J18" s="39">
        <v>0</v>
      </c>
      <c r="K18" s="60">
        <v>0</v>
      </c>
      <c r="L18" s="39">
        <v>0</v>
      </c>
      <c r="M18" s="60">
        <v>0</v>
      </c>
      <c r="N18" s="73">
        <f>SUM(C18:M18)</f>
        <v>173</v>
      </c>
    </row>
    <row r="19" spans="1:14" ht="15.75" thickBot="1" x14ac:dyDescent="0.3">
      <c r="A19" s="44"/>
      <c r="B19" s="45" t="s">
        <v>37</v>
      </c>
      <c r="C19" s="49">
        <f t="shared" ref="C19:N19" si="1">SUM(C6:C18)</f>
        <v>97489</v>
      </c>
      <c r="D19" s="50">
        <f>SUM(D6:D18)</f>
        <v>171326</v>
      </c>
      <c r="E19" s="49">
        <f t="shared" si="1"/>
        <v>126646</v>
      </c>
      <c r="F19" s="47">
        <f>SUM(F6:F18)</f>
        <v>145027</v>
      </c>
      <c r="G19" s="49">
        <f t="shared" si="1"/>
        <v>186938</v>
      </c>
      <c r="H19" s="61">
        <f t="shared" si="1"/>
        <v>142873</v>
      </c>
      <c r="I19" s="48">
        <f t="shared" si="1"/>
        <v>83495</v>
      </c>
      <c r="J19" s="47">
        <f t="shared" si="1"/>
        <v>185207</v>
      </c>
      <c r="K19" s="48">
        <f t="shared" si="1"/>
        <v>145299</v>
      </c>
      <c r="L19" s="47">
        <f t="shared" si="1"/>
        <v>145842</v>
      </c>
      <c r="M19" s="48">
        <f t="shared" si="1"/>
        <v>97415</v>
      </c>
      <c r="N19" s="47">
        <f t="shared" si="1"/>
        <v>1527557</v>
      </c>
    </row>
    <row r="20" spans="1:14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thickBot="1" x14ac:dyDescent="0.3">
      <c r="A21" s="329" t="s">
        <v>53</v>
      </c>
      <c r="B21" s="372"/>
      <c r="C21" s="74">
        <f>C19/N19</f>
        <v>6.3820204417903884E-2</v>
      </c>
      <c r="D21" s="75">
        <f>D19/N19</f>
        <v>0.11215686223165486</v>
      </c>
      <c r="E21" s="56">
        <f>E19/N19</f>
        <v>8.2907544530253202E-2</v>
      </c>
      <c r="F21" s="75">
        <f>F19/N19</f>
        <v>9.4940483399310147E-2</v>
      </c>
      <c r="G21" s="56">
        <f>G19/N19</f>
        <v>0.12237710278568983</v>
      </c>
      <c r="H21" s="75">
        <f>H19/N19</f>
        <v>9.353038871871884E-2</v>
      </c>
      <c r="I21" s="56">
        <f>I19/N19</f>
        <v>5.4659171474452345E-2</v>
      </c>
      <c r="J21" s="75">
        <f>J19/N19</f>
        <v>0.12124392084878011</v>
      </c>
      <c r="K21" s="56">
        <f>K19/N19</f>
        <v>9.5118545494538007E-2</v>
      </c>
      <c r="L21" s="75">
        <f>L19/N19</f>
        <v>9.5474015044937771E-2</v>
      </c>
      <c r="M21" s="76">
        <f>M19/N19</f>
        <v>6.3771761053761006E-2</v>
      </c>
      <c r="N21" s="242">
        <f>N19/N19</f>
        <v>1</v>
      </c>
    </row>
  </sheetData>
  <mergeCells count="17">
    <mergeCell ref="C1:K1"/>
    <mergeCell ref="A2:A5"/>
    <mergeCell ref="B2:B5"/>
    <mergeCell ref="C2:M2"/>
    <mergeCell ref="A21:B21"/>
    <mergeCell ref="H3:H5"/>
    <mergeCell ref="I3:I5"/>
    <mergeCell ref="J3:J5"/>
    <mergeCell ref="K3:K5"/>
    <mergeCell ref="N2:N5"/>
    <mergeCell ref="C3:C5"/>
    <mergeCell ref="D3:D5"/>
    <mergeCell ref="E3:E5"/>
    <mergeCell ref="F3:F5"/>
    <mergeCell ref="G3:G5"/>
    <mergeCell ref="L3:L5"/>
    <mergeCell ref="M3:M5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.5703125" customWidth="1"/>
    <col min="2" max="2" width="21.7109375" customWidth="1"/>
  </cols>
  <sheetData>
    <row r="1" spans="1:14" ht="24.75" customHeight="1" thickBot="1" x14ac:dyDescent="0.3">
      <c r="A1" s="31"/>
      <c r="B1" s="31"/>
      <c r="C1" s="331" t="s">
        <v>103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68"/>
    </row>
    <row r="2" spans="1:14" ht="15.75" thickBot="1" x14ac:dyDescent="0.3">
      <c r="A2" s="334" t="s">
        <v>0</v>
      </c>
      <c r="B2" s="336" t="s">
        <v>1</v>
      </c>
      <c r="C2" s="349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36" t="s">
        <v>3</v>
      </c>
    </row>
    <row r="3" spans="1:14" x14ac:dyDescent="0.25">
      <c r="A3" s="360"/>
      <c r="B3" s="361"/>
      <c r="C3" s="367" t="s">
        <v>69</v>
      </c>
      <c r="D3" s="336" t="s">
        <v>4</v>
      </c>
      <c r="E3" s="356" t="s">
        <v>5</v>
      </c>
      <c r="F3" s="379" t="s">
        <v>6</v>
      </c>
      <c r="G3" s="356" t="s">
        <v>7</v>
      </c>
      <c r="H3" s="362" t="s">
        <v>8</v>
      </c>
      <c r="I3" s="356" t="s">
        <v>95</v>
      </c>
      <c r="J3" s="354" t="s">
        <v>9</v>
      </c>
      <c r="K3" s="367" t="s">
        <v>10</v>
      </c>
      <c r="L3" s="336" t="s">
        <v>93</v>
      </c>
      <c r="M3" s="356" t="s">
        <v>11</v>
      </c>
      <c r="N3" s="350"/>
    </row>
    <row r="4" spans="1:14" ht="15.75" thickBot="1" x14ac:dyDescent="0.3">
      <c r="A4" s="357"/>
      <c r="B4" s="351"/>
      <c r="C4" s="369"/>
      <c r="D4" s="357"/>
      <c r="E4" s="357"/>
      <c r="F4" s="380"/>
      <c r="G4" s="357"/>
      <c r="H4" s="363"/>
      <c r="I4" s="357"/>
      <c r="J4" s="355"/>
      <c r="K4" s="369"/>
      <c r="L4" s="357"/>
      <c r="M4" s="357"/>
      <c r="N4" s="351"/>
    </row>
    <row r="5" spans="1:14" x14ac:dyDescent="0.25">
      <c r="A5" s="36">
        <v>1</v>
      </c>
      <c r="B5" s="37" t="s">
        <v>39</v>
      </c>
      <c r="C5" s="86">
        <v>2339</v>
      </c>
      <c r="D5" s="171">
        <v>5460</v>
      </c>
      <c r="E5" s="85">
        <v>3461</v>
      </c>
      <c r="F5" s="93">
        <v>4671</v>
      </c>
      <c r="G5" s="85">
        <v>5288</v>
      </c>
      <c r="H5" s="93">
        <v>4616</v>
      </c>
      <c r="I5" s="85">
        <v>2766</v>
      </c>
      <c r="J5" s="93">
        <v>6302</v>
      </c>
      <c r="K5" s="86">
        <v>4752</v>
      </c>
      <c r="L5" s="93">
        <v>4273</v>
      </c>
      <c r="M5" s="85">
        <v>2649</v>
      </c>
      <c r="N5" s="171">
        <f t="shared" ref="N5:N12" si="0">SUM(C5:M5)</f>
        <v>46577</v>
      </c>
    </row>
    <row r="6" spans="1:14" x14ac:dyDescent="0.25">
      <c r="A6" s="38">
        <v>2</v>
      </c>
      <c r="B6" s="39" t="s">
        <v>40</v>
      </c>
      <c r="C6" s="86">
        <v>272</v>
      </c>
      <c r="D6" s="73">
        <v>796</v>
      </c>
      <c r="E6" s="86">
        <v>337</v>
      </c>
      <c r="F6" s="67">
        <v>543</v>
      </c>
      <c r="G6" s="86">
        <v>263</v>
      </c>
      <c r="H6" s="67">
        <v>278</v>
      </c>
      <c r="I6" s="86">
        <v>134</v>
      </c>
      <c r="J6" s="67">
        <v>421</v>
      </c>
      <c r="K6" s="70">
        <v>518</v>
      </c>
      <c r="L6" s="67">
        <v>364</v>
      </c>
      <c r="M6" s="86">
        <v>308</v>
      </c>
      <c r="N6" s="73">
        <f t="shared" si="0"/>
        <v>4234</v>
      </c>
    </row>
    <row r="7" spans="1:14" x14ac:dyDescent="0.25">
      <c r="A7" s="38">
        <v>3</v>
      </c>
      <c r="B7" s="39" t="s">
        <v>41</v>
      </c>
      <c r="C7" s="70">
        <v>7</v>
      </c>
      <c r="D7" s="73">
        <v>41</v>
      </c>
      <c r="E7" s="86">
        <v>12</v>
      </c>
      <c r="F7" s="67">
        <v>24</v>
      </c>
      <c r="G7" s="86">
        <v>39</v>
      </c>
      <c r="H7" s="71">
        <v>279</v>
      </c>
      <c r="I7" s="70">
        <v>32</v>
      </c>
      <c r="J7" s="67">
        <v>14</v>
      </c>
      <c r="K7" s="70">
        <v>33</v>
      </c>
      <c r="L7" s="67">
        <v>65</v>
      </c>
      <c r="M7" s="70">
        <v>11</v>
      </c>
      <c r="N7" s="73">
        <f t="shared" si="0"/>
        <v>557</v>
      </c>
    </row>
    <row r="8" spans="1:14" x14ac:dyDescent="0.25">
      <c r="A8" s="38">
        <v>4</v>
      </c>
      <c r="B8" s="39" t="s">
        <v>42</v>
      </c>
      <c r="C8" s="70">
        <v>0</v>
      </c>
      <c r="D8" s="39">
        <v>1</v>
      </c>
      <c r="E8" s="70">
        <v>0</v>
      </c>
      <c r="F8" s="71">
        <v>4</v>
      </c>
      <c r="G8" s="70">
        <v>0</v>
      </c>
      <c r="H8" s="71">
        <v>0</v>
      </c>
      <c r="I8" s="70">
        <v>0</v>
      </c>
      <c r="J8" s="71">
        <v>0</v>
      </c>
      <c r="K8" s="87">
        <v>0</v>
      </c>
      <c r="L8" s="67">
        <v>0</v>
      </c>
      <c r="M8" s="70">
        <v>0</v>
      </c>
      <c r="N8" s="73">
        <f t="shared" si="0"/>
        <v>5</v>
      </c>
    </row>
    <row r="9" spans="1:14" x14ac:dyDescent="0.25">
      <c r="A9" s="38">
        <v>5</v>
      </c>
      <c r="B9" s="39" t="s">
        <v>43</v>
      </c>
      <c r="C9" s="70">
        <v>2</v>
      </c>
      <c r="D9" s="39">
        <v>8</v>
      </c>
      <c r="E9" s="70">
        <v>3</v>
      </c>
      <c r="F9" s="71">
        <v>2</v>
      </c>
      <c r="G9" s="70">
        <v>8</v>
      </c>
      <c r="H9" s="71">
        <v>2</v>
      </c>
      <c r="I9" s="70">
        <v>0</v>
      </c>
      <c r="J9" s="71">
        <v>2</v>
      </c>
      <c r="K9" s="70">
        <v>6</v>
      </c>
      <c r="L9" s="71">
        <v>6</v>
      </c>
      <c r="M9" s="70">
        <v>1</v>
      </c>
      <c r="N9" s="39">
        <f t="shared" si="0"/>
        <v>40</v>
      </c>
    </row>
    <row r="10" spans="1:14" x14ac:dyDescent="0.25">
      <c r="A10" s="38">
        <v>6</v>
      </c>
      <c r="B10" s="39" t="s">
        <v>44</v>
      </c>
      <c r="C10" s="70">
        <v>30</v>
      </c>
      <c r="D10" s="39">
        <v>58</v>
      </c>
      <c r="E10" s="70">
        <v>18</v>
      </c>
      <c r="F10" s="71">
        <v>70</v>
      </c>
      <c r="G10" s="70">
        <v>31</v>
      </c>
      <c r="H10" s="71">
        <v>40</v>
      </c>
      <c r="I10" s="70">
        <v>33</v>
      </c>
      <c r="J10" s="71">
        <v>54</v>
      </c>
      <c r="K10" s="85">
        <v>31</v>
      </c>
      <c r="L10" s="71">
        <v>31</v>
      </c>
      <c r="M10" s="70">
        <v>28</v>
      </c>
      <c r="N10" s="73">
        <f t="shared" si="0"/>
        <v>424</v>
      </c>
    </row>
    <row r="11" spans="1:14" x14ac:dyDescent="0.25">
      <c r="A11" s="38">
        <v>7</v>
      </c>
      <c r="B11" s="39" t="s">
        <v>45</v>
      </c>
      <c r="C11" s="86">
        <v>221</v>
      </c>
      <c r="D11" s="73">
        <v>709</v>
      </c>
      <c r="E11" s="86">
        <v>271</v>
      </c>
      <c r="F11" s="67">
        <v>470</v>
      </c>
      <c r="G11" s="86">
        <v>239</v>
      </c>
      <c r="H11" s="67">
        <v>226</v>
      </c>
      <c r="I11" s="70">
        <v>124</v>
      </c>
      <c r="J11" s="67">
        <v>360</v>
      </c>
      <c r="K11" s="85">
        <v>481</v>
      </c>
      <c r="L11" s="71">
        <v>359</v>
      </c>
      <c r="M11" s="86">
        <v>317</v>
      </c>
      <c r="N11" s="73">
        <f t="shared" si="0"/>
        <v>3777</v>
      </c>
    </row>
    <row r="12" spans="1:14" ht="15.75" thickBot="1" x14ac:dyDescent="0.3">
      <c r="A12" s="41">
        <v>8</v>
      </c>
      <c r="B12" s="42" t="s">
        <v>46</v>
      </c>
      <c r="C12" s="87">
        <v>1</v>
      </c>
      <c r="D12" s="39">
        <v>0</v>
      </c>
      <c r="E12" s="87">
        <v>0</v>
      </c>
      <c r="F12" s="178">
        <v>0</v>
      </c>
      <c r="G12" s="87">
        <v>3</v>
      </c>
      <c r="H12" s="178">
        <v>1</v>
      </c>
      <c r="I12" s="87">
        <v>0</v>
      </c>
      <c r="J12" s="178">
        <v>0</v>
      </c>
      <c r="K12" s="87">
        <v>0</v>
      </c>
      <c r="L12" s="178">
        <v>2</v>
      </c>
      <c r="M12" s="87">
        <v>1</v>
      </c>
      <c r="N12" s="42">
        <f t="shared" si="0"/>
        <v>8</v>
      </c>
    </row>
    <row r="13" spans="1:14" ht="15.75" thickBot="1" x14ac:dyDescent="0.3">
      <c r="A13" s="77"/>
      <c r="B13" s="45" t="s">
        <v>3</v>
      </c>
      <c r="C13" s="49">
        <f t="shared" ref="C13:N13" si="1">SUM(C5:C12)</f>
        <v>2872</v>
      </c>
      <c r="D13" s="47">
        <f t="shared" si="1"/>
        <v>7073</v>
      </c>
      <c r="E13" s="49">
        <f t="shared" si="1"/>
        <v>4102</v>
      </c>
      <c r="F13" s="50">
        <f t="shared" si="1"/>
        <v>5784</v>
      </c>
      <c r="G13" s="49">
        <f t="shared" si="1"/>
        <v>5871</v>
      </c>
      <c r="H13" s="143">
        <f t="shared" si="1"/>
        <v>5442</v>
      </c>
      <c r="I13" s="49">
        <f t="shared" si="1"/>
        <v>3089</v>
      </c>
      <c r="J13" s="50">
        <f t="shared" si="1"/>
        <v>7153</v>
      </c>
      <c r="K13" s="49">
        <f t="shared" si="1"/>
        <v>5821</v>
      </c>
      <c r="L13" s="50">
        <f t="shared" si="1"/>
        <v>5100</v>
      </c>
      <c r="M13" s="49">
        <f t="shared" si="1"/>
        <v>3315</v>
      </c>
      <c r="N13" s="61">
        <f t="shared" si="1"/>
        <v>55622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29" t="s">
        <v>53</v>
      </c>
      <c r="B15" s="372"/>
      <c r="C15" s="56">
        <f>C13/N13</f>
        <v>5.1634245442450828E-2</v>
      </c>
      <c r="D15" s="75">
        <f>D13/N13</f>
        <v>0.12716191435043689</v>
      </c>
      <c r="E15" s="56">
        <f>E13/N13</f>
        <v>7.3747797634029694E-2</v>
      </c>
      <c r="F15" s="75">
        <f>F13/N13</f>
        <v>0.10398763079357089</v>
      </c>
      <c r="G15" s="56">
        <f>G13/N13</f>
        <v>0.10555176009492646</v>
      </c>
      <c r="H15" s="75">
        <f>H13/N13</f>
        <v>9.7838984574448964E-2</v>
      </c>
      <c r="I15" s="56">
        <f>I13/N13</f>
        <v>5.5535579446981412E-2</v>
      </c>
      <c r="J15" s="75">
        <f>J13/N13</f>
        <v>0.12860019416777535</v>
      </c>
      <c r="K15" s="56">
        <f>K13/N13</f>
        <v>0.10465283520908993</v>
      </c>
      <c r="L15" s="75">
        <f>L13/N13</f>
        <v>9.1690338355327028E-2</v>
      </c>
      <c r="M15" s="76">
        <f>M13/N13</f>
        <v>5.9598719930962565E-2</v>
      </c>
      <c r="N15" s="242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31"/>
      <c r="B18" s="31"/>
      <c r="C18" s="331" t="s">
        <v>104</v>
      </c>
      <c r="D18" s="332"/>
      <c r="E18" s="332"/>
      <c r="F18" s="332"/>
      <c r="G18" s="332"/>
      <c r="H18" s="332"/>
      <c r="I18" s="332"/>
      <c r="J18" s="333"/>
      <c r="K18" s="333"/>
      <c r="L18" s="31"/>
      <c r="M18" s="31"/>
      <c r="N18" s="239" t="s">
        <v>36</v>
      </c>
    </row>
    <row r="19" spans="1:14" ht="15.75" thickBot="1" x14ac:dyDescent="0.3">
      <c r="A19" s="334" t="s">
        <v>0</v>
      </c>
      <c r="B19" s="336" t="s">
        <v>1</v>
      </c>
      <c r="C19" s="349" t="s">
        <v>2</v>
      </c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36" t="s">
        <v>3</v>
      </c>
    </row>
    <row r="20" spans="1:14" x14ac:dyDescent="0.25">
      <c r="A20" s="360"/>
      <c r="B20" s="361"/>
      <c r="C20" s="367" t="s">
        <v>69</v>
      </c>
      <c r="D20" s="336" t="s">
        <v>4</v>
      </c>
      <c r="E20" s="356" t="s">
        <v>5</v>
      </c>
      <c r="F20" s="379" t="s">
        <v>6</v>
      </c>
      <c r="G20" s="356" t="s">
        <v>7</v>
      </c>
      <c r="H20" s="362" t="s">
        <v>8</v>
      </c>
      <c r="I20" s="356" t="s">
        <v>95</v>
      </c>
      <c r="J20" s="354" t="s">
        <v>9</v>
      </c>
      <c r="K20" s="367" t="s">
        <v>10</v>
      </c>
      <c r="L20" s="336" t="s">
        <v>93</v>
      </c>
      <c r="M20" s="356" t="s">
        <v>11</v>
      </c>
      <c r="N20" s="350"/>
    </row>
    <row r="21" spans="1:14" ht="15.75" thickBot="1" x14ac:dyDescent="0.3">
      <c r="A21" s="357"/>
      <c r="B21" s="351"/>
      <c r="C21" s="369"/>
      <c r="D21" s="357"/>
      <c r="E21" s="357"/>
      <c r="F21" s="380"/>
      <c r="G21" s="357"/>
      <c r="H21" s="363"/>
      <c r="I21" s="357"/>
      <c r="J21" s="355"/>
      <c r="K21" s="369"/>
      <c r="L21" s="357"/>
      <c r="M21" s="357"/>
      <c r="N21" s="351"/>
    </row>
    <row r="22" spans="1:14" x14ac:dyDescent="0.25">
      <c r="A22" s="36">
        <v>1</v>
      </c>
      <c r="B22" s="37" t="s">
        <v>39</v>
      </c>
      <c r="C22" s="86">
        <v>11387</v>
      </c>
      <c r="D22" s="171">
        <v>24911</v>
      </c>
      <c r="E22" s="85">
        <v>16619</v>
      </c>
      <c r="F22" s="93">
        <v>21497</v>
      </c>
      <c r="G22" s="85">
        <v>23730</v>
      </c>
      <c r="H22" s="93">
        <v>20920</v>
      </c>
      <c r="I22" s="85">
        <v>11804</v>
      </c>
      <c r="J22" s="93">
        <v>27016</v>
      </c>
      <c r="K22" s="86">
        <v>20991</v>
      </c>
      <c r="L22" s="93">
        <v>18863</v>
      </c>
      <c r="M22" s="85">
        <v>11892</v>
      </c>
      <c r="N22" s="171">
        <f t="shared" ref="N22:N29" si="2">SUM(C22:M22)</f>
        <v>209630</v>
      </c>
    </row>
    <row r="23" spans="1:14" x14ac:dyDescent="0.25">
      <c r="A23" s="38">
        <v>2</v>
      </c>
      <c r="B23" s="39" t="s">
        <v>40</v>
      </c>
      <c r="C23" s="86">
        <v>4552</v>
      </c>
      <c r="D23" s="73">
        <v>12682</v>
      </c>
      <c r="E23" s="86">
        <v>5758</v>
      </c>
      <c r="F23" s="67">
        <v>8479</v>
      </c>
      <c r="G23" s="86">
        <v>4128</v>
      </c>
      <c r="H23" s="67">
        <v>4508</v>
      </c>
      <c r="I23" s="86">
        <v>2125</v>
      </c>
      <c r="J23" s="67">
        <v>6499</v>
      </c>
      <c r="K23" s="86">
        <v>7979</v>
      </c>
      <c r="L23" s="67">
        <v>5868</v>
      </c>
      <c r="M23" s="86">
        <v>4711</v>
      </c>
      <c r="N23" s="73">
        <f t="shared" si="2"/>
        <v>67289</v>
      </c>
    </row>
    <row r="24" spans="1:14" x14ac:dyDescent="0.25">
      <c r="A24" s="38">
        <v>3</v>
      </c>
      <c r="B24" s="39" t="s">
        <v>41</v>
      </c>
      <c r="C24" s="70">
        <v>121</v>
      </c>
      <c r="D24" s="73">
        <v>621</v>
      </c>
      <c r="E24" s="86">
        <v>207</v>
      </c>
      <c r="F24" s="67">
        <v>414</v>
      </c>
      <c r="G24" s="86">
        <v>587</v>
      </c>
      <c r="H24" s="67">
        <v>2609</v>
      </c>
      <c r="I24" s="86">
        <v>517</v>
      </c>
      <c r="J24" s="67">
        <v>172</v>
      </c>
      <c r="K24" s="86">
        <v>431</v>
      </c>
      <c r="L24" s="67">
        <v>1018</v>
      </c>
      <c r="M24" s="70">
        <v>189</v>
      </c>
      <c r="N24" s="73">
        <f t="shared" si="2"/>
        <v>6886</v>
      </c>
    </row>
    <row r="25" spans="1:14" x14ac:dyDescent="0.25">
      <c r="A25" s="38">
        <v>4</v>
      </c>
      <c r="B25" s="39" t="s">
        <v>42</v>
      </c>
      <c r="C25" s="70">
        <v>0</v>
      </c>
      <c r="D25" s="39">
        <v>6</v>
      </c>
      <c r="E25" s="70">
        <v>0</v>
      </c>
      <c r="F25" s="71">
        <v>69</v>
      </c>
      <c r="G25" s="70">
        <v>0</v>
      </c>
      <c r="H25" s="71">
        <v>0</v>
      </c>
      <c r="I25" s="70">
        <v>0</v>
      </c>
      <c r="J25" s="71">
        <v>0</v>
      </c>
      <c r="K25" s="87">
        <v>0</v>
      </c>
      <c r="L25" s="67">
        <v>0</v>
      </c>
      <c r="M25" s="70">
        <v>0</v>
      </c>
      <c r="N25" s="271">
        <f t="shared" si="2"/>
        <v>75</v>
      </c>
    </row>
    <row r="26" spans="1:14" x14ac:dyDescent="0.25">
      <c r="A26" s="38">
        <v>5</v>
      </c>
      <c r="B26" s="39" t="s">
        <v>43</v>
      </c>
      <c r="C26" s="70">
        <v>11</v>
      </c>
      <c r="D26" s="39">
        <v>44</v>
      </c>
      <c r="E26" s="70">
        <v>17</v>
      </c>
      <c r="F26" s="71">
        <v>11</v>
      </c>
      <c r="G26" s="70">
        <v>39</v>
      </c>
      <c r="H26" s="71">
        <v>11</v>
      </c>
      <c r="I26" s="70">
        <v>0</v>
      </c>
      <c r="J26" s="71">
        <v>11</v>
      </c>
      <c r="K26" s="70">
        <v>33</v>
      </c>
      <c r="L26" s="71">
        <v>33</v>
      </c>
      <c r="M26" s="70">
        <v>6</v>
      </c>
      <c r="N26" s="39">
        <f t="shared" si="2"/>
        <v>216</v>
      </c>
    </row>
    <row r="27" spans="1:14" x14ac:dyDescent="0.25">
      <c r="A27" s="38">
        <v>6</v>
      </c>
      <c r="B27" s="39" t="s">
        <v>44</v>
      </c>
      <c r="C27" s="70">
        <v>56</v>
      </c>
      <c r="D27" s="39">
        <v>101</v>
      </c>
      <c r="E27" s="70">
        <v>33</v>
      </c>
      <c r="F27" s="71">
        <v>127</v>
      </c>
      <c r="G27" s="70">
        <v>54</v>
      </c>
      <c r="H27" s="71">
        <v>71</v>
      </c>
      <c r="I27" s="70">
        <v>60</v>
      </c>
      <c r="J27" s="71">
        <v>96</v>
      </c>
      <c r="K27" s="85">
        <v>57</v>
      </c>
      <c r="L27" s="71">
        <v>57</v>
      </c>
      <c r="M27" s="70">
        <v>47</v>
      </c>
      <c r="N27" s="271">
        <f t="shared" si="2"/>
        <v>759</v>
      </c>
    </row>
    <row r="28" spans="1:14" x14ac:dyDescent="0.25">
      <c r="A28" s="38">
        <v>7</v>
      </c>
      <c r="B28" s="39" t="s">
        <v>45</v>
      </c>
      <c r="C28" s="86">
        <v>1215</v>
      </c>
      <c r="D28" s="73">
        <v>3784</v>
      </c>
      <c r="E28" s="86">
        <v>1484</v>
      </c>
      <c r="F28" s="67">
        <v>2496</v>
      </c>
      <c r="G28" s="86">
        <v>1255</v>
      </c>
      <c r="H28" s="282">
        <v>1207</v>
      </c>
      <c r="I28" s="86">
        <v>660</v>
      </c>
      <c r="J28" s="67">
        <v>1882</v>
      </c>
      <c r="K28" s="85">
        <v>2526</v>
      </c>
      <c r="L28" s="67">
        <v>1846</v>
      </c>
      <c r="M28" s="86">
        <v>1547</v>
      </c>
      <c r="N28" s="73">
        <f t="shared" si="2"/>
        <v>19902</v>
      </c>
    </row>
    <row r="29" spans="1:14" ht="15.75" thickBot="1" x14ac:dyDescent="0.3">
      <c r="A29" s="41">
        <v>8</v>
      </c>
      <c r="B29" s="42" t="s">
        <v>46</v>
      </c>
      <c r="C29" s="87">
        <v>6</v>
      </c>
      <c r="D29" s="39">
        <v>0</v>
      </c>
      <c r="E29" s="87">
        <v>0</v>
      </c>
      <c r="F29" s="178">
        <v>0</v>
      </c>
      <c r="G29" s="87">
        <v>17</v>
      </c>
      <c r="H29" s="178">
        <v>6</v>
      </c>
      <c r="I29" s="87">
        <v>0</v>
      </c>
      <c r="J29" s="178">
        <v>0</v>
      </c>
      <c r="K29" s="87">
        <v>0</v>
      </c>
      <c r="L29" s="178">
        <v>11</v>
      </c>
      <c r="M29" s="87">
        <v>6</v>
      </c>
      <c r="N29" s="42">
        <f t="shared" si="2"/>
        <v>46</v>
      </c>
    </row>
    <row r="30" spans="1:14" ht="15.75" thickBot="1" x14ac:dyDescent="0.3">
      <c r="A30" s="77"/>
      <c r="B30" s="45" t="s">
        <v>3</v>
      </c>
      <c r="C30" s="49">
        <f t="shared" ref="C30:N30" si="3">SUM(C22:C29)</f>
        <v>17348</v>
      </c>
      <c r="D30" s="47">
        <f t="shared" si="3"/>
        <v>42149</v>
      </c>
      <c r="E30" s="49">
        <f t="shared" si="3"/>
        <v>24118</v>
      </c>
      <c r="F30" s="50">
        <f>SUM(F22:F29)</f>
        <v>33093</v>
      </c>
      <c r="G30" s="49">
        <f t="shared" si="3"/>
        <v>29810</v>
      </c>
      <c r="H30" s="50">
        <f t="shared" si="3"/>
        <v>29332</v>
      </c>
      <c r="I30" s="49">
        <f t="shared" si="3"/>
        <v>15166</v>
      </c>
      <c r="J30" s="50">
        <f t="shared" si="3"/>
        <v>35676</v>
      </c>
      <c r="K30" s="49">
        <f t="shared" si="3"/>
        <v>32017</v>
      </c>
      <c r="L30" s="50">
        <f t="shared" si="3"/>
        <v>27696</v>
      </c>
      <c r="M30" s="49">
        <f t="shared" si="3"/>
        <v>18398</v>
      </c>
      <c r="N30" s="61">
        <f t="shared" si="3"/>
        <v>304803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29" t="s">
        <v>53</v>
      </c>
      <c r="B32" s="372"/>
      <c r="C32" s="56">
        <f>C30/N30</f>
        <v>5.6915450307247629E-2</v>
      </c>
      <c r="D32" s="75">
        <f>D30/N30</f>
        <v>0.13828275968412385</v>
      </c>
      <c r="E32" s="56">
        <f>E30/N30</f>
        <v>7.9126517783617609E-2</v>
      </c>
      <c r="F32" s="75">
        <f>F30/N30</f>
        <v>0.10857176602592494</v>
      </c>
      <c r="G32" s="56">
        <f>G30/N30</f>
        <v>9.7800874663307114E-2</v>
      </c>
      <c r="H32" s="75">
        <f>H30/N30</f>
        <v>9.6232648628786457E-2</v>
      </c>
      <c r="I32" s="56">
        <f>I30/N30</f>
        <v>4.9756728116193083E-2</v>
      </c>
      <c r="J32" s="75">
        <f>J30/N30</f>
        <v>0.11704609206602297</v>
      </c>
      <c r="K32" s="56">
        <f>K30/N30</f>
        <v>0.10504161704445167</v>
      </c>
      <c r="L32" s="75">
        <f>L30/N30</f>
        <v>9.0865247389297354E-2</v>
      </c>
      <c r="M32" s="56">
        <f>M30/N30</f>
        <v>6.036029829102732E-2</v>
      </c>
      <c r="N32" s="242">
        <f>N30/N30</f>
        <v>1</v>
      </c>
    </row>
  </sheetData>
  <mergeCells count="34">
    <mergeCell ref="A32:B32"/>
    <mergeCell ref="C18:K18"/>
    <mergeCell ref="A19:A21"/>
    <mergeCell ref="B19:B21"/>
    <mergeCell ref="C19:M19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15:B15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Премија</vt:lpstr>
      <vt:lpstr>Број на склучени договори</vt:lpstr>
      <vt:lpstr>Ликвидирани штети</vt:lpstr>
      <vt:lpstr>Број на ликвидирани штети</vt:lpstr>
      <vt:lpstr>Број на резервирани штети</vt:lpstr>
      <vt:lpstr>Резервации</vt:lpstr>
      <vt:lpstr>ЗАО договори</vt:lpstr>
      <vt:lpstr>ЗАО Премија</vt:lpstr>
      <vt:lpstr>ЗК Број Премија</vt:lpstr>
      <vt:lpstr>ГР Број и Премија </vt:lpstr>
      <vt:lpstr>ЗАО број Лик штети</vt:lpstr>
      <vt:lpstr>ЗАО Ликвидирани штети</vt:lpstr>
      <vt:lpstr>ЗК број и штети</vt:lpstr>
      <vt:lpstr>ГР Број Штети</vt:lpstr>
      <vt:lpstr>Техничка премија</vt:lpstr>
      <vt:lpstr>Рез за настанати при штети</vt:lpstr>
      <vt:lpstr>Продажба по канали</vt:lpstr>
      <vt:lpstr>Бруто тех</vt:lpstr>
      <vt:lpstr>Вкупно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BetiMitrovska</dc:creator>
  <cp:lastModifiedBy>BetiMitrovska</cp:lastModifiedBy>
  <cp:lastPrinted>2020-08-11T08:07:03Z</cp:lastPrinted>
  <dcterms:created xsi:type="dcterms:W3CDTF">2013-08-27T07:05:34Z</dcterms:created>
  <dcterms:modified xsi:type="dcterms:W3CDTF">2020-08-11T10:04:12Z</dcterms:modified>
</cp:coreProperties>
</file>