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955" windowWidth="20115" windowHeight="1185" firstSheet="13" activeTab="17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Не пријавени штети" sheetId="58" r:id="rId7"/>
    <sheet name="ЗАО договори" sheetId="8" r:id="rId8"/>
    <sheet name="ЗАО Премија" sheetId="9" r:id="rId9"/>
    <sheet name="ЗК Број Премија" sheetId="12" r:id="rId10"/>
    <sheet name="ГР Број и Премија " sheetId="53" r:id="rId11"/>
    <sheet name="ЗАО број Лик штети" sheetId="32" r:id="rId12"/>
    <sheet name="ЗАО Ликвидирани штети" sheetId="31" r:id="rId13"/>
    <sheet name="ЗК број и штети" sheetId="30" r:id="rId14"/>
    <sheet name="ГР Број Штети" sheetId="29" r:id="rId15"/>
    <sheet name="Техничка премија" sheetId="10" r:id="rId16"/>
    <sheet name="Рез за настанати при штети" sheetId="17" r:id="rId17"/>
    <sheet name="Продажба по канали" sheetId="34" r:id="rId18"/>
    <sheet name="Бруто тех" sheetId="47" r:id="rId19"/>
    <sheet name="Вкупно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calcPr calcId="145621"/>
</workbook>
</file>

<file path=xl/calcChain.xml><?xml version="1.0" encoding="utf-8"?>
<calcChain xmlns="http://schemas.openxmlformats.org/spreadsheetml/2006/main">
  <c r="H34" i="34" l="1"/>
  <c r="H30" i="34"/>
  <c r="H26" i="34"/>
  <c r="H22" i="34"/>
  <c r="H18" i="34"/>
  <c r="H10" i="34"/>
  <c r="J13" i="47" l="1"/>
  <c r="F13" i="47"/>
  <c r="E13" i="47"/>
  <c r="G13" i="47" s="1"/>
  <c r="D13" i="47"/>
  <c r="C13" i="47"/>
  <c r="H33" i="34"/>
  <c r="H32" i="34"/>
  <c r="H29" i="34"/>
  <c r="H28" i="34"/>
  <c r="H25" i="34"/>
  <c r="H24" i="34"/>
  <c r="H21" i="34"/>
  <c r="H20" i="34"/>
  <c r="H17" i="34"/>
  <c r="H16" i="34"/>
  <c r="H14" i="34"/>
  <c r="H13" i="34"/>
  <c r="H12" i="34"/>
  <c r="H9" i="34"/>
  <c r="H8" i="34"/>
  <c r="H6" i="34"/>
  <c r="H5" i="34"/>
  <c r="H4" i="34"/>
  <c r="I7" i="17" l="1"/>
  <c r="I6" i="17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8" i="29"/>
  <c r="I27" i="29"/>
  <c r="I26" i="29"/>
  <c r="I25" i="29"/>
  <c r="I24" i="29"/>
  <c r="I23" i="29"/>
  <c r="I22" i="29"/>
  <c r="I21" i="29"/>
  <c r="I12" i="29"/>
  <c r="I11" i="29"/>
  <c r="I10" i="29"/>
  <c r="I9" i="29"/>
  <c r="I8" i="29"/>
  <c r="I7" i="29"/>
  <c r="I6" i="29"/>
  <c r="I5" i="29"/>
  <c r="I29" i="30"/>
  <c r="I28" i="30"/>
  <c r="I27" i="30"/>
  <c r="I26" i="30"/>
  <c r="I25" i="30"/>
  <c r="I24" i="30"/>
  <c r="I23" i="30"/>
  <c r="I22" i="30"/>
  <c r="I12" i="30"/>
  <c r="I11" i="30"/>
  <c r="I10" i="30"/>
  <c r="I9" i="30"/>
  <c r="I8" i="30"/>
  <c r="I7" i="30"/>
  <c r="I6" i="30"/>
  <c r="I5" i="30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28" i="53"/>
  <c r="I27" i="53"/>
  <c r="I26" i="53"/>
  <c r="I25" i="53"/>
  <c r="I24" i="53"/>
  <c r="I23" i="53"/>
  <c r="I22" i="53"/>
  <c r="I21" i="53"/>
  <c r="I12" i="53"/>
  <c r="I11" i="53"/>
  <c r="I10" i="53"/>
  <c r="I9" i="53"/>
  <c r="I8" i="53"/>
  <c r="I7" i="53"/>
  <c r="I6" i="53"/>
  <c r="I5" i="53"/>
  <c r="I29" i="12"/>
  <c r="I28" i="12"/>
  <c r="I27" i="12"/>
  <c r="I26" i="12"/>
  <c r="I25" i="12"/>
  <c r="I24" i="12"/>
  <c r="I23" i="12"/>
  <c r="I22" i="12"/>
  <c r="I12" i="12"/>
  <c r="I11" i="12"/>
  <c r="I10" i="12"/>
  <c r="I9" i="12"/>
  <c r="I8" i="12"/>
  <c r="I7" i="12"/>
  <c r="I6" i="12"/>
  <c r="I5" i="12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C2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4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E7" i="17" l="1"/>
  <c r="G28" i="58"/>
  <c r="F28" i="58"/>
  <c r="E28" i="58"/>
  <c r="D28" i="58"/>
  <c r="C28" i="58" l="1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L21" i="58" l="1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J21" i="58" l="1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H21" i="58" l="1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G21" i="58" l="1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F21" i="58"/>
  <c r="F20" i="58"/>
  <c r="F19" i="58"/>
  <c r="F18" i="58"/>
  <c r="F17" i="58"/>
  <c r="F16" i="58"/>
  <c r="F15" i="58"/>
  <c r="F14" i="58"/>
  <c r="F12" i="58"/>
  <c r="F13" i="58"/>
  <c r="F11" i="58"/>
  <c r="F10" i="58"/>
  <c r="F9" i="58"/>
  <c r="F8" i="58"/>
  <c r="F7" i="58"/>
  <c r="F6" i="58"/>
  <c r="F5" i="58"/>
  <c r="F4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6" i="58"/>
  <c r="E5" i="58"/>
  <c r="E4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6" i="58"/>
  <c r="D5" i="58"/>
  <c r="D4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N6" i="58" s="1"/>
  <c r="C5" i="58"/>
  <c r="C4" i="58"/>
  <c r="N20" i="58"/>
  <c r="N19" i="58"/>
  <c r="K22" i="58"/>
  <c r="E22" i="58"/>
  <c r="D22" i="58"/>
  <c r="J22" i="58" l="1"/>
  <c r="L22" i="58"/>
  <c r="I22" i="58"/>
  <c r="M22" i="58"/>
  <c r="N8" i="58"/>
  <c r="N16" i="58"/>
  <c r="N21" i="58"/>
  <c r="H22" i="58"/>
  <c r="N17" i="58"/>
  <c r="N18" i="58"/>
  <c r="G22" i="58"/>
  <c r="F22" i="58"/>
  <c r="N4" i="58"/>
  <c r="N14" i="58"/>
  <c r="N12" i="58"/>
  <c r="N15" i="58"/>
  <c r="N11" i="58"/>
  <c r="N7" i="58"/>
  <c r="N5" i="58"/>
  <c r="N10" i="58"/>
  <c r="C22" i="58"/>
  <c r="N9" i="58"/>
  <c r="N13" i="58"/>
  <c r="H28" i="58"/>
  <c r="D30" i="58" s="1"/>
  <c r="E30" i="58" l="1"/>
  <c r="C30" i="58"/>
  <c r="F30" i="58"/>
  <c r="N22" i="58"/>
  <c r="K24" i="58" s="1"/>
  <c r="H30" i="58"/>
  <c r="M28" i="58"/>
  <c r="G30" i="58"/>
  <c r="C34" i="34"/>
  <c r="C33" i="34"/>
  <c r="C32" i="34"/>
  <c r="C30" i="34"/>
  <c r="C29" i="34"/>
  <c r="C28" i="34"/>
  <c r="C26" i="34"/>
  <c r="C25" i="34"/>
  <c r="C24" i="34"/>
  <c r="C22" i="34"/>
  <c r="C21" i="34"/>
  <c r="C20" i="34"/>
  <c r="C18" i="34"/>
  <c r="C17" i="34"/>
  <c r="C16" i="34"/>
  <c r="C14" i="34"/>
  <c r="C13" i="34"/>
  <c r="C12" i="34"/>
  <c r="F12" i="47"/>
  <c r="E12" i="47"/>
  <c r="D12" i="47"/>
  <c r="C12" i="47"/>
  <c r="G34" i="34"/>
  <c r="G33" i="34"/>
  <c r="G32" i="34"/>
  <c r="G30" i="34"/>
  <c r="G29" i="34"/>
  <c r="G28" i="34"/>
  <c r="G26" i="34"/>
  <c r="G25" i="34"/>
  <c r="G24" i="34"/>
  <c r="G22" i="34"/>
  <c r="G21" i="34"/>
  <c r="G20" i="34"/>
  <c r="G18" i="34"/>
  <c r="G17" i="34"/>
  <c r="G16" i="34"/>
  <c r="G14" i="34"/>
  <c r="G13" i="34"/>
  <c r="G12" i="34"/>
  <c r="G10" i="34"/>
  <c r="G9" i="34"/>
  <c r="G8" i="34"/>
  <c r="G6" i="34"/>
  <c r="G5" i="34"/>
  <c r="G4" i="34"/>
  <c r="H7" i="17"/>
  <c r="H6" i="17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28" i="29"/>
  <c r="H27" i="29"/>
  <c r="H26" i="29"/>
  <c r="H25" i="29"/>
  <c r="H24" i="29"/>
  <c r="H23" i="29"/>
  <c r="H22" i="29"/>
  <c r="H21" i="29"/>
  <c r="H12" i="29"/>
  <c r="H11" i="29"/>
  <c r="H10" i="29"/>
  <c r="H9" i="29"/>
  <c r="H8" i="29"/>
  <c r="H7" i="29"/>
  <c r="H6" i="29"/>
  <c r="H5" i="29"/>
  <c r="H29" i="30"/>
  <c r="H28" i="30"/>
  <c r="H27" i="30"/>
  <c r="H26" i="30"/>
  <c r="H25" i="30"/>
  <c r="H24" i="30"/>
  <c r="H23" i="30"/>
  <c r="H22" i="30"/>
  <c r="H12" i="30"/>
  <c r="H11" i="30"/>
  <c r="H10" i="30"/>
  <c r="H9" i="30"/>
  <c r="H8" i="30"/>
  <c r="H7" i="30"/>
  <c r="H6" i="30"/>
  <c r="H5" i="30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28" i="53"/>
  <c r="H27" i="53"/>
  <c r="H26" i="53"/>
  <c r="H25" i="53"/>
  <c r="H24" i="53"/>
  <c r="H23" i="53"/>
  <c r="H22" i="53"/>
  <c r="H21" i="53"/>
  <c r="H12" i="53"/>
  <c r="H11" i="53"/>
  <c r="H10" i="53"/>
  <c r="H9" i="53"/>
  <c r="H8" i="53"/>
  <c r="H7" i="53"/>
  <c r="H6" i="53"/>
  <c r="H5" i="53"/>
  <c r="H29" i="12"/>
  <c r="H28" i="12"/>
  <c r="H27" i="12"/>
  <c r="H26" i="12"/>
  <c r="H25" i="12"/>
  <c r="H24" i="12"/>
  <c r="H23" i="12"/>
  <c r="H22" i="12"/>
  <c r="H12" i="12"/>
  <c r="H11" i="12"/>
  <c r="H10" i="12"/>
  <c r="H9" i="12"/>
  <c r="H8" i="12"/>
  <c r="H7" i="12"/>
  <c r="H6" i="12"/>
  <c r="H5" i="12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J24" i="58" l="1"/>
  <c r="D24" i="58"/>
  <c r="G24" i="58"/>
  <c r="C24" i="58"/>
  <c r="E24" i="58"/>
  <c r="H24" i="58"/>
  <c r="F24" i="58"/>
  <c r="I24" i="58"/>
  <c r="L24" i="58"/>
  <c r="M24" i="58"/>
  <c r="N24" i="58"/>
  <c r="M27" i="58"/>
  <c r="M29" i="58" s="1"/>
  <c r="N29" i="58" s="1"/>
  <c r="G12" i="47"/>
  <c r="L34" i="34"/>
  <c r="L33" i="34"/>
  <c r="L32" i="34"/>
  <c r="L30" i="34"/>
  <c r="L29" i="34"/>
  <c r="L28" i="34"/>
  <c r="L26" i="34"/>
  <c r="L25" i="34"/>
  <c r="L24" i="34"/>
  <c r="L22" i="34"/>
  <c r="L21" i="34"/>
  <c r="L20" i="34"/>
  <c r="L18" i="34"/>
  <c r="L17" i="34"/>
  <c r="L16" i="34"/>
  <c r="L14" i="34"/>
  <c r="L13" i="34"/>
  <c r="L12" i="34"/>
  <c r="L10" i="34"/>
  <c r="L9" i="34"/>
  <c r="L8" i="34"/>
  <c r="L6" i="34"/>
  <c r="L5" i="34"/>
  <c r="L4" i="34"/>
  <c r="N27" i="58" l="1"/>
  <c r="N28" i="58"/>
  <c r="J34" i="34"/>
  <c r="J33" i="34"/>
  <c r="J32" i="34"/>
  <c r="J30" i="34"/>
  <c r="J28" i="34"/>
  <c r="J29" i="34"/>
  <c r="J26" i="34"/>
  <c r="J25" i="34"/>
  <c r="J24" i="34"/>
  <c r="J22" i="34"/>
  <c r="J21" i="34"/>
  <c r="J20" i="34"/>
  <c r="J18" i="34"/>
  <c r="J17" i="34"/>
  <c r="J16" i="34"/>
  <c r="J14" i="34"/>
  <c r="J13" i="34"/>
  <c r="J12" i="34"/>
  <c r="J6" i="34"/>
  <c r="J5" i="34"/>
  <c r="J4" i="34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22" i="2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22" i="1" l="1"/>
  <c r="G12" i="57"/>
  <c r="G10" i="57"/>
  <c r="G9" i="57"/>
  <c r="F12" i="57"/>
  <c r="F10" i="57"/>
  <c r="F9" i="57"/>
  <c r="E12" i="57"/>
  <c r="E10" i="57"/>
  <c r="E9" i="57"/>
  <c r="D12" i="57"/>
  <c r="D10" i="57"/>
  <c r="D9" i="57"/>
  <c r="D11" i="57" l="1"/>
  <c r="F11" i="57"/>
  <c r="G11" i="57"/>
  <c r="E11" i="57"/>
  <c r="F16" i="47"/>
  <c r="E16" i="47"/>
  <c r="D16" i="47"/>
  <c r="C16" i="47"/>
  <c r="G16" i="47" l="1"/>
  <c r="K16" i="47" s="1"/>
  <c r="K34" i="34"/>
  <c r="K33" i="34"/>
  <c r="K32" i="34"/>
  <c r="K26" i="34"/>
  <c r="K25" i="34"/>
  <c r="K24" i="34"/>
  <c r="K22" i="34"/>
  <c r="K21" i="34"/>
  <c r="K20" i="34"/>
  <c r="K18" i="34"/>
  <c r="K17" i="34"/>
  <c r="K16" i="34"/>
  <c r="K14" i="34"/>
  <c r="K13" i="34"/>
  <c r="K12" i="34"/>
  <c r="K28" i="34"/>
  <c r="K30" i="34"/>
  <c r="K10" i="34"/>
  <c r="K6" i="34"/>
  <c r="K4" i="3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2" i="3" l="1"/>
  <c r="L22" i="4"/>
  <c r="L22" i="1"/>
  <c r="E21" i="5"/>
  <c r="E20" i="5"/>
  <c r="E19" i="5"/>
  <c r="E18" i="5"/>
  <c r="E17" i="5"/>
  <c r="E16" i="5"/>
  <c r="E15" i="5"/>
  <c r="E14" i="5"/>
  <c r="E13" i="5"/>
  <c r="E12" i="5"/>
  <c r="E11" i="5"/>
  <c r="E10" i="5"/>
  <c r="E8" i="5"/>
  <c r="E7" i="5"/>
  <c r="E6" i="5"/>
  <c r="E5" i="5"/>
  <c r="E4" i="5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2" i="1" l="1"/>
  <c r="E22" i="5"/>
  <c r="I20" i="47"/>
  <c r="G20" i="47"/>
  <c r="F20" i="47"/>
  <c r="E20" i="47"/>
  <c r="D20" i="47"/>
  <c r="C20" i="47"/>
  <c r="D13" i="17"/>
  <c r="D12" i="17"/>
  <c r="D28" i="10"/>
  <c r="D28" i="6"/>
  <c r="D28" i="5"/>
  <c r="E28" i="5"/>
  <c r="D28" i="4"/>
  <c r="D28" i="3"/>
  <c r="D28" i="2"/>
  <c r="D28" i="1"/>
  <c r="K20" i="47" l="1"/>
  <c r="J21" i="6" l="1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2" i="4" l="1"/>
  <c r="J22" i="6"/>
  <c r="J22" i="3"/>
  <c r="J22" i="5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1" i="1"/>
  <c r="J20" i="1"/>
  <c r="J19" i="1"/>
  <c r="J18" i="1"/>
  <c r="J17" i="1"/>
  <c r="J16" i="1"/>
  <c r="J15" i="1"/>
  <c r="J14" i="1"/>
  <c r="J13" i="1"/>
  <c r="J12" i="1"/>
  <c r="J11" i="1"/>
  <c r="J9" i="1"/>
  <c r="J10" i="1"/>
  <c r="J8" i="1"/>
  <c r="J7" i="1"/>
  <c r="J6" i="1"/>
  <c r="J4" i="1"/>
  <c r="J5" i="1"/>
  <c r="J22" i="1" l="1"/>
  <c r="L7" i="17" l="1"/>
  <c r="L6" i="17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28" i="29"/>
  <c r="L27" i="29"/>
  <c r="L26" i="29"/>
  <c r="L25" i="29"/>
  <c r="L24" i="29"/>
  <c r="L23" i="29"/>
  <c r="L22" i="29"/>
  <c r="L21" i="29"/>
  <c r="L12" i="29"/>
  <c r="L11" i="29"/>
  <c r="L10" i="29"/>
  <c r="L9" i="29"/>
  <c r="L8" i="29"/>
  <c r="L7" i="29"/>
  <c r="L6" i="29"/>
  <c r="L5" i="29"/>
  <c r="L29" i="30"/>
  <c r="L28" i="30"/>
  <c r="L27" i="30"/>
  <c r="L26" i="30"/>
  <c r="L25" i="30"/>
  <c r="L24" i="30"/>
  <c r="L23" i="30"/>
  <c r="L22" i="30"/>
  <c r="L12" i="30"/>
  <c r="L11" i="30"/>
  <c r="L10" i="30"/>
  <c r="L9" i="30"/>
  <c r="L8" i="30"/>
  <c r="L7" i="30"/>
  <c r="L6" i="30"/>
  <c r="L5" i="30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28" i="53"/>
  <c r="L27" i="53"/>
  <c r="L26" i="53"/>
  <c r="L25" i="53"/>
  <c r="L24" i="53"/>
  <c r="L23" i="53"/>
  <c r="L22" i="53"/>
  <c r="L21" i="53"/>
  <c r="L12" i="53"/>
  <c r="L11" i="53"/>
  <c r="L10" i="53"/>
  <c r="L9" i="53"/>
  <c r="L8" i="53"/>
  <c r="L7" i="53"/>
  <c r="L6" i="53"/>
  <c r="L5" i="53"/>
  <c r="L29" i="12"/>
  <c r="L28" i="12"/>
  <c r="L27" i="12"/>
  <c r="L26" i="12"/>
  <c r="L25" i="12"/>
  <c r="L24" i="12"/>
  <c r="L23" i="12"/>
  <c r="L22" i="12"/>
  <c r="L12" i="12"/>
  <c r="L11" i="12"/>
  <c r="L10" i="12"/>
  <c r="L9" i="12"/>
  <c r="L8" i="12"/>
  <c r="L7" i="12"/>
  <c r="L6" i="12"/>
  <c r="L5" i="12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I22" i="3" l="1"/>
  <c r="I30" i="12"/>
  <c r="J17" i="47" l="1"/>
  <c r="F17" i="47"/>
  <c r="E17" i="47"/>
  <c r="D17" i="47"/>
  <c r="C17" i="47"/>
  <c r="M7" i="17"/>
  <c r="M6" i="17"/>
  <c r="M11" i="10"/>
  <c r="M12" i="10"/>
  <c r="M13" i="10"/>
  <c r="M14" i="10"/>
  <c r="M15" i="10"/>
  <c r="M16" i="10"/>
  <c r="M17" i="10"/>
  <c r="M18" i="10"/>
  <c r="M19" i="10"/>
  <c r="M20" i="10"/>
  <c r="M21" i="10"/>
  <c r="M10" i="10"/>
  <c r="M9" i="10"/>
  <c r="M8" i="10"/>
  <c r="M7" i="10"/>
  <c r="M6" i="10"/>
  <c r="M5" i="10"/>
  <c r="M4" i="10"/>
  <c r="M28" i="29"/>
  <c r="M27" i="29"/>
  <c r="M26" i="29"/>
  <c r="M25" i="29"/>
  <c r="M24" i="29"/>
  <c r="M23" i="29"/>
  <c r="M22" i="29"/>
  <c r="M21" i="29"/>
  <c r="M12" i="29"/>
  <c r="M11" i="29"/>
  <c r="M10" i="29"/>
  <c r="M9" i="29"/>
  <c r="M8" i="29"/>
  <c r="M7" i="29"/>
  <c r="M6" i="29"/>
  <c r="M5" i="29"/>
  <c r="M29" i="30"/>
  <c r="M28" i="30"/>
  <c r="M27" i="30"/>
  <c r="M26" i="30"/>
  <c r="M25" i="30"/>
  <c r="M24" i="30"/>
  <c r="M23" i="30"/>
  <c r="M22" i="30"/>
  <c r="M12" i="30"/>
  <c r="M11" i="30"/>
  <c r="M10" i="30"/>
  <c r="M9" i="30"/>
  <c r="M8" i="30"/>
  <c r="M7" i="30"/>
  <c r="M6" i="30"/>
  <c r="M5" i="30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28" i="53"/>
  <c r="M27" i="53"/>
  <c r="M26" i="53"/>
  <c r="M25" i="53"/>
  <c r="M24" i="53"/>
  <c r="M23" i="53"/>
  <c r="M22" i="53"/>
  <c r="M21" i="53"/>
  <c r="M12" i="53"/>
  <c r="M11" i="53"/>
  <c r="M10" i="53"/>
  <c r="M9" i="53"/>
  <c r="M8" i="53"/>
  <c r="M7" i="53"/>
  <c r="M6" i="53"/>
  <c r="M5" i="53"/>
  <c r="M29" i="12"/>
  <c r="M28" i="12"/>
  <c r="M27" i="12"/>
  <c r="M26" i="12"/>
  <c r="M25" i="12"/>
  <c r="M24" i="12"/>
  <c r="M23" i="12"/>
  <c r="M22" i="12"/>
  <c r="M12" i="12"/>
  <c r="M11" i="12"/>
  <c r="M10" i="12"/>
  <c r="M9" i="12"/>
  <c r="M8" i="12"/>
  <c r="M7" i="12"/>
  <c r="M6" i="12"/>
  <c r="M5" i="12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G17" i="47" l="1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J14" i="47" l="1"/>
  <c r="F14" i="47"/>
  <c r="E14" i="47"/>
  <c r="D14" i="47"/>
  <c r="C14" i="47"/>
  <c r="I34" i="34"/>
  <c r="I33" i="34"/>
  <c r="I32" i="34"/>
  <c r="I30" i="34"/>
  <c r="I29" i="34"/>
  <c r="I28" i="34"/>
  <c r="I26" i="34"/>
  <c r="I25" i="34"/>
  <c r="I24" i="34"/>
  <c r="I22" i="34"/>
  <c r="I21" i="34"/>
  <c r="I20" i="34"/>
  <c r="I18" i="34"/>
  <c r="I17" i="34"/>
  <c r="I16" i="34"/>
  <c r="I14" i="34"/>
  <c r="I13" i="34"/>
  <c r="I12" i="34"/>
  <c r="I10" i="34"/>
  <c r="I9" i="34"/>
  <c r="I8" i="34"/>
  <c r="I6" i="34"/>
  <c r="I5" i="34"/>
  <c r="I4" i="34"/>
  <c r="J7" i="17"/>
  <c r="J6" i="17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8" i="29"/>
  <c r="J27" i="29"/>
  <c r="J26" i="29"/>
  <c r="J25" i="29"/>
  <c r="J24" i="29"/>
  <c r="J23" i="29"/>
  <c r="J22" i="29"/>
  <c r="J21" i="29"/>
  <c r="J12" i="29"/>
  <c r="J11" i="29"/>
  <c r="J10" i="29"/>
  <c r="J9" i="29"/>
  <c r="J8" i="29"/>
  <c r="J7" i="29"/>
  <c r="J6" i="29"/>
  <c r="J5" i="29"/>
  <c r="J29" i="30"/>
  <c r="J28" i="30"/>
  <c r="J27" i="30"/>
  <c r="J26" i="30"/>
  <c r="J25" i="30"/>
  <c r="J24" i="30"/>
  <c r="J23" i="30"/>
  <c r="J22" i="30"/>
  <c r="J12" i="30"/>
  <c r="J11" i="30"/>
  <c r="J10" i="30"/>
  <c r="J9" i="30"/>
  <c r="J8" i="30"/>
  <c r="J7" i="30"/>
  <c r="J6" i="30"/>
  <c r="J5" i="30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28" i="53"/>
  <c r="J27" i="53"/>
  <c r="J26" i="53"/>
  <c r="J25" i="53"/>
  <c r="J24" i="53"/>
  <c r="J23" i="53"/>
  <c r="J22" i="53"/>
  <c r="J21" i="53"/>
  <c r="J12" i="53"/>
  <c r="J11" i="53"/>
  <c r="J10" i="53"/>
  <c r="J9" i="53"/>
  <c r="J8" i="53"/>
  <c r="J7" i="53"/>
  <c r="J6" i="53"/>
  <c r="J5" i="53"/>
  <c r="J29" i="12"/>
  <c r="J28" i="12"/>
  <c r="J27" i="12"/>
  <c r="J26" i="12"/>
  <c r="J25" i="12"/>
  <c r="J24" i="12"/>
  <c r="J23" i="12"/>
  <c r="J22" i="12"/>
  <c r="J12" i="12"/>
  <c r="J11" i="12"/>
  <c r="J10" i="12"/>
  <c r="J9" i="12"/>
  <c r="J8" i="12"/>
  <c r="J7" i="12"/>
  <c r="J6" i="12"/>
  <c r="J5" i="12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11" i="47"/>
  <c r="F11" i="47"/>
  <c r="E11" i="47"/>
  <c r="D11" i="47"/>
  <c r="C11" i="47"/>
  <c r="F34" i="34"/>
  <c r="F33" i="34"/>
  <c r="F32" i="34"/>
  <c r="F30" i="34"/>
  <c r="F29" i="34"/>
  <c r="F28" i="34"/>
  <c r="F26" i="34"/>
  <c r="F25" i="34"/>
  <c r="F24" i="34"/>
  <c r="F22" i="34"/>
  <c r="F21" i="34"/>
  <c r="F20" i="34"/>
  <c r="F18" i="34"/>
  <c r="F17" i="34"/>
  <c r="F16" i="34"/>
  <c r="F14" i="34"/>
  <c r="F13" i="34"/>
  <c r="F12" i="34"/>
  <c r="F10" i="34"/>
  <c r="F9" i="34"/>
  <c r="F8" i="34"/>
  <c r="F6" i="34"/>
  <c r="F5" i="34"/>
  <c r="F4" i="34"/>
  <c r="G7" i="17"/>
  <c r="G6" i="17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8" i="29"/>
  <c r="G27" i="29"/>
  <c r="G26" i="29"/>
  <c r="G25" i="29"/>
  <c r="G24" i="29"/>
  <c r="G23" i="29"/>
  <c r="G22" i="29"/>
  <c r="G21" i="29"/>
  <c r="G12" i="29"/>
  <c r="G11" i="29"/>
  <c r="G10" i="29"/>
  <c r="G9" i="29"/>
  <c r="G8" i="29"/>
  <c r="G7" i="29"/>
  <c r="G6" i="29"/>
  <c r="G5" i="29"/>
  <c r="G29" i="30"/>
  <c r="G28" i="30"/>
  <c r="G27" i="30"/>
  <c r="G26" i="30"/>
  <c r="G25" i="30"/>
  <c r="G24" i="30"/>
  <c r="G23" i="30"/>
  <c r="G22" i="30"/>
  <c r="G12" i="30"/>
  <c r="G11" i="30"/>
  <c r="G10" i="30"/>
  <c r="G9" i="30"/>
  <c r="G8" i="30"/>
  <c r="G7" i="30"/>
  <c r="G6" i="30"/>
  <c r="G5" i="30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28" i="53"/>
  <c r="G27" i="53"/>
  <c r="G26" i="53"/>
  <c r="G25" i="53"/>
  <c r="G24" i="53"/>
  <c r="G23" i="53"/>
  <c r="G22" i="53"/>
  <c r="G21" i="53"/>
  <c r="G12" i="53"/>
  <c r="G11" i="53"/>
  <c r="G10" i="53"/>
  <c r="G9" i="53"/>
  <c r="G8" i="53"/>
  <c r="G7" i="53"/>
  <c r="G6" i="53"/>
  <c r="G5" i="53"/>
  <c r="G29" i="12"/>
  <c r="G28" i="12"/>
  <c r="G27" i="12"/>
  <c r="G26" i="12"/>
  <c r="G25" i="12"/>
  <c r="G24" i="12"/>
  <c r="G23" i="12"/>
  <c r="G22" i="12"/>
  <c r="G12" i="12"/>
  <c r="G11" i="12"/>
  <c r="G10" i="12"/>
  <c r="G9" i="12"/>
  <c r="G8" i="12"/>
  <c r="G7" i="12"/>
  <c r="G6" i="12"/>
  <c r="G5" i="12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10" i="47"/>
  <c r="F10" i="47"/>
  <c r="E10" i="47"/>
  <c r="D10" i="47"/>
  <c r="C10" i="47"/>
  <c r="E34" i="34"/>
  <c r="E33" i="34"/>
  <c r="E32" i="34"/>
  <c r="E30" i="34"/>
  <c r="E29" i="34"/>
  <c r="E28" i="34"/>
  <c r="E26" i="34"/>
  <c r="E25" i="34"/>
  <c r="E24" i="34"/>
  <c r="E22" i="34"/>
  <c r="E21" i="34"/>
  <c r="E20" i="34"/>
  <c r="E18" i="34"/>
  <c r="E17" i="34"/>
  <c r="E16" i="34"/>
  <c r="E14" i="34"/>
  <c r="E13" i="34"/>
  <c r="E12" i="34"/>
  <c r="E10" i="34"/>
  <c r="E9" i="34"/>
  <c r="E8" i="34"/>
  <c r="E6" i="34"/>
  <c r="E5" i="34"/>
  <c r="E4" i="34"/>
  <c r="F7" i="17"/>
  <c r="F6" i="17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8" i="29"/>
  <c r="F27" i="29"/>
  <c r="F26" i="29"/>
  <c r="F25" i="29"/>
  <c r="F24" i="29"/>
  <c r="F23" i="29"/>
  <c r="F22" i="29"/>
  <c r="F21" i="29"/>
  <c r="F12" i="29"/>
  <c r="F11" i="29"/>
  <c r="F10" i="29"/>
  <c r="F9" i="29"/>
  <c r="F8" i="29"/>
  <c r="F7" i="29"/>
  <c r="F6" i="29"/>
  <c r="F5" i="29"/>
  <c r="F29" i="30"/>
  <c r="F28" i="30"/>
  <c r="F27" i="30"/>
  <c r="F26" i="30"/>
  <c r="F25" i="30"/>
  <c r="F24" i="30"/>
  <c r="F23" i="30"/>
  <c r="F22" i="30"/>
  <c r="F12" i="30"/>
  <c r="F11" i="30"/>
  <c r="F10" i="30"/>
  <c r="F9" i="30"/>
  <c r="F8" i="30"/>
  <c r="F7" i="30"/>
  <c r="F6" i="30"/>
  <c r="F5" i="30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53"/>
  <c r="F27" i="53"/>
  <c r="F26" i="53"/>
  <c r="F25" i="53"/>
  <c r="F24" i="53"/>
  <c r="F23" i="53"/>
  <c r="F22" i="53"/>
  <c r="F21" i="53"/>
  <c r="F12" i="53"/>
  <c r="F11" i="53"/>
  <c r="F10" i="53"/>
  <c r="F9" i="53"/>
  <c r="F8" i="53"/>
  <c r="F7" i="53"/>
  <c r="F6" i="53"/>
  <c r="F5" i="53"/>
  <c r="F29" i="12"/>
  <c r="F28" i="12"/>
  <c r="F27" i="12"/>
  <c r="F26" i="12"/>
  <c r="F25" i="12"/>
  <c r="F24" i="12"/>
  <c r="F23" i="12"/>
  <c r="F22" i="12"/>
  <c r="F12" i="12"/>
  <c r="F11" i="12"/>
  <c r="F10" i="12"/>
  <c r="F9" i="12"/>
  <c r="F8" i="12"/>
  <c r="F7" i="12"/>
  <c r="F6" i="12"/>
  <c r="F5" i="12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11" i="47" l="1"/>
  <c r="G10" i="47"/>
  <c r="G14" i="47"/>
  <c r="J8" i="47"/>
  <c r="F8" i="47"/>
  <c r="E8" i="47"/>
  <c r="D8" i="47"/>
  <c r="C8" i="47"/>
  <c r="G8" i="47" l="1"/>
  <c r="C10" i="34"/>
  <c r="C9" i="34"/>
  <c r="C8" i="34"/>
  <c r="C6" i="34"/>
  <c r="C5" i="34"/>
  <c r="C4" i="34"/>
  <c r="D7" i="17"/>
  <c r="D6" i="17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8" i="29"/>
  <c r="D27" i="29"/>
  <c r="D26" i="29"/>
  <c r="D25" i="29"/>
  <c r="D24" i="29"/>
  <c r="D23" i="29"/>
  <c r="D22" i="29"/>
  <c r="D21" i="29"/>
  <c r="D12" i="29"/>
  <c r="D11" i="29"/>
  <c r="D10" i="29"/>
  <c r="D9" i="29"/>
  <c r="D8" i="29"/>
  <c r="D7" i="29"/>
  <c r="D6" i="29"/>
  <c r="D5" i="29"/>
  <c r="D29" i="30"/>
  <c r="D28" i="30"/>
  <c r="D27" i="30"/>
  <c r="D26" i="30"/>
  <c r="D25" i="30"/>
  <c r="D24" i="30"/>
  <c r="D23" i="30"/>
  <c r="D22" i="30"/>
  <c r="D12" i="30"/>
  <c r="D11" i="30"/>
  <c r="D10" i="30"/>
  <c r="D9" i="30"/>
  <c r="D8" i="30"/>
  <c r="D7" i="30"/>
  <c r="D6" i="30"/>
  <c r="D5" i="30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28" i="53"/>
  <c r="D27" i="53"/>
  <c r="D26" i="53"/>
  <c r="D25" i="53"/>
  <c r="D24" i="53"/>
  <c r="D23" i="53"/>
  <c r="D22" i="53"/>
  <c r="D21" i="53"/>
  <c r="D12" i="53"/>
  <c r="D11" i="53"/>
  <c r="D10" i="53"/>
  <c r="D9" i="53"/>
  <c r="D8" i="53"/>
  <c r="D7" i="53"/>
  <c r="D6" i="53"/>
  <c r="D5" i="53"/>
  <c r="D29" i="12"/>
  <c r="D28" i="12"/>
  <c r="D27" i="12"/>
  <c r="D26" i="12"/>
  <c r="D25" i="12"/>
  <c r="D24" i="12"/>
  <c r="D23" i="12"/>
  <c r="D22" i="12"/>
  <c r="D12" i="12"/>
  <c r="D11" i="12"/>
  <c r="D10" i="12"/>
  <c r="D9" i="12"/>
  <c r="D8" i="12"/>
  <c r="D7" i="12"/>
  <c r="D6" i="12"/>
  <c r="D5" i="12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7" i="47"/>
  <c r="F7" i="47"/>
  <c r="E7" i="47"/>
  <c r="D7" i="47"/>
  <c r="C7" i="47"/>
  <c r="B34" i="34"/>
  <c r="B33" i="34"/>
  <c r="B32" i="34"/>
  <c r="B30" i="34"/>
  <c r="B29" i="34"/>
  <c r="B28" i="34"/>
  <c r="B26" i="34"/>
  <c r="B25" i="34"/>
  <c r="B24" i="34"/>
  <c r="B22" i="34"/>
  <c r="B21" i="34"/>
  <c r="B20" i="34"/>
  <c r="B18" i="34"/>
  <c r="B17" i="34"/>
  <c r="B16" i="34"/>
  <c r="B14" i="34"/>
  <c r="B13" i="34"/>
  <c r="B12" i="34"/>
  <c r="B10" i="34"/>
  <c r="B9" i="34"/>
  <c r="B8" i="34"/>
  <c r="B6" i="34"/>
  <c r="B5" i="34"/>
  <c r="B4" i="34"/>
  <c r="C7" i="17"/>
  <c r="C6" i="17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28" i="29"/>
  <c r="C27" i="29"/>
  <c r="C26" i="29"/>
  <c r="C25" i="29"/>
  <c r="C24" i="29"/>
  <c r="C23" i="29"/>
  <c r="C22" i="29"/>
  <c r="C21" i="29"/>
  <c r="C12" i="29"/>
  <c r="C11" i="29"/>
  <c r="C10" i="29"/>
  <c r="C9" i="29"/>
  <c r="C8" i="29"/>
  <c r="C7" i="29"/>
  <c r="C6" i="29"/>
  <c r="C5" i="29"/>
  <c r="C29" i="30"/>
  <c r="C28" i="30"/>
  <c r="C27" i="30"/>
  <c r="C26" i="30"/>
  <c r="C25" i="30"/>
  <c r="C24" i="30"/>
  <c r="C23" i="30"/>
  <c r="C22" i="30"/>
  <c r="C12" i="30"/>
  <c r="C11" i="30"/>
  <c r="C10" i="30"/>
  <c r="C9" i="30"/>
  <c r="C8" i="30"/>
  <c r="C7" i="30"/>
  <c r="C6" i="30"/>
  <c r="C5" i="30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28" i="53"/>
  <c r="C27" i="53"/>
  <c r="C26" i="53"/>
  <c r="C25" i="53"/>
  <c r="C24" i="53"/>
  <c r="C23" i="53"/>
  <c r="C22" i="53"/>
  <c r="C21" i="53"/>
  <c r="C12" i="53"/>
  <c r="C11" i="53"/>
  <c r="C10" i="53"/>
  <c r="C9" i="53"/>
  <c r="C8" i="53"/>
  <c r="C7" i="53"/>
  <c r="C6" i="53"/>
  <c r="C5" i="53"/>
  <c r="C29" i="12"/>
  <c r="C28" i="12"/>
  <c r="C27" i="12"/>
  <c r="C26" i="12"/>
  <c r="C25" i="12"/>
  <c r="C24" i="12"/>
  <c r="C23" i="12"/>
  <c r="C22" i="12"/>
  <c r="C12" i="12"/>
  <c r="C11" i="12"/>
  <c r="C10" i="12"/>
  <c r="C9" i="12"/>
  <c r="C8" i="12"/>
  <c r="C7" i="12"/>
  <c r="C6" i="12"/>
  <c r="C5" i="12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18" i="8" l="1"/>
  <c r="G7" i="47"/>
  <c r="I19" i="47"/>
  <c r="F19" i="47"/>
  <c r="E19" i="47"/>
  <c r="D19" i="47"/>
  <c r="C19" i="47"/>
  <c r="C13" i="17"/>
  <c r="C12" i="17"/>
  <c r="C28" i="10"/>
  <c r="C28" i="5"/>
  <c r="C28" i="4"/>
  <c r="C28" i="3"/>
  <c r="C28" i="2"/>
  <c r="C28" i="1"/>
  <c r="G19" i="47" l="1"/>
  <c r="I21" i="47"/>
  <c r="F21" i="47"/>
  <c r="E21" i="47"/>
  <c r="D21" i="47"/>
  <c r="C21" i="47"/>
  <c r="E13" i="17"/>
  <c r="E12" i="17"/>
  <c r="E28" i="10"/>
  <c r="E28" i="6"/>
  <c r="E28" i="4"/>
  <c r="E28" i="3"/>
  <c r="E28" i="2"/>
  <c r="E28" i="1"/>
  <c r="I23" i="47"/>
  <c r="I22" i="47"/>
  <c r="F22" i="47"/>
  <c r="E22" i="47"/>
  <c r="E23" i="47"/>
  <c r="D22" i="47"/>
  <c r="C22" i="47"/>
  <c r="F13" i="17"/>
  <c r="F12" i="17"/>
  <c r="F28" i="10"/>
  <c r="F28" i="6"/>
  <c r="F28" i="5"/>
  <c r="F28" i="4"/>
  <c r="F28" i="3"/>
  <c r="F28" i="2"/>
  <c r="F28" i="1"/>
  <c r="F23" i="47"/>
  <c r="G23" i="47" s="1"/>
  <c r="D23" i="47"/>
  <c r="C23" i="47"/>
  <c r="G13" i="17"/>
  <c r="G12" i="17"/>
  <c r="G28" i="10"/>
  <c r="G28" i="6"/>
  <c r="G28" i="5"/>
  <c r="G28" i="4"/>
  <c r="G28" i="3"/>
  <c r="G28" i="2"/>
  <c r="G28" i="1"/>
  <c r="G22" i="47" l="1"/>
  <c r="H28" i="1"/>
  <c r="E30" i="1" s="1"/>
  <c r="C18" i="47"/>
  <c r="I18" i="47"/>
  <c r="D18" i="47"/>
  <c r="H28" i="3"/>
  <c r="D30" i="3" s="1"/>
  <c r="H12" i="17"/>
  <c r="M12" i="17" s="1"/>
  <c r="E18" i="47"/>
  <c r="H13" i="17"/>
  <c r="M13" i="17" s="1"/>
  <c r="F18" i="47"/>
  <c r="H28" i="4"/>
  <c r="G30" i="4" s="1"/>
  <c r="M28" i="1"/>
  <c r="H28" i="2"/>
  <c r="M28" i="2" s="1"/>
  <c r="H28" i="5"/>
  <c r="H28" i="10"/>
  <c r="E30" i="10" s="1"/>
  <c r="H28" i="6"/>
  <c r="F30" i="3"/>
  <c r="H30" i="1"/>
  <c r="G21" i="47"/>
  <c r="G18" i="47" s="1"/>
  <c r="J15" i="47"/>
  <c r="F15" i="47"/>
  <c r="E15" i="47"/>
  <c r="D15" i="47"/>
  <c r="C15" i="47"/>
  <c r="J10" i="34"/>
  <c r="J9" i="34"/>
  <c r="J8" i="34"/>
  <c r="D6" i="34"/>
  <c r="K7" i="17"/>
  <c r="K6" i="17"/>
  <c r="K28" i="29"/>
  <c r="K27" i="29"/>
  <c r="K26" i="29"/>
  <c r="K25" i="29"/>
  <c r="K24" i="29"/>
  <c r="K23" i="29"/>
  <c r="K22" i="29"/>
  <c r="K21" i="29"/>
  <c r="K12" i="29"/>
  <c r="K11" i="29"/>
  <c r="K10" i="29"/>
  <c r="K9" i="29"/>
  <c r="K8" i="29"/>
  <c r="K7" i="29"/>
  <c r="K6" i="29"/>
  <c r="K5" i="29"/>
  <c r="K29" i="30"/>
  <c r="K28" i="30"/>
  <c r="K27" i="30"/>
  <c r="K26" i="30"/>
  <c r="K25" i="30"/>
  <c r="K24" i="30"/>
  <c r="K23" i="30"/>
  <c r="K22" i="30"/>
  <c r="K12" i="30"/>
  <c r="K11" i="30"/>
  <c r="K10" i="30"/>
  <c r="K9" i="30"/>
  <c r="K8" i="30"/>
  <c r="K7" i="30"/>
  <c r="K6" i="30"/>
  <c r="K5" i="30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28" i="53"/>
  <c r="K27" i="53"/>
  <c r="K26" i="53"/>
  <c r="K25" i="53"/>
  <c r="K24" i="53"/>
  <c r="K23" i="53"/>
  <c r="K22" i="53"/>
  <c r="K21" i="53"/>
  <c r="K12" i="53"/>
  <c r="K11" i="53"/>
  <c r="K10" i="53"/>
  <c r="K9" i="53"/>
  <c r="K8" i="53"/>
  <c r="K7" i="53"/>
  <c r="K6" i="53"/>
  <c r="K5" i="53"/>
  <c r="K29" i="12"/>
  <c r="K28" i="12"/>
  <c r="K27" i="12"/>
  <c r="K26" i="12"/>
  <c r="K25" i="12"/>
  <c r="K24" i="12"/>
  <c r="K23" i="12"/>
  <c r="K22" i="12"/>
  <c r="K12" i="12"/>
  <c r="K11" i="12"/>
  <c r="K10" i="12"/>
  <c r="K9" i="12"/>
  <c r="K8" i="12"/>
  <c r="K7" i="12"/>
  <c r="K6" i="12"/>
  <c r="K5" i="12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21" i="5"/>
  <c r="N21" i="5" s="1"/>
  <c r="K20" i="5"/>
  <c r="N20" i="5" s="1"/>
  <c r="K19" i="5"/>
  <c r="N19" i="5" s="1"/>
  <c r="K18" i="5"/>
  <c r="N18" i="5" s="1"/>
  <c r="K17" i="5"/>
  <c r="N17" i="5" s="1"/>
  <c r="K16" i="5"/>
  <c r="N16" i="5" s="1"/>
  <c r="K15" i="5"/>
  <c r="N15" i="5" s="1"/>
  <c r="K14" i="5"/>
  <c r="N14" i="5" s="1"/>
  <c r="K13" i="5"/>
  <c r="N13" i="5" s="1"/>
  <c r="K12" i="5"/>
  <c r="N12" i="5" s="1"/>
  <c r="K11" i="5"/>
  <c r="N11" i="5" s="1"/>
  <c r="K10" i="5"/>
  <c r="N10" i="5" s="1"/>
  <c r="K9" i="5"/>
  <c r="N9" i="5" s="1"/>
  <c r="K8" i="5"/>
  <c r="N8" i="5" s="1"/>
  <c r="K7" i="5"/>
  <c r="N7" i="5" s="1"/>
  <c r="K6" i="5"/>
  <c r="N6" i="5" s="1"/>
  <c r="K5" i="5"/>
  <c r="N5" i="5" s="1"/>
  <c r="K4" i="5"/>
  <c r="N4" i="5" s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21" i="3"/>
  <c r="K20" i="3"/>
  <c r="K19" i="3"/>
  <c r="K18" i="3"/>
  <c r="K17" i="3"/>
  <c r="K16" i="3"/>
  <c r="K15" i="3"/>
  <c r="N15" i="3" s="1"/>
  <c r="K14" i="3"/>
  <c r="K13" i="3"/>
  <c r="K12" i="3"/>
  <c r="K11" i="3"/>
  <c r="K10" i="3"/>
  <c r="K9" i="3"/>
  <c r="K8" i="3"/>
  <c r="K7" i="3"/>
  <c r="K6" i="3"/>
  <c r="K5" i="3"/>
  <c r="K4" i="3"/>
  <c r="K21" i="2"/>
  <c r="N21" i="2" s="1"/>
  <c r="K20" i="2"/>
  <c r="N20" i="2" s="1"/>
  <c r="K19" i="2"/>
  <c r="N19" i="2" s="1"/>
  <c r="K18" i="2"/>
  <c r="N18" i="2" s="1"/>
  <c r="K17" i="2"/>
  <c r="N17" i="2" s="1"/>
  <c r="K16" i="2"/>
  <c r="N16" i="2" s="1"/>
  <c r="K15" i="2"/>
  <c r="N15" i="2" s="1"/>
  <c r="K14" i="2"/>
  <c r="N14" i="2" s="1"/>
  <c r="K13" i="2"/>
  <c r="N13" i="2" s="1"/>
  <c r="K12" i="2"/>
  <c r="N12" i="2" s="1"/>
  <c r="K11" i="2"/>
  <c r="N11" i="2" s="1"/>
  <c r="K10" i="2"/>
  <c r="N10" i="2" s="1"/>
  <c r="K9" i="2"/>
  <c r="N9" i="2" s="1"/>
  <c r="K8" i="2"/>
  <c r="N8" i="2" s="1"/>
  <c r="K7" i="2"/>
  <c r="K6" i="2"/>
  <c r="N6" i="2" s="1"/>
  <c r="K5" i="2"/>
  <c r="N5" i="2" s="1"/>
  <c r="K4" i="2"/>
  <c r="N4" i="2" s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G15" i="47" l="1"/>
  <c r="K21" i="47"/>
  <c r="G30" i="3"/>
  <c r="E30" i="3"/>
  <c r="N22" i="2"/>
  <c r="F30" i="4"/>
  <c r="C30" i="3"/>
  <c r="D30" i="2"/>
  <c r="H30" i="3"/>
  <c r="D30" i="1"/>
  <c r="G30" i="10"/>
  <c r="E30" i="4"/>
  <c r="M28" i="6"/>
  <c r="D30" i="6"/>
  <c r="H30" i="6"/>
  <c r="C30" i="6"/>
  <c r="E30" i="6"/>
  <c r="M28" i="10"/>
  <c r="D30" i="10"/>
  <c r="H30" i="10"/>
  <c r="C30" i="10"/>
  <c r="D30" i="5"/>
  <c r="H30" i="5"/>
  <c r="E30" i="5"/>
  <c r="C30" i="5"/>
  <c r="F30" i="6"/>
  <c r="F30" i="5"/>
  <c r="C30" i="1"/>
  <c r="F30" i="10"/>
  <c r="G30" i="5"/>
  <c r="G30" i="6"/>
  <c r="M28" i="4"/>
  <c r="D30" i="4"/>
  <c r="H30" i="4"/>
  <c r="C30" i="4"/>
  <c r="D34" i="34"/>
  <c r="D33" i="34"/>
  <c r="D32" i="34"/>
  <c r="D30" i="34"/>
  <c r="D29" i="34"/>
  <c r="D28" i="34"/>
  <c r="D26" i="34"/>
  <c r="D25" i="34"/>
  <c r="D24" i="34"/>
  <c r="D22" i="34"/>
  <c r="D21" i="34"/>
  <c r="D20" i="34"/>
  <c r="D18" i="34"/>
  <c r="D17" i="34"/>
  <c r="D16" i="34"/>
  <c r="D14" i="34"/>
  <c r="D13" i="34"/>
  <c r="D12" i="34"/>
  <c r="D10" i="34"/>
  <c r="D9" i="34"/>
  <c r="D8" i="34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8" i="29"/>
  <c r="E27" i="29"/>
  <c r="E26" i="29"/>
  <c r="E25" i="29"/>
  <c r="E24" i="29"/>
  <c r="E23" i="29"/>
  <c r="E22" i="29"/>
  <c r="E21" i="29"/>
  <c r="E12" i="29"/>
  <c r="E11" i="29"/>
  <c r="E10" i="29"/>
  <c r="E9" i="29"/>
  <c r="E8" i="29"/>
  <c r="E7" i="29"/>
  <c r="E6" i="29"/>
  <c r="E5" i="29"/>
  <c r="E29" i="30"/>
  <c r="E28" i="30"/>
  <c r="E27" i="30"/>
  <c r="E26" i="30"/>
  <c r="E25" i="30"/>
  <c r="E24" i="30"/>
  <c r="E23" i="30"/>
  <c r="E22" i="30"/>
  <c r="E12" i="30"/>
  <c r="E11" i="30"/>
  <c r="E10" i="30"/>
  <c r="E9" i="30"/>
  <c r="E8" i="30"/>
  <c r="E7" i="30"/>
  <c r="E6" i="30"/>
  <c r="E5" i="30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28" i="53"/>
  <c r="E27" i="53"/>
  <c r="E26" i="53"/>
  <c r="E25" i="53"/>
  <c r="E24" i="53"/>
  <c r="E23" i="53"/>
  <c r="E22" i="53"/>
  <c r="E21" i="53"/>
  <c r="E12" i="53"/>
  <c r="E11" i="53"/>
  <c r="E10" i="53"/>
  <c r="E9" i="53"/>
  <c r="E8" i="53"/>
  <c r="E7" i="53"/>
  <c r="E6" i="53"/>
  <c r="E5" i="53"/>
  <c r="E29" i="12"/>
  <c r="E28" i="12"/>
  <c r="E27" i="12"/>
  <c r="E26" i="12"/>
  <c r="E25" i="12"/>
  <c r="E24" i="12"/>
  <c r="E23" i="12"/>
  <c r="E22" i="12"/>
  <c r="E12" i="12"/>
  <c r="E11" i="12"/>
  <c r="E10" i="12"/>
  <c r="E9" i="12"/>
  <c r="E8" i="12"/>
  <c r="E7" i="12"/>
  <c r="E6" i="12"/>
  <c r="E5" i="12"/>
  <c r="E18" i="9"/>
  <c r="N18" i="9" s="1"/>
  <c r="E17" i="9"/>
  <c r="N17" i="9" s="1"/>
  <c r="E16" i="9"/>
  <c r="N16" i="9" s="1"/>
  <c r="E15" i="9"/>
  <c r="N15" i="9" s="1"/>
  <c r="E14" i="9"/>
  <c r="N14" i="9" s="1"/>
  <c r="E13" i="9"/>
  <c r="N13" i="9" s="1"/>
  <c r="E12" i="9"/>
  <c r="N12" i="9" s="1"/>
  <c r="E11" i="9"/>
  <c r="N11" i="9" s="1"/>
  <c r="E10" i="9"/>
  <c r="N10" i="9" s="1"/>
  <c r="E9" i="9"/>
  <c r="N9" i="9" s="1"/>
  <c r="E8" i="9"/>
  <c r="N8" i="9" s="1"/>
  <c r="E7" i="9"/>
  <c r="N7" i="9" s="1"/>
  <c r="E6" i="9"/>
  <c r="N6" i="9" s="1"/>
  <c r="E17" i="8"/>
  <c r="N17" i="8" s="1"/>
  <c r="E16" i="8"/>
  <c r="N16" i="8" s="1"/>
  <c r="E15" i="8"/>
  <c r="N15" i="8" s="1"/>
  <c r="E14" i="8"/>
  <c r="N14" i="8" s="1"/>
  <c r="E13" i="8"/>
  <c r="N13" i="8" s="1"/>
  <c r="E12" i="8"/>
  <c r="N12" i="8" s="1"/>
  <c r="E11" i="8"/>
  <c r="N11" i="8" s="1"/>
  <c r="E10" i="8"/>
  <c r="N10" i="8" s="1"/>
  <c r="E9" i="8"/>
  <c r="N9" i="8" s="1"/>
  <c r="E8" i="8"/>
  <c r="N8" i="8" s="1"/>
  <c r="E7" i="8"/>
  <c r="N7" i="8" s="1"/>
  <c r="E6" i="8"/>
  <c r="N6" i="8" s="1"/>
  <c r="E21" i="6"/>
  <c r="N21" i="6" s="1"/>
  <c r="E20" i="6"/>
  <c r="N20" i="6" s="1"/>
  <c r="E19" i="6"/>
  <c r="N19" i="6" s="1"/>
  <c r="E18" i="6"/>
  <c r="N18" i="6" s="1"/>
  <c r="E17" i="6"/>
  <c r="N17" i="6" s="1"/>
  <c r="E16" i="6"/>
  <c r="N16" i="6" s="1"/>
  <c r="E15" i="6"/>
  <c r="N15" i="6" s="1"/>
  <c r="E14" i="6"/>
  <c r="N14" i="6" s="1"/>
  <c r="E13" i="6"/>
  <c r="N13" i="6" s="1"/>
  <c r="E12" i="6"/>
  <c r="N12" i="6" s="1"/>
  <c r="E11" i="6"/>
  <c r="N11" i="6" s="1"/>
  <c r="E10" i="6"/>
  <c r="N10" i="6" s="1"/>
  <c r="E9" i="6"/>
  <c r="N9" i="6" s="1"/>
  <c r="E8" i="6"/>
  <c r="N8" i="6" s="1"/>
  <c r="E7" i="6"/>
  <c r="N7" i="6" s="1"/>
  <c r="E6" i="6"/>
  <c r="N6" i="6" s="1"/>
  <c r="E5" i="6"/>
  <c r="N5" i="6" s="1"/>
  <c r="E4" i="6"/>
  <c r="N4" i="6" s="1"/>
  <c r="E24" i="2" l="1"/>
  <c r="I24" i="2"/>
  <c r="M24" i="2"/>
  <c r="J24" i="2"/>
  <c r="K24" i="2"/>
  <c r="N19" i="9"/>
  <c r="N22" i="6"/>
  <c r="E22" i="10"/>
  <c r="E21" i="4"/>
  <c r="N21" i="4" s="1"/>
  <c r="E20" i="4"/>
  <c r="N20" i="4" s="1"/>
  <c r="E19" i="4"/>
  <c r="N19" i="4" s="1"/>
  <c r="E18" i="4"/>
  <c r="N18" i="4" s="1"/>
  <c r="E17" i="4"/>
  <c r="N17" i="4" s="1"/>
  <c r="E16" i="4"/>
  <c r="N16" i="4" s="1"/>
  <c r="E15" i="4"/>
  <c r="N15" i="4" s="1"/>
  <c r="E14" i="4"/>
  <c r="N14" i="4" s="1"/>
  <c r="E13" i="4"/>
  <c r="N13" i="4" s="1"/>
  <c r="E12" i="4"/>
  <c r="N12" i="4" s="1"/>
  <c r="E11" i="4"/>
  <c r="N11" i="4" s="1"/>
  <c r="E10" i="4"/>
  <c r="N10" i="4" s="1"/>
  <c r="E9" i="4"/>
  <c r="N9" i="4" s="1"/>
  <c r="E8" i="4"/>
  <c r="N8" i="4" s="1"/>
  <c r="E7" i="4"/>
  <c r="N7" i="4" s="1"/>
  <c r="E6" i="4"/>
  <c r="N6" i="4" s="1"/>
  <c r="E5" i="4"/>
  <c r="N5" i="4" s="1"/>
  <c r="E4" i="4"/>
  <c r="N4" i="4" s="1"/>
  <c r="E21" i="3"/>
  <c r="N21" i="3" s="1"/>
  <c r="E20" i="3"/>
  <c r="N20" i="3" s="1"/>
  <c r="E19" i="3"/>
  <c r="N19" i="3" s="1"/>
  <c r="E18" i="3"/>
  <c r="N18" i="3" s="1"/>
  <c r="E17" i="3"/>
  <c r="N17" i="3" s="1"/>
  <c r="E16" i="3"/>
  <c r="N16" i="3" s="1"/>
  <c r="E14" i="3"/>
  <c r="N14" i="3" s="1"/>
  <c r="E13" i="3"/>
  <c r="N13" i="3" s="1"/>
  <c r="E12" i="3"/>
  <c r="N12" i="3" s="1"/>
  <c r="E11" i="3"/>
  <c r="N11" i="3" s="1"/>
  <c r="E10" i="3"/>
  <c r="N10" i="3" s="1"/>
  <c r="E9" i="3"/>
  <c r="N9" i="3" s="1"/>
  <c r="E8" i="3"/>
  <c r="N8" i="3" s="1"/>
  <c r="E7" i="3"/>
  <c r="N7" i="3" s="1"/>
  <c r="E6" i="3"/>
  <c r="N6" i="3" s="1"/>
  <c r="E5" i="3"/>
  <c r="N5" i="3" s="1"/>
  <c r="E4" i="3"/>
  <c r="N4" i="3" s="1"/>
  <c r="N22" i="3" l="1"/>
  <c r="L24" i="3" s="1"/>
  <c r="N22" i="4"/>
  <c r="L24" i="4" s="1"/>
  <c r="J9" i="47"/>
  <c r="F9" i="47"/>
  <c r="E9" i="47"/>
  <c r="D9" i="47"/>
  <c r="C9" i="47"/>
  <c r="D5" i="34"/>
  <c r="D4" i="34"/>
  <c r="N7" i="17"/>
  <c r="E6" i="17"/>
  <c r="N6" i="17" s="1"/>
  <c r="E5" i="8"/>
  <c r="N5" i="8" s="1"/>
  <c r="N18" i="8" s="1"/>
  <c r="D20" i="8" s="1"/>
  <c r="G9" i="47" l="1"/>
  <c r="G6" i="47" s="1"/>
  <c r="G24" i="47" s="1"/>
  <c r="E6" i="47"/>
  <c r="L30" i="30"/>
  <c r="K9" i="47" l="1"/>
  <c r="C30" i="30"/>
  <c r="F30" i="30" l="1"/>
  <c r="G30" i="30" l="1"/>
  <c r="M30" i="30" l="1"/>
  <c r="N12" i="31" l="1"/>
  <c r="K22" i="47" l="1"/>
  <c r="N29" i="30" l="1"/>
  <c r="K23" i="47" l="1"/>
  <c r="J18" i="47" l="1"/>
  <c r="H18" i="47"/>
  <c r="M28" i="5" l="1"/>
  <c r="M28" i="3"/>
  <c r="F30" i="2"/>
  <c r="C30" i="2"/>
  <c r="E30" i="2"/>
  <c r="G30" i="2"/>
  <c r="G30" i="1"/>
  <c r="F30" i="1"/>
  <c r="L22" i="10" l="1"/>
  <c r="M22" i="10" l="1"/>
  <c r="K19" i="47" l="1"/>
  <c r="K18" i="47" s="1"/>
  <c r="K17" i="47"/>
  <c r="K15" i="47"/>
  <c r="K14" i="47"/>
  <c r="K13" i="47"/>
  <c r="K12" i="47"/>
  <c r="K11" i="47"/>
  <c r="K10" i="47"/>
  <c r="K8" i="47"/>
  <c r="K7" i="47"/>
  <c r="J6" i="47"/>
  <c r="J24" i="47" s="1"/>
  <c r="I6" i="47"/>
  <c r="I24" i="47" s="1"/>
  <c r="H6" i="47"/>
  <c r="H24" i="47" s="1"/>
  <c r="F6" i="47"/>
  <c r="F24" i="47" s="1"/>
  <c r="E24" i="47"/>
  <c r="D6" i="47"/>
  <c r="D24" i="47" s="1"/>
  <c r="C6" i="47"/>
  <c r="C24" i="47" s="1"/>
  <c r="M34" i="34"/>
  <c r="M33" i="34"/>
  <c r="M32" i="34"/>
  <c r="M30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6" i="34"/>
  <c r="M4" i="34"/>
  <c r="L13" i="17"/>
  <c r="N13" i="17" s="1"/>
  <c r="L12" i="17"/>
  <c r="N12" i="17" s="1"/>
  <c r="K22" i="10"/>
  <c r="J22" i="10"/>
  <c r="I22" i="10"/>
  <c r="H22" i="10"/>
  <c r="G22" i="10"/>
  <c r="F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E21" i="9" s="1"/>
  <c r="D19" i="9"/>
  <c r="C19" i="9"/>
  <c r="M18" i="8"/>
  <c r="L18" i="8"/>
  <c r="K18" i="8"/>
  <c r="K20" i="8" s="1"/>
  <c r="J18" i="8"/>
  <c r="I18" i="8"/>
  <c r="I20" i="8" s="1"/>
  <c r="H18" i="8"/>
  <c r="G18" i="8"/>
  <c r="F18" i="8"/>
  <c r="E18" i="8"/>
  <c r="C18" i="8"/>
  <c r="M22" i="6"/>
  <c r="L22" i="6"/>
  <c r="K22" i="6"/>
  <c r="K24" i="6" s="1"/>
  <c r="I22" i="6"/>
  <c r="H22" i="6"/>
  <c r="G22" i="6"/>
  <c r="F22" i="6"/>
  <c r="F24" i="6" s="1"/>
  <c r="E22" i="6"/>
  <c r="E24" i="6" s="1"/>
  <c r="D22" i="6"/>
  <c r="C22" i="6"/>
  <c r="M22" i="5"/>
  <c r="L22" i="5"/>
  <c r="K22" i="5"/>
  <c r="I22" i="5"/>
  <c r="H22" i="5"/>
  <c r="G22" i="5"/>
  <c r="F22" i="5"/>
  <c r="D22" i="5"/>
  <c r="C22" i="5"/>
  <c r="M22" i="4"/>
  <c r="K22" i="4"/>
  <c r="I22" i="4"/>
  <c r="H22" i="4"/>
  <c r="G22" i="4"/>
  <c r="F22" i="4"/>
  <c r="E22" i="4"/>
  <c r="E24" i="4" s="1"/>
  <c r="D22" i="4"/>
  <c r="C22" i="4"/>
  <c r="M22" i="3"/>
  <c r="K22" i="3"/>
  <c r="H22" i="3"/>
  <c r="G22" i="3"/>
  <c r="F22" i="3"/>
  <c r="E22" i="3"/>
  <c r="D22" i="3"/>
  <c r="C22" i="3"/>
  <c r="N24" i="2"/>
  <c r="M22" i="1"/>
  <c r="I22" i="1"/>
  <c r="H22" i="1"/>
  <c r="G22" i="1"/>
  <c r="F22" i="1"/>
  <c r="D22" i="1"/>
  <c r="C22" i="1"/>
  <c r="N22" i="1" l="1"/>
  <c r="N22" i="10"/>
  <c r="E24" i="10" s="1"/>
  <c r="N22" i="5"/>
  <c r="M27" i="5" s="1"/>
  <c r="D24" i="1"/>
  <c r="N13" i="29"/>
  <c r="N15" i="29" s="1"/>
  <c r="N29" i="29"/>
  <c r="N31" i="29" s="1"/>
  <c r="N30" i="30"/>
  <c r="H32" i="30" s="1"/>
  <c r="N29" i="53"/>
  <c r="N31" i="53" s="1"/>
  <c r="H30" i="2"/>
  <c r="N18" i="32"/>
  <c r="N20" i="32" s="1"/>
  <c r="K6" i="47"/>
  <c r="K24" i="47" s="1"/>
  <c r="N13" i="30"/>
  <c r="N16" i="30" s="1"/>
  <c r="N18" i="31"/>
  <c r="N20" i="31" s="1"/>
  <c r="N13" i="53"/>
  <c r="N15" i="53" s="1"/>
  <c r="N30" i="12"/>
  <c r="N32" i="12" s="1"/>
  <c r="N13" i="12"/>
  <c r="N15" i="12" s="1"/>
  <c r="N21" i="9"/>
  <c r="N20" i="8"/>
  <c r="D24" i="4"/>
  <c r="D24" i="3"/>
  <c r="C24" i="2"/>
  <c r="G24" i="2"/>
  <c r="M27" i="2"/>
  <c r="M29" i="2" s="1"/>
  <c r="D24" i="2"/>
  <c r="F24" i="2"/>
  <c r="H24" i="2"/>
  <c r="L24" i="2"/>
  <c r="L24" i="1" l="1"/>
  <c r="K24" i="1"/>
  <c r="D24" i="10"/>
  <c r="E24" i="5"/>
  <c r="L24" i="5"/>
  <c r="E32" i="12"/>
  <c r="M27" i="1"/>
  <c r="E24" i="1"/>
  <c r="C24" i="1"/>
  <c r="N27" i="2"/>
  <c r="M27" i="6"/>
  <c r="J24" i="6"/>
  <c r="F15" i="29"/>
  <c r="I15" i="29"/>
  <c r="L15" i="29"/>
  <c r="D15" i="29"/>
  <c r="G15" i="29"/>
  <c r="J15" i="29"/>
  <c r="M15" i="29"/>
  <c r="E15" i="29"/>
  <c r="H15" i="29"/>
  <c r="K15" i="29"/>
  <c r="C15" i="29"/>
  <c r="I31" i="29"/>
  <c r="D31" i="29"/>
  <c r="M31" i="29"/>
  <c r="K31" i="29"/>
  <c r="E31" i="29"/>
  <c r="J31" i="29"/>
  <c r="G31" i="29"/>
  <c r="C31" i="29"/>
  <c r="L31" i="29"/>
  <c r="H31" i="29"/>
  <c r="F31" i="29"/>
  <c r="N24" i="6"/>
  <c r="H24" i="6"/>
  <c r="L24" i="6"/>
  <c r="D24" i="6"/>
  <c r="G24" i="6"/>
  <c r="C15" i="12"/>
  <c r="L24" i="10"/>
  <c r="G24" i="10"/>
  <c r="K24" i="10"/>
  <c r="C24" i="10"/>
  <c r="D20" i="32"/>
  <c r="M20" i="8"/>
  <c r="L20" i="8"/>
  <c r="E20" i="8"/>
  <c r="H20" i="8"/>
  <c r="C24" i="6"/>
  <c r="M24" i="6"/>
  <c r="I24" i="6"/>
  <c r="C16" i="30"/>
  <c r="G20" i="8"/>
  <c r="C20" i="8"/>
  <c r="J20" i="8"/>
  <c r="I24" i="10"/>
  <c r="M27" i="10"/>
  <c r="M24" i="3"/>
  <c r="I24" i="3"/>
  <c r="D31" i="53"/>
  <c r="C15" i="53"/>
  <c r="K24" i="3"/>
  <c r="G24" i="3"/>
  <c r="E24" i="3"/>
  <c r="C24" i="3"/>
  <c r="N24" i="3"/>
  <c r="M27" i="3"/>
  <c r="M29" i="3" s="1"/>
  <c r="N29" i="3" s="1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C32" i="12"/>
  <c r="L32" i="12"/>
  <c r="J32" i="12"/>
  <c r="H32" i="12"/>
  <c r="F32" i="12"/>
  <c r="J15" i="12"/>
  <c r="H21" i="9"/>
  <c r="N24" i="5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G24" i="5"/>
  <c r="H24" i="5"/>
  <c r="K24" i="5"/>
  <c r="C24" i="5"/>
  <c r="J24" i="5"/>
  <c r="F24" i="5"/>
  <c r="M24" i="5"/>
  <c r="I24" i="5"/>
  <c r="H24" i="4"/>
  <c r="F24" i="4"/>
  <c r="I24" i="1"/>
  <c r="G24" i="1"/>
  <c r="N24" i="1"/>
  <c r="J24" i="1"/>
  <c r="H24" i="1"/>
  <c r="F24" i="1"/>
  <c r="M29" i="5"/>
  <c r="N29" i="5" s="1"/>
  <c r="M29" i="4" l="1"/>
  <c r="N27" i="4" s="1"/>
  <c r="M29" i="10"/>
  <c r="N27" i="10" s="1"/>
  <c r="M29" i="6"/>
  <c r="N27" i="6" s="1"/>
  <c r="M29" i="1"/>
  <c r="N29" i="2"/>
  <c r="N28" i="2"/>
  <c r="N27" i="3"/>
  <c r="N28" i="3"/>
  <c r="N27" i="5"/>
  <c r="N28" i="5"/>
  <c r="N29" i="10" l="1"/>
  <c r="N28" i="10"/>
  <c r="N29" i="1"/>
  <c r="N28" i="1"/>
  <c r="N27" i="1"/>
  <c r="N29" i="6"/>
  <c r="N28" i="6"/>
  <c r="N29" i="4"/>
  <c r="N28" i="4"/>
  <c r="K8" i="34"/>
  <c r="K29" i="34"/>
  <c r="M29" i="34" s="1"/>
  <c r="K9" i="34"/>
  <c r="M9" i="34" s="1"/>
  <c r="K5" i="34"/>
  <c r="M5" i="34" l="1"/>
  <c r="M8" i="34"/>
</calcChain>
</file>

<file path=xl/sharedStrings.xml><?xml version="1.0" encoding="utf-8"?>
<sst xmlns="http://schemas.openxmlformats.org/spreadsheetml/2006/main" count="868" uniqueCount="119">
  <si>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</si>
  <si>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</si>
  <si>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</si>
  <si>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</si>
  <si>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</si>
  <si>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</si>
  <si>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</si>
  <si>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</si>
  <si>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</si>
  <si>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</si>
  <si>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</si>
  <si>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</si>
  <si>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</si>
  <si>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</si>
  <si>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</si>
  <si>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</si>
  <si>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</si>
  <si>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</si>
  <si>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</si>
  <si>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</si>
  <si>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</si>
  <si>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</si>
  <si>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</si>
  <si>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</si>
  <si>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</si>
  <si>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</si>
  <si>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</si>
  <si>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</si>
  <si>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</si>
  <si>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</si>
  <si>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</si>
  <si>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</si>
  <si>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</si>
  <si>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</si>
  <si>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</si>
  <si>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</si>
  <si>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</si>
  <si>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</si>
  <si>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</si>
  <si>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</si>
  <si>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</si>
  <si>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</si>
  <si>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</si>
  <si>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</si>
  <si>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</si>
  <si>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</si>
  <si>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</si>
  <si>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</si>
  <si>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</si>
  <si>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</si>
  <si>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</si>
  <si>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</si>
  <si>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</si>
  <si>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</si>
  <si>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</si>
  <si>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</si>
  <si>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</si>
  <si>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</si>
  <si>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</si>
  <si>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</si>
  <si>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</si>
  <si>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</si>
  <si>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</si>
  <si>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</si>
  <si>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</si>
  <si>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</si>
  <si>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</si>
  <si>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</si>
  <si>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</si>
  <si>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</si>
  <si>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</si>
  <si>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</si>
  <si>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</si>
  <si>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</si>
  <si>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</si>
  <si>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</si>
  <si>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</si>
  <si>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</si>
  <si>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</si>
  <si>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</si>
  <si>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</si>
  <si>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</si>
  <si>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</si>
  <si>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</si>
  <si>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</si>
  <si>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</si>
  <si>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</si>
  <si>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</si>
  <si>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</si>
  <si>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</si>
  <si>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</si>
  <si>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</si>
  <si>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</si>
  <si>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</si>
  <si>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</si>
  <si>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Бруто полисирана премија за период од 01.01.2022 до 31.12.2022</t>
  </si>
  <si>
    <t>Број на договори за период од 01.01.2022  до 31.12.2022</t>
  </si>
  <si>
    <t>Бруто исплатени (ликвидирани) штети за период од 01.01.2022 до 31.12.2022</t>
  </si>
  <si>
    <t>Број исплатени (ликвидирани) штети за период од 01.01.2022  до 31.12.2022</t>
  </si>
  <si>
    <t>Број на резервирани штети за период од 01.01.2022 до 31.12.2022</t>
  </si>
  <si>
    <t>Бруто резерви за настанати и пријавени штети за период од 01.01.2022 до 31.12.2022</t>
  </si>
  <si>
    <t>Договори за ЗАО за период од 01.01.2022 до 31.12.2022</t>
  </si>
  <si>
    <t>Премија за ЗАО за период од 01.01.2022 до 31.12.2022</t>
  </si>
  <si>
    <t>Број на Зелена карта за период од 01.01.2022 до 31.12.2022</t>
  </si>
  <si>
    <t>Премија за Зелена карта за период од 01.01.2022  до 31.12.2022</t>
  </si>
  <si>
    <t>Број на Гранично осигурување за период од 01.01.2022  до 31.12.2022</t>
  </si>
  <si>
    <t>Премија за Гранично осигурување за период од 01.01.2022 до 31.12.2022</t>
  </si>
  <si>
    <t>Број на штети од ЗАО за период од 01.01.2022 до 31.12.2022</t>
  </si>
  <si>
    <t>Ликвидирани штети на ЗАО за период од 01.01.2022  до 31.12.2022</t>
  </si>
  <si>
    <t>Број на штети на Зелена карта за период од 01.01.2022  до 31.12.2022</t>
  </si>
  <si>
    <t>Ликвидирани штети за ЗК за период од 01.01.2022  до 31.12.2022</t>
  </si>
  <si>
    <t>Број на штети Гранично осигурување за период од 01.01.2022  до 31.12.2022</t>
  </si>
  <si>
    <t>Ликвидирани штети за Гранично осигурување за период од 01.01.2022 до 31.12.2022</t>
  </si>
  <si>
    <t>Техничка премија за период од 01.01.2022  до 31.12.2022</t>
  </si>
  <si>
    <t xml:space="preserve">          Резерви за настанати и пријавени, непријавени штети за период од 01.01.2022 до 31.12.2022</t>
  </si>
  <si>
    <t>Продажба по канали за период од 01.01.2022 до 31.12.2022 година</t>
  </si>
  <si>
    <t>Бруто технички резерви за периодот од  01.01.2022 до 31.12.2022</t>
  </si>
  <si>
    <t>Неосигурени возила, непознати возила и услужни штети за период од 01.01 до 31.12.2022 година ( Вкупно )</t>
  </si>
  <si>
    <t>Бруто резерви за настанати но непријавени штети за период од 01.01.2022 до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</si>
</sst>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name val="Calibri"/>
      <family val="2"/>
      <charset val="204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</cellStyleXfs>
  <cellXfs count="448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3" fontId="5" fillId="2" borderId="14" xfId="0" applyNumberFormat="1" applyFont="1" applyFill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43" fillId="2" borderId="44" xfId="0" applyNumberFormat="1" applyFont="1" applyFill="1" applyBorder="1" applyAlignment="1">
      <alignment vertical="center" wrapText="1"/>
    </xf>
    <xf numFmtId="0" fontId="5" fillId="0" borderId="50" xfId="1" applyFont="1" applyBorder="1" applyAlignment="1">
      <alignment horizontal="center" vertical="center"/>
    </xf>
    <xf numFmtId="0" fontId="6" fillId="2" borderId="44" xfId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3" fontId="5" fillId="3" borderId="7" xfId="1" applyNumberFormat="1" applyFont="1" applyFill="1" applyBorder="1"/>
    <xf numFmtId="3" fontId="5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9" fillId="2" borderId="19" xfId="0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/>
    <xf numFmtId="3" fontId="23" fillId="3" borderId="9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 wrapText="1"/>
    </xf>
    <xf numFmtId="3" fontId="43" fillId="7" borderId="51" xfId="0" applyNumberFormat="1" applyFont="1" applyFill="1" applyBorder="1" applyAlignment="1">
      <alignment vertical="center" wrapText="1"/>
    </xf>
    <xf numFmtId="3" fontId="14" fillId="2" borderId="52" xfId="0" applyNumberFormat="1" applyFont="1" applyFill="1" applyBorder="1" applyAlignment="1">
      <alignment vertical="center"/>
    </xf>
    <xf numFmtId="3" fontId="14" fillId="3" borderId="53" xfId="0" applyNumberFormat="1" applyFont="1" applyFill="1" applyBorder="1" applyAlignment="1">
      <alignment vertical="center"/>
    </xf>
    <xf numFmtId="3" fontId="43" fillId="7" borderId="7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vertical="center" wrapText="1"/>
    </xf>
    <xf numFmtId="2" fontId="5" fillId="0" borderId="47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2" fontId="5" fillId="0" borderId="47" xfId="0" applyNumberFormat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46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3">
    <cellStyle name="Comma 2" xfId="8"/>
    <cellStyle name="Currency 2" xfId="9"/>
    <cellStyle name="Normal" xfId="0" builtinId="0"/>
    <cellStyle name="Normal 2" xfId="3"/>
    <cellStyle name="Normal 2 2" xfId="10"/>
    <cellStyle name="Normal 2 3" xfId="11"/>
    <cellStyle name="Normal 3" xfId="7"/>
    <cellStyle name="Normal 3 2" xfId="12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kedonija%20Q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alk%20Q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Q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zivot%20Q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zivot%20Q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zivot%20Q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zivot%20Q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zivot%20Q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P%2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roins%20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va%20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Q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urolink%20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Q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sigpolisa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4_NR"/>
      <sheetName val="STA_SP5_NR"/>
      <sheetName val="STA_SP8_NR"/>
      <sheetName val="STA_SP99"/>
    </sheetNames>
    <sheetDataSet>
      <sheetData sheetId="0"/>
      <sheetData sheetId="1">
        <row r="10">
          <cell r="C10">
            <v>36377</v>
          </cell>
          <cell r="D10">
            <v>64242.12</v>
          </cell>
          <cell r="F10">
            <v>651</v>
          </cell>
          <cell r="G10">
            <v>32233.68</v>
          </cell>
          <cell r="H10">
            <v>83</v>
          </cell>
          <cell r="I10">
            <v>3302.77</v>
          </cell>
        </row>
        <row r="20">
          <cell r="C20">
            <v>228</v>
          </cell>
          <cell r="D20">
            <v>57856.75</v>
          </cell>
          <cell r="F20">
            <v>2142</v>
          </cell>
          <cell r="G20">
            <v>18553.23</v>
          </cell>
          <cell r="H20">
            <v>80</v>
          </cell>
          <cell r="I20">
            <v>1439.61</v>
          </cell>
        </row>
        <row r="24">
          <cell r="C24">
            <v>2674</v>
          </cell>
          <cell r="D24">
            <v>63438.91</v>
          </cell>
          <cell r="F24">
            <v>463</v>
          </cell>
          <cell r="G24">
            <v>29589.52</v>
          </cell>
          <cell r="H24">
            <v>80</v>
          </cell>
          <cell r="I24">
            <v>7316.3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</v>
          </cell>
          <cell r="D33">
            <v>10.1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270</v>
          </cell>
          <cell r="D36">
            <v>20823.77</v>
          </cell>
          <cell r="F36">
            <v>3</v>
          </cell>
          <cell r="G36">
            <v>5577.14</v>
          </cell>
          <cell r="H36">
            <v>3</v>
          </cell>
          <cell r="I36">
            <v>1165</v>
          </cell>
        </row>
        <row r="40">
          <cell r="C40">
            <v>10735</v>
          </cell>
          <cell r="D40">
            <v>149495</v>
          </cell>
          <cell r="F40">
            <v>136</v>
          </cell>
          <cell r="G40">
            <v>152711.69</v>
          </cell>
          <cell r="H40">
            <v>31</v>
          </cell>
          <cell r="I40">
            <v>63286.68</v>
          </cell>
        </row>
        <row r="56">
          <cell r="C56">
            <v>11683</v>
          </cell>
          <cell r="D56">
            <v>292993.46000000002</v>
          </cell>
          <cell r="F56">
            <v>983</v>
          </cell>
          <cell r="G56">
            <v>56294.3</v>
          </cell>
          <cell r="H56">
            <v>94</v>
          </cell>
          <cell r="I56">
            <v>43840.959999999999</v>
          </cell>
        </row>
        <row r="88">
          <cell r="C88">
            <v>52192</v>
          </cell>
          <cell r="D88">
            <v>282806.38</v>
          </cell>
          <cell r="F88">
            <v>1473</v>
          </cell>
          <cell r="G88">
            <v>100412.3</v>
          </cell>
          <cell r="H88">
            <v>518</v>
          </cell>
          <cell r="I88">
            <v>66607.66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49</v>
          </cell>
          <cell r="D128">
            <v>175.99</v>
          </cell>
          <cell r="F128">
            <v>1</v>
          </cell>
          <cell r="G128">
            <v>96.62</v>
          </cell>
          <cell r="H128">
            <v>0</v>
          </cell>
          <cell r="I128">
            <v>0</v>
          </cell>
        </row>
        <row r="132">
          <cell r="C132">
            <v>3651</v>
          </cell>
          <cell r="D132">
            <v>42977.62</v>
          </cell>
          <cell r="F132">
            <v>121</v>
          </cell>
          <cell r="G132">
            <v>4691.16</v>
          </cell>
          <cell r="H132">
            <v>29</v>
          </cell>
          <cell r="I132">
            <v>1504.22</v>
          </cell>
        </row>
        <row r="153">
          <cell r="C153">
            <v>1</v>
          </cell>
          <cell r="D153">
            <v>2254.27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1</v>
          </cell>
          <cell r="D158">
            <v>3.09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26</v>
          </cell>
          <cell r="D161">
            <v>10140.43</v>
          </cell>
          <cell r="F161">
            <v>39</v>
          </cell>
          <cell r="G161">
            <v>1291.8800000000001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11418</v>
          </cell>
          <cell r="D170">
            <v>10133.790000000001</v>
          </cell>
          <cell r="F170">
            <v>104</v>
          </cell>
          <cell r="G170">
            <v>2520.17</v>
          </cell>
          <cell r="H170">
            <v>13</v>
          </cell>
          <cell r="I170">
            <v>627.70000000000005</v>
          </cell>
        </row>
        <row r="175">
          <cell r="C175">
            <v>79774</v>
          </cell>
        </row>
      </sheetData>
      <sheetData sheetId="2">
        <row r="11">
          <cell r="C11">
            <v>30927</v>
          </cell>
          <cell r="D11">
            <v>157782.44</v>
          </cell>
          <cell r="J11">
            <v>1211</v>
          </cell>
          <cell r="K11">
            <v>71756.149999999994</v>
          </cell>
        </row>
        <row r="12">
          <cell r="C12">
            <v>3172</v>
          </cell>
          <cell r="D12">
            <v>36286.54</v>
          </cell>
          <cell r="J12">
            <v>164</v>
          </cell>
          <cell r="K12">
            <v>10658.39</v>
          </cell>
        </row>
        <row r="13">
          <cell r="C13">
            <v>163</v>
          </cell>
          <cell r="D13">
            <v>3247.94</v>
          </cell>
          <cell r="J13">
            <v>4</v>
          </cell>
          <cell r="K13">
            <v>168.82</v>
          </cell>
        </row>
        <row r="14">
          <cell r="C14">
            <v>391</v>
          </cell>
          <cell r="D14">
            <v>294.41000000000003</v>
          </cell>
          <cell r="J14">
            <v>3</v>
          </cell>
          <cell r="K14">
            <v>80.650000000000006</v>
          </cell>
        </row>
        <row r="15">
          <cell r="C15">
            <v>42</v>
          </cell>
          <cell r="D15">
            <v>122.41</v>
          </cell>
          <cell r="J15">
            <v>4</v>
          </cell>
          <cell r="K15">
            <v>153.26</v>
          </cell>
        </row>
        <row r="16">
          <cell r="C16">
            <v>2448</v>
          </cell>
          <cell r="D16">
            <v>3274.65</v>
          </cell>
          <cell r="J16">
            <v>11</v>
          </cell>
          <cell r="K16">
            <v>1086.49</v>
          </cell>
        </row>
        <row r="17">
          <cell r="C17">
            <v>720</v>
          </cell>
          <cell r="D17">
            <v>240.58</v>
          </cell>
          <cell r="J17">
            <v>0</v>
          </cell>
          <cell r="K17">
            <v>0</v>
          </cell>
        </row>
        <row r="18">
          <cell r="C18">
            <v>88</v>
          </cell>
          <cell r="D18">
            <v>340.22</v>
          </cell>
          <cell r="J18">
            <v>6</v>
          </cell>
          <cell r="K18">
            <v>230.8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96</v>
          </cell>
          <cell r="D23">
            <v>501.37</v>
          </cell>
          <cell r="J23">
            <v>1</v>
          </cell>
          <cell r="K23">
            <v>140.19999999999999</v>
          </cell>
        </row>
        <row r="25">
          <cell r="C25">
            <v>9832</v>
          </cell>
          <cell r="D25">
            <v>44107.05</v>
          </cell>
          <cell r="J25">
            <v>13</v>
          </cell>
          <cell r="K25">
            <v>3897.3</v>
          </cell>
        </row>
        <row r="26">
          <cell r="C26">
            <v>500</v>
          </cell>
          <cell r="D26">
            <v>8490.7800000000007</v>
          </cell>
          <cell r="J26">
            <v>31</v>
          </cell>
          <cell r="K26">
            <v>9553.4699999999993</v>
          </cell>
        </row>
        <row r="27">
          <cell r="C27">
            <v>30</v>
          </cell>
          <cell r="D27">
            <v>516.96</v>
          </cell>
          <cell r="J27">
            <v>0</v>
          </cell>
          <cell r="K27">
            <v>71.64</v>
          </cell>
        </row>
        <row r="28">
          <cell r="C28">
            <v>4</v>
          </cell>
          <cell r="D28">
            <v>22.14</v>
          </cell>
          <cell r="J28">
            <v>0</v>
          </cell>
          <cell r="K28">
            <v>0</v>
          </cell>
        </row>
        <row r="29">
          <cell r="C29">
            <v>10</v>
          </cell>
          <cell r="D29">
            <v>55.36</v>
          </cell>
          <cell r="J29">
            <v>0</v>
          </cell>
          <cell r="K29">
            <v>0</v>
          </cell>
        </row>
        <row r="30">
          <cell r="C30">
            <v>125</v>
          </cell>
          <cell r="D30">
            <v>233.65</v>
          </cell>
          <cell r="J30">
            <v>0</v>
          </cell>
          <cell r="K30">
            <v>0</v>
          </cell>
        </row>
        <row r="31">
          <cell r="C31">
            <v>419</v>
          </cell>
          <cell r="D31">
            <v>2314.0100000000002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5.54</v>
          </cell>
          <cell r="J32">
            <v>0</v>
          </cell>
          <cell r="K32">
            <v>0</v>
          </cell>
        </row>
        <row r="34">
          <cell r="C34">
            <v>2557</v>
          </cell>
          <cell r="D34">
            <v>8429.31</v>
          </cell>
          <cell r="J34">
            <v>1</v>
          </cell>
          <cell r="K34">
            <v>172.48</v>
          </cell>
        </row>
        <row r="35">
          <cell r="C35">
            <v>130</v>
          </cell>
          <cell r="D35">
            <v>1236.0899999999999</v>
          </cell>
          <cell r="J35">
            <v>0</v>
          </cell>
          <cell r="K35">
            <v>0</v>
          </cell>
        </row>
        <row r="36">
          <cell r="C36">
            <v>3</v>
          </cell>
          <cell r="D36">
            <v>46.79</v>
          </cell>
          <cell r="J36">
            <v>0</v>
          </cell>
          <cell r="K36">
            <v>0</v>
          </cell>
        </row>
        <row r="37">
          <cell r="C37">
            <v>8</v>
          </cell>
          <cell r="D37">
            <v>4.93</v>
          </cell>
          <cell r="J37">
            <v>0</v>
          </cell>
          <cell r="K37">
            <v>0</v>
          </cell>
        </row>
        <row r="38">
          <cell r="C38">
            <v>9</v>
          </cell>
          <cell r="D38">
            <v>22.17</v>
          </cell>
          <cell r="J38">
            <v>0</v>
          </cell>
          <cell r="K38">
            <v>0</v>
          </cell>
        </row>
        <row r="39">
          <cell r="C39">
            <v>74</v>
          </cell>
          <cell r="D39">
            <v>243.26</v>
          </cell>
          <cell r="J39">
            <v>0</v>
          </cell>
          <cell r="K39">
            <v>0</v>
          </cell>
        </row>
        <row r="40">
          <cell r="C40">
            <v>128</v>
          </cell>
          <cell r="D40">
            <v>81.93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44972.33</v>
          </cell>
        </row>
        <row r="11">
          <cell r="P11">
            <v>40500.18</v>
          </cell>
        </row>
        <row r="12">
          <cell r="P12">
            <v>44407.24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6.56</v>
          </cell>
        </row>
        <row r="16">
          <cell r="P16">
            <v>12494.26</v>
          </cell>
        </row>
        <row r="17">
          <cell r="P17">
            <v>97171.73</v>
          </cell>
        </row>
        <row r="20">
          <cell r="P20">
            <v>190445.72</v>
          </cell>
        </row>
        <row r="26">
          <cell r="P26">
            <v>214867.05</v>
          </cell>
        </row>
        <row r="33">
          <cell r="P33">
            <v>0</v>
          </cell>
        </row>
        <row r="34">
          <cell r="P34">
            <v>114.39</v>
          </cell>
        </row>
        <row r="35">
          <cell r="P35">
            <v>27935.439999999999</v>
          </cell>
        </row>
        <row r="36">
          <cell r="P36">
            <v>1465.27</v>
          </cell>
        </row>
        <row r="37">
          <cell r="P37">
            <v>2.0099999999999998</v>
          </cell>
        </row>
        <row r="38">
          <cell r="P38">
            <v>6591.28</v>
          </cell>
        </row>
        <row r="39">
          <cell r="P39">
            <v>0</v>
          </cell>
        </row>
        <row r="40">
          <cell r="P40">
            <v>5573.41</v>
          </cell>
        </row>
      </sheetData>
      <sheetData sheetId="5">
        <row r="10">
          <cell r="G10">
            <v>15768.32</v>
          </cell>
        </row>
        <row r="11">
          <cell r="G11">
            <v>1366.72</v>
          </cell>
        </row>
        <row r="12">
          <cell r="G12">
            <v>3789.44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353.33</v>
          </cell>
        </row>
        <row r="17">
          <cell r="G17">
            <v>14871.42</v>
          </cell>
        </row>
        <row r="20">
          <cell r="G20">
            <v>10635.21</v>
          </cell>
        </row>
        <row r="26">
          <cell r="G26">
            <v>97635.53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1296.95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738.74</v>
          </cell>
        </row>
        <row r="41">
          <cell r="C41">
            <v>380120.07</v>
          </cell>
          <cell r="D41">
            <v>18143.38</v>
          </cell>
          <cell r="E41">
            <v>189090.9</v>
          </cell>
          <cell r="G41">
            <v>146455.66</v>
          </cell>
          <cell r="I41">
            <v>5033.2</v>
          </cell>
          <cell r="K41">
            <v>3720.77</v>
          </cell>
          <cell r="M41">
            <v>0</v>
          </cell>
        </row>
      </sheetData>
      <sheetData sheetId="6">
        <row r="9">
          <cell r="C9">
            <v>7285</v>
          </cell>
          <cell r="D9">
            <v>113125.9</v>
          </cell>
          <cell r="E9">
            <v>0</v>
          </cell>
        </row>
        <row r="18">
          <cell r="C18">
            <v>21547</v>
          </cell>
          <cell r="D18">
            <v>272552.09999999998</v>
          </cell>
          <cell r="E18">
            <v>60935.28</v>
          </cell>
        </row>
        <row r="19">
          <cell r="C19">
            <v>48575</v>
          </cell>
          <cell r="D19">
            <v>554516.12</v>
          </cell>
          <cell r="E19">
            <v>128034.59</v>
          </cell>
        </row>
        <row r="20">
          <cell r="C20">
            <v>1287</v>
          </cell>
          <cell r="D20">
            <v>431.69</v>
          </cell>
          <cell r="E20">
            <v>129.74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1080</v>
          </cell>
          <cell r="D22">
            <v>56725.82</v>
          </cell>
          <cell r="E22">
            <v>11016.73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99"/>
      <sheetName val="СП-100"/>
      <sheetName val="Sheet1"/>
    </sheetNames>
    <sheetDataSet>
      <sheetData sheetId="0"/>
      <sheetData sheetId="1">
        <row r="12">
          <cell r="C12">
            <v>61960</v>
          </cell>
          <cell r="D12">
            <v>51156.95</v>
          </cell>
          <cell r="F12">
            <v>625</v>
          </cell>
          <cell r="G12">
            <v>48760.02</v>
          </cell>
          <cell r="H12">
            <v>168</v>
          </cell>
          <cell r="I12">
            <v>19566.810000000001</v>
          </cell>
        </row>
        <row r="22">
          <cell r="C22">
            <v>852</v>
          </cell>
          <cell r="D22">
            <v>52948.09</v>
          </cell>
          <cell r="F22">
            <v>9428</v>
          </cell>
          <cell r="G22">
            <v>88637.67</v>
          </cell>
          <cell r="H22">
            <v>606</v>
          </cell>
          <cell r="I22">
            <v>5881.87</v>
          </cell>
        </row>
        <row r="26">
          <cell r="C26">
            <v>3984</v>
          </cell>
          <cell r="D26">
            <v>91306.569999999992</v>
          </cell>
          <cell r="F26">
            <v>730</v>
          </cell>
          <cell r="G26">
            <v>55878.920000000006</v>
          </cell>
          <cell r="H26">
            <v>409</v>
          </cell>
          <cell r="I26">
            <v>27187.27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1</v>
          </cell>
          <cell r="D32">
            <v>2165.67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3</v>
          </cell>
          <cell r="D35">
            <v>131.71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73</v>
          </cell>
          <cell r="D38">
            <v>3850.51</v>
          </cell>
          <cell r="F38">
            <v>1</v>
          </cell>
          <cell r="G38">
            <v>2.62</v>
          </cell>
          <cell r="H38">
            <v>0</v>
          </cell>
          <cell r="I38">
            <v>0</v>
          </cell>
        </row>
        <row r="42">
          <cell r="C42">
            <v>8079</v>
          </cell>
          <cell r="D42">
            <v>43460.19000000001</v>
          </cell>
          <cell r="F42">
            <v>44</v>
          </cell>
          <cell r="G42">
            <v>22575.62</v>
          </cell>
          <cell r="H42">
            <v>13</v>
          </cell>
          <cell r="I42">
            <v>883.81999999999994</v>
          </cell>
        </row>
        <row r="58">
          <cell r="C58">
            <v>2483</v>
          </cell>
          <cell r="D58">
            <v>46029.189999999995</v>
          </cell>
          <cell r="F58">
            <v>592</v>
          </cell>
          <cell r="G58">
            <v>39623.070000000007</v>
          </cell>
          <cell r="H58">
            <v>154</v>
          </cell>
          <cell r="I58">
            <v>69717.069999999992</v>
          </cell>
        </row>
        <row r="90">
          <cell r="C90">
            <v>62828</v>
          </cell>
          <cell r="D90">
            <v>370475.38</v>
          </cell>
          <cell r="F90">
            <v>2541</v>
          </cell>
          <cell r="G90">
            <v>218411.48</v>
          </cell>
          <cell r="H90">
            <v>832</v>
          </cell>
          <cell r="I90">
            <v>236021.63000000003</v>
          </cell>
        </row>
        <row r="126">
          <cell r="C126">
            <v>1</v>
          </cell>
          <cell r="D126">
            <v>1075.3800000000001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47</v>
          </cell>
          <cell r="D130">
            <v>215.18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436</v>
          </cell>
          <cell r="D134">
            <v>18211.350000000002</v>
          </cell>
          <cell r="F134">
            <v>3</v>
          </cell>
          <cell r="G134">
            <v>97.82</v>
          </cell>
          <cell r="H134">
            <v>4</v>
          </cell>
          <cell r="I134">
            <v>680</v>
          </cell>
        </row>
        <row r="155">
          <cell r="C155">
            <v>0</v>
          </cell>
          <cell r="D155">
            <v>0</v>
          </cell>
          <cell r="F155">
            <v>2</v>
          </cell>
          <cell r="G155">
            <v>1500.47</v>
          </cell>
          <cell r="H155">
            <v>0</v>
          </cell>
          <cell r="I155">
            <v>0</v>
          </cell>
        </row>
        <row r="160">
          <cell r="C160">
            <v>22</v>
          </cell>
          <cell r="D160">
            <v>144.9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2</v>
          </cell>
          <cell r="D163">
            <v>196.43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17330</v>
          </cell>
          <cell r="D172">
            <v>11308.55</v>
          </cell>
          <cell r="F172">
            <v>89</v>
          </cell>
          <cell r="G172">
            <v>2010.87</v>
          </cell>
          <cell r="H172">
            <v>34</v>
          </cell>
          <cell r="I172">
            <v>708.03</v>
          </cell>
        </row>
        <row r="177">
          <cell r="C177">
            <v>117003</v>
          </cell>
        </row>
      </sheetData>
      <sheetData sheetId="2">
        <row r="14">
          <cell r="C14">
            <v>35248</v>
          </cell>
          <cell r="D14">
            <v>203008.47</v>
          </cell>
          <cell r="J14">
            <v>2067</v>
          </cell>
          <cell r="K14">
            <v>148126.57999999999</v>
          </cell>
        </row>
        <row r="15">
          <cell r="C15">
            <v>4711</v>
          </cell>
          <cell r="D15">
            <v>54171.35</v>
          </cell>
          <cell r="J15">
            <v>231</v>
          </cell>
          <cell r="K15">
            <v>22417.41</v>
          </cell>
        </row>
        <row r="16">
          <cell r="C16">
            <v>335</v>
          </cell>
          <cell r="D16">
            <v>7426.28</v>
          </cell>
          <cell r="J16">
            <v>25</v>
          </cell>
          <cell r="K16">
            <v>2510.5300000000002</v>
          </cell>
        </row>
        <row r="17">
          <cell r="C17">
            <v>291</v>
          </cell>
          <cell r="D17">
            <v>223.26</v>
          </cell>
          <cell r="J17">
            <v>4</v>
          </cell>
          <cell r="K17">
            <v>270.2</v>
          </cell>
        </row>
        <row r="18">
          <cell r="C18">
            <v>60</v>
          </cell>
          <cell r="D18">
            <v>202.2</v>
          </cell>
          <cell r="J18">
            <v>6</v>
          </cell>
          <cell r="K18">
            <v>352</v>
          </cell>
        </row>
        <row r="19">
          <cell r="C19">
            <v>2079</v>
          </cell>
          <cell r="D19">
            <v>3168.19</v>
          </cell>
          <cell r="J19">
            <v>12</v>
          </cell>
          <cell r="K19">
            <v>302.51</v>
          </cell>
        </row>
        <row r="20">
          <cell r="C20">
            <v>1061</v>
          </cell>
          <cell r="D20">
            <v>341.62</v>
          </cell>
          <cell r="J20">
            <v>0</v>
          </cell>
          <cell r="K20">
            <v>0</v>
          </cell>
        </row>
        <row r="21">
          <cell r="C21">
            <v>124</v>
          </cell>
          <cell r="D21">
            <v>461.56</v>
          </cell>
          <cell r="J21">
            <v>5</v>
          </cell>
          <cell r="K21">
            <v>124.76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15661</v>
          </cell>
          <cell r="D28">
            <v>66601.37</v>
          </cell>
          <cell r="J28">
            <v>140</v>
          </cell>
          <cell r="K28">
            <v>28014.74</v>
          </cell>
        </row>
        <row r="29">
          <cell r="C29">
            <v>971</v>
          </cell>
          <cell r="D29">
            <v>14523.98</v>
          </cell>
          <cell r="J29">
            <v>41</v>
          </cell>
          <cell r="K29">
            <v>12232.34</v>
          </cell>
        </row>
        <row r="30">
          <cell r="C30">
            <v>142</v>
          </cell>
          <cell r="D30">
            <v>2242.16</v>
          </cell>
          <cell r="J30">
            <v>3</v>
          </cell>
          <cell r="K30">
            <v>990.83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3">
          <cell r="C33">
            <v>159</v>
          </cell>
          <cell r="D33">
            <v>280.2</v>
          </cell>
          <cell r="J33">
            <v>0</v>
          </cell>
          <cell r="K33">
            <v>0</v>
          </cell>
        </row>
        <row r="34">
          <cell r="C34">
            <v>876</v>
          </cell>
          <cell r="D34">
            <v>4325.6400000000003</v>
          </cell>
          <cell r="J34">
            <v>0</v>
          </cell>
          <cell r="K34">
            <v>0</v>
          </cell>
        </row>
        <row r="35">
          <cell r="C35">
            <v>2</v>
          </cell>
          <cell r="D35">
            <v>11.07</v>
          </cell>
          <cell r="J35">
            <v>0</v>
          </cell>
          <cell r="K35">
            <v>0</v>
          </cell>
        </row>
        <row r="37">
          <cell r="C37">
            <v>435</v>
          </cell>
          <cell r="D37">
            <v>2254.59</v>
          </cell>
          <cell r="J37">
            <v>1</v>
          </cell>
          <cell r="K37">
            <v>24.06</v>
          </cell>
        </row>
        <row r="38">
          <cell r="C38">
            <v>2</v>
          </cell>
          <cell r="D38">
            <v>21.53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0.62</v>
          </cell>
          <cell r="J40">
            <v>0</v>
          </cell>
          <cell r="K40">
            <v>0</v>
          </cell>
        </row>
        <row r="41">
          <cell r="C41">
            <v>2</v>
          </cell>
          <cell r="D41">
            <v>4.92</v>
          </cell>
          <cell r="J41">
            <v>0</v>
          </cell>
          <cell r="K41">
            <v>0</v>
          </cell>
        </row>
        <row r="42">
          <cell r="C42">
            <v>30</v>
          </cell>
          <cell r="D42">
            <v>97.79</v>
          </cell>
          <cell r="J42">
            <v>0</v>
          </cell>
          <cell r="K42">
            <v>0</v>
          </cell>
        </row>
        <row r="43">
          <cell r="C43">
            <v>4</v>
          </cell>
          <cell r="D43">
            <v>2.46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38367.71</v>
          </cell>
        </row>
        <row r="13">
          <cell r="P13">
            <v>39711.07</v>
          </cell>
        </row>
        <row r="14">
          <cell r="P14">
            <v>68479.929999999993</v>
          </cell>
        </row>
        <row r="15">
          <cell r="P15">
            <v>0</v>
          </cell>
        </row>
        <row r="16">
          <cell r="P16">
            <v>1624.25</v>
          </cell>
        </row>
        <row r="17">
          <cell r="P17">
            <v>98.78</v>
          </cell>
        </row>
        <row r="18">
          <cell r="P18">
            <v>2887.88</v>
          </cell>
        </row>
        <row r="19">
          <cell r="P19">
            <v>32595.149999999998</v>
          </cell>
        </row>
        <row r="22">
          <cell r="P22">
            <v>34521.9</v>
          </cell>
        </row>
        <row r="28">
          <cell r="P28">
            <v>277856.54000000004</v>
          </cell>
        </row>
        <row r="35">
          <cell r="P35">
            <v>806.54</v>
          </cell>
        </row>
        <row r="36">
          <cell r="P36">
            <v>161.38999999999999</v>
          </cell>
        </row>
        <row r="37">
          <cell r="P37">
            <v>13658.51</v>
          </cell>
        </row>
        <row r="38">
          <cell r="P38">
            <v>0</v>
          </cell>
        </row>
        <row r="39">
          <cell r="P39">
            <v>108.68</v>
          </cell>
        </row>
        <row r="40">
          <cell r="P40">
            <v>147.32</v>
          </cell>
        </row>
        <row r="41">
          <cell r="P41">
            <v>0</v>
          </cell>
        </row>
        <row r="42">
          <cell r="P42">
            <v>8481.41</v>
          </cell>
        </row>
      </sheetData>
      <sheetData sheetId="5">
        <row r="12">
          <cell r="G12">
            <v>24648.23</v>
          </cell>
        </row>
        <row r="13">
          <cell r="G13">
            <v>10208.11</v>
          </cell>
        </row>
        <row r="14">
          <cell r="G14">
            <v>10106.219999999999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200</v>
          </cell>
        </row>
        <row r="19">
          <cell r="G19">
            <v>7099.07</v>
          </cell>
        </row>
        <row r="22">
          <cell r="G22">
            <v>14632.14</v>
          </cell>
        </row>
        <row r="28">
          <cell r="G28">
            <v>169534.13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3500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1700</v>
          </cell>
        </row>
        <row r="43">
          <cell r="C43">
            <v>307818.33000000013</v>
          </cell>
          <cell r="D43">
            <v>1041.46</v>
          </cell>
          <cell r="E43">
            <v>360646.50000000006</v>
          </cell>
          <cell r="G43">
            <v>241627.9</v>
          </cell>
          <cell r="I43">
            <v>12175.3</v>
          </cell>
          <cell r="K43">
            <v>23494.75</v>
          </cell>
        </row>
      </sheetData>
      <sheetData sheetId="6"/>
      <sheetData sheetId="7"/>
      <sheetData sheetId="8">
        <row r="11">
          <cell r="D11">
            <v>5009</v>
          </cell>
          <cell r="E11">
            <v>94465.949999999983</v>
          </cell>
        </row>
        <row r="20">
          <cell r="D20">
            <v>16145</v>
          </cell>
          <cell r="E20">
            <v>151132.75999999998</v>
          </cell>
          <cell r="F20">
            <v>55902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59">
          <cell r="D59">
            <v>2507</v>
          </cell>
          <cell r="E59">
            <v>1034.5899999999999</v>
          </cell>
          <cell r="F59">
            <v>396</v>
          </cell>
        </row>
        <row r="74">
          <cell r="D74">
            <v>0</v>
          </cell>
          <cell r="E74">
            <v>0</v>
          </cell>
          <cell r="F74">
            <v>0</v>
          </cell>
        </row>
        <row r="88">
          <cell r="D88">
            <v>31630</v>
          </cell>
          <cell r="E88">
            <v>99408.819999999992</v>
          </cell>
          <cell r="F88">
            <v>10569</v>
          </cell>
        </row>
        <row r="89">
          <cell r="D89">
            <v>61712</v>
          </cell>
          <cell r="E89">
            <v>346633.97</v>
          </cell>
          <cell r="F89">
            <v>0</v>
          </cell>
        </row>
        <row r="98">
          <cell r="D98">
            <v>0</v>
          </cell>
          <cell r="E98">
            <v>0</v>
          </cell>
          <cell r="F98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99 (н.о.)"/>
    </sheetNames>
    <sheetDataSet>
      <sheetData sheetId="0"/>
      <sheetData sheetId="1">
        <row r="12">
          <cell r="C12">
            <v>111604</v>
          </cell>
          <cell r="D12">
            <v>112970</v>
          </cell>
          <cell r="F12">
            <v>881</v>
          </cell>
          <cell r="G12">
            <v>41699</v>
          </cell>
          <cell r="H12">
            <v>146</v>
          </cell>
          <cell r="I12">
            <v>3605</v>
          </cell>
        </row>
        <row r="22">
          <cell r="C22">
            <v>1625</v>
          </cell>
          <cell r="D22">
            <v>155569</v>
          </cell>
          <cell r="F22">
            <v>13937</v>
          </cell>
          <cell r="G22">
            <v>98856</v>
          </cell>
          <cell r="H22">
            <v>2446</v>
          </cell>
          <cell r="I22">
            <v>19944</v>
          </cell>
        </row>
        <row r="26">
          <cell r="C26">
            <v>4419</v>
          </cell>
          <cell r="D26">
            <v>77074</v>
          </cell>
          <cell r="F26">
            <v>539</v>
          </cell>
          <cell r="G26">
            <v>41420</v>
          </cell>
          <cell r="H26">
            <v>284</v>
          </cell>
          <cell r="I26">
            <v>24622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134</v>
          </cell>
          <cell r="D38">
            <v>2763</v>
          </cell>
          <cell r="F38">
            <v>2</v>
          </cell>
          <cell r="G38">
            <v>990</v>
          </cell>
          <cell r="H38">
            <v>1</v>
          </cell>
          <cell r="I38">
            <v>180</v>
          </cell>
        </row>
        <row r="42">
          <cell r="C42">
            <v>19968</v>
          </cell>
          <cell r="D42">
            <v>59952</v>
          </cell>
          <cell r="F42">
            <v>52</v>
          </cell>
          <cell r="G42">
            <v>81414</v>
          </cell>
          <cell r="H42">
            <v>24</v>
          </cell>
          <cell r="I42">
            <v>134818</v>
          </cell>
        </row>
        <row r="58">
          <cell r="C58">
            <v>10551</v>
          </cell>
          <cell r="D58">
            <v>27310</v>
          </cell>
          <cell r="F58">
            <v>219</v>
          </cell>
          <cell r="G58">
            <v>5578</v>
          </cell>
          <cell r="H58">
            <v>60</v>
          </cell>
          <cell r="I58">
            <v>4801</v>
          </cell>
        </row>
        <row r="90">
          <cell r="C90">
            <v>86973</v>
          </cell>
          <cell r="D90">
            <v>475292</v>
          </cell>
          <cell r="F90">
            <v>2582</v>
          </cell>
          <cell r="G90">
            <v>212751</v>
          </cell>
          <cell r="H90">
            <v>827</v>
          </cell>
          <cell r="I90">
            <v>148453</v>
          </cell>
        </row>
        <row r="126">
          <cell r="C126">
            <v>2</v>
          </cell>
          <cell r="D126">
            <v>131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16</v>
          </cell>
          <cell r="D130">
            <v>72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9955</v>
          </cell>
          <cell r="D134">
            <v>9511</v>
          </cell>
          <cell r="F134">
            <v>17</v>
          </cell>
          <cell r="G134">
            <v>278</v>
          </cell>
          <cell r="H134">
            <v>19</v>
          </cell>
          <cell r="I134">
            <v>617</v>
          </cell>
        </row>
        <row r="155">
          <cell r="C155">
            <v>224</v>
          </cell>
          <cell r="D155">
            <v>3525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5</v>
          </cell>
          <cell r="D163">
            <v>128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4</v>
          </cell>
          <cell r="D169">
            <v>3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41648</v>
          </cell>
          <cell r="D172">
            <v>19004</v>
          </cell>
          <cell r="F172">
            <v>232</v>
          </cell>
          <cell r="G172">
            <v>3016</v>
          </cell>
          <cell r="H172">
            <v>260</v>
          </cell>
          <cell r="I172">
            <v>3301</v>
          </cell>
        </row>
        <row r="177">
          <cell r="C177">
            <v>212592</v>
          </cell>
        </row>
      </sheetData>
      <sheetData sheetId="2">
        <row r="14">
          <cell r="C14">
            <v>53295</v>
          </cell>
          <cell r="D14">
            <v>294297</v>
          </cell>
          <cell r="J14">
            <v>2153</v>
          </cell>
          <cell r="K14">
            <v>113116</v>
          </cell>
        </row>
        <row r="15">
          <cell r="C15">
            <v>5242</v>
          </cell>
          <cell r="D15">
            <v>56000</v>
          </cell>
          <cell r="J15">
            <v>262</v>
          </cell>
          <cell r="K15">
            <v>12581</v>
          </cell>
        </row>
        <row r="16">
          <cell r="C16">
            <v>146</v>
          </cell>
          <cell r="D16">
            <v>3535</v>
          </cell>
          <cell r="J16">
            <v>15</v>
          </cell>
          <cell r="K16">
            <v>5815</v>
          </cell>
        </row>
        <row r="17">
          <cell r="C17">
            <v>454</v>
          </cell>
          <cell r="D17">
            <v>787</v>
          </cell>
          <cell r="J17">
            <v>3</v>
          </cell>
          <cell r="K17">
            <v>55</v>
          </cell>
        </row>
        <row r="18">
          <cell r="C18">
            <v>42</v>
          </cell>
          <cell r="D18">
            <v>138</v>
          </cell>
          <cell r="J18">
            <v>5</v>
          </cell>
          <cell r="K18">
            <v>225</v>
          </cell>
        </row>
        <row r="19">
          <cell r="C19">
            <v>4220</v>
          </cell>
          <cell r="D19">
            <v>7322</v>
          </cell>
          <cell r="J19">
            <v>34</v>
          </cell>
          <cell r="K19">
            <v>1992</v>
          </cell>
        </row>
        <row r="20">
          <cell r="C20">
            <v>995</v>
          </cell>
          <cell r="D20">
            <v>326</v>
          </cell>
          <cell r="J20">
            <v>1</v>
          </cell>
          <cell r="K20">
            <v>39</v>
          </cell>
        </row>
        <row r="21">
          <cell r="C21">
            <v>222</v>
          </cell>
          <cell r="D21">
            <v>1514</v>
          </cell>
          <cell r="J21">
            <v>13</v>
          </cell>
          <cell r="K21">
            <v>634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2</v>
          </cell>
          <cell r="D26">
            <v>15</v>
          </cell>
          <cell r="J26">
            <v>0</v>
          </cell>
          <cell r="K26">
            <v>0</v>
          </cell>
        </row>
        <row r="28">
          <cell r="C28">
            <v>19980</v>
          </cell>
          <cell r="D28">
            <v>86138</v>
          </cell>
          <cell r="J28">
            <v>42</v>
          </cell>
          <cell r="K28">
            <v>65680</v>
          </cell>
        </row>
        <row r="29">
          <cell r="C29">
            <v>871</v>
          </cell>
          <cell r="D29">
            <v>13384</v>
          </cell>
          <cell r="J29">
            <v>41</v>
          </cell>
          <cell r="K29">
            <v>8430</v>
          </cell>
        </row>
        <row r="30">
          <cell r="C30">
            <v>61</v>
          </cell>
          <cell r="D30">
            <v>983</v>
          </cell>
          <cell r="J30">
            <v>3</v>
          </cell>
          <cell r="K30">
            <v>220</v>
          </cell>
        </row>
        <row r="31">
          <cell r="C31">
            <v>21</v>
          </cell>
          <cell r="D31">
            <v>281</v>
          </cell>
          <cell r="J31">
            <v>0</v>
          </cell>
          <cell r="K31">
            <v>0</v>
          </cell>
        </row>
        <row r="32">
          <cell r="C32">
            <v>7</v>
          </cell>
          <cell r="D32">
            <v>39</v>
          </cell>
          <cell r="J32">
            <v>0</v>
          </cell>
          <cell r="K32">
            <v>4</v>
          </cell>
        </row>
        <row r="33">
          <cell r="C33">
            <v>330</v>
          </cell>
          <cell r="D33">
            <v>580</v>
          </cell>
          <cell r="J33">
            <v>0</v>
          </cell>
          <cell r="K33">
            <v>0</v>
          </cell>
        </row>
        <row r="34">
          <cell r="C34">
            <v>724</v>
          </cell>
          <cell r="D34">
            <v>3680</v>
          </cell>
          <cell r="J34">
            <v>1</v>
          </cell>
          <cell r="K34">
            <v>59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75</v>
          </cell>
          <cell r="D37">
            <v>482</v>
          </cell>
          <cell r="J37">
            <v>0</v>
          </cell>
          <cell r="K37">
            <v>0</v>
          </cell>
        </row>
        <row r="38">
          <cell r="C38">
            <v>1</v>
          </cell>
          <cell r="D38">
            <v>14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2</v>
          </cell>
          <cell r="D42">
            <v>10</v>
          </cell>
          <cell r="J42">
            <v>0</v>
          </cell>
          <cell r="K42">
            <v>0</v>
          </cell>
        </row>
        <row r="43">
          <cell r="C43">
            <v>1</v>
          </cell>
          <cell r="D43">
            <v>1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79079</v>
          </cell>
        </row>
        <row r="13">
          <cell r="P13">
            <v>108898</v>
          </cell>
        </row>
        <row r="14">
          <cell r="P14">
            <v>53952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1934</v>
          </cell>
        </row>
        <row r="19">
          <cell r="P19">
            <v>41966</v>
          </cell>
        </row>
        <row r="22">
          <cell r="P22">
            <v>19117</v>
          </cell>
        </row>
        <row r="28">
          <cell r="P28">
            <v>365977</v>
          </cell>
        </row>
        <row r="35">
          <cell r="P35">
            <v>105</v>
          </cell>
        </row>
        <row r="36">
          <cell r="P36">
            <v>50</v>
          </cell>
        </row>
        <row r="37">
          <cell r="P37">
            <v>6658</v>
          </cell>
        </row>
        <row r="38">
          <cell r="P38">
            <v>1798</v>
          </cell>
        </row>
        <row r="39">
          <cell r="P39">
            <v>0</v>
          </cell>
        </row>
        <row r="40">
          <cell r="P40">
            <v>83</v>
          </cell>
        </row>
        <row r="41">
          <cell r="P41">
            <v>2</v>
          </cell>
        </row>
        <row r="42">
          <cell r="P42">
            <v>10452</v>
          </cell>
        </row>
      </sheetData>
      <sheetData sheetId="5">
        <row r="12">
          <cell r="G12">
            <v>21676</v>
          </cell>
        </row>
        <row r="13">
          <cell r="G13">
            <v>5582</v>
          </cell>
        </row>
        <row r="14">
          <cell r="G14">
            <v>6825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140</v>
          </cell>
        </row>
        <row r="19">
          <cell r="G19">
            <v>2438</v>
          </cell>
        </row>
        <row r="22">
          <cell r="G22">
            <v>4214</v>
          </cell>
        </row>
        <row r="28">
          <cell r="G28">
            <v>193809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221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1247</v>
          </cell>
        </row>
        <row r="43">
          <cell r="C43">
            <v>430908</v>
          </cell>
          <cell r="D43">
            <v>8352</v>
          </cell>
          <cell r="E43">
            <v>340341</v>
          </cell>
          <cell r="G43">
            <v>236152</v>
          </cell>
          <cell r="I43">
            <v>10181</v>
          </cell>
          <cell r="K43">
            <v>5219</v>
          </cell>
          <cell r="M43">
            <v>0</v>
          </cell>
        </row>
      </sheetData>
      <sheetData sheetId="6"/>
      <sheetData sheetId="7"/>
      <sheetData sheetId="8">
        <row r="11">
          <cell r="D11">
            <v>64553</v>
          </cell>
          <cell r="E11">
            <v>435012</v>
          </cell>
          <cell r="F11">
            <v>0</v>
          </cell>
        </row>
        <row r="20">
          <cell r="D20">
            <v>61664</v>
          </cell>
          <cell r="E20">
            <v>396454</v>
          </cell>
          <cell r="F20">
            <v>132128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62">
          <cell r="D62">
            <v>3400</v>
          </cell>
          <cell r="E62">
            <v>1342</v>
          </cell>
          <cell r="F62">
            <v>503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37">
          <cell r="D137">
            <v>78171</v>
          </cell>
          <cell r="E137">
            <v>77271</v>
          </cell>
          <cell r="F137">
            <v>29537</v>
          </cell>
        </row>
        <row r="138">
          <cell r="D138">
            <v>3872</v>
          </cell>
          <cell r="E138">
            <v>20313</v>
          </cell>
          <cell r="F138">
            <v>3047</v>
          </cell>
        </row>
        <row r="147">
          <cell r="D147">
            <v>932</v>
          </cell>
          <cell r="E147">
            <v>12912</v>
          </cell>
          <cell r="F147">
            <v>3357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4836</v>
          </cell>
          <cell r="J51">
            <v>719735</v>
          </cell>
          <cell r="Q51">
            <v>491336</v>
          </cell>
        </row>
      </sheetData>
      <sheetData sheetId="2">
        <row r="51">
          <cell r="G51">
            <v>112</v>
          </cell>
          <cell r="H51">
            <v>159</v>
          </cell>
          <cell r="L51">
            <v>2363</v>
          </cell>
          <cell r="N51">
            <v>264</v>
          </cell>
          <cell r="O51">
            <v>310035</v>
          </cell>
        </row>
      </sheetData>
      <sheetData sheetId="3"/>
      <sheetData sheetId="4"/>
      <sheetData sheetId="5">
        <row r="51">
          <cell r="C51">
            <v>15215</v>
          </cell>
          <cell r="D51">
            <v>3329450</v>
          </cell>
          <cell r="E51">
            <v>208922</v>
          </cell>
          <cell r="F51">
            <v>0</v>
          </cell>
          <cell r="G51">
            <v>14892</v>
          </cell>
          <cell r="H51">
            <v>1977</v>
          </cell>
          <cell r="J51">
            <v>236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1308</v>
          </cell>
          <cell r="J53">
            <v>504280</v>
          </cell>
          <cell r="Q53">
            <v>400009</v>
          </cell>
        </row>
      </sheetData>
      <sheetData sheetId="18">
        <row r="53">
          <cell r="G53">
            <v>200</v>
          </cell>
          <cell r="H53">
            <v>70</v>
          </cell>
          <cell r="L53">
            <v>869</v>
          </cell>
          <cell r="N53">
            <v>0</v>
          </cell>
          <cell r="O53">
            <v>176918</v>
          </cell>
        </row>
      </sheetData>
      <sheetData sheetId="19"/>
      <sheetData sheetId="20"/>
      <sheetData sheetId="21">
        <row r="53">
          <cell r="C53">
            <v>16481</v>
          </cell>
          <cell r="D53">
            <v>2931722</v>
          </cell>
          <cell r="E53">
            <v>24198</v>
          </cell>
          <cell r="F53">
            <v>116352</v>
          </cell>
          <cell r="G53">
            <v>41480</v>
          </cell>
          <cell r="H53">
            <v>20601</v>
          </cell>
          <cell r="J53">
            <v>860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3282</v>
          </cell>
          <cell r="J53">
            <v>399652</v>
          </cell>
          <cell r="Q53">
            <v>324771</v>
          </cell>
        </row>
      </sheetData>
      <sheetData sheetId="18">
        <row r="53">
          <cell r="G53">
            <v>23</v>
          </cell>
          <cell r="H53">
            <v>3</v>
          </cell>
          <cell r="L53">
            <v>598</v>
          </cell>
          <cell r="N53">
            <v>190</v>
          </cell>
          <cell r="O53">
            <v>102404</v>
          </cell>
        </row>
      </sheetData>
      <sheetData sheetId="19"/>
      <sheetData sheetId="20"/>
      <sheetData sheetId="21">
        <row r="53">
          <cell r="C53">
            <v>6034</v>
          </cell>
          <cell r="D53">
            <v>717435</v>
          </cell>
          <cell r="E53">
            <v>511535</v>
          </cell>
          <cell r="F53">
            <v>0</v>
          </cell>
          <cell r="G53">
            <v>9508</v>
          </cell>
          <cell r="H53">
            <v>8409</v>
          </cell>
          <cell r="J53">
            <v>2226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11423</v>
          </cell>
          <cell r="J53">
            <v>285401</v>
          </cell>
          <cell r="Q53">
            <v>206812</v>
          </cell>
        </row>
      </sheetData>
      <sheetData sheetId="18">
        <row r="53">
          <cell r="G53">
            <v>16</v>
          </cell>
          <cell r="H53">
            <v>20</v>
          </cell>
          <cell r="L53">
            <v>349</v>
          </cell>
          <cell r="N53">
            <v>34</v>
          </cell>
          <cell r="O53">
            <v>51677</v>
          </cell>
        </row>
      </sheetData>
      <sheetData sheetId="19"/>
      <sheetData sheetId="20"/>
      <sheetData sheetId="21">
        <row r="53">
          <cell r="C53">
            <v>7196</v>
          </cell>
          <cell r="D53">
            <v>489229</v>
          </cell>
          <cell r="E53">
            <v>130102</v>
          </cell>
          <cell r="F53">
            <v>0</v>
          </cell>
          <cell r="G53">
            <v>4233</v>
          </cell>
          <cell r="H53">
            <v>303</v>
          </cell>
          <cell r="J53">
            <v>322.60000000000002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42404</v>
          </cell>
          <cell r="J51">
            <v>367434.07</v>
          </cell>
          <cell r="Q51">
            <v>253464.77</v>
          </cell>
        </row>
      </sheetData>
      <sheetData sheetId="2">
        <row r="51">
          <cell r="G51">
            <v>11</v>
          </cell>
          <cell r="H51">
            <v>0</v>
          </cell>
          <cell r="L51">
            <v>306</v>
          </cell>
          <cell r="N51">
            <v>0</v>
          </cell>
          <cell r="O51">
            <v>63733.63</v>
          </cell>
        </row>
      </sheetData>
      <sheetData sheetId="3"/>
      <sheetData sheetId="4"/>
      <sheetData sheetId="5">
        <row r="51">
          <cell r="C51">
            <v>911.9</v>
          </cell>
          <cell r="D51">
            <v>358785.25</v>
          </cell>
          <cell r="E51">
            <v>7252.95</v>
          </cell>
          <cell r="F51">
            <v>0</v>
          </cell>
          <cell r="G51">
            <v>1960.35</v>
          </cell>
          <cell r="H51">
            <v>232</v>
          </cell>
          <cell r="J51">
            <v>109.62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donija"/>
      <sheetName val="Triglav"/>
      <sheetName val="Euroins"/>
      <sheetName val="Sava"/>
      <sheetName val="Winner"/>
      <sheetName val="Eurolink"/>
      <sheetName val="Grawe"/>
      <sheetName val="Uniqa"/>
      <sheetName val="Polisa"/>
      <sheetName val="Halk"/>
      <sheetName val="Croatia"/>
      <sheetName val="Vkup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C12">
            <v>495</v>
          </cell>
          <cell r="D12">
            <v>95720.564910000001</v>
          </cell>
          <cell r="F12">
            <v>627</v>
          </cell>
          <cell r="G12">
            <v>130944.947</v>
          </cell>
        </row>
        <row r="21">
          <cell r="C21">
            <v>102</v>
          </cell>
          <cell r="D21">
            <v>20302.507000000001</v>
          </cell>
          <cell r="F21">
            <v>181</v>
          </cell>
          <cell r="G21">
            <v>54668.991999999998</v>
          </cell>
        </row>
        <row r="22">
          <cell r="C22">
            <v>609</v>
          </cell>
          <cell r="D22">
            <v>101028.47517000001</v>
          </cell>
          <cell r="F22">
            <v>477</v>
          </cell>
          <cell r="G22">
            <v>143872.78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99"/>
    </sheetNames>
    <sheetDataSet>
      <sheetData sheetId="0"/>
      <sheetData sheetId="1">
        <row r="12">
          <cell r="C12">
            <v>59548</v>
          </cell>
          <cell r="D12">
            <v>113422.56700000002</v>
          </cell>
          <cell r="F12">
            <v>1432</v>
          </cell>
          <cell r="G12">
            <v>86678.095000000001</v>
          </cell>
          <cell r="H12">
            <v>317</v>
          </cell>
          <cell r="I12">
            <v>16685.727999999999</v>
          </cell>
        </row>
        <row r="22">
          <cell r="C22">
            <v>11107</v>
          </cell>
          <cell r="D22">
            <v>123695.95599999999</v>
          </cell>
          <cell r="F22">
            <v>7060</v>
          </cell>
          <cell r="G22">
            <v>75214.646999999997</v>
          </cell>
          <cell r="H22">
            <v>374</v>
          </cell>
          <cell r="I22">
            <v>4550.9029999999993</v>
          </cell>
        </row>
        <row r="26">
          <cell r="C26">
            <v>7446</v>
          </cell>
          <cell r="D26">
            <v>167516.97699999998</v>
          </cell>
          <cell r="F26">
            <v>1378</v>
          </cell>
          <cell r="G26">
            <v>112929.728</v>
          </cell>
          <cell r="H26">
            <v>262</v>
          </cell>
          <cell r="I26">
            <v>36198.737000000001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5</v>
          </cell>
          <cell r="D35">
            <v>178.095</v>
          </cell>
          <cell r="F35">
            <v>1</v>
          </cell>
          <cell r="G35">
            <v>274.226</v>
          </cell>
          <cell r="H35">
            <v>1</v>
          </cell>
          <cell r="I35">
            <v>950</v>
          </cell>
        </row>
        <row r="38">
          <cell r="C38">
            <v>854</v>
          </cell>
          <cell r="D38">
            <v>31836.073</v>
          </cell>
          <cell r="F38">
            <v>1</v>
          </cell>
          <cell r="G38">
            <v>10.613</v>
          </cell>
          <cell r="H38">
            <v>2</v>
          </cell>
          <cell r="I38">
            <v>137</v>
          </cell>
        </row>
        <row r="42">
          <cell r="C42">
            <v>17457</v>
          </cell>
          <cell r="D42">
            <v>92177.363630905442</v>
          </cell>
          <cell r="F42">
            <v>86</v>
          </cell>
          <cell r="G42">
            <v>7886.8379999999997</v>
          </cell>
          <cell r="H42">
            <v>15</v>
          </cell>
          <cell r="I42">
            <v>12706.494999999999</v>
          </cell>
        </row>
        <row r="58">
          <cell r="C58">
            <v>19712</v>
          </cell>
          <cell r="D58">
            <v>228252.81836909457</v>
          </cell>
          <cell r="F58">
            <v>1833</v>
          </cell>
          <cell r="G58">
            <v>91275.415999999997</v>
          </cell>
          <cell r="H58">
            <v>112</v>
          </cell>
          <cell r="I58">
            <v>6870.6689999999999</v>
          </cell>
        </row>
        <row r="90">
          <cell r="C90">
            <v>97355</v>
          </cell>
          <cell r="D90">
            <v>567124.29599999997</v>
          </cell>
          <cell r="F90">
            <v>3058</v>
          </cell>
          <cell r="G90">
            <v>237951.60530000002</v>
          </cell>
          <cell r="H90">
            <v>1017</v>
          </cell>
          <cell r="I90">
            <v>286877.15715999994</v>
          </cell>
        </row>
        <row r="126">
          <cell r="C126">
            <v>9</v>
          </cell>
          <cell r="D126">
            <v>132.84</v>
          </cell>
          <cell r="F126">
            <v>4</v>
          </cell>
          <cell r="G126">
            <v>2944.5659999999998</v>
          </cell>
          <cell r="H126">
            <v>0</v>
          </cell>
          <cell r="I126">
            <v>0</v>
          </cell>
        </row>
        <row r="130">
          <cell r="C130">
            <v>102</v>
          </cell>
          <cell r="D130">
            <v>587.35400000000004</v>
          </cell>
          <cell r="F130">
            <v>0</v>
          </cell>
          <cell r="G130">
            <v>3.8</v>
          </cell>
          <cell r="H130">
            <v>6</v>
          </cell>
          <cell r="I130">
            <v>6255</v>
          </cell>
        </row>
        <row r="134">
          <cell r="C134">
            <v>6389</v>
          </cell>
          <cell r="D134">
            <v>40905.167000000001</v>
          </cell>
          <cell r="F134">
            <v>6</v>
          </cell>
          <cell r="G134">
            <v>1313.2669999999998</v>
          </cell>
          <cell r="H134">
            <v>6</v>
          </cell>
          <cell r="I134">
            <v>3962.3</v>
          </cell>
        </row>
        <row r="155">
          <cell r="C155">
            <v>7945</v>
          </cell>
          <cell r="D155">
            <v>34214.347999999998</v>
          </cell>
          <cell r="F155">
            <v>0</v>
          </cell>
          <cell r="G155">
            <v>0</v>
          </cell>
          <cell r="H155">
            <v>5</v>
          </cell>
          <cell r="I155">
            <v>3475.317</v>
          </cell>
        </row>
        <row r="160">
          <cell r="C160">
            <v>2</v>
          </cell>
          <cell r="D160">
            <v>67.599999999999994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51</v>
          </cell>
          <cell r="D163">
            <v>59480.272000000004</v>
          </cell>
          <cell r="F163">
            <v>1</v>
          </cell>
          <cell r="G163">
            <v>203.45776999999998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95154</v>
          </cell>
          <cell r="D172">
            <v>58248.004000000001</v>
          </cell>
          <cell r="F172">
            <v>1115</v>
          </cell>
          <cell r="G172">
            <v>21463.308750000047</v>
          </cell>
          <cell r="H172">
            <v>431</v>
          </cell>
          <cell r="I172">
            <v>12677.68115</v>
          </cell>
        </row>
        <row r="177">
          <cell r="C177">
            <v>242082</v>
          </cell>
        </row>
      </sheetData>
      <sheetData sheetId="2">
        <row r="14">
          <cell r="C14">
            <v>55711</v>
          </cell>
          <cell r="D14">
            <v>307189.50900000002</v>
          </cell>
          <cell r="J14">
            <v>2348</v>
          </cell>
          <cell r="K14">
            <v>131357.71991000001</v>
          </cell>
        </row>
        <row r="15">
          <cell r="C15">
            <v>6735</v>
          </cell>
          <cell r="D15">
            <v>81617.923999999999</v>
          </cell>
          <cell r="J15">
            <v>398</v>
          </cell>
          <cell r="K15">
            <v>29495.294020000005</v>
          </cell>
        </row>
        <row r="16">
          <cell r="C16">
            <v>428</v>
          </cell>
          <cell r="D16">
            <v>8347.0149999999994</v>
          </cell>
          <cell r="J16">
            <v>16</v>
          </cell>
          <cell r="K16">
            <v>1149.942</v>
          </cell>
        </row>
        <row r="17">
          <cell r="C17">
            <v>498</v>
          </cell>
          <cell r="D17">
            <v>404.96600000000001</v>
          </cell>
          <cell r="J17">
            <v>6</v>
          </cell>
          <cell r="K17">
            <v>145.12100000000001</v>
          </cell>
        </row>
        <row r="18">
          <cell r="C18">
            <v>48</v>
          </cell>
          <cell r="D18">
            <v>140.631</v>
          </cell>
          <cell r="J18">
            <v>2</v>
          </cell>
          <cell r="K18">
            <v>53.744999999999997</v>
          </cell>
        </row>
        <row r="19">
          <cell r="C19">
            <v>3420</v>
          </cell>
          <cell r="D19">
            <v>5693.4080000000004</v>
          </cell>
          <cell r="J19">
            <v>31</v>
          </cell>
          <cell r="K19">
            <v>2839.7650400000002</v>
          </cell>
        </row>
        <row r="20">
          <cell r="C20">
            <v>2001</v>
          </cell>
          <cell r="D20">
            <v>643.60500000000002</v>
          </cell>
          <cell r="J20">
            <v>2</v>
          </cell>
          <cell r="K20">
            <v>232.89099999999999</v>
          </cell>
        </row>
        <row r="21">
          <cell r="C21">
            <v>155</v>
          </cell>
          <cell r="D21">
            <v>579.10599999999999</v>
          </cell>
          <cell r="J21">
            <v>2</v>
          </cell>
          <cell r="K21">
            <v>54.353000000000002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23488</v>
          </cell>
          <cell r="D28">
            <v>102259.761</v>
          </cell>
          <cell r="J28">
            <v>57</v>
          </cell>
          <cell r="K28">
            <v>18468.566740000002</v>
          </cell>
        </row>
        <row r="29">
          <cell r="C29">
            <v>1742</v>
          </cell>
          <cell r="D29">
            <v>27919.89</v>
          </cell>
          <cell r="J29">
            <v>160</v>
          </cell>
          <cell r="K29">
            <v>40292.787600000025</v>
          </cell>
        </row>
        <row r="30">
          <cell r="C30">
            <v>120</v>
          </cell>
          <cell r="D30">
            <v>1931.2639999999999</v>
          </cell>
          <cell r="J30">
            <v>11</v>
          </cell>
          <cell r="K30">
            <v>6138.2845599999991</v>
          </cell>
        </row>
        <row r="31">
          <cell r="C31">
            <v>4</v>
          </cell>
          <cell r="D31">
            <v>22.143999999999998</v>
          </cell>
          <cell r="J31">
            <v>0</v>
          </cell>
          <cell r="K31">
            <v>0</v>
          </cell>
        </row>
        <row r="32">
          <cell r="C32">
            <v>13</v>
          </cell>
          <cell r="D32">
            <v>71.968000000000004</v>
          </cell>
          <cell r="J32">
            <v>0</v>
          </cell>
          <cell r="K32">
            <v>0</v>
          </cell>
        </row>
        <row r="33">
          <cell r="C33">
            <v>284</v>
          </cell>
          <cell r="D33">
            <v>489.75</v>
          </cell>
          <cell r="J33">
            <v>0</v>
          </cell>
          <cell r="K33">
            <v>0</v>
          </cell>
        </row>
        <row r="34">
          <cell r="C34">
            <v>1554</v>
          </cell>
          <cell r="D34">
            <v>8126.4679999999998</v>
          </cell>
          <cell r="J34">
            <v>10</v>
          </cell>
          <cell r="K34">
            <v>3700.6850100000001</v>
          </cell>
        </row>
        <row r="35">
          <cell r="C35">
            <v>3</v>
          </cell>
          <cell r="D35">
            <v>16.608000000000001</v>
          </cell>
          <cell r="J35">
            <v>0</v>
          </cell>
          <cell r="K35">
            <v>0</v>
          </cell>
        </row>
        <row r="37">
          <cell r="C37">
            <v>325</v>
          </cell>
          <cell r="D37">
            <v>2010.174</v>
          </cell>
          <cell r="J37">
            <v>1</v>
          </cell>
          <cell r="K37">
            <v>124.52</v>
          </cell>
        </row>
        <row r="38">
          <cell r="C38">
            <v>1</v>
          </cell>
          <cell r="D38">
            <v>7.38</v>
          </cell>
          <cell r="J38">
            <v>0</v>
          </cell>
          <cell r="K38">
            <v>0</v>
          </cell>
        </row>
        <row r="39">
          <cell r="C39">
            <v>1</v>
          </cell>
          <cell r="D39">
            <v>17.835000000000001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16</v>
          </cell>
          <cell r="D42">
            <v>65.19</v>
          </cell>
          <cell r="J42">
            <v>0</v>
          </cell>
          <cell r="K42">
            <v>0</v>
          </cell>
        </row>
        <row r="43">
          <cell r="C43">
            <v>1</v>
          </cell>
          <cell r="D43">
            <v>0.61499999999999999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81142.504431800015</v>
          </cell>
        </row>
        <row r="13">
          <cell r="P13">
            <v>88492.086922400005</v>
          </cell>
        </row>
        <row r="14">
          <cell r="P14">
            <v>115385.69375759999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148.54903949999999</v>
          </cell>
        </row>
        <row r="18">
          <cell r="P18">
            <v>26554.468489299998</v>
          </cell>
        </row>
        <row r="19">
          <cell r="P19">
            <v>52227.694233271017</v>
          </cell>
        </row>
        <row r="22">
          <cell r="P22">
            <v>154070.65239913884</v>
          </cell>
        </row>
        <row r="28">
          <cell r="P28">
            <v>435888.97417800012</v>
          </cell>
        </row>
        <row r="35">
          <cell r="P35">
            <v>110.801844</v>
          </cell>
        </row>
        <row r="36">
          <cell r="P36">
            <v>489.91197140000003</v>
          </cell>
        </row>
        <row r="37">
          <cell r="P37">
            <v>32261.905212899997</v>
          </cell>
        </row>
        <row r="38">
          <cell r="P38">
            <v>20528.608799999998</v>
          </cell>
        </row>
        <row r="39">
          <cell r="P39">
            <v>53.316119999999991</v>
          </cell>
        </row>
        <row r="40">
          <cell r="P40">
            <v>46912.090526400003</v>
          </cell>
        </row>
        <row r="41">
          <cell r="P41">
            <v>0</v>
          </cell>
        </row>
        <row r="42">
          <cell r="P42">
            <v>34948.8024</v>
          </cell>
        </row>
      </sheetData>
      <sheetData sheetId="5">
        <row r="12">
          <cell r="G12">
            <v>31264.148000000001</v>
          </cell>
        </row>
        <row r="13">
          <cell r="G13">
            <v>1722.96</v>
          </cell>
        </row>
        <row r="14">
          <cell r="G14">
            <v>7041.3389999999999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2537.5760249942205</v>
          </cell>
        </row>
        <row r="22">
          <cell r="G22">
            <v>2975.0679750057798</v>
          </cell>
        </row>
        <row r="28">
          <cell r="G28">
            <v>229272.99672415198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787.58699999999999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581.03800000000001</v>
          </cell>
        </row>
        <row r="43">
          <cell r="C43">
            <v>607331.76054691989</v>
          </cell>
          <cell r="D43">
            <v>2737.6890000000003</v>
          </cell>
          <cell r="E43">
            <v>391346.98730999994</v>
          </cell>
          <cell r="G43">
            <v>276182.71272415196</v>
          </cell>
          <cell r="I43">
            <v>60077.673003073673</v>
          </cell>
          <cell r="K43">
            <v>5472.0810000000001</v>
          </cell>
          <cell r="M43">
            <v>0</v>
          </cell>
        </row>
      </sheetData>
      <sheetData sheetId="6"/>
      <sheetData sheetId="7"/>
      <sheetData sheetId="8">
        <row r="11">
          <cell r="D11">
            <v>141763</v>
          </cell>
          <cell r="E11">
            <v>1080243.3660000002</v>
          </cell>
        </row>
        <row r="20">
          <cell r="D20">
            <v>77002</v>
          </cell>
          <cell r="E20">
            <v>340522.12</v>
          </cell>
          <cell r="F20">
            <v>96121.693386400002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63">
          <cell r="D63">
            <v>3889</v>
          </cell>
          <cell r="E63">
            <v>2444.3330000000001</v>
          </cell>
          <cell r="F63">
            <v>656.71700000000021</v>
          </cell>
        </row>
        <row r="89">
          <cell r="D89">
            <v>0</v>
          </cell>
          <cell r="E89">
            <v>0</v>
          </cell>
          <cell r="F89">
            <v>0</v>
          </cell>
        </row>
        <row r="124">
          <cell r="D124">
            <v>10527</v>
          </cell>
          <cell r="E124">
            <v>43111.171999999999</v>
          </cell>
          <cell r="F124">
            <v>11966.505249999998</v>
          </cell>
        </row>
        <row r="125">
          <cell r="D125">
            <v>8901</v>
          </cell>
          <cell r="E125">
            <v>51518.740000000005</v>
          </cell>
          <cell r="F125">
            <v>11397.104000000001</v>
          </cell>
        </row>
        <row r="134">
          <cell r="E134">
            <v>0</v>
          </cell>
          <cell r="F1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2">
          <cell r="C12">
            <v>38525</v>
          </cell>
          <cell r="D12">
            <v>25524</v>
          </cell>
          <cell r="F12">
            <v>177</v>
          </cell>
          <cell r="G12">
            <v>7210</v>
          </cell>
          <cell r="H12">
            <v>38</v>
          </cell>
          <cell r="I12">
            <v>2596</v>
          </cell>
        </row>
        <row r="22">
          <cell r="C22">
            <v>2009</v>
          </cell>
          <cell r="D22">
            <v>23418</v>
          </cell>
          <cell r="F22">
            <v>1496</v>
          </cell>
          <cell r="G22">
            <v>14199</v>
          </cell>
          <cell r="H22">
            <v>57</v>
          </cell>
          <cell r="I22">
            <v>713</v>
          </cell>
        </row>
        <row r="26">
          <cell r="C26">
            <v>10076</v>
          </cell>
          <cell r="D26">
            <v>63388</v>
          </cell>
          <cell r="F26">
            <v>628</v>
          </cell>
          <cell r="G26">
            <v>27917</v>
          </cell>
          <cell r="H26">
            <v>196</v>
          </cell>
          <cell r="I26">
            <v>12586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2</v>
          </cell>
          <cell r="D35">
            <v>1</v>
          </cell>
          <cell r="F35">
            <v>0</v>
          </cell>
          <cell r="G35">
            <v>0</v>
          </cell>
          <cell r="I35">
            <v>0</v>
          </cell>
        </row>
        <row r="38">
          <cell r="C38">
            <v>258</v>
          </cell>
          <cell r="D38">
            <v>23809</v>
          </cell>
          <cell r="F38">
            <v>2</v>
          </cell>
          <cell r="G38">
            <v>110</v>
          </cell>
          <cell r="H38">
            <v>4</v>
          </cell>
          <cell r="I38">
            <v>100</v>
          </cell>
        </row>
        <row r="42">
          <cell r="C42">
            <v>7006</v>
          </cell>
          <cell r="D42">
            <v>80004</v>
          </cell>
          <cell r="F42">
            <v>28</v>
          </cell>
          <cell r="G42">
            <v>1933</v>
          </cell>
          <cell r="H42">
            <v>14</v>
          </cell>
          <cell r="I42">
            <v>721</v>
          </cell>
        </row>
        <row r="58">
          <cell r="C58">
            <v>3348</v>
          </cell>
          <cell r="D58">
            <v>261784</v>
          </cell>
          <cell r="F58">
            <v>1764</v>
          </cell>
          <cell r="G58">
            <v>170339</v>
          </cell>
          <cell r="H58">
            <v>147</v>
          </cell>
          <cell r="I58">
            <v>15449</v>
          </cell>
        </row>
        <row r="90">
          <cell r="C90">
            <v>93421</v>
          </cell>
          <cell r="D90">
            <v>463889</v>
          </cell>
          <cell r="F90">
            <v>2157</v>
          </cell>
          <cell r="G90">
            <v>180525</v>
          </cell>
          <cell r="H90">
            <v>872</v>
          </cell>
          <cell r="I90">
            <v>107541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36</v>
          </cell>
          <cell r="D130">
            <v>63</v>
          </cell>
          <cell r="F130">
            <v>0</v>
          </cell>
          <cell r="H130">
            <v>0</v>
          </cell>
          <cell r="I130">
            <v>0</v>
          </cell>
        </row>
        <row r="134">
          <cell r="C134">
            <v>1364</v>
          </cell>
          <cell r="D134">
            <v>6353</v>
          </cell>
          <cell r="F134">
            <v>23</v>
          </cell>
          <cell r="G134">
            <v>384</v>
          </cell>
          <cell r="H134">
            <v>13</v>
          </cell>
          <cell r="I134">
            <v>391</v>
          </cell>
        </row>
        <row r="155">
          <cell r="C155">
            <v>15</v>
          </cell>
          <cell r="D155">
            <v>136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6</v>
          </cell>
          <cell r="D163">
            <v>110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12893</v>
          </cell>
          <cell r="D172">
            <v>8597</v>
          </cell>
          <cell r="F172">
            <v>108</v>
          </cell>
          <cell r="G172">
            <v>1569</v>
          </cell>
          <cell r="H172">
            <v>81</v>
          </cell>
          <cell r="I172">
            <v>1501</v>
          </cell>
        </row>
        <row r="177">
          <cell r="C177">
            <v>126705</v>
          </cell>
        </row>
      </sheetData>
      <sheetData sheetId="2">
        <row r="14">
          <cell r="C14">
            <v>44721</v>
          </cell>
          <cell r="D14">
            <v>246977</v>
          </cell>
          <cell r="J14">
            <v>1792</v>
          </cell>
          <cell r="K14">
            <v>127104</v>
          </cell>
        </row>
        <row r="15">
          <cell r="C15">
            <v>2438</v>
          </cell>
          <cell r="D15">
            <v>29874</v>
          </cell>
          <cell r="J15">
            <v>215</v>
          </cell>
          <cell r="K15">
            <v>17532</v>
          </cell>
        </row>
        <row r="16">
          <cell r="C16">
            <v>258</v>
          </cell>
          <cell r="D16">
            <v>4071</v>
          </cell>
          <cell r="J16">
            <v>16</v>
          </cell>
          <cell r="K16">
            <v>1705</v>
          </cell>
        </row>
        <row r="17">
          <cell r="C17">
            <v>107</v>
          </cell>
          <cell r="D17">
            <v>283</v>
          </cell>
          <cell r="J17">
            <v>7</v>
          </cell>
          <cell r="K17">
            <v>215</v>
          </cell>
        </row>
        <row r="18">
          <cell r="C18">
            <v>69</v>
          </cell>
          <cell r="D18">
            <v>326</v>
          </cell>
          <cell r="J18">
            <v>1</v>
          </cell>
          <cell r="K18">
            <v>377</v>
          </cell>
        </row>
        <row r="19">
          <cell r="C19">
            <v>465</v>
          </cell>
          <cell r="D19">
            <v>821</v>
          </cell>
          <cell r="J19">
            <v>8</v>
          </cell>
          <cell r="K19">
            <v>305</v>
          </cell>
        </row>
        <row r="20">
          <cell r="C20">
            <v>340</v>
          </cell>
          <cell r="D20">
            <v>105</v>
          </cell>
          <cell r="J20">
            <v>0</v>
          </cell>
          <cell r="K20">
            <v>0</v>
          </cell>
        </row>
        <row r="21">
          <cell r="C21">
            <v>71</v>
          </cell>
          <cell r="D21">
            <v>355</v>
          </cell>
          <cell r="J21">
            <v>36</v>
          </cell>
          <cell r="K21">
            <v>2813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14901</v>
          </cell>
          <cell r="D28">
            <v>70401</v>
          </cell>
          <cell r="J28">
            <v>21</v>
          </cell>
          <cell r="K28">
            <v>10017</v>
          </cell>
        </row>
        <row r="29">
          <cell r="C29">
            <v>388</v>
          </cell>
          <cell r="D29">
            <v>5822</v>
          </cell>
          <cell r="J29">
            <v>36</v>
          </cell>
          <cell r="K29">
            <v>15830</v>
          </cell>
        </row>
        <row r="30">
          <cell r="C30">
            <v>31</v>
          </cell>
          <cell r="D30">
            <v>474</v>
          </cell>
          <cell r="J30">
            <v>1</v>
          </cell>
          <cell r="K30">
            <v>347</v>
          </cell>
        </row>
        <row r="31">
          <cell r="C31">
            <v>182</v>
          </cell>
          <cell r="D31">
            <v>1008</v>
          </cell>
          <cell r="J31">
            <v>1</v>
          </cell>
          <cell r="K31">
            <v>10</v>
          </cell>
        </row>
        <row r="32">
          <cell r="C32">
            <v>5</v>
          </cell>
          <cell r="D32">
            <v>63</v>
          </cell>
          <cell r="J32">
            <v>0</v>
          </cell>
          <cell r="K32">
            <v>0</v>
          </cell>
        </row>
        <row r="33">
          <cell r="C33">
            <v>42</v>
          </cell>
          <cell r="D33">
            <v>78</v>
          </cell>
          <cell r="J33">
            <v>0</v>
          </cell>
          <cell r="K33">
            <v>0</v>
          </cell>
        </row>
        <row r="34">
          <cell r="C34">
            <v>209</v>
          </cell>
          <cell r="D34">
            <v>1168</v>
          </cell>
          <cell r="J34">
            <v>7</v>
          </cell>
          <cell r="K34">
            <v>718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7">
          <cell r="C37">
            <v>28053</v>
          </cell>
          <cell r="D37">
            <v>91089</v>
          </cell>
          <cell r="J37">
            <v>9</v>
          </cell>
          <cell r="K37">
            <v>2716</v>
          </cell>
        </row>
        <row r="38">
          <cell r="C38">
            <v>640</v>
          </cell>
          <cell r="D38">
            <v>3412</v>
          </cell>
          <cell r="J38">
            <v>0</v>
          </cell>
          <cell r="K38">
            <v>0</v>
          </cell>
        </row>
        <row r="39">
          <cell r="C39">
            <v>36</v>
          </cell>
          <cell r="D39">
            <v>278</v>
          </cell>
          <cell r="J39">
            <v>0</v>
          </cell>
          <cell r="K39">
            <v>0</v>
          </cell>
        </row>
        <row r="40">
          <cell r="C40">
            <v>9</v>
          </cell>
          <cell r="D40">
            <v>127</v>
          </cell>
          <cell r="J40">
            <v>0</v>
          </cell>
          <cell r="K40">
            <v>0</v>
          </cell>
        </row>
        <row r="41">
          <cell r="C41">
            <v>28</v>
          </cell>
          <cell r="D41">
            <v>130</v>
          </cell>
          <cell r="J41">
            <v>0</v>
          </cell>
          <cell r="K41">
            <v>0</v>
          </cell>
        </row>
        <row r="42">
          <cell r="C42">
            <v>51</v>
          </cell>
          <cell r="D42">
            <v>159</v>
          </cell>
          <cell r="J42">
            <v>0</v>
          </cell>
          <cell r="K42">
            <v>0</v>
          </cell>
        </row>
        <row r="43">
          <cell r="C43">
            <v>85</v>
          </cell>
          <cell r="D43">
            <v>55</v>
          </cell>
          <cell r="J43">
            <v>0</v>
          </cell>
          <cell r="K43">
            <v>0</v>
          </cell>
        </row>
        <row r="44">
          <cell r="C44">
            <v>1</v>
          </cell>
          <cell r="D44">
            <v>7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17867</v>
          </cell>
        </row>
        <row r="13">
          <cell r="P13">
            <v>16393</v>
          </cell>
        </row>
        <row r="14">
          <cell r="P14">
            <v>41202</v>
          </cell>
        </row>
        <row r="17">
          <cell r="P17">
            <v>1</v>
          </cell>
        </row>
        <row r="18">
          <cell r="P18">
            <v>16666</v>
          </cell>
        </row>
        <row r="19">
          <cell r="P19">
            <v>48002</v>
          </cell>
        </row>
        <row r="22">
          <cell r="P22">
            <v>157070</v>
          </cell>
        </row>
        <row r="28">
          <cell r="P28">
            <v>357192</v>
          </cell>
        </row>
        <row r="36">
          <cell r="P36">
            <v>49</v>
          </cell>
        </row>
        <row r="37">
          <cell r="P37">
            <v>4892</v>
          </cell>
        </row>
        <row r="38">
          <cell r="P38">
            <v>42</v>
          </cell>
        </row>
        <row r="39">
          <cell r="P39">
            <v>0</v>
          </cell>
        </row>
        <row r="40">
          <cell r="P40">
            <v>77</v>
          </cell>
        </row>
        <row r="42">
          <cell r="P42">
            <v>5158</v>
          </cell>
        </row>
      </sheetData>
      <sheetData sheetId="5">
        <row r="12">
          <cell r="G12">
            <v>19185</v>
          </cell>
        </row>
        <row r="13">
          <cell r="G13">
            <v>3078</v>
          </cell>
        </row>
        <row r="14">
          <cell r="G14">
            <v>11317</v>
          </cell>
        </row>
        <row r="18">
          <cell r="G18">
            <v>687</v>
          </cell>
        </row>
        <row r="19">
          <cell r="G19">
            <v>2572</v>
          </cell>
        </row>
        <row r="22">
          <cell r="G22">
            <v>26800</v>
          </cell>
        </row>
        <row r="28">
          <cell r="G28">
            <v>208582</v>
          </cell>
        </row>
        <row r="37">
          <cell r="G37">
            <v>455</v>
          </cell>
        </row>
        <row r="40">
          <cell r="G40">
            <v>87</v>
          </cell>
        </row>
        <row r="42">
          <cell r="G42">
            <v>1892</v>
          </cell>
        </row>
        <row r="43">
          <cell r="C43">
            <v>313653</v>
          </cell>
          <cell r="D43">
            <v>1897</v>
          </cell>
          <cell r="E43">
            <v>141598</v>
          </cell>
          <cell r="G43">
            <v>274655</v>
          </cell>
          <cell r="I43">
            <v>17721</v>
          </cell>
          <cell r="K43">
            <v>11542</v>
          </cell>
          <cell r="M43">
            <v>0</v>
          </cell>
        </row>
      </sheetData>
      <sheetData sheetId="6"/>
      <sheetData sheetId="7"/>
      <sheetData sheetId="8">
        <row r="11">
          <cell r="D11">
            <v>66296</v>
          </cell>
          <cell r="E11">
            <v>320162</v>
          </cell>
        </row>
        <row r="20">
          <cell r="D20">
            <v>39171</v>
          </cell>
          <cell r="E20">
            <v>509339</v>
          </cell>
          <cell r="F20">
            <v>160757</v>
          </cell>
        </row>
        <row r="55">
          <cell r="D55">
            <v>12513</v>
          </cell>
          <cell r="E55">
            <v>75141</v>
          </cell>
          <cell r="F55">
            <v>20602</v>
          </cell>
        </row>
        <row r="60">
          <cell r="D60">
            <v>146</v>
          </cell>
          <cell r="E60">
            <v>50</v>
          </cell>
          <cell r="F60">
            <v>15</v>
          </cell>
        </row>
        <row r="71">
          <cell r="D71">
            <v>1426</v>
          </cell>
          <cell r="E71">
            <v>16701</v>
          </cell>
          <cell r="F71">
            <v>2139</v>
          </cell>
        </row>
        <row r="106">
          <cell r="D106">
            <v>2354</v>
          </cell>
          <cell r="E106">
            <v>6912</v>
          </cell>
          <cell r="F106">
            <v>1461</v>
          </cell>
        </row>
        <row r="107">
          <cell r="D107">
            <v>4799</v>
          </cell>
          <cell r="E107">
            <v>28771</v>
          </cell>
          <cell r="F107">
            <v>5535</v>
          </cell>
        </row>
        <row r="116">
          <cell r="E116">
            <v>0</v>
          </cell>
          <cell r="F11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6_NO"/>
      <sheetName val="STA_SP6_MTPL_NO"/>
      <sheetName val="STA_SP7_NO"/>
      <sheetName val="STA_SP8_NO"/>
      <sheetName val="STA_SP9_NO"/>
      <sheetName val="STA_SP10_NO"/>
      <sheetName val="STA_SP99"/>
      <sheetName val="STA_SP100"/>
    </sheetNames>
    <sheetDataSet>
      <sheetData sheetId="0"/>
      <sheetData sheetId="1">
        <row r="10">
          <cell r="C10">
            <v>123744</v>
          </cell>
          <cell r="D10">
            <v>80645.39</v>
          </cell>
          <cell r="F10">
            <v>1031</v>
          </cell>
          <cell r="G10">
            <v>18563.39</v>
          </cell>
          <cell r="H10">
            <v>346</v>
          </cell>
          <cell r="I10">
            <v>10898.92</v>
          </cell>
        </row>
        <row r="20">
          <cell r="C20">
            <v>8241</v>
          </cell>
          <cell r="D20">
            <v>61034.85</v>
          </cell>
          <cell r="F20">
            <v>2579</v>
          </cell>
          <cell r="G20">
            <v>33196.230000000003</v>
          </cell>
          <cell r="H20">
            <v>734</v>
          </cell>
          <cell r="I20">
            <v>7903.38</v>
          </cell>
        </row>
        <row r="24">
          <cell r="C24">
            <v>7644</v>
          </cell>
          <cell r="D24">
            <v>172558.62</v>
          </cell>
          <cell r="F24">
            <v>1209</v>
          </cell>
          <cell r="G24">
            <v>85814.68</v>
          </cell>
          <cell r="H24">
            <v>274</v>
          </cell>
          <cell r="I24">
            <v>32984.620000000003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23</v>
          </cell>
          <cell r="D33">
            <v>873.44</v>
          </cell>
          <cell r="F33">
            <v>0</v>
          </cell>
          <cell r="G33">
            <v>0</v>
          </cell>
          <cell r="H33">
            <v>1</v>
          </cell>
          <cell r="I33">
            <v>150</v>
          </cell>
        </row>
        <row r="36">
          <cell r="C36">
            <v>155</v>
          </cell>
          <cell r="D36">
            <v>3777.35</v>
          </cell>
          <cell r="F36">
            <v>6</v>
          </cell>
          <cell r="G36">
            <v>1701.21</v>
          </cell>
          <cell r="H36">
            <v>0</v>
          </cell>
          <cell r="I36">
            <v>0</v>
          </cell>
        </row>
        <row r="40">
          <cell r="C40">
            <v>22526</v>
          </cell>
          <cell r="D40">
            <v>73581.27</v>
          </cell>
          <cell r="F40">
            <v>175</v>
          </cell>
          <cell r="G40">
            <v>14064.14</v>
          </cell>
          <cell r="H40">
            <v>38</v>
          </cell>
          <cell r="I40">
            <v>11848.51</v>
          </cell>
        </row>
        <row r="56">
          <cell r="C56">
            <v>36853</v>
          </cell>
          <cell r="D56">
            <v>138925.71</v>
          </cell>
          <cell r="F56">
            <v>1215</v>
          </cell>
          <cell r="G56">
            <v>53571.57</v>
          </cell>
          <cell r="H56">
            <v>144</v>
          </cell>
          <cell r="I56">
            <v>8951.82</v>
          </cell>
        </row>
        <row r="88">
          <cell r="C88">
            <v>82167</v>
          </cell>
          <cell r="D88">
            <v>477175.92</v>
          </cell>
          <cell r="F88">
            <v>2537</v>
          </cell>
          <cell r="G88">
            <v>223040.01</v>
          </cell>
          <cell r="H88">
            <v>868</v>
          </cell>
          <cell r="I88">
            <v>198499.15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280</v>
          </cell>
          <cell r="D128">
            <v>912.24</v>
          </cell>
          <cell r="F128">
            <v>1</v>
          </cell>
          <cell r="G128">
            <v>421.76</v>
          </cell>
          <cell r="H128">
            <v>0</v>
          </cell>
          <cell r="I128">
            <v>0</v>
          </cell>
        </row>
        <row r="132">
          <cell r="C132">
            <v>13805</v>
          </cell>
          <cell r="D132">
            <v>12686.09</v>
          </cell>
          <cell r="F132">
            <v>64</v>
          </cell>
          <cell r="G132">
            <v>1312.38</v>
          </cell>
          <cell r="H132">
            <v>13</v>
          </cell>
          <cell r="I132">
            <v>4780.8999999999996</v>
          </cell>
        </row>
        <row r="153">
          <cell r="C153">
            <v>30</v>
          </cell>
          <cell r="D153">
            <v>7812.92</v>
          </cell>
          <cell r="F153">
            <v>1</v>
          </cell>
          <cell r="G153">
            <v>20109.27</v>
          </cell>
          <cell r="H153">
            <v>0</v>
          </cell>
          <cell r="I153">
            <v>0</v>
          </cell>
        </row>
        <row r="158">
          <cell r="C158">
            <v>2</v>
          </cell>
          <cell r="D158">
            <v>8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190</v>
          </cell>
          <cell r="D161">
            <v>5393.04</v>
          </cell>
          <cell r="F161">
            <v>5</v>
          </cell>
          <cell r="G161">
            <v>424.86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59048</v>
          </cell>
          <cell r="D170">
            <v>37586.050000000003</v>
          </cell>
          <cell r="F170">
            <v>659</v>
          </cell>
          <cell r="G170">
            <v>13142.67</v>
          </cell>
          <cell r="H170">
            <v>261</v>
          </cell>
          <cell r="I170">
            <v>7980.03</v>
          </cell>
        </row>
        <row r="175">
          <cell r="C175">
            <v>219552</v>
          </cell>
        </row>
      </sheetData>
      <sheetData sheetId="2">
        <row r="11">
          <cell r="C11">
            <v>44052</v>
          </cell>
          <cell r="D11">
            <v>251168.43</v>
          </cell>
          <cell r="J11">
            <v>1891</v>
          </cell>
          <cell r="K11">
            <v>121989.78</v>
          </cell>
        </row>
        <row r="12">
          <cell r="C12">
            <v>6282</v>
          </cell>
          <cell r="D12">
            <v>70931.399999999994</v>
          </cell>
          <cell r="J12">
            <v>386</v>
          </cell>
          <cell r="K12">
            <v>22890</v>
          </cell>
        </row>
        <row r="13">
          <cell r="C13">
            <v>395</v>
          </cell>
          <cell r="D13">
            <v>8655.76</v>
          </cell>
          <cell r="J13">
            <v>21</v>
          </cell>
          <cell r="K13">
            <v>1125.6600000000001</v>
          </cell>
        </row>
        <row r="14">
          <cell r="C14">
            <v>443</v>
          </cell>
          <cell r="D14">
            <v>360.37</v>
          </cell>
          <cell r="J14">
            <v>10</v>
          </cell>
          <cell r="K14">
            <v>821.44</v>
          </cell>
        </row>
        <row r="15">
          <cell r="C15">
            <v>62</v>
          </cell>
          <cell r="D15">
            <v>181.95</v>
          </cell>
          <cell r="J15">
            <v>0</v>
          </cell>
          <cell r="K15">
            <v>0</v>
          </cell>
        </row>
        <row r="16">
          <cell r="C16">
            <v>3666</v>
          </cell>
          <cell r="D16">
            <v>6961.13</v>
          </cell>
          <cell r="J16">
            <v>18</v>
          </cell>
          <cell r="K16">
            <v>1152.8800000000001</v>
          </cell>
        </row>
        <row r="17">
          <cell r="C17">
            <v>1379</v>
          </cell>
          <cell r="D17">
            <v>448.5</v>
          </cell>
          <cell r="J17">
            <v>0</v>
          </cell>
          <cell r="K17">
            <v>0</v>
          </cell>
        </row>
        <row r="18">
          <cell r="C18">
            <v>135</v>
          </cell>
          <cell r="D18">
            <v>521.04999999999995</v>
          </cell>
          <cell r="J18">
            <v>2</v>
          </cell>
          <cell r="K18">
            <v>467.61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19716</v>
          </cell>
          <cell r="D25">
            <v>86716.67</v>
          </cell>
          <cell r="J25">
            <v>62</v>
          </cell>
          <cell r="K25">
            <v>45960.87</v>
          </cell>
        </row>
        <row r="26">
          <cell r="C26">
            <v>1216</v>
          </cell>
          <cell r="D26">
            <v>18851.82</v>
          </cell>
          <cell r="J26">
            <v>95</v>
          </cell>
          <cell r="K26">
            <v>18570.599999999999</v>
          </cell>
        </row>
        <row r="27">
          <cell r="C27">
            <v>129</v>
          </cell>
          <cell r="D27">
            <v>2153.65</v>
          </cell>
          <cell r="J27">
            <v>7</v>
          </cell>
          <cell r="K27">
            <v>579.28</v>
          </cell>
        </row>
        <row r="28">
          <cell r="C28">
            <v>10</v>
          </cell>
          <cell r="D28">
            <v>98.42</v>
          </cell>
          <cell r="J28">
            <v>0</v>
          </cell>
          <cell r="K28">
            <v>0</v>
          </cell>
        </row>
        <row r="29">
          <cell r="C29">
            <v>13</v>
          </cell>
          <cell r="D29">
            <v>66.430000000000007</v>
          </cell>
          <cell r="J29">
            <v>0</v>
          </cell>
          <cell r="K29">
            <v>0</v>
          </cell>
        </row>
        <row r="30">
          <cell r="C30">
            <v>433</v>
          </cell>
          <cell r="D30">
            <v>740.9</v>
          </cell>
          <cell r="J30">
            <v>0</v>
          </cell>
          <cell r="K30">
            <v>3.11</v>
          </cell>
        </row>
        <row r="31">
          <cell r="C31">
            <v>1072</v>
          </cell>
          <cell r="D31">
            <v>5504.64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5.54</v>
          </cell>
          <cell r="J32">
            <v>0</v>
          </cell>
          <cell r="K32">
            <v>0</v>
          </cell>
        </row>
        <row r="34">
          <cell r="C34">
            <v>2041</v>
          </cell>
          <cell r="D34">
            <v>7103.57</v>
          </cell>
          <cell r="J34">
            <v>3</v>
          </cell>
          <cell r="K34">
            <v>4088</v>
          </cell>
        </row>
        <row r="35">
          <cell r="C35">
            <v>12</v>
          </cell>
          <cell r="D35">
            <v>163.32</v>
          </cell>
          <cell r="J35">
            <v>0</v>
          </cell>
          <cell r="K35">
            <v>0</v>
          </cell>
        </row>
        <row r="36">
          <cell r="C36">
            <v>3</v>
          </cell>
          <cell r="D36">
            <v>53.6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4</v>
          </cell>
          <cell r="D38">
            <v>9.85</v>
          </cell>
          <cell r="J38">
            <v>0</v>
          </cell>
          <cell r="K38">
            <v>0</v>
          </cell>
        </row>
        <row r="39">
          <cell r="C39">
            <v>208</v>
          </cell>
          <cell r="D39">
            <v>645.89</v>
          </cell>
          <cell r="J39">
            <v>0</v>
          </cell>
          <cell r="K39">
            <v>0</v>
          </cell>
        </row>
        <row r="40">
          <cell r="C40">
            <v>212</v>
          </cell>
          <cell r="D40">
            <v>435.45</v>
          </cell>
          <cell r="J40">
            <v>0</v>
          </cell>
          <cell r="K40">
            <v>0</v>
          </cell>
        </row>
        <row r="41">
          <cell r="C41">
            <v>1</v>
          </cell>
          <cell r="D41">
            <v>2.4700000000000002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67222.86</v>
          </cell>
        </row>
        <row r="11">
          <cell r="P11">
            <v>50865.53</v>
          </cell>
        </row>
        <row r="12">
          <cell r="P12">
            <v>138046.89000000001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698.75</v>
          </cell>
        </row>
        <row r="16">
          <cell r="P16">
            <v>3021.88</v>
          </cell>
        </row>
        <row r="17">
          <cell r="P17">
            <v>59025.62</v>
          </cell>
        </row>
        <row r="20">
          <cell r="P20">
            <v>104925.06</v>
          </cell>
        </row>
        <row r="26">
          <cell r="P26">
            <v>367058.39</v>
          </cell>
        </row>
        <row r="33">
          <cell r="P33">
            <v>0</v>
          </cell>
        </row>
        <row r="34">
          <cell r="P34">
            <v>760.2</v>
          </cell>
        </row>
        <row r="35">
          <cell r="P35">
            <v>10455.64</v>
          </cell>
        </row>
        <row r="36">
          <cell r="P36">
            <v>5468.93</v>
          </cell>
        </row>
        <row r="37">
          <cell r="P37">
            <v>6.66</v>
          </cell>
        </row>
        <row r="38">
          <cell r="P38">
            <v>4494.2</v>
          </cell>
        </row>
        <row r="39">
          <cell r="P39">
            <v>0</v>
          </cell>
        </row>
        <row r="40">
          <cell r="P40">
            <v>25375.439999999999</v>
          </cell>
        </row>
      </sheetData>
      <sheetData sheetId="5">
        <row r="10">
          <cell r="G10">
            <v>7094.43</v>
          </cell>
        </row>
        <row r="11">
          <cell r="G11">
            <v>4878.32</v>
          </cell>
        </row>
        <row r="12">
          <cell r="G12">
            <v>7038.35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3836.56</v>
          </cell>
        </row>
        <row r="20">
          <cell r="G20">
            <v>8152.71</v>
          </cell>
        </row>
        <row r="26">
          <cell r="G26">
            <v>163576.56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100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1054</v>
          </cell>
        </row>
        <row r="41">
          <cell r="C41">
            <v>490915.34</v>
          </cell>
          <cell r="D41">
            <v>5235.22</v>
          </cell>
          <cell r="E41">
            <v>283997.33</v>
          </cell>
          <cell r="G41">
            <v>195730.93</v>
          </cell>
          <cell r="I41">
            <v>18229.66</v>
          </cell>
          <cell r="K41">
            <v>18248.73</v>
          </cell>
          <cell r="M41">
            <v>0</v>
          </cell>
        </row>
      </sheetData>
      <sheetData sheetId="6"/>
      <sheetData sheetId="7"/>
      <sheetData sheetId="8">
        <row r="9">
          <cell r="C9">
            <v>94606</v>
          </cell>
          <cell r="D9">
            <v>656487.44999999995</v>
          </cell>
          <cell r="E9">
            <v>0</v>
          </cell>
        </row>
        <row r="18">
          <cell r="C18">
            <v>22429</v>
          </cell>
          <cell r="D18">
            <v>153871</v>
          </cell>
          <cell r="E18">
            <v>32976.43</v>
          </cell>
        </row>
        <row r="19">
          <cell r="C19">
            <v>3335</v>
          </cell>
          <cell r="D19">
            <v>15490</v>
          </cell>
          <cell r="E19">
            <v>3490.99</v>
          </cell>
        </row>
        <row r="20">
          <cell r="C20">
            <v>6165</v>
          </cell>
          <cell r="D20">
            <v>3226.59</v>
          </cell>
          <cell r="E20">
            <v>959.85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53646</v>
          </cell>
          <cell r="D22">
            <v>56093.61</v>
          </cell>
          <cell r="E22">
            <v>15613.82</v>
          </cell>
        </row>
        <row r="29">
          <cell r="C29">
            <v>26527</v>
          </cell>
          <cell r="D29">
            <v>177942</v>
          </cell>
          <cell r="E29">
            <v>35172.5</v>
          </cell>
        </row>
        <row r="38">
          <cell r="C38">
            <v>12844</v>
          </cell>
          <cell r="D38">
            <v>9856.99</v>
          </cell>
          <cell r="E38">
            <v>876.52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76845</v>
          </cell>
          <cell r="D10">
            <v>45738</v>
          </cell>
          <cell r="F10">
            <v>618</v>
          </cell>
          <cell r="G10">
            <v>20866</v>
          </cell>
          <cell r="H10">
            <v>39</v>
          </cell>
          <cell r="I10">
            <v>5766</v>
          </cell>
        </row>
        <row r="20">
          <cell r="C20">
            <v>49</v>
          </cell>
          <cell r="D20">
            <v>8243</v>
          </cell>
          <cell r="F20">
            <v>121</v>
          </cell>
          <cell r="G20">
            <v>1216</v>
          </cell>
          <cell r="H20">
            <v>1</v>
          </cell>
          <cell r="I20">
            <v>24</v>
          </cell>
        </row>
        <row r="24">
          <cell r="C24">
            <v>4205</v>
          </cell>
          <cell r="D24">
            <v>78619</v>
          </cell>
          <cell r="F24">
            <v>737</v>
          </cell>
          <cell r="G24">
            <v>46380</v>
          </cell>
          <cell r="H24">
            <v>89</v>
          </cell>
          <cell r="I24">
            <v>15924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4</v>
          </cell>
          <cell r="D30">
            <v>9548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</v>
          </cell>
          <cell r="D33">
            <v>143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</row>
        <row r="36">
          <cell r="C36">
            <v>198</v>
          </cell>
          <cell r="D36">
            <v>1544</v>
          </cell>
          <cell r="F36">
            <v>1</v>
          </cell>
          <cell r="G36">
            <v>195</v>
          </cell>
          <cell r="H36">
            <v>3</v>
          </cell>
          <cell r="I36">
            <v>390</v>
          </cell>
        </row>
        <row r="40">
          <cell r="C40">
            <v>5642</v>
          </cell>
          <cell r="D40">
            <v>16502.5</v>
          </cell>
          <cell r="F40">
            <v>32</v>
          </cell>
          <cell r="G40">
            <v>1910</v>
          </cell>
          <cell r="H40">
            <v>6</v>
          </cell>
          <cell r="I40">
            <v>16268</v>
          </cell>
        </row>
        <row r="56">
          <cell r="C56">
            <v>6201</v>
          </cell>
          <cell r="D56">
            <v>125809</v>
          </cell>
          <cell r="F56">
            <v>459</v>
          </cell>
          <cell r="G56">
            <v>14949</v>
          </cell>
          <cell r="H56">
            <v>36</v>
          </cell>
          <cell r="I56">
            <v>8280</v>
          </cell>
        </row>
        <row r="88">
          <cell r="C88">
            <v>118535</v>
          </cell>
          <cell r="D88">
            <v>657600</v>
          </cell>
          <cell r="F88">
            <v>3766</v>
          </cell>
          <cell r="G88">
            <v>275337</v>
          </cell>
          <cell r="H88">
            <v>676</v>
          </cell>
          <cell r="I88">
            <v>228932</v>
          </cell>
        </row>
        <row r="124">
          <cell r="C124">
            <v>30</v>
          </cell>
          <cell r="D124">
            <v>12232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95</v>
          </cell>
          <cell r="D128">
            <v>310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4787</v>
          </cell>
          <cell r="D132">
            <v>16368</v>
          </cell>
          <cell r="F132">
            <v>28</v>
          </cell>
          <cell r="G132">
            <v>986</v>
          </cell>
          <cell r="H132">
            <v>14</v>
          </cell>
          <cell r="I132">
            <v>7975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18862</v>
          </cell>
          <cell r="D170">
            <v>10198</v>
          </cell>
          <cell r="F170">
            <v>109</v>
          </cell>
          <cell r="G170">
            <v>2623</v>
          </cell>
          <cell r="H170">
            <v>3</v>
          </cell>
          <cell r="I170">
            <v>760</v>
          </cell>
        </row>
        <row r="175">
          <cell r="C175">
            <v>151157</v>
          </cell>
        </row>
      </sheetData>
      <sheetData sheetId="2">
        <row r="11">
          <cell r="C11">
            <v>75313</v>
          </cell>
          <cell r="D11">
            <v>428202</v>
          </cell>
          <cell r="J11">
            <v>3254</v>
          </cell>
          <cell r="K11">
            <v>223026</v>
          </cell>
        </row>
        <row r="12">
          <cell r="C12">
            <v>6317</v>
          </cell>
          <cell r="D12">
            <v>69257</v>
          </cell>
          <cell r="J12">
            <v>339</v>
          </cell>
          <cell r="K12">
            <v>21974</v>
          </cell>
        </row>
        <row r="13">
          <cell r="C13">
            <v>410</v>
          </cell>
          <cell r="D13">
            <v>8424</v>
          </cell>
          <cell r="J13">
            <v>27</v>
          </cell>
          <cell r="K13">
            <v>2159</v>
          </cell>
        </row>
        <row r="14">
          <cell r="C14">
            <v>907</v>
          </cell>
          <cell r="D14">
            <v>587</v>
          </cell>
          <cell r="J14">
            <v>17</v>
          </cell>
          <cell r="K14">
            <v>2908</v>
          </cell>
        </row>
        <row r="15">
          <cell r="C15">
            <v>82</v>
          </cell>
          <cell r="D15">
            <v>248</v>
          </cell>
          <cell r="J15">
            <v>9</v>
          </cell>
          <cell r="K15">
            <v>1153</v>
          </cell>
        </row>
        <row r="16">
          <cell r="C16">
            <v>3659</v>
          </cell>
          <cell r="D16">
            <v>5202</v>
          </cell>
          <cell r="J16">
            <v>19</v>
          </cell>
          <cell r="K16">
            <v>713</v>
          </cell>
        </row>
        <row r="17">
          <cell r="C17">
            <v>1293</v>
          </cell>
          <cell r="D17">
            <v>407</v>
          </cell>
          <cell r="J17">
            <v>0</v>
          </cell>
          <cell r="K17">
            <v>20</v>
          </cell>
        </row>
        <row r="18">
          <cell r="C18">
            <v>228</v>
          </cell>
          <cell r="D18">
            <v>861</v>
          </cell>
          <cell r="J18">
            <v>8</v>
          </cell>
          <cell r="K18">
            <v>380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27940</v>
          </cell>
          <cell r="D25">
            <v>119685</v>
          </cell>
          <cell r="J25">
            <v>34</v>
          </cell>
          <cell r="K25">
            <v>9953</v>
          </cell>
        </row>
        <row r="26">
          <cell r="C26">
            <v>785</v>
          </cell>
          <cell r="D26">
            <v>11931</v>
          </cell>
          <cell r="J26">
            <v>43</v>
          </cell>
          <cell r="K26">
            <v>6764</v>
          </cell>
        </row>
        <row r="27">
          <cell r="C27">
            <v>100</v>
          </cell>
          <cell r="D27">
            <v>1705</v>
          </cell>
          <cell r="J27">
            <v>4</v>
          </cell>
          <cell r="K27">
            <v>1581</v>
          </cell>
        </row>
        <row r="28">
          <cell r="C28">
            <v>3</v>
          </cell>
          <cell r="D28">
            <v>17</v>
          </cell>
          <cell r="J28">
            <v>0</v>
          </cell>
          <cell r="K28">
            <v>0</v>
          </cell>
        </row>
        <row r="29">
          <cell r="C29">
            <v>12</v>
          </cell>
          <cell r="D29">
            <v>66</v>
          </cell>
          <cell r="J29">
            <v>0</v>
          </cell>
          <cell r="K29">
            <v>0</v>
          </cell>
        </row>
        <row r="30">
          <cell r="C30">
            <v>229</v>
          </cell>
          <cell r="D30">
            <v>393</v>
          </cell>
          <cell r="J30">
            <v>0</v>
          </cell>
          <cell r="K30">
            <v>0</v>
          </cell>
        </row>
        <row r="31">
          <cell r="C31">
            <v>677</v>
          </cell>
          <cell r="D31">
            <v>3387</v>
          </cell>
          <cell r="J31">
            <v>0</v>
          </cell>
          <cell r="K31">
            <v>0</v>
          </cell>
        </row>
        <row r="32">
          <cell r="C32">
            <v>4</v>
          </cell>
          <cell r="D32">
            <v>17</v>
          </cell>
          <cell r="J32">
            <v>0</v>
          </cell>
          <cell r="K32">
            <v>0</v>
          </cell>
        </row>
        <row r="34">
          <cell r="C34">
            <v>303</v>
          </cell>
          <cell r="D34">
            <v>1802</v>
          </cell>
          <cell r="J34">
            <v>10</v>
          </cell>
          <cell r="K34">
            <v>498</v>
          </cell>
        </row>
        <row r="35">
          <cell r="C35">
            <v>1</v>
          </cell>
          <cell r="D35">
            <v>7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11</v>
          </cell>
          <cell r="D39">
            <v>42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34303.5</v>
          </cell>
        </row>
        <row r="11">
          <cell r="P11">
            <v>6182.25</v>
          </cell>
        </row>
        <row r="12">
          <cell r="P12">
            <v>58964.25</v>
          </cell>
        </row>
        <row r="13">
          <cell r="P13">
            <v>0</v>
          </cell>
        </row>
        <row r="14">
          <cell r="P14">
            <v>7161</v>
          </cell>
        </row>
        <row r="15">
          <cell r="P15">
            <v>107.25</v>
          </cell>
        </row>
        <row r="16">
          <cell r="P16">
            <v>1158</v>
          </cell>
        </row>
        <row r="17">
          <cell r="P17">
            <v>12376.5</v>
          </cell>
        </row>
        <row r="20">
          <cell r="P20">
            <v>94356.75</v>
          </cell>
        </row>
        <row r="26">
          <cell r="P26">
            <v>460320</v>
          </cell>
        </row>
        <row r="33">
          <cell r="P33">
            <v>9174</v>
          </cell>
        </row>
        <row r="34">
          <cell r="P34">
            <v>232.5</v>
          </cell>
        </row>
        <row r="35">
          <cell r="P35">
            <v>12276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7648.5</v>
          </cell>
        </row>
      </sheetData>
      <sheetData sheetId="5">
        <row r="10">
          <cell r="G10">
            <v>6107</v>
          </cell>
        </row>
        <row r="11">
          <cell r="G11">
            <v>449</v>
          </cell>
        </row>
        <row r="12">
          <cell r="G12">
            <v>2069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379</v>
          </cell>
        </row>
        <row r="20">
          <cell r="G20">
            <v>193</v>
          </cell>
        </row>
        <row r="26">
          <cell r="G26">
            <v>182306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576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505</v>
          </cell>
        </row>
        <row r="41">
          <cell r="C41">
            <v>515774</v>
          </cell>
          <cell r="D41">
            <v>0</v>
          </cell>
          <cell r="E41">
            <v>284319</v>
          </cell>
          <cell r="G41">
            <v>192584</v>
          </cell>
          <cell r="I41">
            <v>4771</v>
          </cell>
          <cell r="K41">
            <v>9008</v>
          </cell>
          <cell r="M41">
            <v>0</v>
          </cell>
        </row>
      </sheetData>
      <sheetData sheetId="6">
        <row r="9">
          <cell r="C9">
            <v>50382</v>
          </cell>
          <cell r="D9">
            <v>305203</v>
          </cell>
          <cell r="E9">
            <v>0</v>
          </cell>
        </row>
        <row r="18">
          <cell r="C18">
            <v>43729</v>
          </cell>
          <cell r="D18">
            <v>354529</v>
          </cell>
          <cell r="E18">
            <v>107706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39</v>
          </cell>
          <cell r="D20">
            <v>30</v>
          </cell>
          <cell r="E20">
            <v>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107</v>
          </cell>
          <cell r="D22">
            <v>-31</v>
          </cell>
          <cell r="E22">
            <v>-8</v>
          </cell>
        </row>
        <row r="29">
          <cell r="C29">
            <v>56900</v>
          </cell>
          <cell r="D29">
            <v>323123</v>
          </cell>
          <cell r="E29">
            <v>91640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DEC_SP - #1"/>
    </sheetNames>
    <sheetDataSet>
      <sheetData sheetId="0"/>
      <sheetData sheetId="1">
        <row r="10">
          <cell r="C10">
            <v>53865</v>
          </cell>
          <cell r="D10">
            <v>90665</v>
          </cell>
          <cell r="F10">
            <v>1234</v>
          </cell>
          <cell r="G10">
            <v>47914</v>
          </cell>
          <cell r="H10">
            <v>198</v>
          </cell>
          <cell r="I10">
            <v>6525.5</v>
          </cell>
        </row>
        <row r="20">
          <cell r="C20">
            <v>1196</v>
          </cell>
          <cell r="D20">
            <v>152935</v>
          </cell>
          <cell r="F20">
            <v>8199</v>
          </cell>
          <cell r="G20">
            <v>81161</v>
          </cell>
          <cell r="H20">
            <v>1062</v>
          </cell>
          <cell r="I20">
            <v>11164</v>
          </cell>
        </row>
        <row r="24">
          <cell r="C24">
            <v>4501</v>
          </cell>
          <cell r="D24">
            <v>90656</v>
          </cell>
          <cell r="F24">
            <v>549</v>
          </cell>
          <cell r="G24">
            <v>38897</v>
          </cell>
          <cell r="H24">
            <v>292</v>
          </cell>
          <cell r="I24">
            <v>26571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2</v>
          </cell>
          <cell r="D30">
            <v>61912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3</v>
          </cell>
          <cell r="D33">
            <v>70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343</v>
          </cell>
          <cell r="D36">
            <v>4454</v>
          </cell>
          <cell r="F36">
            <v>2</v>
          </cell>
          <cell r="G36">
            <v>643</v>
          </cell>
          <cell r="H36">
            <v>2</v>
          </cell>
          <cell r="I36">
            <v>313</v>
          </cell>
        </row>
        <row r="40">
          <cell r="C40">
            <v>15363</v>
          </cell>
          <cell r="D40">
            <v>136526</v>
          </cell>
          <cell r="F40">
            <v>459</v>
          </cell>
          <cell r="G40">
            <v>20977</v>
          </cell>
          <cell r="H40">
            <v>75</v>
          </cell>
          <cell r="I40">
            <v>31903</v>
          </cell>
        </row>
        <row r="56">
          <cell r="C56">
            <v>13367</v>
          </cell>
          <cell r="D56">
            <v>53963</v>
          </cell>
          <cell r="F56">
            <v>504</v>
          </cell>
          <cell r="G56">
            <v>9903</v>
          </cell>
          <cell r="H56">
            <v>114</v>
          </cell>
          <cell r="I56">
            <v>5264</v>
          </cell>
        </row>
        <row r="88">
          <cell r="C88">
            <v>79320</v>
          </cell>
          <cell r="D88">
            <v>423373.6</v>
          </cell>
          <cell r="F88">
            <v>2143</v>
          </cell>
          <cell r="G88">
            <v>161895</v>
          </cell>
          <cell r="H88">
            <v>1303</v>
          </cell>
          <cell r="I88">
            <v>222413</v>
          </cell>
        </row>
        <row r="124">
          <cell r="C124">
            <v>2</v>
          </cell>
          <cell r="D124">
            <v>4999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138</v>
          </cell>
          <cell r="D128">
            <v>491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14248</v>
          </cell>
          <cell r="D132">
            <v>64827</v>
          </cell>
          <cell r="F132">
            <v>32</v>
          </cell>
          <cell r="G132">
            <v>2047</v>
          </cell>
          <cell r="H132">
            <v>19</v>
          </cell>
          <cell r="I132">
            <v>2826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7</v>
          </cell>
          <cell r="D158">
            <v>15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1000</v>
          </cell>
          <cell r="D161">
            <v>439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86902</v>
          </cell>
          <cell r="D170">
            <v>39997</v>
          </cell>
          <cell r="F170">
            <v>586</v>
          </cell>
          <cell r="G170">
            <v>9830</v>
          </cell>
          <cell r="H170">
            <v>185</v>
          </cell>
          <cell r="I170">
            <v>4026</v>
          </cell>
        </row>
        <row r="175">
          <cell r="C175">
            <v>199996</v>
          </cell>
        </row>
      </sheetData>
      <sheetData sheetId="2">
        <row r="11">
          <cell r="C11">
            <v>48562</v>
          </cell>
          <cell r="D11">
            <v>263844</v>
          </cell>
          <cell r="J11">
            <v>1804</v>
          </cell>
          <cell r="K11">
            <v>116080</v>
          </cell>
        </row>
        <row r="12">
          <cell r="C12">
            <v>3957</v>
          </cell>
          <cell r="D12">
            <v>40443</v>
          </cell>
          <cell r="J12">
            <v>222</v>
          </cell>
          <cell r="K12">
            <v>15615</v>
          </cell>
        </row>
        <row r="13">
          <cell r="C13">
            <v>461</v>
          </cell>
          <cell r="D13">
            <v>4746</v>
          </cell>
          <cell r="J13">
            <v>7</v>
          </cell>
          <cell r="K13">
            <v>570</v>
          </cell>
        </row>
        <row r="14">
          <cell r="C14">
            <v>278</v>
          </cell>
          <cell r="D14">
            <v>207</v>
          </cell>
          <cell r="J14">
            <v>4</v>
          </cell>
          <cell r="K14">
            <v>77</v>
          </cell>
        </row>
        <row r="15">
          <cell r="C15">
            <v>62</v>
          </cell>
          <cell r="D15">
            <v>194</v>
          </cell>
          <cell r="J15">
            <v>5</v>
          </cell>
          <cell r="K15">
            <v>172</v>
          </cell>
        </row>
        <row r="16">
          <cell r="C16">
            <v>2746</v>
          </cell>
          <cell r="D16">
            <v>3895</v>
          </cell>
          <cell r="J16">
            <v>21</v>
          </cell>
          <cell r="K16">
            <v>523</v>
          </cell>
        </row>
        <row r="17">
          <cell r="C17">
            <v>685</v>
          </cell>
          <cell r="D17">
            <v>222</v>
          </cell>
          <cell r="J17">
            <v>0</v>
          </cell>
          <cell r="K17">
            <v>0</v>
          </cell>
        </row>
        <row r="18">
          <cell r="C18">
            <v>110</v>
          </cell>
          <cell r="D18">
            <v>442</v>
          </cell>
          <cell r="J18">
            <v>5</v>
          </cell>
          <cell r="K18">
            <v>288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932</v>
          </cell>
          <cell r="D21">
            <v>370</v>
          </cell>
          <cell r="J21">
            <v>2</v>
          </cell>
          <cell r="K21">
            <v>1343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78</v>
          </cell>
          <cell r="D23">
            <v>648</v>
          </cell>
          <cell r="J23">
            <v>0</v>
          </cell>
          <cell r="K23">
            <v>0</v>
          </cell>
        </row>
        <row r="25">
          <cell r="C25">
            <v>19400</v>
          </cell>
          <cell r="D25">
            <v>85629</v>
          </cell>
          <cell r="J25">
            <v>30</v>
          </cell>
          <cell r="K25">
            <v>3462</v>
          </cell>
        </row>
        <row r="26">
          <cell r="C26">
            <v>487</v>
          </cell>
          <cell r="D26">
            <v>8111</v>
          </cell>
          <cell r="J26">
            <v>33</v>
          </cell>
          <cell r="K26">
            <v>21902</v>
          </cell>
        </row>
        <row r="27">
          <cell r="C27">
            <v>329</v>
          </cell>
          <cell r="D27">
            <v>3392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8</v>
          </cell>
          <cell r="D29">
            <v>44</v>
          </cell>
          <cell r="J29">
            <v>0</v>
          </cell>
          <cell r="K29">
            <v>0</v>
          </cell>
        </row>
        <row r="30">
          <cell r="C30">
            <v>196</v>
          </cell>
          <cell r="D30">
            <v>355</v>
          </cell>
          <cell r="J30">
            <v>0</v>
          </cell>
          <cell r="K30">
            <v>0</v>
          </cell>
        </row>
        <row r="31">
          <cell r="C31">
            <v>423</v>
          </cell>
          <cell r="D31">
            <v>2237</v>
          </cell>
          <cell r="J31">
            <v>0</v>
          </cell>
          <cell r="K31">
            <v>0</v>
          </cell>
        </row>
        <row r="32">
          <cell r="C32">
            <v>3</v>
          </cell>
          <cell r="D32">
            <v>17</v>
          </cell>
          <cell r="J32">
            <v>0</v>
          </cell>
          <cell r="K32">
            <v>0</v>
          </cell>
        </row>
        <row r="34">
          <cell r="C34">
            <v>274</v>
          </cell>
          <cell r="D34">
            <v>1598</v>
          </cell>
          <cell r="J34">
            <v>2</v>
          </cell>
          <cell r="K34">
            <v>144</v>
          </cell>
        </row>
        <row r="35">
          <cell r="C35">
            <v>6</v>
          </cell>
          <cell r="D35">
            <v>58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1</v>
          </cell>
          <cell r="D37">
            <v>0.6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8</v>
          </cell>
          <cell r="D39">
            <v>73</v>
          </cell>
          <cell r="J39">
            <v>0</v>
          </cell>
          <cell r="K39">
            <v>0</v>
          </cell>
        </row>
        <row r="40">
          <cell r="C40">
            <v>7</v>
          </cell>
          <cell r="D40">
            <v>5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66174</v>
          </cell>
        </row>
        <row r="11">
          <cell r="P11">
            <v>128465</v>
          </cell>
        </row>
        <row r="12">
          <cell r="P12">
            <v>77058</v>
          </cell>
        </row>
        <row r="13">
          <cell r="P13">
            <v>0</v>
          </cell>
        </row>
        <row r="14">
          <cell r="P14">
            <v>46434</v>
          </cell>
        </row>
        <row r="15">
          <cell r="P15">
            <v>60</v>
          </cell>
        </row>
        <row r="16">
          <cell r="P16">
            <v>3341</v>
          </cell>
        </row>
        <row r="17">
          <cell r="P17">
            <v>116024</v>
          </cell>
        </row>
        <row r="20">
          <cell r="P20">
            <v>45860</v>
          </cell>
        </row>
        <row r="26">
          <cell r="P26">
            <v>329881</v>
          </cell>
        </row>
        <row r="33">
          <cell r="P33">
            <v>3749</v>
          </cell>
        </row>
        <row r="34">
          <cell r="P34">
            <v>375</v>
          </cell>
        </row>
        <row r="35">
          <cell r="P35">
            <v>53806</v>
          </cell>
        </row>
        <row r="36">
          <cell r="P36">
            <v>0</v>
          </cell>
        </row>
        <row r="37">
          <cell r="P37">
            <v>13</v>
          </cell>
        </row>
        <row r="38">
          <cell r="P38">
            <v>373</v>
          </cell>
        </row>
        <row r="39">
          <cell r="P39">
            <v>0</v>
          </cell>
        </row>
        <row r="40">
          <cell r="P40">
            <v>21998</v>
          </cell>
        </row>
      </sheetData>
      <sheetData sheetId="5">
        <row r="10">
          <cell r="G10">
            <v>23471</v>
          </cell>
        </row>
        <row r="11">
          <cell r="G11">
            <v>6264.4</v>
          </cell>
        </row>
        <row r="12">
          <cell r="G12">
            <v>16454.400000000001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287</v>
          </cell>
        </row>
        <row r="17">
          <cell r="G17">
            <v>8490</v>
          </cell>
        </row>
        <row r="20">
          <cell r="G20">
            <v>2391</v>
          </cell>
        </row>
        <row r="26">
          <cell r="G26">
            <v>154000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4015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1294.5</v>
          </cell>
        </row>
        <row r="41">
          <cell r="C41">
            <v>537102</v>
          </cell>
          <cell r="D41">
            <v>11886</v>
          </cell>
          <cell r="E41">
            <v>311005.5</v>
          </cell>
          <cell r="G41">
            <v>216667.3</v>
          </cell>
          <cell r="I41">
            <v>4785.95</v>
          </cell>
          <cell r="K41">
            <v>2000</v>
          </cell>
        </row>
      </sheetData>
      <sheetData sheetId="6">
        <row r="9">
          <cell r="C9">
            <v>139561</v>
          </cell>
          <cell r="D9">
            <v>845265</v>
          </cell>
          <cell r="E9">
            <v>0</v>
          </cell>
        </row>
        <row r="18">
          <cell r="C18">
            <v>27166</v>
          </cell>
          <cell r="D18">
            <v>215206</v>
          </cell>
          <cell r="E18">
            <v>54002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24078</v>
          </cell>
          <cell r="D20">
            <v>10583</v>
          </cell>
          <cell r="E20">
            <v>3167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8482</v>
          </cell>
          <cell r="D29">
            <v>51773</v>
          </cell>
          <cell r="E29">
            <v>12757</v>
          </cell>
        </row>
        <row r="38">
          <cell r="C38">
            <v>709</v>
          </cell>
          <cell r="D38">
            <v>2496</v>
          </cell>
          <cell r="E38">
            <v>728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35472</v>
          </cell>
          <cell r="D10">
            <v>15876</v>
          </cell>
          <cell r="F10">
            <v>253</v>
          </cell>
          <cell r="G10">
            <v>2605</v>
          </cell>
          <cell r="H10">
            <v>57</v>
          </cell>
          <cell r="I10">
            <v>3145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829</v>
          </cell>
          <cell r="D24">
            <v>11126</v>
          </cell>
          <cell r="F24">
            <v>58</v>
          </cell>
          <cell r="G24">
            <v>4810</v>
          </cell>
          <cell r="H24">
            <v>54</v>
          </cell>
          <cell r="I24">
            <v>3635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1159</v>
          </cell>
          <cell r="D40">
            <v>3435</v>
          </cell>
          <cell r="F40">
            <v>9</v>
          </cell>
          <cell r="G40">
            <v>500</v>
          </cell>
          <cell r="H40">
            <v>12</v>
          </cell>
          <cell r="I40">
            <v>442</v>
          </cell>
        </row>
        <row r="56">
          <cell r="C56">
            <v>163</v>
          </cell>
          <cell r="D56">
            <v>1330</v>
          </cell>
          <cell r="F56">
            <v>2</v>
          </cell>
          <cell r="G56">
            <v>34</v>
          </cell>
          <cell r="H56">
            <v>3</v>
          </cell>
          <cell r="I56">
            <v>103</v>
          </cell>
        </row>
        <row r="88">
          <cell r="C88">
            <v>59344</v>
          </cell>
          <cell r="D88">
            <v>323938</v>
          </cell>
          <cell r="F88">
            <v>1746</v>
          </cell>
          <cell r="G88">
            <v>109044.3</v>
          </cell>
          <cell r="H88">
            <v>1813</v>
          </cell>
          <cell r="I88">
            <v>258171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246</v>
          </cell>
          <cell r="D132">
            <v>487</v>
          </cell>
          <cell r="F132">
            <v>2</v>
          </cell>
          <cell r="G132">
            <v>87</v>
          </cell>
          <cell r="H132">
            <v>0</v>
          </cell>
          <cell r="I132">
            <v>0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6065</v>
          </cell>
          <cell r="D170">
            <v>2933</v>
          </cell>
          <cell r="F170">
            <v>46</v>
          </cell>
          <cell r="G170">
            <v>790</v>
          </cell>
          <cell r="H170">
            <v>19</v>
          </cell>
          <cell r="I170">
            <v>1524</v>
          </cell>
        </row>
        <row r="175">
          <cell r="C175">
            <v>66854</v>
          </cell>
        </row>
      </sheetData>
      <sheetData sheetId="2">
        <row r="11">
          <cell r="C11">
            <v>37480</v>
          </cell>
          <cell r="D11">
            <v>213343</v>
          </cell>
          <cell r="J11">
            <v>1526</v>
          </cell>
          <cell r="K11">
            <v>89109</v>
          </cell>
        </row>
        <row r="12">
          <cell r="C12">
            <v>3216</v>
          </cell>
          <cell r="D12">
            <v>31839</v>
          </cell>
          <cell r="J12">
            <v>128</v>
          </cell>
          <cell r="K12">
            <v>6923</v>
          </cell>
        </row>
        <row r="13">
          <cell r="C13">
            <v>209</v>
          </cell>
          <cell r="D13">
            <v>5322</v>
          </cell>
          <cell r="J13">
            <v>11</v>
          </cell>
          <cell r="K13">
            <v>283</v>
          </cell>
        </row>
        <row r="14">
          <cell r="C14">
            <v>220</v>
          </cell>
          <cell r="D14">
            <v>162</v>
          </cell>
          <cell r="J14">
            <v>1</v>
          </cell>
          <cell r="K14">
            <v>3</v>
          </cell>
        </row>
        <row r="15">
          <cell r="C15">
            <v>33</v>
          </cell>
          <cell r="D15">
            <v>96</v>
          </cell>
          <cell r="J15">
            <v>2</v>
          </cell>
          <cell r="K15">
            <v>35</v>
          </cell>
        </row>
        <row r="16">
          <cell r="C16">
            <v>2329</v>
          </cell>
          <cell r="D16">
            <v>3763</v>
          </cell>
          <cell r="J16">
            <v>14</v>
          </cell>
          <cell r="K16">
            <v>515</v>
          </cell>
        </row>
        <row r="17">
          <cell r="C17">
            <v>289</v>
          </cell>
          <cell r="D17">
            <v>79</v>
          </cell>
          <cell r="J17">
            <v>0</v>
          </cell>
          <cell r="K17">
            <v>0</v>
          </cell>
        </row>
        <row r="18">
          <cell r="C18">
            <v>350</v>
          </cell>
          <cell r="D18">
            <v>413</v>
          </cell>
          <cell r="J18">
            <v>2</v>
          </cell>
          <cell r="K18">
            <v>201.3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13746</v>
          </cell>
          <cell r="D25">
            <v>58481</v>
          </cell>
          <cell r="J25">
            <v>48</v>
          </cell>
          <cell r="K25">
            <v>10326</v>
          </cell>
        </row>
        <row r="26">
          <cell r="C26">
            <v>281</v>
          </cell>
          <cell r="D26">
            <v>4348</v>
          </cell>
          <cell r="J26">
            <v>0</v>
          </cell>
          <cell r="K26">
            <v>0</v>
          </cell>
        </row>
        <row r="27">
          <cell r="C27">
            <v>73</v>
          </cell>
          <cell r="D27">
            <v>1190</v>
          </cell>
          <cell r="J27">
            <v>12</v>
          </cell>
          <cell r="K27">
            <v>1615</v>
          </cell>
        </row>
        <row r="28">
          <cell r="C28">
            <v>2</v>
          </cell>
          <cell r="D28">
            <v>6</v>
          </cell>
          <cell r="J28">
            <v>0</v>
          </cell>
          <cell r="K28">
            <v>0</v>
          </cell>
        </row>
        <row r="29">
          <cell r="C29">
            <v>7</v>
          </cell>
          <cell r="D29">
            <v>39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</row>
        <row r="31">
          <cell r="C31">
            <v>294</v>
          </cell>
          <cell r="D31">
            <v>1507</v>
          </cell>
          <cell r="J31">
            <v>1</v>
          </cell>
          <cell r="K31">
            <v>27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558</v>
          </cell>
          <cell r="D34">
            <v>2107</v>
          </cell>
          <cell r="J34">
            <v>0</v>
          </cell>
          <cell r="K34">
            <v>0</v>
          </cell>
        </row>
        <row r="35">
          <cell r="C35">
            <v>184</v>
          </cell>
          <cell r="D35">
            <v>1037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65</v>
          </cell>
          <cell r="D39">
            <v>201</v>
          </cell>
          <cell r="J39">
            <v>0</v>
          </cell>
          <cell r="K39">
            <v>0</v>
          </cell>
        </row>
        <row r="40">
          <cell r="C40">
            <v>8</v>
          </cell>
          <cell r="D40">
            <v>5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12701</v>
          </cell>
        </row>
        <row r="11">
          <cell r="P11">
            <v>0</v>
          </cell>
        </row>
        <row r="12">
          <cell r="P12">
            <v>8901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2748</v>
          </cell>
        </row>
        <row r="20">
          <cell r="P20">
            <v>1064</v>
          </cell>
        </row>
        <row r="26">
          <cell r="P26">
            <v>226757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390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2346</v>
          </cell>
        </row>
      </sheetData>
      <sheetData sheetId="5">
        <row r="10">
          <cell r="G10">
            <v>2543</v>
          </cell>
        </row>
        <row r="11">
          <cell r="G11">
            <v>0</v>
          </cell>
        </row>
        <row r="12">
          <cell r="G12">
            <v>153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51</v>
          </cell>
        </row>
        <row r="20">
          <cell r="G20">
            <v>0</v>
          </cell>
        </row>
        <row r="26">
          <cell r="G26">
            <v>224206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176</v>
          </cell>
        </row>
        <row r="41">
          <cell r="C41">
            <v>190750</v>
          </cell>
          <cell r="D41">
            <v>0</v>
          </cell>
          <cell r="E41">
            <v>267020</v>
          </cell>
          <cell r="G41">
            <v>227255</v>
          </cell>
          <cell r="I41">
            <v>3384</v>
          </cell>
          <cell r="K41">
            <v>241.84</v>
          </cell>
          <cell r="M41">
            <v>0</v>
          </cell>
        </row>
      </sheetData>
      <sheetData sheetId="6">
        <row r="9">
          <cell r="C9">
            <v>292</v>
          </cell>
          <cell r="D9">
            <v>1095</v>
          </cell>
        </row>
        <row r="18">
          <cell r="C18">
            <v>28752</v>
          </cell>
          <cell r="D18">
            <v>154962</v>
          </cell>
          <cell r="E18">
            <v>51669</v>
          </cell>
        </row>
        <row r="19">
          <cell r="C19">
            <v>0</v>
          </cell>
          <cell r="D19">
            <v>0</v>
          </cell>
        </row>
        <row r="20">
          <cell r="C20">
            <v>1580</v>
          </cell>
          <cell r="D20">
            <v>444</v>
          </cell>
          <cell r="E20">
            <v>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36230</v>
          </cell>
          <cell r="D29">
            <v>202626</v>
          </cell>
          <cell r="E29">
            <v>42388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99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</sheetNames>
    <sheetDataSet>
      <sheetData sheetId="0"/>
      <sheetData sheetId="1">
        <row r="12">
          <cell r="C12">
            <v>65645</v>
          </cell>
          <cell r="D12">
            <v>47051</v>
          </cell>
          <cell r="F12">
            <v>694</v>
          </cell>
          <cell r="G12">
            <v>28211</v>
          </cell>
          <cell r="H12">
            <v>38</v>
          </cell>
          <cell r="I12">
            <v>3224</v>
          </cell>
        </row>
        <row r="22">
          <cell r="C22">
            <v>246</v>
          </cell>
          <cell r="D22">
            <v>43939</v>
          </cell>
          <cell r="F22">
            <v>1157</v>
          </cell>
          <cell r="G22">
            <v>14878</v>
          </cell>
          <cell r="H22">
            <v>29</v>
          </cell>
          <cell r="I22">
            <v>215</v>
          </cell>
        </row>
        <row r="26">
          <cell r="C26">
            <v>3296</v>
          </cell>
          <cell r="D26">
            <v>79197</v>
          </cell>
          <cell r="F26">
            <v>629</v>
          </cell>
          <cell r="G26">
            <v>51167</v>
          </cell>
          <cell r="H26">
            <v>127</v>
          </cell>
          <cell r="I26">
            <v>9017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3</v>
          </cell>
          <cell r="D35">
            <v>77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248</v>
          </cell>
          <cell r="D38">
            <v>13045</v>
          </cell>
          <cell r="F38">
            <v>11</v>
          </cell>
          <cell r="G38">
            <v>92</v>
          </cell>
          <cell r="H38">
            <v>1</v>
          </cell>
          <cell r="I38">
            <v>10</v>
          </cell>
        </row>
        <row r="42">
          <cell r="C42">
            <v>4285</v>
          </cell>
          <cell r="D42">
            <v>42810</v>
          </cell>
          <cell r="F42">
            <v>18</v>
          </cell>
          <cell r="G42">
            <v>1151</v>
          </cell>
          <cell r="H42">
            <v>14</v>
          </cell>
          <cell r="I42">
            <v>1855</v>
          </cell>
        </row>
        <row r="58">
          <cell r="C58">
            <v>2263</v>
          </cell>
          <cell r="D58">
            <v>178460</v>
          </cell>
          <cell r="F58">
            <v>239</v>
          </cell>
          <cell r="G58">
            <v>12518</v>
          </cell>
          <cell r="H58">
            <v>82</v>
          </cell>
          <cell r="I58">
            <v>33351</v>
          </cell>
        </row>
        <row r="90">
          <cell r="C90">
            <v>121971</v>
          </cell>
          <cell r="D90">
            <v>681068</v>
          </cell>
          <cell r="F90">
            <v>4140</v>
          </cell>
          <cell r="G90">
            <v>296389</v>
          </cell>
          <cell r="H90">
            <v>828</v>
          </cell>
          <cell r="I90">
            <v>109880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78</v>
          </cell>
          <cell r="D130">
            <v>371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1883</v>
          </cell>
          <cell r="D134">
            <v>34341</v>
          </cell>
          <cell r="F134">
            <v>13</v>
          </cell>
          <cell r="G134">
            <v>2513</v>
          </cell>
          <cell r="H134">
            <v>17</v>
          </cell>
          <cell r="I134">
            <v>9676</v>
          </cell>
        </row>
        <row r="155"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29</v>
          </cell>
          <cell r="D163">
            <v>7596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32951</v>
          </cell>
          <cell r="D172">
            <v>13777</v>
          </cell>
          <cell r="F172">
            <v>122</v>
          </cell>
          <cell r="G172">
            <v>2570</v>
          </cell>
          <cell r="H172">
            <v>8</v>
          </cell>
          <cell r="I172">
            <v>261</v>
          </cell>
        </row>
        <row r="177">
          <cell r="C177">
            <v>164795</v>
          </cell>
        </row>
      </sheetData>
      <sheetData sheetId="2">
        <row r="14">
          <cell r="C14">
            <v>72477</v>
          </cell>
          <cell r="D14">
            <v>407019</v>
          </cell>
          <cell r="J14">
            <v>3425</v>
          </cell>
          <cell r="K14">
            <v>231691</v>
          </cell>
        </row>
        <row r="15">
          <cell r="C15">
            <v>8101</v>
          </cell>
          <cell r="D15">
            <v>88799</v>
          </cell>
          <cell r="J15">
            <v>444</v>
          </cell>
          <cell r="K15">
            <v>25862</v>
          </cell>
        </row>
        <row r="16">
          <cell r="C16">
            <v>585</v>
          </cell>
          <cell r="D16">
            <v>13143</v>
          </cell>
          <cell r="J16">
            <v>90</v>
          </cell>
          <cell r="K16">
            <v>5085</v>
          </cell>
        </row>
        <row r="17">
          <cell r="C17">
            <v>458</v>
          </cell>
          <cell r="D17">
            <v>345</v>
          </cell>
          <cell r="J17">
            <v>6</v>
          </cell>
          <cell r="K17">
            <v>208</v>
          </cell>
        </row>
        <row r="18">
          <cell r="C18">
            <v>57</v>
          </cell>
          <cell r="D18">
            <v>159</v>
          </cell>
          <cell r="J18">
            <v>7</v>
          </cell>
          <cell r="K18">
            <v>424</v>
          </cell>
        </row>
        <row r="19">
          <cell r="C19">
            <v>4969</v>
          </cell>
          <cell r="D19">
            <v>7855</v>
          </cell>
          <cell r="J19">
            <v>30</v>
          </cell>
          <cell r="K19">
            <v>831</v>
          </cell>
        </row>
        <row r="20">
          <cell r="C20">
            <v>1587</v>
          </cell>
          <cell r="D20">
            <v>504</v>
          </cell>
          <cell r="J20">
            <v>2</v>
          </cell>
          <cell r="K20">
            <v>20</v>
          </cell>
        </row>
        <row r="21">
          <cell r="C21">
            <v>275</v>
          </cell>
          <cell r="D21">
            <v>938</v>
          </cell>
          <cell r="J21">
            <v>16</v>
          </cell>
          <cell r="K21">
            <v>1020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29993</v>
          </cell>
          <cell r="D28">
            <v>128119</v>
          </cell>
          <cell r="J28">
            <v>50</v>
          </cell>
          <cell r="K28">
            <v>8481</v>
          </cell>
        </row>
        <row r="29">
          <cell r="C29">
            <v>1044</v>
          </cell>
          <cell r="D29">
            <v>16939</v>
          </cell>
          <cell r="J29">
            <v>56</v>
          </cell>
          <cell r="K29">
            <v>19269</v>
          </cell>
        </row>
        <row r="30">
          <cell r="C30">
            <v>110</v>
          </cell>
          <cell r="D30">
            <v>1861</v>
          </cell>
          <cell r="J30">
            <v>9</v>
          </cell>
          <cell r="K30">
            <v>1626</v>
          </cell>
        </row>
        <row r="31">
          <cell r="C31">
            <v>5</v>
          </cell>
          <cell r="D31">
            <v>22</v>
          </cell>
          <cell r="J31">
            <v>0</v>
          </cell>
          <cell r="K31">
            <v>0</v>
          </cell>
        </row>
        <row r="32">
          <cell r="C32">
            <v>10</v>
          </cell>
          <cell r="D32">
            <v>55</v>
          </cell>
          <cell r="J32">
            <v>0</v>
          </cell>
          <cell r="K32">
            <v>0</v>
          </cell>
        </row>
        <row r="33">
          <cell r="C33">
            <v>400</v>
          </cell>
          <cell r="D33">
            <v>692</v>
          </cell>
          <cell r="J33">
            <v>0</v>
          </cell>
          <cell r="K33">
            <v>0</v>
          </cell>
        </row>
        <row r="34">
          <cell r="C34">
            <v>975</v>
          </cell>
          <cell r="D34">
            <v>5014</v>
          </cell>
          <cell r="J34">
            <v>2</v>
          </cell>
          <cell r="K34">
            <v>155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694</v>
          </cell>
          <cell r="D37">
            <v>3304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32936</v>
          </cell>
        </row>
        <row r="13">
          <cell r="P13">
            <v>30757</v>
          </cell>
        </row>
        <row r="14">
          <cell r="P14">
            <v>55438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54</v>
          </cell>
        </row>
        <row r="18">
          <cell r="P18">
            <v>9132</v>
          </cell>
        </row>
        <row r="19">
          <cell r="P19">
            <v>29967</v>
          </cell>
        </row>
        <row r="22">
          <cell r="P22">
            <v>124922</v>
          </cell>
        </row>
        <row r="28">
          <cell r="P28">
            <v>524422</v>
          </cell>
        </row>
        <row r="35">
          <cell r="P35">
            <v>0</v>
          </cell>
        </row>
        <row r="36">
          <cell r="P36">
            <v>260</v>
          </cell>
        </row>
        <row r="37">
          <cell r="P37">
            <v>24039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5317</v>
          </cell>
        </row>
        <row r="41">
          <cell r="P41">
            <v>0</v>
          </cell>
        </row>
        <row r="42">
          <cell r="P42">
            <v>9644</v>
          </cell>
        </row>
      </sheetData>
      <sheetData sheetId="5">
        <row r="12">
          <cell r="G12">
            <v>10518</v>
          </cell>
        </row>
        <row r="13">
          <cell r="G13">
            <v>1781</v>
          </cell>
        </row>
        <row r="14">
          <cell r="G14">
            <v>3902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556</v>
          </cell>
        </row>
        <row r="22">
          <cell r="G22">
            <v>1502</v>
          </cell>
        </row>
        <row r="28">
          <cell r="G28">
            <v>211558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2516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392</v>
          </cell>
        </row>
        <row r="43">
          <cell r="C43">
            <v>547918</v>
          </cell>
          <cell r="D43">
            <v>46</v>
          </cell>
          <cell r="E43">
            <v>167489</v>
          </cell>
          <cell r="G43">
            <v>232725</v>
          </cell>
          <cell r="I43">
            <v>6604</v>
          </cell>
          <cell r="K43">
            <v>4382</v>
          </cell>
          <cell r="M43">
            <v>0</v>
          </cell>
        </row>
      </sheetData>
      <sheetData sheetId="6"/>
      <sheetData sheetId="7"/>
      <sheetData sheetId="8">
        <row r="11">
          <cell r="D11">
            <v>17387</v>
          </cell>
          <cell r="E11">
            <v>135687</v>
          </cell>
        </row>
        <row r="20">
          <cell r="D20">
            <v>49422</v>
          </cell>
          <cell r="E20">
            <v>458416</v>
          </cell>
          <cell r="F20">
            <v>126171</v>
          </cell>
        </row>
        <row r="61">
          <cell r="D61">
            <v>28101</v>
          </cell>
          <cell r="E61">
            <v>137604</v>
          </cell>
          <cell r="F61">
            <v>47389</v>
          </cell>
        </row>
        <row r="66">
          <cell r="D66">
            <v>2223</v>
          </cell>
          <cell r="E66">
            <v>1031</v>
          </cell>
          <cell r="F66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</row>
        <row r="140">
          <cell r="D140">
            <v>14</v>
          </cell>
          <cell r="E140">
            <v>119</v>
          </cell>
          <cell r="F140">
            <v>0</v>
          </cell>
        </row>
        <row r="141">
          <cell r="D141">
            <v>67648</v>
          </cell>
          <cell r="E141">
            <v>408875</v>
          </cell>
          <cell r="F141">
            <v>86895</v>
          </cell>
        </row>
        <row r="150">
          <cell r="E150">
            <v>0</v>
          </cell>
          <cell r="F15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2">
          <cell r="C12">
            <v>58655</v>
          </cell>
          <cell r="D12">
            <v>38052</v>
          </cell>
          <cell r="F12">
            <v>274</v>
          </cell>
          <cell r="G12">
            <v>12509</v>
          </cell>
          <cell r="H12">
            <v>50</v>
          </cell>
          <cell r="I12">
            <v>1018</v>
          </cell>
        </row>
        <row r="22">
          <cell r="C22">
            <v>2</v>
          </cell>
          <cell r="D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6">
          <cell r="C26">
            <v>5919</v>
          </cell>
          <cell r="D26">
            <v>99222</v>
          </cell>
          <cell r="F26">
            <v>697</v>
          </cell>
          <cell r="G26">
            <v>50445</v>
          </cell>
          <cell r="H26">
            <v>129</v>
          </cell>
          <cell r="I26">
            <v>13520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15</v>
          </cell>
          <cell r="D32">
            <v>1109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10</v>
          </cell>
          <cell r="D35">
            <v>166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223</v>
          </cell>
          <cell r="D38">
            <v>2966.511</v>
          </cell>
          <cell r="F38">
            <v>0</v>
          </cell>
          <cell r="G38">
            <v>0</v>
          </cell>
          <cell r="H38">
            <v>3</v>
          </cell>
          <cell r="I38">
            <v>630</v>
          </cell>
        </row>
        <row r="42">
          <cell r="C42">
            <v>6951</v>
          </cell>
          <cell r="D42">
            <v>38412</v>
          </cell>
          <cell r="F42">
            <v>91</v>
          </cell>
          <cell r="G42">
            <v>4648</v>
          </cell>
          <cell r="H42">
            <v>29</v>
          </cell>
          <cell r="I42">
            <v>2494</v>
          </cell>
        </row>
        <row r="58">
          <cell r="C58">
            <v>3374</v>
          </cell>
          <cell r="D58">
            <v>16215.234999999999</v>
          </cell>
          <cell r="F58">
            <v>145</v>
          </cell>
          <cell r="G58">
            <v>2510</v>
          </cell>
          <cell r="H58">
            <v>22</v>
          </cell>
          <cell r="I58">
            <v>1964</v>
          </cell>
        </row>
        <row r="90">
          <cell r="C90">
            <v>88825</v>
          </cell>
          <cell r="D90">
            <v>485188.739</v>
          </cell>
          <cell r="F90">
            <v>2457</v>
          </cell>
          <cell r="G90">
            <v>192967</v>
          </cell>
          <cell r="H90">
            <v>732</v>
          </cell>
          <cell r="I90">
            <v>184228</v>
          </cell>
        </row>
        <row r="126">
          <cell r="C126">
            <v>30</v>
          </cell>
          <cell r="D126">
            <v>1133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168</v>
          </cell>
          <cell r="D130">
            <v>484</v>
          </cell>
          <cell r="F130">
            <v>1</v>
          </cell>
          <cell r="G130">
            <v>35</v>
          </cell>
          <cell r="H130">
            <v>0</v>
          </cell>
          <cell r="I130">
            <v>0</v>
          </cell>
        </row>
        <row r="134">
          <cell r="C134">
            <v>3988</v>
          </cell>
          <cell r="D134">
            <v>18139</v>
          </cell>
          <cell r="F134">
            <v>75</v>
          </cell>
          <cell r="G134">
            <v>1761</v>
          </cell>
          <cell r="H134">
            <v>22</v>
          </cell>
          <cell r="I134">
            <v>8874</v>
          </cell>
        </row>
        <row r="155"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10</v>
          </cell>
          <cell r="D160">
            <v>17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28974</v>
          </cell>
          <cell r="D172">
            <v>17562</v>
          </cell>
          <cell r="F172">
            <v>200</v>
          </cell>
          <cell r="G172">
            <v>2616</v>
          </cell>
          <cell r="H172">
            <v>114</v>
          </cell>
          <cell r="I172">
            <v>1200</v>
          </cell>
        </row>
        <row r="177">
          <cell r="C177">
            <v>133205</v>
          </cell>
        </row>
      </sheetData>
      <sheetData sheetId="2">
        <row r="14">
          <cell r="C14">
            <v>54143</v>
          </cell>
          <cell r="D14">
            <v>292429</v>
          </cell>
          <cell r="J14">
            <v>1968</v>
          </cell>
          <cell r="K14">
            <v>123523</v>
          </cell>
        </row>
        <row r="15">
          <cell r="C15">
            <v>5349</v>
          </cell>
          <cell r="D15">
            <v>59443</v>
          </cell>
          <cell r="J15">
            <v>289</v>
          </cell>
          <cell r="K15">
            <v>19479</v>
          </cell>
        </row>
        <row r="16">
          <cell r="C16">
            <v>283</v>
          </cell>
          <cell r="D16">
            <v>4804.7389999999996</v>
          </cell>
          <cell r="J16">
            <v>18</v>
          </cell>
          <cell r="K16">
            <v>1738</v>
          </cell>
        </row>
        <row r="17">
          <cell r="C17">
            <v>774</v>
          </cell>
          <cell r="D17">
            <v>564</v>
          </cell>
          <cell r="J17">
            <v>3</v>
          </cell>
          <cell r="K17">
            <v>208</v>
          </cell>
        </row>
        <row r="18">
          <cell r="C18">
            <v>255</v>
          </cell>
          <cell r="D18">
            <v>714</v>
          </cell>
          <cell r="J18">
            <v>5</v>
          </cell>
          <cell r="K18">
            <v>97</v>
          </cell>
        </row>
        <row r="19">
          <cell r="C19">
            <v>3604</v>
          </cell>
          <cell r="D19">
            <v>5265</v>
          </cell>
          <cell r="J19">
            <v>23</v>
          </cell>
          <cell r="K19">
            <v>2019</v>
          </cell>
        </row>
        <row r="20">
          <cell r="C20">
            <v>1497</v>
          </cell>
          <cell r="D20">
            <v>509</v>
          </cell>
          <cell r="J20">
            <v>2</v>
          </cell>
          <cell r="K20">
            <v>345</v>
          </cell>
        </row>
        <row r="21">
          <cell r="C21">
            <v>425</v>
          </cell>
          <cell r="D21">
            <v>1655</v>
          </cell>
          <cell r="J21">
            <v>47</v>
          </cell>
          <cell r="K21">
            <v>1634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19678</v>
          </cell>
          <cell r="D28">
            <v>86132</v>
          </cell>
          <cell r="J28">
            <v>37</v>
          </cell>
          <cell r="K28">
            <v>27455</v>
          </cell>
        </row>
        <row r="29">
          <cell r="C29">
            <v>1027</v>
          </cell>
          <cell r="D29">
            <v>16467</v>
          </cell>
          <cell r="J29">
            <v>59</v>
          </cell>
          <cell r="K29">
            <v>15311</v>
          </cell>
        </row>
        <row r="30">
          <cell r="C30">
            <v>80</v>
          </cell>
          <cell r="D30">
            <v>1228</v>
          </cell>
          <cell r="J30">
            <v>1</v>
          </cell>
          <cell r="K30">
            <v>74</v>
          </cell>
        </row>
        <row r="31">
          <cell r="C31">
            <v>1</v>
          </cell>
          <cell r="D31">
            <v>6</v>
          </cell>
          <cell r="J31">
            <v>0</v>
          </cell>
          <cell r="K31">
            <v>0</v>
          </cell>
        </row>
        <row r="32">
          <cell r="C32">
            <v>11</v>
          </cell>
          <cell r="D32">
            <v>55</v>
          </cell>
          <cell r="J32">
            <v>0</v>
          </cell>
          <cell r="K32">
            <v>0</v>
          </cell>
        </row>
        <row r="33">
          <cell r="C33">
            <v>214</v>
          </cell>
          <cell r="D33">
            <v>370</v>
          </cell>
          <cell r="J33">
            <v>0</v>
          </cell>
          <cell r="K33">
            <v>0</v>
          </cell>
        </row>
        <row r="34">
          <cell r="C34">
            <v>966</v>
          </cell>
          <cell r="D34">
            <v>5096</v>
          </cell>
          <cell r="J34">
            <v>3</v>
          </cell>
          <cell r="K34">
            <v>199</v>
          </cell>
        </row>
        <row r="35">
          <cell r="C35">
            <v>2</v>
          </cell>
          <cell r="D35">
            <v>11</v>
          </cell>
          <cell r="J35">
            <v>0</v>
          </cell>
          <cell r="K35">
            <v>0</v>
          </cell>
        </row>
        <row r="37">
          <cell r="C37">
            <v>90</v>
          </cell>
          <cell r="D37">
            <v>543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5</v>
          </cell>
          <cell r="D42">
            <v>20</v>
          </cell>
          <cell r="J42">
            <v>0</v>
          </cell>
          <cell r="K42">
            <v>0</v>
          </cell>
        </row>
        <row r="43">
          <cell r="C43">
            <v>4</v>
          </cell>
          <cell r="D43">
            <v>3</v>
          </cell>
          <cell r="J43">
            <v>0</v>
          </cell>
          <cell r="K43">
            <v>0</v>
          </cell>
        </row>
        <row r="44">
          <cell r="C44">
            <v>1</v>
          </cell>
          <cell r="D44">
            <v>2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27294</v>
          </cell>
        </row>
        <row r="13">
          <cell r="P13">
            <v>6</v>
          </cell>
        </row>
        <row r="14">
          <cell r="P14">
            <v>67665</v>
          </cell>
        </row>
        <row r="15">
          <cell r="P15">
            <v>0</v>
          </cell>
        </row>
        <row r="16">
          <cell r="P16">
            <v>776</v>
          </cell>
        </row>
        <row r="17">
          <cell r="P17">
            <v>116</v>
          </cell>
        </row>
        <row r="18">
          <cell r="P18">
            <v>2006</v>
          </cell>
        </row>
        <row r="19">
          <cell r="P19">
            <v>24968</v>
          </cell>
        </row>
        <row r="22">
          <cell r="P22">
            <v>11449</v>
          </cell>
        </row>
        <row r="28">
          <cell r="P28">
            <v>359690</v>
          </cell>
        </row>
        <row r="35">
          <cell r="P35">
            <v>850</v>
          </cell>
        </row>
        <row r="36">
          <cell r="P36">
            <v>315</v>
          </cell>
        </row>
        <row r="37">
          <cell r="P37">
            <v>12697</v>
          </cell>
        </row>
        <row r="38">
          <cell r="P38">
            <v>0</v>
          </cell>
        </row>
        <row r="39">
          <cell r="P39">
            <v>11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9502</v>
          </cell>
        </row>
      </sheetData>
      <sheetData sheetId="5">
        <row r="12">
          <cell r="G12">
            <v>9022.8126124705705</v>
          </cell>
        </row>
        <row r="13">
          <cell r="G13">
            <v>0</v>
          </cell>
        </row>
        <row r="14">
          <cell r="G14">
            <v>6486.1049605679509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3853.3847578311306</v>
          </cell>
        </row>
        <row r="22">
          <cell r="G22">
            <v>3035.1444009256656</v>
          </cell>
        </row>
        <row r="28">
          <cell r="G28">
            <v>221114.795812528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4554.6701235204473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1699.0767378680969</v>
          </cell>
        </row>
        <row r="43">
          <cell r="C43">
            <v>350909.81967</v>
          </cell>
          <cell r="D43">
            <v>3995.5125520000006</v>
          </cell>
          <cell r="E43">
            <v>213928</v>
          </cell>
          <cell r="G43">
            <v>249765.98940571188</v>
          </cell>
          <cell r="I43">
            <v>7249.1810722222226</v>
          </cell>
          <cell r="K43">
            <v>4549.92</v>
          </cell>
          <cell r="M43">
            <v>18632.601303330961</v>
          </cell>
        </row>
      </sheetData>
      <sheetData sheetId="6"/>
      <sheetData sheetId="7"/>
      <sheetData sheetId="8">
        <row r="11">
          <cell r="D11">
            <v>88931</v>
          </cell>
          <cell r="E11">
            <v>479766.36</v>
          </cell>
          <cell r="F11">
            <v>0</v>
          </cell>
        </row>
        <row r="20">
          <cell r="D20">
            <v>25336</v>
          </cell>
          <cell r="E20">
            <v>146084</v>
          </cell>
          <cell r="F20">
            <v>38715.441000000006</v>
          </cell>
        </row>
        <row r="56">
          <cell r="D56">
            <v>4614</v>
          </cell>
          <cell r="E56">
            <v>25278</v>
          </cell>
          <cell r="F56">
            <v>8607.6710000000003</v>
          </cell>
        </row>
        <row r="61">
          <cell r="D61">
            <v>2200</v>
          </cell>
          <cell r="E61">
            <v>1001</v>
          </cell>
          <cell r="F61">
            <v>232.01699999999988</v>
          </cell>
        </row>
        <row r="73">
          <cell r="D73">
            <v>0</v>
          </cell>
          <cell r="E73">
            <v>0</v>
          </cell>
          <cell r="F73">
            <v>0</v>
          </cell>
        </row>
        <row r="108">
          <cell r="D108">
            <v>1048</v>
          </cell>
          <cell r="E108">
            <v>4628</v>
          </cell>
          <cell r="F108">
            <v>0</v>
          </cell>
        </row>
        <row r="109">
          <cell r="D109">
            <v>11076</v>
          </cell>
          <cell r="E109">
            <v>61918</v>
          </cell>
          <cell r="F109">
            <v>9252.8779999999988</v>
          </cell>
        </row>
        <row r="118">
          <cell r="D118">
            <v>0</v>
          </cell>
          <cell r="E118">
            <v>0</v>
          </cell>
          <cell r="F11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I4" sqref="I4:I21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  <col min="14" max="14" width="9.85546875" bestFit="1" customWidth="1"/>
  </cols>
  <sheetData>
    <row r="1" spans="1:14" ht="24.75" customHeight="1" thickBot="1" x14ac:dyDescent="0.3">
      <c r="A1" s="209"/>
      <c r="B1" s="210"/>
      <c r="C1" s="300" t="s">
        <v>95</v>
      </c>
      <c r="D1" s="301"/>
      <c r="E1" s="301"/>
      <c r="F1" s="301"/>
      <c r="G1" s="301"/>
      <c r="H1" s="301"/>
      <c r="I1" s="301"/>
      <c r="J1" s="2"/>
      <c r="K1" s="2"/>
      <c r="L1" s="2"/>
      <c r="M1" s="2"/>
      <c r="N1" s="209" t="s">
        <v>36</v>
      </c>
    </row>
    <row r="2" spans="1:14" ht="15.75" thickBot="1" x14ac:dyDescent="0.3">
      <c r="A2" s="304" t="s">
        <v>0</v>
      </c>
      <c r="B2" s="306" t="s">
        <v>1</v>
      </c>
      <c r="C2" s="308" t="s">
        <v>2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2" t="s">
        <v>3</v>
      </c>
    </row>
    <row r="3" spans="1:14" ht="15.75" thickBot="1" x14ac:dyDescent="0.3">
      <c r="A3" s="305"/>
      <c r="B3" s="307"/>
      <c r="C3" s="85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5" t="s">
        <v>10</v>
      </c>
      <c r="L3" s="22" t="s">
        <v>93</v>
      </c>
      <c r="M3" s="23" t="s">
        <v>11</v>
      </c>
      <c r="N3" s="303"/>
    </row>
    <row r="4" spans="1:14" x14ac:dyDescent="0.25">
      <c r="A4" s="5">
        <v>1</v>
      </c>
      <c r="B4" s="9" t="s">
        <v>12</v>
      </c>
      <c r="C4" s="191">
        <f>[1]STA_SP1_NO!$D$10</f>
        <v>64242.12</v>
      </c>
      <c r="D4" s="163">
        <f>'[2]СП-1 (н.о.)'!$D$12</f>
        <v>113422.56700000002</v>
      </c>
      <c r="E4" s="203">
        <f>'[3]СП-1 (н.о.)'!$D$12</f>
        <v>25524</v>
      </c>
      <c r="F4" s="200">
        <f>[4]STA_SP1_NO!$D$10</f>
        <v>80645.39</v>
      </c>
      <c r="G4" s="203">
        <f>[5]STA_SP1_NO!$D$10</f>
        <v>45738</v>
      </c>
      <c r="H4" s="200">
        <f>[6]STA_SP1_NO!$D$10</f>
        <v>90665</v>
      </c>
      <c r="I4" s="203">
        <f>[7]STA_SP1_NO!$D$10</f>
        <v>15876</v>
      </c>
      <c r="J4" s="200">
        <f>'[8]СП-1 (н.о.)'!$D$12</f>
        <v>47051</v>
      </c>
      <c r="K4" s="79">
        <f>'[9]СП-1 (н.о.)'!$D$12</f>
        <v>38052</v>
      </c>
      <c r="L4" s="200">
        <f>'[10]СП-1 (н.о.)'!$D$12</f>
        <v>51156.95</v>
      </c>
      <c r="M4" s="199">
        <f>'[11]СП-1 (н.о.)'!$D$12</f>
        <v>112970</v>
      </c>
      <c r="N4" s="196">
        <f t="shared" ref="N4:N21" si="0">SUM(C4:M4)</f>
        <v>685343.027</v>
      </c>
    </row>
    <row r="5" spans="1:14" x14ac:dyDescent="0.25">
      <c r="A5" s="4">
        <v>2</v>
      </c>
      <c r="B5" s="10" t="s">
        <v>13</v>
      </c>
      <c r="C5" s="201">
        <f>[1]STA_SP1_NO!$D$20</f>
        <v>57856.75</v>
      </c>
      <c r="D5" s="163">
        <f>'[2]СП-1 (н.о.)'!$D$22</f>
        <v>123695.95599999999</v>
      </c>
      <c r="E5" s="201">
        <f>'[3]СП-1 (н.о.)'!$D$22</f>
        <v>23418</v>
      </c>
      <c r="F5" s="200">
        <f>[4]STA_SP1_NO!$D$20</f>
        <v>61034.85</v>
      </c>
      <c r="G5" s="203">
        <f>[5]STA_SP1_NO!$D$20</f>
        <v>8243</v>
      </c>
      <c r="H5" s="200">
        <f>[6]STA_SP1_NO!$D$20</f>
        <v>152935</v>
      </c>
      <c r="I5" s="203">
        <f>[7]STA_SP1_NO!$D$20</f>
        <v>0</v>
      </c>
      <c r="J5" s="200">
        <f>'[8]СП-1 (н.о.)'!$D$22</f>
        <v>43939</v>
      </c>
      <c r="K5" s="80">
        <f>'[9]СП-1 (н.о.)'!$D$22</f>
        <v>9</v>
      </c>
      <c r="L5" s="200">
        <f>'[10]СП-1 (н.о.)'!$D$22</f>
        <v>52948.09</v>
      </c>
      <c r="M5" s="199">
        <f>'[11]СП-1 (н.о.)'!$D$22</f>
        <v>155569</v>
      </c>
      <c r="N5" s="197">
        <f t="shared" si="0"/>
        <v>679648.64599999995</v>
      </c>
    </row>
    <row r="6" spans="1:14" x14ac:dyDescent="0.25">
      <c r="A6" s="4">
        <v>3</v>
      </c>
      <c r="B6" s="10" t="s">
        <v>14</v>
      </c>
      <c r="C6" s="201">
        <f>[1]STA_SP1_NO!$D$24</f>
        <v>63438.91</v>
      </c>
      <c r="D6" s="163">
        <f>'[2]СП-1 (н.о.)'!$D$26</f>
        <v>167516.97699999998</v>
      </c>
      <c r="E6" s="201">
        <f>'[3]СП-1 (н.о.)'!$D$26</f>
        <v>63388</v>
      </c>
      <c r="F6" s="200">
        <f>[4]STA_SP1_NO!$D$24</f>
        <v>172558.62</v>
      </c>
      <c r="G6" s="203">
        <f>[5]STA_SP1_NO!$D$24</f>
        <v>78619</v>
      </c>
      <c r="H6" s="200">
        <f>[6]STA_SP1_NO!$D$24</f>
        <v>90656</v>
      </c>
      <c r="I6" s="203">
        <f>[7]STA_SP1_NO!$D$24</f>
        <v>11126</v>
      </c>
      <c r="J6" s="200">
        <f>'[8]СП-1 (н.о.)'!$D$26</f>
        <v>79197</v>
      </c>
      <c r="K6" s="80">
        <f>'[9]СП-1 (н.о.)'!$D$26</f>
        <v>99222</v>
      </c>
      <c r="L6" s="200">
        <f>'[10]СП-1 (н.о.)'!$D$26</f>
        <v>91306.569999999992</v>
      </c>
      <c r="M6" s="199">
        <f>'[11]СП-1 (н.о.)'!$D$26</f>
        <v>77074</v>
      </c>
      <c r="N6" s="197">
        <f t="shared" si="0"/>
        <v>994103.07699999993</v>
      </c>
    </row>
    <row r="7" spans="1:14" x14ac:dyDescent="0.25">
      <c r="A7" s="4">
        <v>4</v>
      </c>
      <c r="B7" s="10" t="s">
        <v>15</v>
      </c>
      <c r="C7" s="201">
        <f>[1]STA_SP1_NO!$D$27</f>
        <v>0</v>
      </c>
      <c r="D7" s="163">
        <f>'[2]СП-1 (н.о.)'!$D$29</f>
        <v>0</v>
      </c>
      <c r="E7" s="201">
        <f>'[3]СП-1 (н.о.)'!$D$29</f>
        <v>0</v>
      </c>
      <c r="F7" s="200">
        <f>[4]STA_SP1_NO!$D$27</f>
        <v>0</v>
      </c>
      <c r="G7" s="203">
        <f>[5]STA_SP1_NO!$D$27</f>
        <v>0</v>
      </c>
      <c r="H7" s="200">
        <f>[6]STA_SP1_NO!$D$27</f>
        <v>0</v>
      </c>
      <c r="I7" s="203">
        <f>[7]STA_SP1_NO!$D$27</f>
        <v>0</v>
      </c>
      <c r="J7" s="200">
        <f>'[8]СП-1 (н.о.)'!$D$29</f>
        <v>0</v>
      </c>
      <c r="K7" s="80">
        <f>'[9]СП-1 (н.о.)'!$D$29</f>
        <v>0</v>
      </c>
      <c r="L7" s="200">
        <f>'[10]СП-1 (н.о.)'!$D$29</f>
        <v>0</v>
      </c>
      <c r="M7" s="199">
        <f>'[11]СП-1 (н.о.)'!$D$29</f>
        <v>0</v>
      </c>
      <c r="N7" s="197">
        <f t="shared" si="0"/>
        <v>0</v>
      </c>
    </row>
    <row r="8" spans="1:14" x14ac:dyDescent="0.25">
      <c r="A8" s="4">
        <v>5</v>
      </c>
      <c r="B8" s="10" t="s">
        <v>16</v>
      </c>
      <c r="C8" s="201">
        <f>[1]STA_SP1_NO!$D$30</f>
        <v>0</v>
      </c>
      <c r="D8" s="163">
        <f>'[2]СП-1 (н.о.)'!$D$32</f>
        <v>0</v>
      </c>
      <c r="E8" s="270">
        <f>'[3]СП-1 (н.о.)'!$D$32</f>
        <v>0</v>
      </c>
      <c r="F8" s="200">
        <f>[4]STA_SP1_NO!$D$30</f>
        <v>0</v>
      </c>
      <c r="G8" s="203">
        <f>[5]STA_SP1_NO!$D$30</f>
        <v>9548</v>
      </c>
      <c r="H8" s="200">
        <f>[6]STA_SP1_NO!$D$30</f>
        <v>61912</v>
      </c>
      <c r="I8" s="203">
        <f>[7]STA_SP1_NO!$D$30</f>
        <v>0</v>
      </c>
      <c r="J8" s="200">
        <f>'[8]СП-1 (н.о.)'!$D$32</f>
        <v>0</v>
      </c>
      <c r="K8" s="80">
        <f>'[9]СП-1 (н.о.)'!$D$32</f>
        <v>1109</v>
      </c>
      <c r="L8" s="200">
        <f>'[10]СП-1 (н.о.)'!$D$32</f>
        <v>2165.67</v>
      </c>
      <c r="M8" s="199">
        <f>'[11]СП-1 (н.о.)'!$D$32</f>
        <v>0</v>
      </c>
      <c r="N8" s="197">
        <f t="shared" si="0"/>
        <v>74734.67</v>
      </c>
    </row>
    <row r="9" spans="1:14" x14ac:dyDescent="0.25">
      <c r="A9" s="4">
        <v>6</v>
      </c>
      <c r="B9" s="10" t="s">
        <v>17</v>
      </c>
      <c r="C9" s="281">
        <f>[1]STA_SP1_NO!$D$33</f>
        <v>10.1</v>
      </c>
      <c r="D9" s="163">
        <f>'[2]СП-1 (н.о.)'!$D$35</f>
        <v>178.095</v>
      </c>
      <c r="E9" s="201">
        <f>'[3]СП-1 (н.о.)'!$D$35</f>
        <v>1</v>
      </c>
      <c r="F9" s="200">
        <f>[4]STA_SP1_NO!$D$33</f>
        <v>873.44</v>
      </c>
      <c r="G9" s="203">
        <f>[5]STA_SP1_NO!$D$33</f>
        <v>143</v>
      </c>
      <c r="H9" s="200">
        <f>[6]STA_SP1_NO!$D$33</f>
        <v>70</v>
      </c>
      <c r="I9" s="203">
        <f>[7]STA_SP1_NO!$D$33</f>
        <v>0</v>
      </c>
      <c r="J9" s="200">
        <f>'[8]СП-1 (н.о.)'!$D$35</f>
        <v>77</v>
      </c>
      <c r="K9" s="80">
        <f>'[9]СП-1 (н.о.)'!$D$35</f>
        <v>166</v>
      </c>
      <c r="L9" s="200">
        <f>'[10]СП-1 (н.о.)'!$D$35</f>
        <v>131.71</v>
      </c>
      <c r="M9" s="199">
        <f>'[11]СП-1 (н.о.)'!$D$35</f>
        <v>0</v>
      </c>
      <c r="N9" s="197">
        <f t="shared" si="0"/>
        <v>1650.345</v>
      </c>
    </row>
    <row r="10" spans="1:14" x14ac:dyDescent="0.25">
      <c r="A10" s="4">
        <v>7</v>
      </c>
      <c r="B10" s="10" t="s">
        <v>18</v>
      </c>
      <c r="C10" s="201">
        <f>[1]STA_SP1_NO!$D$36</f>
        <v>20823.77</v>
      </c>
      <c r="D10" s="163">
        <f>'[2]СП-1 (н.о.)'!$D$38</f>
        <v>31836.073</v>
      </c>
      <c r="E10" s="201">
        <f>'[3]СП-1 (н.о.)'!$D$38</f>
        <v>23809</v>
      </c>
      <c r="F10" s="200">
        <f>[4]STA_SP1_NO!$D$36</f>
        <v>3777.35</v>
      </c>
      <c r="G10" s="203">
        <f>[5]STA_SP1_NO!$D$36</f>
        <v>1544</v>
      </c>
      <c r="H10" s="200">
        <f>[6]STA_SP1_NO!$D$36</f>
        <v>4454</v>
      </c>
      <c r="I10" s="203">
        <f>[7]STA_SP1_NO!$D$36</f>
        <v>0</v>
      </c>
      <c r="J10" s="200">
        <f>'[8]СП-1 (н.о.)'!$D$38</f>
        <v>13045</v>
      </c>
      <c r="K10" s="80">
        <f>'[9]СП-1 (н.о.)'!$D$38</f>
        <v>2966.511</v>
      </c>
      <c r="L10" s="200">
        <f>'[10]СП-1 (н.о.)'!$D$38</f>
        <v>3850.51</v>
      </c>
      <c r="M10" s="199">
        <f>'[11]СП-1 (н.о.)'!$D$38</f>
        <v>2763</v>
      </c>
      <c r="N10" s="197">
        <f t="shared" si="0"/>
        <v>108869.21399999999</v>
      </c>
    </row>
    <row r="11" spans="1:14" x14ac:dyDescent="0.25">
      <c r="A11" s="4">
        <v>8</v>
      </c>
      <c r="B11" s="10" t="s">
        <v>19</v>
      </c>
      <c r="C11" s="201">
        <f>[1]STA_SP1_NO!$D$40</f>
        <v>149495</v>
      </c>
      <c r="D11" s="163">
        <f>'[2]СП-1 (н.о.)'!$D$42</f>
        <v>92177.363630905442</v>
      </c>
      <c r="E11" s="201">
        <f>'[3]СП-1 (н.о.)'!$D$42</f>
        <v>80004</v>
      </c>
      <c r="F11" s="200">
        <f>[4]STA_SP1_NO!$D$40</f>
        <v>73581.27</v>
      </c>
      <c r="G11" s="203">
        <f>[5]STA_SP1_NO!$D$40</f>
        <v>16502.5</v>
      </c>
      <c r="H11" s="200">
        <f>[6]STA_SP1_NO!$D$40</f>
        <v>136526</v>
      </c>
      <c r="I11" s="203">
        <f>[7]STA_SP1_NO!$D$40</f>
        <v>3435</v>
      </c>
      <c r="J11" s="200">
        <f>'[8]СП-1 (н.о.)'!$D$42</f>
        <v>42810</v>
      </c>
      <c r="K11" s="80">
        <f>'[9]СП-1 (н.о.)'!$D$42</f>
        <v>38412</v>
      </c>
      <c r="L11" s="200">
        <f>'[10]СП-1 (н.о.)'!$D$42</f>
        <v>43460.19000000001</v>
      </c>
      <c r="M11" s="199">
        <f>'[11]СП-1 (н.о.)'!$D$42</f>
        <v>59952</v>
      </c>
      <c r="N11" s="197">
        <f t="shared" si="0"/>
        <v>736355.32363090559</v>
      </c>
    </row>
    <row r="12" spans="1:14" x14ac:dyDescent="0.25">
      <c r="A12" s="4">
        <v>9</v>
      </c>
      <c r="B12" s="10" t="s">
        <v>20</v>
      </c>
      <c r="C12" s="201">
        <f>[1]STA_SP1_NO!$D$56</f>
        <v>292993.46000000002</v>
      </c>
      <c r="D12" s="163">
        <f>'[2]СП-1 (н.о.)'!$D$58</f>
        <v>228252.81836909457</v>
      </c>
      <c r="E12" s="201">
        <f>'[3]СП-1 (н.о.)'!$D$58</f>
        <v>261784</v>
      </c>
      <c r="F12" s="200">
        <f>[4]STA_SP1_NO!$D$56</f>
        <v>138925.71</v>
      </c>
      <c r="G12" s="203">
        <f>[5]STA_SP1_NO!$D$56</f>
        <v>125809</v>
      </c>
      <c r="H12" s="200">
        <f>[6]STA_SP1_NO!$D$56</f>
        <v>53963</v>
      </c>
      <c r="I12" s="203">
        <f>[7]STA_SP1_NO!$D$56</f>
        <v>1330</v>
      </c>
      <c r="J12" s="200">
        <f>'[8]СП-1 (н.о.)'!$D$58</f>
        <v>178460</v>
      </c>
      <c r="K12" s="80">
        <f>'[9]СП-1 (н.о.)'!$D$58</f>
        <v>16215.234999999999</v>
      </c>
      <c r="L12" s="200">
        <f>'[10]СП-1 (н.о.)'!$D$58</f>
        <v>46029.189999999995</v>
      </c>
      <c r="M12" s="199">
        <f>'[11]СП-1 (н.о.)'!$D$58</f>
        <v>27310</v>
      </c>
      <c r="N12" s="197">
        <f t="shared" si="0"/>
        <v>1371072.4133690947</v>
      </c>
    </row>
    <row r="13" spans="1:14" x14ac:dyDescent="0.25">
      <c r="A13" s="4">
        <v>10</v>
      </c>
      <c r="B13" s="10" t="s">
        <v>21</v>
      </c>
      <c r="C13" s="201">
        <f>[1]STA_SP1_NO!$D$88</f>
        <v>282806.38</v>
      </c>
      <c r="D13" s="163">
        <f>'[2]СП-1 (н.о.)'!$D$90</f>
        <v>567124.29599999997</v>
      </c>
      <c r="E13" s="201">
        <f>'[3]СП-1 (н.о.)'!$D$90</f>
        <v>463889</v>
      </c>
      <c r="F13" s="200">
        <f>[4]STA_SP1_NO!$D$88</f>
        <v>477175.92</v>
      </c>
      <c r="G13" s="203">
        <f>[5]STA_SP1_NO!$D$88</f>
        <v>657600</v>
      </c>
      <c r="H13" s="200">
        <f>[6]STA_SP1_NO!$D$88</f>
        <v>423373.6</v>
      </c>
      <c r="I13" s="203">
        <f>[7]STA_SP1_NO!$D$88</f>
        <v>323938</v>
      </c>
      <c r="J13" s="200">
        <f>'[8]СП-1 (н.о.)'!$D$90</f>
        <v>681068</v>
      </c>
      <c r="K13" s="80">
        <f>'[9]СП-1 (н.о.)'!$D$90</f>
        <v>485188.739</v>
      </c>
      <c r="L13" s="200">
        <f>'[10]СП-1 (н.о.)'!$D$90</f>
        <v>370475.38</v>
      </c>
      <c r="M13" s="199">
        <f>'[11]СП-1 (н.о.)'!$D$90</f>
        <v>475292</v>
      </c>
      <c r="N13" s="197">
        <f t="shared" si="0"/>
        <v>5207931.3149999995</v>
      </c>
    </row>
    <row r="14" spans="1:14" x14ac:dyDescent="0.25">
      <c r="A14" s="4">
        <v>11</v>
      </c>
      <c r="B14" s="10" t="s">
        <v>22</v>
      </c>
      <c r="C14" s="201">
        <f>[1]STA_SP1_NO!$D$124</f>
        <v>0</v>
      </c>
      <c r="D14" s="163">
        <f>'[2]СП-1 (н.о.)'!$D$126</f>
        <v>132.84</v>
      </c>
      <c r="E14" s="201">
        <f>'[3]СП-1 (н.о.)'!$D$126</f>
        <v>0</v>
      </c>
      <c r="F14" s="200">
        <f>[4]STA_SP1_NO!$D$124</f>
        <v>0</v>
      </c>
      <c r="G14" s="203">
        <f>[5]STA_SP1_NO!$D$124</f>
        <v>12232</v>
      </c>
      <c r="H14" s="200">
        <f>[6]STA_SP1_NO!$D$124</f>
        <v>4999</v>
      </c>
      <c r="I14" s="203">
        <f>[7]STA_SP1_NO!$D$124</f>
        <v>0</v>
      </c>
      <c r="J14" s="200">
        <f>'[8]СП-1 (н.о.)'!$D$126</f>
        <v>0</v>
      </c>
      <c r="K14" s="80">
        <f>'[9]СП-1 (н.о.)'!$D$126</f>
        <v>1133</v>
      </c>
      <c r="L14" s="200">
        <f>'[10]СП-1 (н.о.)'!$D$126</f>
        <v>1075.3800000000001</v>
      </c>
      <c r="M14" s="199">
        <f>'[11]СП-1 (н.о.)'!$D$126</f>
        <v>131</v>
      </c>
      <c r="N14" s="197">
        <f t="shared" si="0"/>
        <v>19703.22</v>
      </c>
    </row>
    <row r="15" spans="1:14" x14ac:dyDescent="0.25">
      <c r="A15" s="4">
        <v>12</v>
      </c>
      <c r="B15" s="10" t="s">
        <v>23</v>
      </c>
      <c r="C15" s="281">
        <f>[1]STA_SP1_NO!$D$128</f>
        <v>175.99</v>
      </c>
      <c r="D15" s="163">
        <f>'[2]СП-1 (н.о.)'!$D$130</f>
        <v>587.35400000000004</v>
      </c>
      <c r="E15" s="201">
        <f>'[3]СП-1 (н.о.)'!$D$130</f>
        <v>63</v>
      </c>
      <c r="F15" s="200">
        <f>[4]STA_SP1_NO!$D$128</f>
        <v>912.24</v>
      </c>
      <c r="G15" s="203">
        <f>[5]STA_SP1_NO!$D$128</f>
        <v>310</v>
      </c>
      <c r="H15" s="200">
        <f>[6]STA_SP1_NO!$D$128</f>
        <v>491</v>
      </c>
      <c r="I15" s="203">
        <f>[7]STA_SP1_NO!$D$128</f>
        <v>0</v>
      </c>
      <c r="J15" s="200">
        <f>'[8]СП-1 (н.о.)'!$D$130</f>
        <v>371</v>
      </c>
      <c r="K15" s="80">
        <f>'[9]СП-1 (н.о.)'!$D$130</f>
        <v>484</v>
      </c>
      <c r="L15" s="200">
        <f>'[10]СП-1 (н.о.)'!$D$130</f>
        <v>215.18</v>
      </c>
      <c r="M15" s="199">
        <f>'[11]СП-1 (н.о.)'!$D$130</f>
        <v>72</v>
      </c>
      <c r="N15" s="197">
        <f t="shared" si="0"/>
        <v>3681.7639999999997</v>
      </c>
    </row>
    <row r="16" spans="1:14" x14ac:dyDescent="0.25">
      <c r="A16" s="4">
        <v>13</v>
      </c>
      <c r="B16" s="10" t="s">
        <v>24</v>
      </c>
      <c r="C16" s="201">
        <f>[1]STA_SP1_NO!$D$132</f>
        <v>42977.62</v>
      </c>
      <c r="D16" s="163">
        <f>'[2]СП-1 (н.о.)'!$D$134</f>
        <v>40905.167000000001</v>
      </c>
      <c r="E16" s="201">
        <f>'[3]СП-1 (н.о.)'!$D$134</f>
        <v>6353</v>
      </c>
      <c r="F16" s="200">
        <f>[4]STA_SP1_NO!$D$132</f>
        <v>12686.09</v>
      </c>
      <c r="G16" s="203">
        <f>[5]STA_SP1_NO!$D$132</f>
        <v>16368</v>
      </c>
      <c r="H16" s="200">
        <f>[6]STA_SP1_NO!$D$132</f>
        <v>64827</v>
      </c>
      <c r="I16" s="203">
        <f>[7]STA_SP1_NO!$D$132</f>
        <v>487</v>
      </c>
      <c r="J16" s="200">
        <f>'[8]СП-1 (н.о.)'!$D$134</f>
        <v>34341</v>
      </c>
      <c r="K16" s="80">
        <f>'[9]СП-1 (н.о.)'!$D$134</f>
        <v>18139</v>
      </c>
      <c r="L16" s="200">
        <f>'[10]СП-1 (н.о.)'!$D$134</f>
        <v>18211.350000000002</v>
      </c>
      <c r="M16" s="199">
        <f>'[11]СП-1 (н.о.)'!$D$134</f>
        <v>9511</v>
      </c>
      <c r="N16" s="197">
        <f t="shared" si="0"/>
        <v>264806.22700000001</v>
      </c>
    </row>
    <row r="17" spans="1:14" x14ac:dyDescent="0.25">
      <c r="A17" s="4">
        <v>14</v>
      </c>
      <c r="B17" s="10" t="s">
        <v>25</v>
      </c>
      <c r="C17" s="201">
        <f>[1]STA_SP1_NO!$D$153</f>
        <v>2254.27</v>
      </c>
      <c r="D17" s="163">
        <f>'[2]СП-1 (н.о.)'!$D$155</f>
        <v>34214.347999999998</v>
      </c>
      <c r="E17" s="201">
        <f>'[3]СП-1 (н.о.)'!$D$155</f>
        <v>136</v>
      </c>
      <c r="F17" s="200">
        <f>[4]STA_SP1_NO!$D$153</f>
        <v>7812.92</v>
      </c>
      <c r="G17" s="203">
        <f>[5]STA_SP1_NO!$D$153</f>
        <v>0</v>
      </c>
      <c r="H17" s="200">
        <f>[6]STA_SP1_NO!$D$153</f>
        <v>0</v>
      </c>
      <c r="I17" s="203">
        <f>[7]STA_SP1_NO!$D$153</f>
        <v>0</v>
      </c>
      <c r="J17" s="200">
        <f>'[8]СП-1 (н.о.)'!$D$155</f>
        <v>0</v>
      </c>
      <c r="K17" s="80">
        <f>'[9]СП-1 (н.о.)'!$D$155</f>
        <v>0</v>
      </c>
      <c r="L17" s="200">
        <f>'[10]СП-1 (н.о.)'!$D$155</f>
        <v>0</v>
      </c>
      <c r="M17" s="199">
        <f>'[11]СП-1 (н.о.)'!$D$155</f>
        <v>3525</v>
      </c>
      <c r="N17" s="197">
        <f t="shared" si="0"/>
        <v>47942.537999999993</v>
      </c>
    </row>
    <row r="18" spans="1:14" x14ac:dyDescent="0.25">
      <c r="A18" s="4">
        <v>15</v>
      </c>
      <c r="B18" s="10" t="s">
        <v>26</v>
      </c>
      <c r="C18" s="281">
        <f>[1]STA_SP1_NO!$D$158</f>
        <v>3.09</v>
      </c>
      <c r="D18" s="163">
        <f>'[2]СП-1 (н.о.)'!$D$160</f>
        <v>67.599999999999994</v>
      </c>
      <c r="E18" s="201">
        <f>'[3]СП-1 (н.о.)'!$D$160</f>
        <v>0</v>
      </c>
      <c r="F18" s="200">
        <f>[4]STA_SP1_NO!$D$158</f>
        <v>8</v>
      </c>
      <c r="G18" s="203">
        <f>[5]STA_SP1_NO!$D$158</f>
        <v>0</v>
      </c>
      <c r="H18" s="200">
        <f>[6]STA_SP1_NO!$D$158</f>
        <v>15</v>
      </c>
      <c r="I18" s="203">
        <f>[7]STA_SP1_NO!$D$158</f>
        <v>0</v>
      </c>
      <c r="J18" s="200">
        <f>'[8]СП-1 (н.о.)'!$D$160</f>
        <v>0</v>
      </c>
      <c r="K18" s="80">
        <f>'[9]СП-1 (н.о.)'!$D$160</f>
        <v>17</v>
      </c>
      <c r="L18" s="200">
        <f>'[10]СП-1 (н.о.)'!$D$160</f>
        <v>144.9</v>
      </c>
      <c r="M18" s="199">
        <f>'[11]СП-1 (н.о.)'!$D$160</f>
        <v>0</v>
      </c>
      <c r="N18" s="197">
        <f t="shared" si="0"/>
        <v>255.59</v>
      </c>
    </row>
    <row r="19" spans="1:14" x14ac:dyDescent="0.25">
      <c r="A19" s="4">
        <v>16</v>
      </c>
      <c r="B19" s="10" t="s">
        <v>27</v>
      </c>
      <c r="C19" s="201">
        <f>[1]STA_SP1_NO!$D$161</f>
        <v>10140.43</v>
      </c>
      <c r="D19" s="163">
        <f>'[2]СП-1 (н.о.)'!$D$163</f>
        <v>59480.272000000004</v>
      </c>
      <c r="E19" s="201">
        <f>'[3]СП-1 (н.о.)'!$D$163</f>
        <v>110</v>
      </c>
      <c r="F19" s="200">
        <f>[4]STA_SP1_NO!$D$161</f>
        <v>5393.04</v>
      </c>
      <c r="G19" s="203">
        <f>[5]STA_SP1_NO!$D$161</f>
        <v>0</v>
      </c>
      <c r="H19" s="200">
        <f>[6]STA_SP1_NO!$D$161</f>
        <v>439</v>
      </c>
      <c r="I19" s="203">
        <f>[7]STA_SP1_NO!$D$161</f>
        <v>0</v>
      </c>
      <c r="J19" s="200">
        <f>'[8]СП-1 (н.о.)'!$D$163</f>
        <v>7596</v>
      </c>
      <c r="K19" s="80">
        <f>'[9]СП-1 (н.о.)'!$D$163</f>
        <v>0</v>
      </c>
      <c r="L19" s="200">
        <f>'[10]СП-1 (н.о.)'!$D$163</f>
        <v>196.43</v>
      </c>
      <c r="M19" s="199">
        <f>'[11]СП-1 (н.о.)'!$D$163</f>
        <v>128</v>
      </c>
      <c r="N19" s="197">
        <f t="shared" si="0"/>
        <v>83483.171999999991</v>
      </c>
    </row>
    <row r="20" spans="1:14" x14ac:dyDescent="0.25">
      <c r="A20" s="4">
        <v>17</v>
      </c>
      <c r="B20" s="10" t="s">
        <v>28</v>
      </c>
      <c r="C20" s="201">
        <f>[1]STA_SP1_NO!$D$167</f>
        <v>0</v>
      </c>
      <c r="D20" s="163">
        <f>'[2]СП-1 (н.о.)'!$D$169</f>
        <v>0</v>
      </c>
      <c r="E20" s="201">
        <f>'[3]СП-1 (н.о.)'!$D$169</f>
        <v>0</v>
      </c>
      <c r="F20" s="200">
        <f>[4]STA_SP1_NO!$D$167</f>
        <v>0</v>
      </c>
      <c r="G20" s="203">
        <f>[5]STA_SP1_NO!$D$167</f>
        <v>0</v>
      </c>
      <c r="H20" s="200">
        <f>[6]STA_SP1_NO!$D$167</f>
        <v>0</v>
      </c>
      <c r="I20" s="203">
        <f>[7]STA_SP1_NO!$D$167</f>
        <v>0</v>
      </c>
      <c r="J20" s="200">
        <f>'[8]СП-1 (н.о.)'!$D$169</f>
        <v>0</v>
      </c>
      <c r="K20" s="80">
        <f>'[9]СП-1 (н.о.)'!$D$169</f>
        <v>0</v>
      </c>
      <c r="L20" s="200">
        <f>'[10]СП-1 (н.о.)'!$D$169</f>
        <v>0</v>
      </c>
      <c r="M20" s="199">
        <f>'[11]СП-1 (н.о.)'!$D$169</f>
        <v>3</v>
      </c>
      <c r="N20" s="197">
        <f t="shared" si="0"/>
        <v>3</v>
      </c>
    </row>
    <row r="21" spans="1:14" ht="15.75" thickBot="1" x14ac:dyDescent="0.3">
      <c r="A21" s="6">
        <v>18</v>
      </c>
      <c r="B21" s="11" t="s">
        <v>29</v>
      </c>
      <c r="C21" s="202">
        <f>[1]STA_SP1_NO!$D$170</f>
        <v>10133.790000000001</v>
      </c>
      <c r="D21" s="163">
        <f>'[2]СП-1 (н.о.)'!$D$172</f>
        <v>58248.004000000001</v>
      </c>
      <c r="E21" s="202">
        <f>'[3]СП-1 (н.о.)'!$D$172</f>
        <v>8597</v>
      </c>
      <c r="F21" s="200">
        <f>[4]STA_SP1_NO!$D$170</f>
        <v>37586.050000000003</v>
      </c>
      <c r="G21" s="203">
        <f>[5]STA_SP1_NO!$D$170</f>
        <v>10198</v>
      </c>
      <c r="H21" s="200">
        <f>[6]STA_SP1_NO!$D$170</f>
        <v>39997</v>
      </c>
      <c r="I21" s="203">
        <f>[7]STA_SP1_NO!$D$170</f>
        <v>2933</v>
      </c>
      <c r="J21" s="200">
        <f>'[8]СП-1 (н.о.)'!$D$172</f>
        <v>13777</v>
      </c>
      <c r="K21" s="89">
        <f>'[9]СП-1 (н.о.)'!$D$172</f>
        <v>17562</v>
      </c>
      <c r="L21" s="200">
        <f>'[10]СП-1 (н.о.)'!$D$172</f>
        <v>11308.55</v>
      </c>
      <c r="M21" s="199">
        <f>'[11]СП-1 (н.о.)'!$D$172</f>
        <v>19004</v>
      </c>
      <c r="N21" s="198">
        <f t="shared" si="0"/>
        <v>229344.39399999997</v>
      </c>
    </row>
    <row r="22" spans="1:14" ht="15.75" thickBot="1" x14ac:dyDescent="0.3">
      <c r="A22" s="7"/>
      <c r="B22" s="19" t="s">
        <v>30</v>
      </c>
      <c r="C22" s="211">
        <f t="shared" ref="C22:M22" si="1">SUM(C4:C21)</f>
        <v>997351.68000000017</v>
      </c>
      <c r="D22" s="212">
        <f>SUM(D4:D21)</f>
        <v>1517839.7309999999</v>
      </c>
      <c r="E22" s="211">
        <f>SUM(E4:E21)</f>
        <v>957076</v>
      </c>
      <c r="F22" s="213">
        <f>SUM(F4:F21)</f>
        <v>1072970.8900000001</v>
      </c>
      <c r="G22" s="214">
        <f t="shared" si="1"/>
        <v>982854.5</v>
      </c>
      <c r="H22" s="213">
        <f t="shared" si="1"/>
        <v>1125322.6000000001</v>
      </c>
      <c r="I22" s="214">
        <f t="shared" si="1"/>
        <v>359125</v>
      </c>
      <c r="J22" s="213">
        <f>SUM(J4:J21)</f>
        <v>1141732</v>
      </c>
      <c r="K22" s="214">
        <f>SUM(K4:K21)</f>
        <v>718675.48499999999</v>
      </c>
      <c r="L22" s="213">
        <f>SUM(L4:L21)</f>
        <v>692676.05000000016</v>
      </c>
      <c r="M22" s="215">
        <f t="shared" si="1"/>
        <v>943304</v>
      </c>
      <c r="N22" s="216">
        <f>SUM(C22:M22)</f>
        <v>10508927.936000001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8" t="s">
        <v>31</v>
      </c>
      <c r="B24" s="299"/>
      <c r="C24" s="25">
        <f>C22/N22</f>
        <v>9.490517834682391E-2</v>
      </c>
      <c r="D24" s="26">
        <f>D22/N22</f>
        <v>0.14443335611812494</v>
      </c>
      <c r="E24" s="27">
        <f>E22/N22</f>
        <v>9.1072658013134175E-2</v>
      </c>
      <c r="F24" s="26">
        <f>F22/N22</f>
        <v>0.10210088950409185</v>
      </c>
      <c r="G24" s="27">
        <f>G22/N22</f>
        <v>9.3525667507251234E-2</v>
      </c>
      <c r="H24" s="26">
        <f>H22/N22</f>
        <v>0.10708253085883565</v>
      </c>
      <c r="I24" s="27">
        <f>I22/N22</f>
        <v>3.4173324071407919E-2</v>
      </c>
      <c r="J24" s="26">
        <f>J22/N22</f>
        <v>0.10864400317075311</v>
      </c>
      <c r="K24" s="27">
        <f>K22/N22</f>
        <v>6.8387136097685389E-2</v>
      </c>
      <c r="L24" s="26">
        <f>L22/N22</f>
        <v>6.5913103050895275E-2</v>
      </c>
      <c r="M24" s="28">
        <f>M22/N22</f>
        <v>8.9762153260996527E-2</v>
      </c>
      <c r="N24" s="10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16" t="s">
        <v>90</v>
      </c>
      <c r="D26" s="316"/>
      <c r="E26" s="316"/>
      <c r="F26" s="316"/>
      <c r="G26" s="317"/>
      <c r="H26" s="31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59" t="s">
        <v>11</v>
      </c>
      <c r="D27" s="260" t="s">
        <v>32</v>
      </c>
      <c r="E27" s="259" t="s">
        <v>7</v>
      </c>
      <c r="F27" s="260" t="s">
        <v>9</v>
      </c>
      <c r="G27" s="261" t="s">
        <v>4</v>
      </c>
      <c r="H27" s="315"/>
      <c r="I27" s="1"/>
      <c r="J27" s="104"/>
      <c r="K27" s="312" t="s">
        <v>33</v>
      </c>
      <c r="L27" s="313"/>
      <c r="M27" s="155">
        <f>N22</f>
        <v>10508927.936000001</v>
      </c>
      <c r="N27" s="156">
        <f>M27/M29</f>
        <v>0.82194559987957594</v>
      </c>
    </row>
    <row r="28" spans="1:14" ht="15.75" thickBot="1" x14ac:dyDescent="0.3">
      <c r="A28" s="24">
        <v>19</v>
      </c>
      <c r="B28" s="175" t="s">
        <v>34</v>
      </c>
      <c r="C28" s="268">
        <f>[12]STA_SP1_ZO!$J$51</f>
        <v>719735</v>
      </c>
      <c r="D28" s="264">
        <f>'[13]СП-1 (ж.о.)'!$J$53</f>
        <v>504280</v>
      </c>
      <c r="E28" s="268">
        <f>'[14]СП-1 (ж.о.)'!$J$53</f>
        <v>399652</v>
      </c>
      <c r="F28" s="267">
        <f>'[15]СП-1 (ж.о.)'!$J$53</f>
        <v>285401</v>
      </c>
      <c r="G28" s="268">
        <f>[16]STA_SP1_ZO!$J$51</f>
        <v>367434.07</v>
      </c>
      <c r="H28" s="269">
        <f>SUM(C28:G28)</f>
        <v>2276502.0699999998</v>
      </c>
      <c r="I28" s="1"/>
      <c r="J28" s="104"/>
      <c r="K28" s="294" t="s">
        <v>34</v>
      </c>
      <c r="L28" s="295"/>
      <c r="M28" s="154">
        <f>H28</f>
        <v>2276502.0699999998</v>
      </c>
      <c r="N28" s="157">
        <f>M28/M29</f>
        <v>0.17805440012042406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6" t="s">
        <v>3</v>
      </c>
      <c r="L29" s="297"/>
      <c r="M29" s="158">
        <f>M27+M28</f>
        <v>12785430.006000001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0.31615828928282064</v>
      </c>
      <c r="D30" s="105">
        <f>D28/H28</f>
        <v>0.22151528287430902</v>
      </c>
      <c r="E30" s="25">
        <f>E28/H28</f>
        <v>0.17555529830904129</v>
      </c>
      <c r="F30" s="105">
        <f>F28/H28</f>
        <v>0.12536821457842998</v>
      </c>
      <c r="G30" s="25">
        <f>G28/H28</f>
        <v>0.1614029149553991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I30" sqref="I30"/>
    </sheetView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29"/>
      <c r="B1" s="29"/>
      <c r="C1" s="324" t="s">
        <v>103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[1]STA_SP2_NO!$C$25</f>
        <v>9832</v>
      </c>
      <c r="D5" s="163">
        <f>'[2]СП-2 (н.о.)'!$C$28</f>
        <v>23488</v>
      </c>
      <c r="E5" s="79">
        <f>'[3]СП-2 (н.о.)'!$C$28</f>
        <v>14901</v>
      </c>
      <c r="F5" s="87">
        <f>[4]STA_SP2_NO!$C$25</f>
        <v>19716</v>
      </c>
      <c r="G5" s="79">
        <f>[5]STA_SP2_NO!$C$25</f>
        <v>27940</v>
      </c>
      <c r="H5" s="87">
        <f>[6]STA_SP2_NO!$C$25</f>
        <v>19400</v>
      </c>
      <c r="I5" s="79">
        <f>[7]STA_SP2_NO!$C$25</f>
        <v>13746</v>
      </c>
      <c r="J5" s="87">
        <f>'[8]СП-2 (н.о.)'!$C$28</f>
        <v>29993</v>
      </c>
      <c r="K5" s="80">
        <f>'[9]СП-2 (н.о.)'!$C$28</f>
        <v>19678</v>
      </c>
      <c r="L5" s="87">
        <f>'[10]СП-2 (н.о.)'!$C$28</f>
        <v>15661</v>
      </c>
      <c r="M5" s="79">
        <f>'[11]СП-2 (н.о.)'!$C$28</f>
        <v>19980</v>
      </c>
      <c r="N5" s="163">
        <f t="shared" ref="N5:N12" si="0">SUM(C5:M5)</f>
        <v>214335</v>
      </c>
    </row>
    <row r="6" spans="1:14" x14ac:dyDescent="0.25">
      <c r="A6" s="36">
        <v>2</v>
      </c>
      <c r="B6" s="37" t="s">
        <v>40</v>
      </c>
      <c r="C6" s="80">
        <f>[1]STA_SP2_NO!$C$26</f>
        <v>500</v>
      </c>
      <c r="D6" s="163">
        <f>'[2]СП-2 (н.о.)'!$C$29</f>
        <v>1742</v>
      </c>
      <c r="E6" s="80">
        <f>'[3]СП-2 (н.о.)'!$C$29</f>
        <v>388</v>
      </c>
      <c r="F6" s="87">
        <f>[4]STA_SP2_NO!$C$26</f>
        <v>1216</v>
      </c>
      <c r="G6" s="79">
        <f>[5]STA_SP2_NO!$C$26</f>
        <v>785</v>
      </c>
      <c r="H6" s="87">
        <f>[6]STA_SP2_NO!$C$26</f>
        <v>487</v>
      </c>
      <c r="I6" s="79">
        <f>[7]STA_SP2_NO!$C$26</f>
        <v>281</v>
      </c>
      <c r="J6" s="87">
        <f>'[8]СП-2 (н.о.)'!$C$29</f>
        <v>1044</v>
      </c>
      <c r="K6" s="80">
        <f>'[9]СП-2 (н.о.)'!$C$29</f>
        <v>1027</v>
      </c>
      <c r="L6" s="87">
        <f>'[10]СП-2 (н.о.)'!$C$29</f>
        <v>971</v>
      </c>
      <c r="M6" s="79">
        <f>'[11]СП-2 (н.о.)'!$C$29</f>
        <v>871</v>
      </c>
      <c r="N6" s="67">
        <f t="shared" si="0"/>
        <v>9312</v>
      </c>
    </row>
    <row r="7" spans="1:14" x14ac:dyDescent="0.25">
      <c r="A7" s="36">
        <v>3</v>
      </c>
      <c r="B7" s="37" t="s">
        <v>41</v>
      </c>
      <c r="C7" s="80">
        <f>[1]STA_SP2_NO!$C$27</f>
        <v>30</v>
      </c>
      <c r="D7" s="163">
        <f>'[2]СП-2 (н.о.)'!$C$30</f>
        <v>120</v>
      </c>
      <c r="E7" s="80">
        <f>'[3]СП-2 (н.о.)'!$C$30</f>
        <v>31</v>
      </c>
      <c r="F7" s="87">
        <f>[4]STA_SP2_NO!$C$27</f>
        <v>129</v>
      </c>
      <c r="G7" s="79">
        <f>[5]STA_SP2_NO!$C$27</f>
        <v>100</v>
      </c>
      <c r="H7" s="87">
        <f>[6]STA_SP2_NO!$C$27</f>
        <v>329</v>
      </c>
      <c r="I7" s="79">
        <f>[7]STA_SP2_NO!$C$27</f>
        <v>73</v>
      </c>
      <c r="J7" s="87">
        <f>'[8]СП-2 (н.о.)'!$C$30</f>
        <v>110</v>
      </c>
      <c r="K7" s="80">
        <f>'[9]СП-2 (н.о.)'!$C$30</f>
        <v>80</v>
      </c>
      <c r="L7" s="87">
        <f>'[10]СП-2 (н.о.)'!$C$30</f>
        <v>142</v>
      </c>
      <c r="M7" s="79">
        <f>'[11]СП-2 (н.о.)'!$C$30</f>
        <v>61</v>
      </c>
      <c r="N7" s="67">
        <f t="shared" si="0"/>
        <v>1205</v>
      </c>
    </row>
    <row r="8" spans="1:14" x14ac:dyDescent="0.25">
      <c r="A8" s="36">
        <v>4</v>
      </c>
      <c r="B8" s="37" t="s">
        <v>42</v>
      </c>
      <c r="C8" s="80">
        <f>[1]STA_SP2_NO!$C$28</f>
        <v>4</v>
      </c>
      <c r="D8" s="163">
        <f>'[2]СП-2 (н.о.)'!$C$31</f>
        <v>4</v>
      </c>
      <c r="E8" s="66">
        <f>'[3]СП-2 (н.о.)'!$C$31</f>
        <v>182</v>
      </c>
      <c r="F8" s="87">
        <f>[4]STA_SP2_NO!$C$28</f>
        <v>10</v>
      </c>
      <c r="G8" s="79">
        <f>[5]STA_SP2_NO!$C$28</f>
        <v>3</v>
      </c>
      <c r="H8" s="87">
        <f>[6]STA_SP2_NO!$C$28</f>
        <v>0</v>
      </c>
      <c r="I8" s="79">
        <f>[7]STA_SP2_NO!$C$28</f>
        <v>2</v>
      </c>
      <c r="J8" s="87">
        <f>'[8]СП-2 (н.о.)'!$C$31</f>
        <v>5</v>
      </c>
      <c r="K8" s="80">
        <f>'[9]СП-2 (н.о.)'!$C$31</f>
        <v>1</v>
      </c>
      <c r="L8" s="87">
        <f>'[10]СП-2 (н.о.)'!$C$31</f>
        <v>0</v>
      </c>
      <c r="M8" s="79">
        <f>'[11]СП-2 (н.о.)'!$C$31</f>
        <v>21</v>
      </c>
      <c r="N8" s="67">
        <f t="shared" si="0"/>
        <v>232</v>
      </c>
    </row>
    <row r="9" spans="1:14" x14ac:dyDescent="0.25">
      <c r="A9" s="36">
        <v>5</v>
      </c>
      <c r="B9" s="37" t="s">
        <v>43</v>
      </c>
      <c r="C9" s="80">
        <f>[1]STA_SP2_NO!$C$29</f>
        <v>10</v>
      </c>
      <c r="D9" s="163">
        <f>'[2]СП-2 (н.о.)'!$C$32</f>
        <v>13</v>
      </c>
      <c r="E9" s="66">
        <f>'[3]СП-2 (н.о.)'!$C$32</f>
        <v>5</v>
      </c>
      <c r="F9" s="87">
        <f>[4]STA_SP2_NO!$C$29</f>
        <v>13</v>
      </c>
      <c r="G9" s="79">
        <f>[5]STA_SP2_NO!$C$29</f>
        <v>12</v>
      </c>
      <c r="H9" s="87">
        <f>[6]STA_SP2_NO!$C$29</f>
        <v>8</v>
      </c>
      <c r="I9" s="79">
        <f>[7]STA_SP2_NO!$C$29</f>
        <v>7</v>
      </c>
      <c r="J9" s="87">
        <f>'[8]СП-2 (н.о.)'!$C$32</f>
        <v>10</v>
      </c>
      <c r="K9" s="80">
        <f>'[9]СП-2 (н.о.)'!$C$32</f>
        <v>11</v>
      </c>
      <c r="L9" s="87">
        <f>'[10]СП-2 (н.о.)'!$C$32</f>
        <v>0</v>
      </c>
      <c r="M9" s="79">
        <f>'[11]СП-2 (н.о.)'!$C$32</f>
        <v>7</v>
      </c>
      <c r="N9" s="37">
        <f t="shared" si="0"/>
        <v>96</v>
      </c>
    </row>
    <row r="10" spans="1:14" x14ac:dyDescent="0.25">
      <c r="A10" s="36">
        <v>6</v>
      </c>
      <c r="B10" s="37" t="s">
        <v>44</v>
      </c>
      <c r="C10" s="80">
        <f>[1]STA_SP2_NO!$C$30</f>
        <v>125</v>
      </c>
      <c r="D10" s="163">
        <f>'[2]СП-2 (н.о.)'!$C$33</f>
        <v>284</v>
      </c>
      <c r="E10" s="66">
        <f>'[3]СП-2 (н.о.)'!$C$33</f>
        <v>42</v>
      </c>
      <c r="F10" s="87">
        <f>[4]STA_SP2_NO!$C$30</f>
        <v>433</v>
      </c>
      <c r="G10" s="79">
        <f>[5]STA_SP2_NO!$C$30</f>
        <v>229</v>
      </c>
      <c r="H10" s="87">
        <f>[6]STA_SP2_NO!$C$30</f>
        <v>196</v>
      </c>
      <c r="I10" s="79">
        <f>[7]STA_SP2_NO!$C$30</f>
        <v>0</v>
      </c>
      <c r="J10" s="87">
        <f>'[8]СП-2 (н.о.)'!$C$33</f>
        <v>400</v>
      </c>
      <c r="K10" s="80">
        <f>'[9]СП-2 (н.о.)'!$C$33</f>
        <v>214</v>
      </c>
      <c r="L10" s="87">
        <f>'[10]СП-2 (н.о.)'!$C$33</f>
        <v>159</v>
      </c>
      <c r="M10" s="79">
        <f>'[11]СП-2 (н.о.)'!$C$33</f>
        <v>330</v>
      </c>
      <c r="N10" s="67">
        <f t="shared" si="0"/>
        <v>2412</v>
      </c>
    </row>
    <row r="11" spans="1:14" x14ac:dyDescent="0.25">
      <c r="A11" s="36">
        <v>7</v>
      </c>
      <c r="B11" s="37" t="s">
        <v>45</v>
      </c>
      <c r="C11" s="80">
        <f>[1]STA_SP2_NO!$C$31</f>
        <v>419</v>
      </c>
      <c r="D11" s="163">
        <f>'[2]СП-2 (н.о.)'!$C$34</f>
        <v>1554</v>
      </c>
      <c r="E11" s="80">
        <f>'[3]СП-2 (н.о.)'!$C$34</f>
        <v>209</v>
      </c>
      <c r="F11" s="87">
        <f>[4]STA_SP2_NO!$C$31</f>
        <v>1072</v>
      </c>
      <c r="G11" s="79">
        <f>[5]STA_SP2_NO!$C$31</f>
        <v>677</v>
      </c>
      <c r="H11" s="87">
        <f>[6]STA_SP2_NO!$C$31</f>
        <v>423</v>
      </c>
      <c r="I11" s="79">
        <f>[7]STA_SP2_NO!$C$31</f>
        <v>294</v>
      </c>
      <c r="J11" s="87">
        <f>'[8]СП-2 (н.о.)'!$C$34</f>
        <v>975</v>
      </c>
      <c r="K11" s="80">
        <f>'[9]СП-2 (н.о.)'!$C$34</f>
        <v>966</v>
      </c>
      <c r="L11" s="87">
        <f>'[10]СП-2 (н.о.)'!$C$34</f>
        <v>876</v>
      </c>
      <c r="M11" s="79">
        <f>'[11]СП-2 (н.о.)'!$C$34</f>
        <v>724</v>
      </c>
      <c r="N11" s="67">
        <f t="shared" si="0"/>
        <v>8189</v>
      </c>
    </row>
    <row r="12" spans="1:14" ht="15.75" thickBot="1" x14ac:dyDescent="0.3">
      <c r="A12" s="38">
        <v>8</v>
      </c>
      <c r="B12" s="39" t="s">
        <v>46</v>
      </c>
      <c r="C12" s="80">
        <f>[1]STA_SP2_NO!$C$32</f>
        <v>1</v>
      </c>
      <c r="D12" s="163">
        <f>'[2]СП-2 (н.о.)'!$C$35</f>
        <v>3</v>
      </c>
      <c r="E12" s="81">
        <f>'[3]СП-2 (н.о.)'!$C$35</f>
        <v>0</v>
      </c>
      <c r="F12" s="87">
        <f>[4]STA_SP2_NO!$C$32</f>
        <v>1</v>
      </c>
      <c r="G12" s="79">
        <f>[5]STA_SP2_NO!$C$32</f>
        <v>4</v>
      </c>
      <c r="H12" s="87">
        <f>[6]STA_SP2_NO!$C$32</f>
        <v>3</v>
      </c>
      <c r="I12" s="79">
        <f>[7]STA_SP2_NO!$C$32</f>
        <v>0</v>
      </c>
      <c r="J12" s="87">
        <f>'[8]СП-2 (н.о.)'!$C$35</f>
        <v>1</v>
      </c>
      <c r="K12" s="80">
        <f>'[9]СП-2 (н.о.)'!$C$35</f>
        <v>2</v>
      </c>
      <c r="L12" s="87">
        <f>'[10]СП-2 (н.о.)'!$C$35</f>
        <v>2</v>
      </c>
      <c r="M12" s="79">
        <f>'[11]СП-2 (н.о.)'!$C$35</f>
        <v>1</v>
      </c>
      <c r="N12" s="39">
        <f t="shared" si="0"/>
        <v>18</v>
      </c>
    </row>
    <row r="13" spans="1:14" ht="15.75" thickBot="1" x14ac:dyDescent="0.3">
      <c r="A13" s="71"/>
      <c r="B13" s="41" t="s">
        <v>3</v>
      </c>
      <c r="C13" s="45">
        <f t="shared" ref="C13:N13" si="1">SUM(C5:C12)</f>
        <v>10921</v>
      </c>
      <c r="D13" s="43">
        <f t="shared" si="1"/>
        <v>27208</v>
      </c>
      <c r="E13" s="45">
        <f t="shared" si="1"/>
        <v>15758</v>
      </c>
      <c r="F13" s="46">
        <f t="shared" si="1"/>
        <v>22590</v>
      </c>
      <c r="G13" s="45">
        <f t="shared" si="1"/>
        <v>29750</v>
      </c>
      <c r="H13" s="46">
        <f t="shared" si="1"/>
        <v>20846</v>
      </c>
      <c r="I13" s="45">
        <f t="shared" si="1"/>
        <v>14403</v>
      </c>
      <c r="J13" s="46">
        <f t="shared" si="1"/>
        <v>32538</v>
      </c>
      <c r="K13" s="45">
        <f t="shared" si="1"/>
        <v>21979</v>
      </c>
      <c r="L13" s="46">
        <f t="shared" si="1"/>
        <v>17811</v>
      </c>
      <c r="M13" s="45">
        <f t="shared" si="1"/>
        <v>21995</v>
      </c>
      <c r="N13" s="43">
        <f t="shared" si="1"/>
        <v>235799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5" t="s">
        <v>53</v>
      </c>
      <c r="B15" s="377"/>
      <c r="C15" s="52">
        <f>C13/N13</f>
        <v>4.6314869867980779E-2</v>
      </c>
      <c r="D15" s="69">
        <f>D13/N13</f>
        <v>0.11538640961157597</v>
      </c>
      <c r="E15" s="52">
        <f>E13/N13</f>
        <v>6.6828103596707364E-2</v>
      </c>
      <c r="F15" s="69">
        <f>F13/N13</f>
        <v>9.5801933002260406E-2</v>
      </c>
      <c r="G15" s="52">
        <f>G13/N13</f>
        <v>0.12616677763688566</v>
      </c>
      <c r="H15" s="69">
        <f>H13/N13</f>
        <v>8.8405803247681283E-2</v>
      </c>
      <c r="I15" s="52">
        <f>I13/N13</f>
        <v>6.1081683976607196E-2</v>
      </c>
      <c r="J15" s="69">
        <f>J13/N13</f>
        <v>0.13799040708399951</v>
      </c>
      <c r="K15" s="52">
        <f>K13/N13</f>
        <v>9.3210743048104533E-2</v>
      </c>
      <c r="L15" s="69">
        <f>L13/N13</f>
        <v>7.5534671478674639E-2</v>
      </c>
      <c r="M15" s="70">
        <f>M13/N13</f>
        <v>9.3278597449522688E-2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29"/>
      <c r="B18" s="29"/>
      <c r="C18" s="324" t="s">
        <v>104</v>
      </c>
      <c r="D18" s="325"/>
      <c r="E18" s="325"/>
      <c r="F18" s="325"/>
      <c r="G18" s="325"/>
      <c r="H18" s="325"/>
      <c r="I18" s="325"/>
      <c r="J18" s="326"/>
      <c r="K18" s="326"/>
      <c r="L18" s="29"/>
      <c r="M18" s="29"/>
      <c r="N18" s="218" t="s">
        <v>36</v>
      </c>
    </row>
    <row r="19" spans="1:14" ht="15.75" thickBot="1" x14ac:dyDescent="0.3">
      <c r="A19" s="327" t="s">
        <v>0</v>
      </c>
      <c r="B19" s="329" t="s">
        <v>1</v>
      </c>
      <c r="C19" s="360" t="s">
        <v>2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29" t="s">
        <v>3</v>
      </c>
    </row>
    <row r="20" spans="1:14" x14ac:dyDescent="0.25">
      <c r="A20" s="361"/>
      <c r="B20" s="363"/>
      <c r="C20" s="382" t="s">
        <v>69</v>
      </c>
      <c r="D20" s="329" t="s">
        <v>4</v>
      </c>
      <c r="E20" s="367" t="s">
        <v>5</v>
      </c>
      <c r="F20" s="385" t="s">
        <v>6</v>
      </c>
      <c r="G20" s="367" t="s">
        <v>7</v>
      </c>
      <c r="H20" s="365" t="s">
        <v>8</v>
      </c>
      <c r="I20" s="367" t="s">
        <v>94</v>
      </c>
      <c r="J20" s="365" t="s">
        <v>9</v>
      </c>
      <c r="K20" s="382" t="s">
        <v>10</v>
      </c>
      <c r="L20" s="329" t="s">
        <v>93</v>
      </c>
      <c r="M20" s="367" t="s">
        <v>11</v>
      </c>
      <c r="N20" s="370"/>
    </row>
    <row r="21" spans="1:14" ht="15.75" thickBot="1" x14ac:dyDescent="0.3">
      <c r="A21" s="362"/>
      <c r="B21" s="364"/>
      <c r="C21" s="384"/>
      <c r="D21" s="362"/>
      <c r="E21" s="362"/>
      <c r="F21" s="386"/>
      <c r="G21" s="362"/>
      <c r="H21" s="366"/>
      <c r="I21" s="362"/>
      <c r="J21" s="366"/>
      <c r="K21" s="384"/>
      <c r="L21" s="362"/>
      <c r="M21" s="362"/>
      <c r="N21" s="364"/>
    </row>
    <row r="22" spans="1:14" x14ac:dyDescent="0.25">
      <c r="A22" s="34">
        <v>1</v>
      </c>
      <c r="B22" s="35" t="s">
        <v>39</v>
      </c>
      <c r="C22" s="80">
        <f>[1]STA_SP2_NO!$D$25</f>
        <v>44107.05</v>
      </c>
      <c r="D22" s="163">
        <f>'[2]СП-2 (н.о.)'!$D$28</f>
        <v>102259.761</v>
      </c>
      <c r="E22" s="79">
        <f>'[3]СП-2 (н.о.)'!$D$28</f>
        <v>70401</v>
      </c>
      <c r="F22" s="245">
        <f>[4]STA_SP2_NO!$D$25</f>
        <v>86716.67</v>
      </c>
      <c r="G22" s="79">
        <f>[5]STA_SP2_NO!$D$25</f>
        <v>119685</v>
      </c>
      <c r="H22" s="87">
        <f>[6]STA_SP2_NO!$D$25</f>
        <v>85629</v>
      </c>
      <c r="I22" s="79">
        <f>[7]STA_SP2_NO!$D$25</f>
        <v>58481</v>
      </c>
      <c r="J22" s="87">
        <f>'[8]СП-2 (н.о.)'!$D$28</f>
        <v>128119</v>
      </c>
      <c r="K22" s="80">
        <f>'[9]СП-2 (н.о.)'!$D$28</f>
        <v>86132</v>
      </c>
      <c r="L22" s="87">
        <f>'[10]СП-2 (н.о.)'!$D$28</f>
        <v>66601.37</v>
      </c>
      <c r="M22" s="79">
        <f>'[11]СП-2 (н.о.)'!$D$28</f>
        <v>86138</v>
      </c>
      <c r="N22" s="163">
        <f t="shared" ref="N22:N29" si="2">SUM(C22:M22)</f>
        <v>934269.85099999991</v>
      </c>
    </row>
    <row r="23" spans="1:14" x14ac:dyDescent="0.25">
      <c r="A23" s="36">
        <v>2</v>
      </c>
      <c r="B23" s="37" t="s">
        <v>40</v>
      </c>
      <c r="C23" s="80">
        <f>[1]STA_SP2_NO!$D$26</f>
        <v>8490.7800000000007</v>
      </c>
      <c r="D23" s="163">
        <f>'[2]СП-2 (н.о.)'!$D$29</f>
        <v>27919.89</v>
      </c>
      <c r="E23" s="80">
        <f>'[3]СП-2 (н.о.)'!$D$29</f>
        <v>5822</v>
      </c>
      <c r="F23" s="245">
        <f>[4]STA_SP2_NO!$D$26</f>
        <v>18851.82</v>
      </c>
      <c r="G23" s="79">
        <f>[5]STA_SP2_NO!$D$26</f>
        <v>11931</v>
      </c>
      <c r="H23" s="87">
        <f>[6]STA_SP2_NO!$D$26</f>
        <v>8111</v>
      </c>
      <c r="I23" s="79">
        <f>[7]STA_SP2_NO!$D$26</f>
        <v>4348</v>
      </c>
      <c r="J23" s="87">
        <f>'[8]СП-2 (н.о.)'!$D$29</f>
        <v>16939</v>
      </c>
      <c r="K23" s="80">
        <f>'[9]СП-2 (н.о.)'!$D$29</f>
        <v>16467</v>
      </c>
      <c r="L23" s="87">
        <f>'[10]СП-2 (н.о.)'!$D$29</f>
        <v>14523.98</v>
      </c>
      <c r="M23" s="79">
        <f>'[11]СП-2 (н.о.)'!$D$29</f>
        <v>13384</v>
      </c>
      <c r="N23" s="67">
        <f t="shared" si="2"/>
        <v>146788.47</v>
      </c>
    </row>
    <row r="24" spans="1:14" x14ac:dyDescent="0.25">
      <c r="A24" s="36">
        <v>3</v>
      </c>
      <c r="B24" s="37" t="s">
        <v>41</v>
      </c>
      <c r="C24" s="80">
        <f>[1]STA_SP2_NO!$D$27</f>
        <v>516.96</v>
      </c>
      <c r="D24" s="163">
        <f>'[2]СП-2 (н.о.)'!$D$30</f>
        <v>1931.2639999999999</v>
      </c>
      <c r="E24" s="80">
        <f>'[3]СП-2 (н.о.)'!$D$30</f>
        <v>474</v>
      </c>
      <c r="F24" s="245">
        <f>[4]STA_SP2_NO!$D$27</f>
        <v>2153.65</v>
      </c>
      <c r="G24" s="79">
        <f>[5]STA_SP2_NO!$D$27</f>
        <v>1705</v>
      </c>
      <c r="H24" s="87">
        <f>[6]STA_SP2_NO!$D$27</f>
        <v>3392</v>
      </c>
      <c r="I24" s="79">
        <f>[7]STA_SP2_NO!$D$27</f>
        <v>1190</v>
      </c>
      <c r="J24" s="87">
        <f>'[8]СП-2 (н.о.)'!$D$30</f>
        <v>1861</v>
      </c>
      <c r="K24" s="80">
        <f>'[9]СП-2 (н.о.)'!$D$30</f>
        <v>1228</v>
      </c>
      <c r="L24" s="87">
        <f>'[10]СП-2 (н.о.)'!$D$30</f>
        <v>2242.16</v>
      </c>
      <c r="M24" s="79">
        <f>'[11]СП-2 (н.о.)'!$D$30</f>
        <v>983</v>
      </c>
      <c r="N24" s="67">
        <f t="shared" si="2"/>
        <v>17677.034</v>
      </c>
    </row>
    <row r="25" spans="1:14" x14ac:dyDescent="0.25">
      <c r="A25" s="36">
        <v>4</v>
      </c>
      <c r="B25" s="37" t="s">
        <v>42</v>
      </c>
      <c r="C25" s="80">
        <f>[1]STA_SP2_NO!$D$28</f>
        <v>22.14</v>
      </c>
      <c r="D25" s="163">
        <f>'[2]СП-2 (н.о.)'!$D$31</f>
        <v>22.143999999999998</v>
      </c>
      <c r="E25" s="66">
        <f>'[3]СП-2 (н.о.)'!$D$31</f>
        <v>1008</v>
      </c>
      <c r="F25" s="245">
        <f>[4]STA_SP2_NO!$D$28</f>
        <v>98.42</v>
      </c>
      <c r="G25" s="79">
        <f>[5]STA_SP2_NO!$D$28</f>
        <v>17</v>
      </c>
      <c r="H25" s="87">
        <f>[6]STA_SP2_NO!$D$28</f>
        <v>0</v>
      </c>
      <c r="I25" s="79">
        <f>[7]STA_SP2_NO!$D$28</f>
        <v>6</v>
      </c>
      <c r="J25" s="87">
        <f>'[8]СП-2 (н.о.)'!$D$31</f>
        <v>22</v>
      </c>
      <c r="K25" s="80">
        <f>'[9]СП-2 (н.о.)'!$D$31</f>
        <v>6</v>
      </c>
      <c r="L25" s="87">
        <f>'[10]СП-2 (н.о.)'!$D$31</f>
        <v>0</v>
      </c>
      <c r="M25" s="79">
        <f>'[11]СП-2 (н.о.)'!$D$31</f>
        <v>281</v>
      </c>
      <c r="N25" s="67">
        <f t="shared" si="2"/>
        <v>1482.7040000000002</v>
      </c>
    </row>
    <row r="26" spans="1:14" x14ac:dyDescent="0.25">
      <c r="A26" s="36">
        <v>5</v>
      </c>
      <c r="B26" s="37" t="s">
        <v>43</v>
      </c>
      <c r="C26" s="80">
        <f>[1]STA_SP2_NO!$D$29</f>
        <v>55.36</v>
      </c>
      <c r="D26" s="163">
        <f>'[2]СП-2 (н.о.)'!$D$32</f>
        <v>71.968000000000004</v>
      </c>
      <c r="E26" s="66">
        <f>'[3]СП-2 (н.о.)'!$D$32</f>
        <v>63</v>
      </c>
      <c r="F26" s="245">
        <f>[4]STA_SP2_NO!$D$29</f>
        <v>66.430000000000007</v>
      </c>
      <c r="G26" s="79">
        <f>[5]STA_SP2_NO!$D$29</f>
        <v>66</v>
      </c>
      <c r="H26" s="87">
        <f>[6]STA_SP2_NO!$D$29</f>
        <v>44</v>
      </c>
      <c r="I26" s="79">
        <f>[7]STA_SP2_NO!$D$29</f>
        <v>39</v>
      </c>
      <c r="J26" s="87">
        <f>'[8]СП-2 (н.о.)'!$D$32</f>
        <v>55</v>
      </c>
      <c r="K26" s="80">
        <f>'[9]СП-2 (н.о.)'!$D$32</f>
        <v>55</v>
      </c>
      <c r="L26" s="87">
        <f>'[10]СП-2 (н.о.)'!$D$32</f>
        <v>0</v>
      </c>
      <c r="M26" s="79">
        <f>'[11]СП-2 (н.о.)'!$D$32</f>
        <v>39</v>
      </c>
      <c r="N26" s="37">
        <f t="shared" si="2"/>
        <v>554.75800000000004</v>
      </c>
    </row>
    <row r="27" spans="1:14" x14ac:dyDescent="0.25">
      <c r="A27" s="36">
        <v>6</v>
      </c>
      <c r="B27" s="37" t="s">
        <v>44</v>
      </c>
      <c r="C27" s="80">
        <f>[1]STA_SP2_NO!$D$30</f>
        <v>233.65</v>
      </c>
      <c r="D27" s="163">
        <f>'[2]СП-2 (н.о.)'!$D$33</f>
        <v>489.75</v>
      </c>
      <c r="E27" s="66">
        <f>'[3]СП-2 (н.о.)'!$D$33</f>
        <v>78</v>
      </c>
      <c r="F27" s="245">
        <f>[4]STA_SP2_NO!$D$30</f>
        <v>740.9</v>
      </c>
      <c r="G27" s="79">
        <f>[5]STA_SP2_NO!$D$30</f>
        <v>393</v>
      </c>
      <c r="H27" s="87">
        <f>[6]STA_SP2_NO!$D$30</f>
        <v>355</v>
      </c>
      <c r="I27" s="79">
        <f>[7]STA_SP2_NO!$D$30</f>
        <v>0</v>
      </c>
      <c r="J27" s="87">
        <f>'[8]СП-2 (н.о.)'!$D$33</f>
        <v>692</v>
      </c>
      <c r="K27" s="80">
        <f>'[9]СП-2 (н.о.)'!$D$33</f>
        <v>370</v>
      </c>
      <c r="L27" s="87">
        <f>'[10]СП-2 (н.о.)'!$D$33</f>
        <v>280.2</v>
      </c>
      <c r="M27" s="79">
        <f>'[11]СП-2 (н.о.)'!$D$33</f>
        <v>580</v>
      </c>
      <c r="N27" s="67">
        <f t="shared" si="2"/>
        <v>4212.5</v>
      </c>
    </row>
    <row r="28" spans="1:14" x14ac:dyDescent="0.25">
      <c r="A28" s="36">
        <v>7</v>
      </c>
      <c r="B28" s="37" t="s">
        <v>45</v>
      </c>
      <c r="C28" s="80">
        <f>[1]STA_SP2_NO!$D$31</f>
        <v>2314.0100000000002</v>
      </c>
      <c r="D28" s="163">
        <f>'[2]СП-2 (н.о.)'!$D$34</f>
        <v>8126.4679999999998</v>
      </c>
      <c r="E28" s="80">
        <f>'[3]СП-2 (н.о.)'!$D$34</f>
        <v>1168</v>
      </c>
      <c r="F28" s="245">
        <f>[4]STA_SP2_NO!$D$31</f>
        <v>5504.64</v>
      </c>
      <c r="G28" s="79">
        <f>[5]STA_SP2_NO!$D$31</f>
        <v>3387</v>
      </c>
      <c r="H28" s="87">
        <f>[6]STA_SP2_NO!$D$31</f>
        <v>2237</v>
      </c>
      <c r="I28" s="79">
        <f>[7]STA_SP2_NO!$D$31</f>
        <v>1507</v>
      </c>
      <c r="J28" s="87">
        <f>'[8]СП-2 (н.о.)'!$D$34</f>
        <v>5014</v>
      </c>
      <c r="K28" s="80">
        <f>'[9]СП-2 (н.о.)'!$D$34</f>
        <v>5096</v>
      </c>
      <c r="L28" s="87">
        <f>'[10]СП-2 (н.о.)'!$D$34</f>
        <v>4325.6400000000003</v>
      </c>
      <c r="M28" s="79">
        <f>'[11]СП-2 (н.о.)'!$D$34</f>
        <v>3680</v>
      </c>
      <c r="N28" s="67">
        <f t="shared" si="2"/>
        <v>42359.758000000002</v>
      </c>
    </row>
    <row r="29" spans="1:14" ht="15.75" thickBot="1" x14ac:dyDescent="0.3">
      <c r="A29" s="38">
        <v>8</v>
      </c>
      <c r="B29" s="39" t="s">
        <v>46</v>
      </c>
      <c r="C29" s="80">
        <f>[1]STA_SP2_NO!$D$32</f>
        <v>5.54</v>
      </c>
      <c r="D29" s="163">
        <f>'[2]СП-2 (н.о.)'!$D$35</f>
        <v>16.608000000000001</v>
      </c>
      <c r="E29" s="81">
        <f>'[3]СП-2 (н.о.)'!$D$35</f>
        <v>0</v>
      </c>
      <c r="F29" s="245">
        <f>[4]STA_SP2_NO!$D$32</f>
        <v>5.54</v>
      </c>
      <c r="G29" s="79">
        <f>[5]STA_SP2_NO!$D$32</f>
        <v>17</v>
      </c>
      <c r="H29" s="87">
        <f>[6]STA_SP2_NO!$D$32</f>
        <v>17</v>
      </c>
      <c r="I29" s="79">
        <f>[7]STA_SP2_NO!$D$32</f>
        <v>0</v>
      </c>
      <c r="J29" s="87">
        <f>'[8]СП-2 (н.о.)'!$D$35</f>
        <v>6</v>
      </c>
      <c r="K29" s="80">
        <f>'[9]СП-2 (н.о.)'!$D$35</f>
        <v>11</v>
      </c>
      <c r="L29" s="87">
        <f>'[10]СП-2 (н.о.)'!$D$35</f>
        <v>11.07</v>
      </c>
      <c r="M29" s="79">
        <f>'[11]СП-2 (н.о.)'!$D$35</f>
        <v>6</v>
      </c>
      <c r="N29" s="39">
        <f t="shared" si="2"/>
        <v>95.75800000000001</v>
      </c>
    </row>
    <row r="30" spans="1:14" ht="15.75" thickBot="1" x14ac:dyDescent="0.3">
      <c r="A30" s="71"/>
      <c r="B30" s="41" t="s">
        <v>3</v>
      </c>
      <c r="C30" s="45">
        <f t="shared" ref="C30:N30" si="3">SUM(C22:C29)</f>
        <v>55745.490000000005</v>
      </c>
      <c r="D30" s="43">
        <f t="shared" si="3"/>
        <v>140837.853</v>
      </c>
      <c r="E30" s="45">
        <f t="shared" si="3"/>
        <v>79014</v>
      </c>
      <c r="F30" s="137">
        <f>SUM(F22:F29)</f>
        <v>114138.06999999996</v>
      </c>
      <c r="G30" s="45">
        <f t="shared" si="3"/>
        <v>137201</v>
      </c>
      <c r="H30" s="46">
        <f t="shared" si="3"/>
        <v>99785</v>
      </c>
      <c r="I30" s="45">
        <f>SUM(I22:I29)</f>
        <v>65571</v>
      </c>
      <c r="J30" s="46">
        <f t="shared" si="3"/>
        <v>152708</v>
      </c>
      <c r="K30" s="45">
        <f t="shared" si="3"/>
        <v>109365</v>
      </c>
      <c r="L30" s="46">
        <f t="shared" si="3"/>
        <v>87984.42</v>
      </c>
      <c r="M30" s="45">
        <f t="shared" si="3"/>
        <v>105091</v>
      </c>
      <c r="N30" s="43">
        <f t="shared" si="3"/>
        <v>1147440.8329999996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35" t="s">
        <v>53</v>
      </c>
      <c r="B32" s="377"/>
      <c r="C32" s="52">
        <f>C30/N30</f>
        <v>4.858245270412128E-2</v>
      </c>
      <c r="D32" s="69">
        <f>D30/N30</f>
        <v>0.12274084113930087</v>
      </c>
      <c r="E32" s="52">
        <f>E30/N30</f>
        <v>6.8861066930498566E-2</v>
      </c>
      <c r="F32" s="69">
        <f>F30/N30</f>
        <v>9.9471856602474595E-2</v>
      </c>
      <c r="G32" s="52">
        <f>G30/N30</f>
        <v>0.11957130690676758</v>
      </c>
      <c r="H32" s="69">
        <f>H30/N30</f>
        <v>8.6963089625380297E-2</v>
      </c>
      <c r="I32" s="52">
        <f>I30/N30</f>
        <v>5.7145430173130347E-2</v>
      </c>
      <c r="J32" s="69">
        <f>J30/N30</f>
        <v>0.13308572922295511</v>
      </c>
      <c r="K32" s="52">
        <f>K30/N30</f>
        <v>9.5312103992380784E-2</v>
      </c>
      <c r="L32" s="69">
        <f>L30/N30</f>
        <v>7.6678829504405507E-2</v>
      </c>
      <c r="M32" s="52">
        <f>M30/N30</f>
        <v>9.1587293198585371E-2</v>
      </c>
      <c r="N32" s="221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J37" sqref="J37"/>
    </sheetView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29"/>
      <c r="B1" s="29"/>
      <c r="C1" s="324" t="s">
        <v>105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[1]STA_SP2_NO!$C$34</f>
        <v>2557</v>
      </c>
      <c r="D5" s="163">
        <f>'[2]СП-2 (н.о.)'!$C$37</f>
        <v>325</v>
      </c>
      <c r="E5" s="80">
        <f>'[3]СП-2 (н.о.)'!$C$37</f>
        <v>28053</v>
      </c>
      <c r="F5" s="163">
        <f>[4]STA_SP2_NO!$C$34</f>
        <v>2041</v>
      </c>
      <c r="G5" s="80">
        <f>[5]STA_SP2_NO!$C$34</f>
        <v>303</v>
      </c>
      <c r="H5" s="163">
        <f>[6]STA_SP2_NO!$C$34</f>
        <v>274</v>
      </c>
      <c r="I5" s="80">
        <f>[7]STA_SP2_NO!$C$34</f>
        <v>558</v>
      </c>
      <c r="J5" s="163">
        <f>'[8]СП-2 (н.о.)'!$C$37</f>
        <v>694</v>
      </c>
      <c r="K5" s="80">
        <f>'[9]СП-2 (н.о.)'!$C$37</f>
        <v>90</v>
      </c>
      <c r="L5" s="163">
        <f>'[10]СП-2 (н.о.)'!$C$37</f>
        <v>435</v>
      </c>
      <c r="M5" s="80">
        <f>'[11]СП-2 (н.о.)'!$C$37</f>
        <v>75</v>
      </c>
      <c r="N5" s="163">
        <f t="shared" ref="N5:N13" si="0">SUM(C5:M5)</f>
        <v>35405</v>
      </c>
    </row>
    <row r="6" spans="1:14" x14ac:dyDescent="0.25">
      <c r="A6" s="36">
        <v>2</v>
      </c>
      <c r="B6" s="37" t="s">
        <v>40</v>
      </c>
      <c r="C6" s="80">
        <f>[1]STA_SP2_NO!$C$35</f>
        <v>130</v>
      </c>
      <c r="D6" s="163">
        <f>'[2]СП-2 (н.о.)'!$C$38</f>
        <v>1</v>
      </c>
      <c r="E6" s="80">
        <f>'[3]СП-2 (н.о.)'!$C$38</f>
        <v>640</v>
      </c>
      <c r="F6" s="163">
        <f>[4]STA_SP2_NO!$C$35</f>
        <v>12</v>
      </c>
      <c r="G6" s="80">
        <f>[5]STA_SP2_NO!$C$35</f>
        <v>1</v>
      </c>
      <c r="H6" s="163">
        <f>[6]STA_SP2_NO!$C$35</f>
        <v>6</v>
      </c>
      <c r="I6" s="80">
        <f>[7]STA_SP2_NO!$C$35</f>
        <v>184</v>
      </c>
      <c r="J6" s="163">
        <f>'[8]СП-2 (н.о.)'!$C$38</f>
        <v>0</v>
      </c>
      <c r="K6" s="80">
        <f>'[9]СП-2 (н.о.)'!$C$38</f>
        <v>0</v>
      </c>
      <c r="L6" s="163">
        <f>'[10]СП-2 (н.о.)'!$C$38</f>
        <v>2</v>
      </c>
      <c r="M6" s="80">
        <f>'[11]СП-2 (н.о.)'!$C$38</f>
        <v>1</v>
      </c>
      <c r="N6" s="67">
        <f t="shared" si="0"/>
        <v>977</v>
      </c>
    </row>
    <row r="7" spans="1:14" x14ac:dyDescent="0.25">
      <c r="A7" s="36">
        <v>3</v>
      </c>
      <c r="B7" s="37" t="s">
        <v>41</v>
      </c>
      <c r="C7" s="80">
        <f>[1]STA_SP2_NO!$C$36</f>
        <v>3</v>
      </c>
      <c r="D7" s="163">
        <f>'[2]СП-2 (н.о.)'!$C$39</f>
        <v>1</v>
      </c>
      <c r="E7" s="66">
        <f>'[3]СП-2 (н.о.)'!$C$39</f>
        <v>36</v>
      </c>
      <c r="F7" s="163">
        <f>[4]STA_SP2_NO!$C$36</f>
        <v>3</v>
      </c>
      <c r="G7" s="80">
        <f>[5]STA_SP2_NO!$C$36</f>
        <v>0</v>
      </c>
      <c r="H7" s="163">
        <f>[6]STA_SP2_NO!$C$36</f>
        <v>0</v>
      </c>
      <c r="I7" s="80">
        <f>[7]STA_SP2_NO!$C$36</f>
        <v>0</v>
      </c>
      <c r="J7" s="163">
        <f>'[8]СП-2 (н.о.)'!$C$39</f>
        <v>0</v>
      </c>
      <c r="K7" s="80">
        <f>'[9]СП-2 (н.о.)'!$C$39</f>
        <v>0</v>
      </c>
      <c r="L7" s="163">
        <f>'[10]СП-2 (н.о.)'!$C$39</f>
        <v>0</v>
      </c>
      <c r="M7" s="80">
        <f>'[11]СП-2 (н.о.)'!$C$39</f>
        <v>0</v>
      </c>
      <c r="N7" s="37">
        <f t="shared" si="0"/>
        <v>43</v>
      </c>
    </row>
    <row r="8" spans="1:14" x14ac:dyDescent="0.25">
      <c r="A8" s="36">
        <v>4</v>
      </c>
      <c r="B8" s="37" t="s">
        <v>42</v>
      </c>
      <c r="C8" s="80">
        <f>[1]STA_SP2_NO!$C$37</f>
        <v>8</v>
      </c>
      <c r="D8" s="163">
        <f>'[2]СП-2 (н.о.)'!$C$40</f>
        <v>0</v>
      </c>
      <c r="E8" s="66">
        <f>'[3]СП-2 (н.о.)'!$C$40</f>
        <v>9</v>
      </c>
      <c r="F8" s="163">
        <f>[4]STA_SP2_NO!$C$37</f>
        <v>0</v>
      </c>
      <c r="G8" s="80">
        <f>[5]STA_SP2_NO!$C$37</f>
        <v>0</v>
      </c>
      <c r="H8" s="163">
        <f>[6]STA_SP2_NO!$C$37</f>
        <v>1</v>
      </c>
      <c r="I8" s="80">
        <f>[7]STA_SP2_NO!$C$37</f>
        <v>0</v>
      </c>
      <c r="J8" s="163">
        <f>'[8]СП-2 (н.о.)'!$C$40</f>
        <v>0</v>
      </c>
      <c r="K8" s="80">
        <f>'[9]СП-2 (н.о.)'!$C$40</f>
        <v>0</v>
      </c>
      <c r="L8" s="163">
        <f>'[10]СП-2 (н.о.)'!$C$40</f>
        <v>1</v>
      </c>
      <c r="M8" s="80">
        <f>'[11]СП-2 (н.о.)'!$C$40</f>
        <v>0</v>
      </c>
      <c r="N8" s="37">
        <f t="shared" si="0"/>
        <v>19</v>
      </c>
    </row>
    <row r="9" spans="1:14" x14ac:dyDescent="0.25">
      <c r="A9" s="36">
        <v>5</v>
      </c>
      <c r="B9" s="37" t="s">
        <v>43</v>
      </c>
      <c r="C9" s="80">
        <f>[1]STA_SP2_NO!$C$38</f>
        <v>9</v>
      </c>
      <c r="D9" s="163">
        <f>'[2]СП-2 (н.о.)'!$C$41</f>
        <v>0</v>
      </c>
      <c r="E9" s="66">
        <f>'[3]СП-2 (н.о.)'!$C$41</f>
        <v>28</v>
      </c>
      <c r="F9" s="163">
        <f>[4]STA_SP2_NO!$C$38</f>
        <v>4</v>
      </c>
      <c r="G9" s="80">
        <f>[5]STA_SP2_NO!$C$38</f>
        <v>0</v>
      </c>
      <c r="H9" s="163">
        <f>[6]STA_SP2_NO!$C$38</f>
        <v>0</v>
      </c>
      <c r="I9" s="80">
        <f>[7]STA_SP2_NO!$C$38</f>
        <v>0</v>
      </c>
      <c r="J9" s="163">
        <f>'[8]СП-2 (н.о.)'!$C$41</f>
        <v>0</v>
      </c>
      <c r="K9" s="80">
        <f>'[9]СП-2 (н.о.)'!$C$41</f>
        <v>0</v>
      </c>
      <c r="L9" s="163">
        <f>'[10]СП-2 (н.о.)'!$C$41</f>
        <v>2</v>
      </c>
      <c r="M9" s="80">
        <f>'[11]СП-2 (н.о.)'!$C$41</f>
        <v>0</v>
      </c>
      <c r="N9" s="37">
        <f t="shared" si="0"/>
        <v>43</v>
      </c>
    </row>
    <row r="10" spans="1:14" x14ac:dyDescent="0.25">
      <c r="A10" s="36">
        <v>6</v>
      </c>
      <c r="B10" s="37" t="s">
        <v>44</v>
      </c>
      <c r="C10" s="80">
        <f>[1]STA_SP2_NO!$C$39</f>
        <v>74</v>
      </c>
      <c r="D10" s="163">
        <f>'[2]СП-2 (н.о.)'!$C$42</f>
        <v>16</v>
      </c>
      <c r="E10" s="66">
        <f>'[3]СП-2 (н.о.)'!$C$42</f>
        <v>51</v>
      </c>
      <c r="F10" s="163">
        <f>[4]STA_SP2_NO!$C$39</f>
        <v>208</v>
      </c>
      <c r="G10" s="80">
        <f>[5]STA_SP2_NO!$C$39</f>
        <v>11</v>
      </c>
      <c r="H10" s="163">
        <f>[6]STA_SP2_NO!$C$39</f>
        <v>8</v>
      </c>
      <c r="I10" s="80">
        <f>[7]STA_SP2_NO!$C$39</f>
        <v>65</v>
      </c>
      <c r="J10" s="163">
        <f>'[8]СП-2 (н.о.)'!$C$42</f>
        <v>0</v>
      </c>
      <c r="K10" s="80">
        <f>'[9]СП-2 (н.о.)'!$C$42</f>
        <v>5</v>
      </c>
      <c r="L10" s="163">
        <f>'[10]СП-2 (н.о.)'!$C$42</f>
        <v>30</v>
      </c>
      <c r="M10" s="80">
        <f>'[11]СП-2 (н.о.)'!$C$42</f>
        <v>2</v>
      </c>
      <c r="N10" s="37">
        <f t="shared" si="0"/>
        <v>470</v>
      </c>
    </row>
    <row r="11" spans="1:14" x14ac:dyDescent="0.25">
      <c r="A11" s="36">
        <v>7</v>
      </c>
      <c r="B11" s="37" t="s">
        <v>45</v>
      </c>
      <c r="C11" s="80">
        <f>[1]STA_SP2_NO!$C$40</f>
        <v>128</v>
      </c>
      <c r="D11" s="163">
        <f>'[2]СП-2 (н.о.)'!$C$43</f>
        <v>1</v>
      </c>
      <c r="E11" s="66">
        <f>'[3]СП-2 (н.о.)'!$C$43</f>
        <v>85</v>
      </c>
      <c r="F11" s="163">
        <f>[4]STA_SP2_NO!$C$40</f>
        <v>212</v>
      </c>
      <c r="G11" s="80">
        <f>[5]STA_SP2_NO!$C$40</f>
        <v>0</v>
      </c>
      <c r="H11" s="163">
        <f>[6]STA_SP2_NO!$C$40</f>
        <v>7</v>
      </c>
      <c r="I11" s="80">
        <f>[7]STA_SP2_NO!$C$40</f>
        <v>8</v>
      </c>
      <c r="J11" s="163">
        <f>'[8]СП-2 (н.о.)'!$C$43</f>
        <v>0</v>
      </c>
      <c r="K11" s="80">
        <f>'[9]СП-2 (н.о.)'!$C$43</f>
        <v>4</v>
      </c>
      <c r="L11" s="163">
        <f>'[10]СП-2 (н.о.)'!$C$43</f>
        <v>4</v>
      </c>
      <c r="M11" s="80">
        <f>'[11]СП-2 (н.о.)'!$C$43</f>
        <v>1</v>
      </c>
      <c r="N11" s="67">
        <f t="shared" si="0"/>
        <v>450</v>
      </c>
    </row>
    <row r="12" spans="1:14" ht="15.75" thickBot="1" x14ac:dyDescent="0.3">
      <c r="A12" s="38">
        <v>8</v>
      </c>
      <c r="B12" s="39" t="s">
        <v>46</v>
      </c>
      <c r="C12" s="80">
        <f>[1]STA_SP2_NO!$C$41</f>
        <v>0</v>
      </c>
      <c r="D12" s="163">
        <f>'[2]СП-2 (н.о.)'!$C$44</f>
        <v>0</v>
      </c>
      <c r="E12" s="81">
        <f>'[3]СП-2 (н.о.)'!$C$44</f>
        <v>1</v>
      </c>
      <c r="F12" s="163">
        <f>[4]STA_SP2_NO!$C$41</f>
        <v>1</v>
      </c>
      <c r="G12" s="80">
        <f>[5]STA_SP2_NO!$C$41</f>
        <v>0</v>
      </c>
      <c r="H12" s="163">
        <f>[6]STA_SP2_NO!$C$41</f>
        <v>0</v>
      </c>
      <c r="I12" s="80">
        <f>[7]STA_SP2_NO!$C$41</f>
        <v>0</v>
      </c>
      <c r="J12" s="163">
        <f>'[8]СП-2 (н.о.)'!$C$44</f>
        <v>0</v>
      </c>
      <c r="K12" s="80">
        <f>'[9]СП-2 (н.о.)'!$C$44</f>
        <v>1</v>
      </c>
      <c r="L12" s="163">
        <f>'[10]СП-2 (н.о.)'!$C$44</f>
        <v>0</v>
      </c>
      <c r="M12" s="80">
        <f>'[11]СП-2 (н.о.)'!$C$44</f>
        <v>0</v>
      </c>
      <c r="N12" s="37">
        <f t="shared" si="0"/>
        <v>3</v>
      </c>
    </row>
    <row r="13" spans="1:14" ht="15.75" thickBot="1" x14ac:dyDescent="0.3">
      <c r="A13" s="40"/>
      <c r="B13" s="41" t="s">
        <v>37</v>
      </c>
      <c r="C13" s="45">
        <f t="shared" ref="C13:M13" si="1">SUM(C5:C12)</f>
        <v>2909</v>
      </c>
      <c r="D13" s="43">
        <f t="shared" si="1"/>
        <v>344</v>
      </c>
      <c r="E13" s="45">
        <f t="shared" si="1"/>
        <v>28903</v>
      </c>
      <c r="F13" s="43">
        <f t="shared" si="1"/>
        <v>2481</v>
      </c>
      <c r="G13" s="45">
        <f t="shared" si="1"/>
        <v>315</v>
      </c>
      <c r="H13" s="43">
        <f t="shared" si="1"/>
        <v>296</v>
      </c>
      <c r="I13" s="45">
        <f t="shared" si="1"/>
        <v>815</v>
      </c>
      <c r="J13" s="43">
        <f t="shared" si="1"/>
        <v>694</v>
      </c>
      <c r="K13" s="45">
        <f t="shared" si="1"/>
        <v>100</v>
      </c>
      <c r="L13" s="43">
        <f t="shared" si="1"/>
        <v>474</v>
      </c>
      <c r="M13" s="45">
        <f t="shared" si="1"/>
        <v>79</v>
      </c>
      <c r="N13" s="43">
        <f t="shared" si="0"/>
        <v>37410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5" t="s">
        <v>53</v>
      </c>
      <c r="B15" s="377"/>
      <c r="C15" s="68">
        <f>C13/N13</f>
        <v>7.7759957230686988E-2</v>
      </c>
      <c r="D15" s="69">
        <f>D13/N13</f>
        <v>9.1954022988505746E-3</v>
      </c>
      <c r="E15" s="52">
        <f>E13/N13</f>
        <v>0.77260090884790167</v>
      </c>
      <c r="F15" s="69">
        <f>F13/N13</f>
        <v>6.6319165998396157E-2</v>
      </c>
      <c r="G15" s="52">
        <f>G13/N13</f>
        <v>8.4202085004009622E-3</v>
      </c>
      <c r="H15" s="69">
        <f>H13/N13</f>
        <v>7.9123229083132851E-3</v>
      </c>
      <c r="I15" s="52">
        <f>I13/N13</f>
        <v>2.1785618818497728E-2</v>
      </c>
      <c r="J15" s="69">
        <f>J13/N13</f>
        <v>1.855118952151831E-2</v>
      </c>
      <c r="K15" s="52">
        <f>K13/N13</f>
        <v>2.6730820636193531E-3</v>
      </c>
      <c r="L15" s="69">
        <f>L13/N13</f>
        <v>1.2670408981555734E-2</v>
      </c>
      <c r="M15" s="70">
        <f>M13/N13</f>
        <v>2.1117348302592889E-3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29"/>
      <c r="B17" s="29"/>
      <c r="C17" s="324" t="s">
        <v>106</v>
      </c>
      <c r="D17" s="325"/>
      <c r="E17" s="325"/>
      <c r="F17" s="325"/>
      <c r="G17" s="325"/>
      <c r="H17" s="325"/>
      <c r="I17" s="325"/>
      <c r="J17" s="326"/>
      <c r="K17" s="326"/>
      <c r="L17" s="29"/>
      <c r="M17" s="29"/>
      <c r="N17" s="218" t="s">
        <v>36</v>
      </c>
    </row>
    <row r="18" spans="1:14" ht="15.75" thickBot="1" x14ac:dyDescent="0.3">
      <c r="A18" s="327" t="s">
        <v>0</v>
      </c>
      <c r="B18" s="329" t="s">
        <v>1</v>
      </c>
      <c r="C18" s="360" t="s">
        <v>2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29" t="s">
        <v>3</v>
      </c>
    </row>
    <row r="19" spans="1:14" x14ac:dyDescent="0.25">
      <c r="A19" s="361"/>
      <c r="B19" s="363"/>
      <c r="C19" s="382" t="s">
        <v>69</v>
      </c>
      <c r="D19" s="329" t="s">
        <v>4</v>
      </c>
      <c r="E19" s="367" t="s">
        <v>5</v>
      </c>
      <c r="F19" s="385" t="s">
        <v>6</v>
      </c>
      <c r="G19" s="367" t="s">
        <v>7</v>
      </c>
      <c r="H19" s="365" t="s">
        <v>8</v>
      </c>
      <c r="I19" s="367" t="s">
        <v>94</v>
      </c>
      <c r="J19" s="365" t="s">
        <v>9</v>
      </c>
      <c r="K19" s="382" t="s">
        <v>10</v>
      </c>
      <c r="L19" s="329" t="s">
        <v>93</v>
      </c>
      <c r="M19" s="367" t="s">
        <v>11</v>
      </c>
      <c r="N19" s="370"/>
    </row>
    <row r="20" spans="1:14" ht="15.75" thickBot="1" x14ac:dyDescent="0.3">
      <c r="A20" s="362"/>
      <c r="B20" s="364"/>
      <c r="C20" s="384"/>
      <c r="D20" s="362"/>
      <c r="E20" s="362"/>
      <c r="F20" s="386"/>
      <c r="G20" s="362"/>
      <c r="H20" s="366"/>
      <c r="I20" s="362"/>
      <c r="J20" s="366"/>
      <c r="K20" s="384"/>
      <c r="L20" s="362"/>
      <c r="M20" s="362"/>
      <c r="N20" s="364"/>
    </row>
    <row r="21" spans="1:14" x14ac:dyDescent="0.25">
      <c r="A21" s="34">
        <v>1</v>
      </c>
      <c r="B21" s="35" t="s">
        <v>39</v>
      </c>
      <c r="C21" s="80">
        <f>[1]STA_SP2_NO!$D$34</f>
        <v>8429.31</v>
      </c>
      <c r="D21" s="163">
        <f>'[2]СП-2 (н.о.)'!$D$37</f>
        <v>2010.174</v>
      </c>
      <c r="E21" s="80">
        <f>'[3]СП-2 (н.о.)'!$D$37</f>
        <v>91089</v>
      </c>
      <c r="F21" s="163">
        <f>[4]STA_SP2_NO!$D$34</f>
        <v>7103.57</v>
      </c>
      <c r="G21" s="80">
        <f>[5]STA_SP2_NO!$D$34</f>
        <v>1802</v>
      </c>
      <c r="H21" s="163">
        <f>[6]STA_SP2_NO!$D$34</f>
        <v>1598</v>
      </c>
      <c r="I21" s="80">
        <f>[7]STA_SP2_NO!$D$34</f>
        <v>2107</v>
      </c>
      <c r="J21" s="163">
        <f>'[8]СП-2 (н.о.)'!$D$37</f>
        <v>3304</v>
      </c>
      <c r="K21" s="80">
        <f>'[9]СП-2 (н.о.)'!$D$37</f>
        <v>543</v>
      </c>
      <c r="L21" s="163">
        <f>'[10]СП-2 (н.о.)'!$D$37</f>
        <v>2254.59</v>
      </c>
      <c r="M21" s="80">
        <f>'[11]СП-2 (н.о.)'!$D$37</f>
        <v>482</v>
      </c>
      <c r="N21" s="163">
        <f t="shared" ref="N21:N28" si="2">SUM(C21:M21)</f>
        <v>120722.644</v>
      </c>
    </row>
    <row r="22" spans="1:14" x14ac:dyDescent="0.25">
      <c r="A22" s="36">
        <v>2</v>
      </c>
      <c r="B22" s="37" t="s">
        <v>40</v>
      </c>
      <c r="C22" s="80">
        <f>[1]STA_SP2_NO!$D$35</f>
        <v>1236.0899999999999</v>
      </c>
      <c r="D22" s="163">
        <f>'[2]СП-2 (н.о.)'!$D$38</f>
        <v>7.38</v>
      </c>
      <c r="E22" s="80">
        <f>'[3]СП-2 (н.о.)'!$D$38</f>
        <v>3412</v>
      </c>
      <c r="F22" s="163">
        <f>[4]STA_SP2_NO!$D$35</f>
        <v>163.32</v>
      </c>
      <c r="G22" s="80">
        <f>[5]STA_SP2_NO!$D$35</f>
        <v>7</v>
      </c>
      <c r="H22" s="163">
        <f>[6]STA_SP2_NO!$D$35</f>
        <v>58</v>
      </c>
      <c r="I22" s="80">
        <f>[7]STA_SP2_NO!$D$35</f>
        <v>1037</v>
      </c>
      <c r="J22" s="163">
        <f>'[8]СП-2 (н.о.)'!$D$38</f>
        <v>0</v>
      </c>
      <c r="K22" s="80">
        <f>'[9]СП-2 (н.о.)'!$D$38</f>
        <v>0</v>
      </c>
      <c r="L22" s="163">
        <f>'[10]СП-2 (н.о.)'!$D$38</f>
        <v>21.53</v>
      </c>
      <c r="M22" s="80">
        <f>'[11]СП-2 (н.о.)'!$D$38</f>
        <v>14</v>
      </c>
      <c r="N22" s="67">
        <f t="shared" si="2"/>
        <v>5956.32</v>
      </c>
    </row>
    <row r="23" spans="1:14" x14ac:dyDescent="0.25">
      <c r="A23" s="36">
        <v>3</v>
      </c>
      <c r="B23" s="37" t="s">
        <v>41</v>
      </c>
      <c r="C23" s="80">
        <f>[1]STA_SP2_NO!$D$36</f>
        <v>46.79</v>
      </c>
      <c r="D23" s="163">
        <f>'[2]СП-2 (н.о.)'!$D$39</f>
        <v>17.835000000000001</v>
      </c>
      <c r="E23" s="66">
        <f>'[3]СП-2 (н.о.)'!$D$39</f>
        <v>278</v>
      </c>
      <c r="F23" s="163">
        <f>[4]STA_SP2_NO!$D$36</f>
        <v>53.6</v>
      </c>
      <c r="G23" s="80">
        <f>[5]STA_SP2_NO!$D$36</f>
        <v>0</v>
      </c>
      <c r="H23" s="163">
        <f>[6]STA_SP2_NO!$D$36</f>
        <v>0</v>
      </c>
      <c r="I23" s="80">
        <f>[7]STA_SP2_NO!$D$36</f>
        <v>0</v>
      </c>
      <c r="J23" s="163">
        <f>'[8]СП-2 (н.о.)'!$D$39</f>
        <v>0</v>
      </c>
      <c r="K23" s="80">
        <f>'[9]СП-2 (н.о.)'!$D$39</f>
        <v>0</v>
      </c>
      <c r="L23" s="163">
        <f>'[10]СП-2 (н.о.)'!$D$39</f>
        <v>0</v>
      </c>
      <c r="M23" s="80">
        <f>'[11]СП-2 (н.о.)'!$D$39</f>
        <v>0</v>
      </c>
      <c r="N23" s="67">
        <f t="shared" si="2"/>
        <v>396.22500000000002</v>
      </c>
    </row>
    <row r="24" spans="1:14" x14ac:dyDescent="0.25">
      <c r="A24" s="36">
        <v>4</v>
      </c>
      <c r="B24" s="37" t="s">
        <v>42</v>
      </c>
      <c r="C24" s="80">
        <f>[1]STA_SP2_NO!$D$37</f>
        <v>4.93</v>
      </c>
      <c r="D24" s="163">
        <f>'[2]СП-2 (н.о.)'!$D$40</f>
        <v>0</v>
      </c>
      <c r="E24" s="66">
        <f>'[3]СП-2 (н.о.)'!$D$40</f>
        <v>127</v>
      </c>
      <c r="F24" s="163">
        <f>[4]STA_SP2_NO!$D$37</f>
        <v>0</v>
      </c>
      <c r="G24" s="80">
        <f>[5]STA_SP2_NO!$D$37</f>
        <v>0</v>
      </c>
      <c r="H24" s="163">
        <f>[6]STA_SP2_NO!$D$37</f>
        <v>0.6</v>
      </c>
      <c r="I24" s="80">
        <f>[7]STA_SP2_NO!$D$37</f>
        <v>0</v>
      </c>
      <c r="J24" s="163">
        <f>'[8]СП-2 (н.о.)'!$D$40</f>
        <v>0</v>
      </c>
      <c r="K24" s="80">
        <f>'[9]СП-2 (н.о.)'!$D$40</f>
        <v>0</v>
      </c>
      <c r="L24" s="163">
        <f>'[10]СП-2 (н.о.)'!$D$40</f>
        <v>0.62</v>
      </c>
      <c r="M24" s="80">
        <f>'[11]СП-2 (н.о.)'!$D$40</f>
        <v>0</v>
      </c>
      <c r="N24" s="37">
        <f t="shared" si="2"/>
        <v>133.15</v>
      </c>
    </row>
    <row r="25" spans="1:14" x14ac:dyDescent="0.25">
      <c r="A25" s="36">
        <v>5</v>
      </c>
      <c r="B25" s="37" t="s">
        <v>43</v>
      </c>
      <c r="C25" s="80">
        <f>[1]STA_SP2_NO!$D$38</f>
        <v>22.17</v>
      </c>
      <c r="D25" s="163">
        <f>'[2]СП-2 (н.о.)'!$D$41</f>
        <v>0</v>
      </c>
      <c r="E25" s="66">
        <f>'[3]СП-2 (н.о.)'!$D$41</f>
        <v>130</v>
      </c>
      <c r="F25" s="163">
        <f>[4]STA_SP2_NO!$D$38</f>
        <v>9.85</v>
      </c>
      <c r="G25" s="80">
        <f>[5]STA_SP2_NO!$D$38</f>
        <v>0</v>
      </c>
      <c r="H25" s="163">
        <f>[6]STA_SP2_NO!$D$38</f>
        <v>0</v>
      </c>
      <c r="I25" s="80">
        <f>[7]STA_SP2_NO!$D$38</f>
        <v>0</v>
      </c>
      <c r="J25" s="163">
        <f>'[8]СП-2 (н.о.)'!$D$41</f>
        <v>0</v>
      </c>
      <c r="K25" s="80">
        <f>'[9]СП-2 (н.о.)'!$D$41</f>
        <v>0</v>
      </c>
      <c r="L25" s="163">
        <f>'[10]СП-2 (н.о.)'!$D$41</f>
        <v>4.92</v>
      </c>
      <c r="M25" s="80">
        <f>'[11]СП-2 (н.о.)'!$D$41</f>
        <v>0</v>
      </c>
      <c r="N25" s="37">
        <f t="shared" si="2"/>
        <v>166.94</v>
      </c>
    </row>
    <row r="26" spans="1:14" x14ac:dyDescent="0.25">
      <c r="A26" s="36">
        <v>6</v>
      </c>
      <c r="B26" s="37" t="s">
        <v>44</v>
      </c>
      <c r="C26" s="80">
        <f>[1]STA_SP2_NO!$D$39</f>
        <v>243.26</v>
      </c>
      <c r="D26" s="163">
        <f>'[2]СП-2 (н.о.)'!$D$42</f>
        <v>65.19</v>
      </c>
      <c r="E26" s="66">
        <f>'[3]СП-2 (н.о.)'!$D$42</f>
        <v>159</v>
      </c>
      <c r="F26" s="163">
        <f>[4]STA_SP2_NO!$D$39</f>
        <v>645.89</v>
      </c>
      <c r="G26" s="80">
        <f>[5]STA_SP2_NO!$D$39</f>
        <v>42</v>
      </c>
      <c r="H26" s="163">
        <f>[6]STA_SP2_NO!$D$39</f>
        <v>73</v>
      </c>
      <c r="I26" s="80">
        <f>[7]STA_SP2_NO!$D$39</f>
        <v>201</v>
      </c>
      <c r="J26" s="163">
        <f>'[8]СП-2 (н.о.)'!$D$42</f>
        <v>0</v>
      </c>
      <c r="K26" s="80">
        <f>'[9]СП-2 (н.о.)'!$D$42</f>
        <v>20</v>
      </c>
      <c r="L26" s="163">
        <f>'[10]СП-2 (н.о.)'!$D$42</f>
        <v>97.79</v>
      </c>
      <c r="M26" s="80">
        <f>'[11]СП-2 (н.о.)'!$D$42</f>
        <v>10</v>
      </c>
      <c r="N26" s="67">
        <f t="shared" si="2"/>
        <v>1557.1299999999999</v>
      </c>
    </row>
    <row r="27" spans="1:14" x14ac:dyDescent="0.25">
      <c r="A27" s="36">
        <v>7</v>
      </c>
      <c r="B27" s="37" t="s">
        <v>45</v>
      </c>
      <c r="C27" s="80">
        <f>[1]STA_SP2_NO!$D$40</f>
        <v>81.93</v>
      </c>
      <c r="D27" s="163">
        <f>'[2]СП-2 (н.о.)'!$D$43</f>
        <v>0.61499999999999999</v>
      </c>
      <c r="E27" s="66">
        <f>'[3]СП-2 (н.о.)'!$D$43</f>
        <v>55</v>
      </c>
      <c r="F27" s="163">
        <f>[4]STA_SP2_NO!$D$40</f>
        <v>435.45</v>
      </c>
      <c r="G27" s="80">
        <f>[5]STA_SP2_NO!$D$40</f>
        <v>0</v>
      </c>
      <c r="H27" s="163">
        <f>[6]STA_SP2_NO!$D$40</f>
        <v>5</v>
      </c>
      <c r="I27" s="80">
        <f>[7]STA_SP2_NO!$D$40</f>
        <v>5</v>
      </c>
      <c r="J27" s="163">
        <f>'[8]СП-2 (н.о.)'!$D$43</f>
        <v>0</v>
      </c>
      <c r="K27" s="80">
        <f>'[9]СП-2 (н.о.)'!$D$43</f>
        <v>3</v>
      </c>
      <c r="L27" s="163">
        <f>'[10]СП-2 (н.о.)'!$D$43</f>
        <v>2.46</v>
      </c>
      <c r="M27" s="80">
        <f>'[11]СП-2 (н.о.)'!$D$43</f>
        <v>1</v>
      </c>
      <c r="N27" s="67">
        <f t="shared" si="2"/>
        <v>589.45500000000004</v>
      </c>
    </row>
    <row r="28" spans="1:14" ht="15.75" thickBot="1" x14ac:dyDescent="0.3">
      <c r="A28" s="38">
        <v>8</v>
      </c>
      <c r="B28" s="39" t="s">
        <v>46</v>
      </c>
      <c r="C28" s="80">
        <f>[1]STA_SP2_NO!$D$41</f>
        <v>0</v>
      </c>
      <c r="D28" s="163">
        <f>'[2]СП-2 (н.о.)'!$D$44</f>
        <v>0</v>
      </c>
      <c r="E28" s="81">
        <f>'[3]СП-2 (н.о.)'!$D$44</f>
        <v>7</v>
      </c>
      <c r="F28" s="163">
        <f>[4]STA_SP2_NO!$D$41</f>
        <v>2.4700000000000002</v>
      </c>
      <c r="G28" s="80">
        <f>[5]STA_SP2_NO!$D$41</f>
        <v>0</v>
      </c>
      <c r="H28" s="163">
        <f>[6]STA_SP2_NO!$D$41</f>
        <v>0</v>
      </c>
      <c r="I28" s="80">
        <f>[7]STA_SP2_NO!$D$41</f>
        <v>0</v>
      </c>
      <c r="J28" s="163">
        <f>'[8]СП-2 (н.о.)'!$D$44</f>
        <v>0</v>
      </c>
      <c r="K28" s="80">
        <f>'[9]СП-2 (н.о.)'!$D$44</f>
        <v>2</v>
      </c>
      <c r="L28" s="163">
        <f>'[10]СП-2 (н.о.)'!$D$44</f>
        <v>0</v>
      </c>
      <c r="M28" s="80">
        <f>'[11]СП-2 (н.о.)'!$D$44</f>
        <v>0</v>
      </c>
      <c r="N28" s="37">
        <f t="shared" si="2"/>
        <v>11.47</v>
      </c>
    </row>
    <row r="29" spans="1:14" ht="15.75" thickBot="1" x14ac:dyDescent="0.3">
      <c r="A29" s="40"/>
      <c r="B29" s="41" t="s">
        <v>37</v>
      </c>
      <c r="C29" s="45">
        <f t="shared" ref="C29:M29" si="3">SUM(C21:C28)</f>
        <v>10064.480000000001</v>
      </c>
      <c r="D29" s="57">
        <f>SUM(D21:D28)</f>
        <v>2101.194</v>
      </c>
      <c r="E29" s="45">
        <f t="shared" si="3"/>
        <v>95257</v>
      </c>
      <c r="F29" s="43">
        <f t="shared" si="3"/>
        <v>8414.15</v>
      </c>
      <c r="G29" s="45">
        <f t="shared" si="3"/>
        <v>1851</v>
      </c>
      <c r="H29" s="43">
        <f t="shared" si="3"/>
        <v>1734.6</v>
      </c>
      <c r="I29" s="45">
        <f>SUM(I21:I28)</f>
        <v>3350</v>
      </c>
      <c r="J29" s="43">
        <f t="shared" si="3"/>
        <v>3304</v>
      </c>
      <c r="K29" s="45">
        <f t="shared" si="3"/>
        <v>568</v>
      </c>
      <c r="L29" s="43">
        <f t="shared" si="3"/>
        <v>2381.9100000000003</v>
      </c>
      <c r="M29" s="45">
        <f t="shared" si="3"/>
        <v>507</v>
      </c>
      <c r="N29" s="43">
        <f>SUM(C29:M29)</f>
        <v>129533.334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35" t="s">
        <v>53</v>
      </c>
      <c r="B31" s="377"/>
      <c r="C31" s="68">
        <f>C29/N29</f>
        <v>7.7697992394760731E-2</v>
      </c>
      <c r="D31" s="69">
        <f>D29/N29</f>
        <v>1.6221260853210184E-2</v>
      </c>
      <c r="E31" s="52">
        <f>E29/N29</f>
        <v>0.73538599724453935</v>
      </c>
      <c r="F31" s="69">
        <f>F29/N29</f>
        <v>6.4957410885448222E-2</v>
      </c>
      <c r="G31" s="52">
        <f>G29/N29</f>
        <v>1.4289758032476799E-2</v>
      </c>
      <c r="H31" s="69">
        <f>H29/N29</f>
        <v>1.3391147640807267E-2</v>
      </c>
      <c r="I31" s="52">
        <f>I29/N29</f>
        <v>2.5862068832413439E-2</v>
      </c>
      <c r="J31" s="69">
        <f>J29/N29</f>
        <v>2.5506947887251941E-2</v>
      </c>
      <c r="K31" s="52">
        <f>K29/N29</f>
        <v>4.3849716706898011E-3</v>
      </c>
      <c r="L31" s="69">
        <f>L29/N29</f>
        <v>1.8388394141078776E-2</v>
      </c>
      <c r="M31" s="70">
        <f>M29/N29</f>
        <v>3.9140504173234662E-3</v>
      </c>
      <c r="N31" s="221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I5" sqref="I5:I17"/>
    </sheetView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66"/>
      <c r="B1" s="166"/>
      <c r="C1" s="324" t="s">
        <v>107</v>
      </c>
      <c r="D1" s="325"/>
      <c r="E1" s="325"/>
      <c r="F1" s="325"/>
      <c r="G1" s="325"/>
      <c r="H1" s="325"/>
      <c r="I1" s="325"/>
      <c r="J1" s="389"/>
      <c r="K1" s="389"/>
      <c r="L1" s="166"/>
      <c r="M1" s="166"/>
      <c r="N1" s="167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71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29" t="s">
        <v>9</v>
      </c>
      <c r="K3" s="390" t="s">
        <v>38</v>
      </c>
      <c r="L3" s="329" t="s">
        <v>93</v>
      </c>
      <c r="M3" s="373" t="s">
        <v>11</v>
      </c>
      <c r="N3" s="370"/>
    </row>
    <row r="4" spans="1:14" ht="15.75" thickBot="1" x14ac:dyDescent="0.3">
      <c r="A4" s="362"/>
      <c r="B4" s="364"/>
      <c r="C4" s="372"/>
      <c r="D4" s="366"/>
      <c r="E4" s="362"/>
      <c r="F4" s="366"/>
      <c r="G4" s="362"/>
      <c r="H4" s="366"/>
      <c r="I4" s="362"/>
      <c r="J4" s="362"/>
      <c r="K4" s="391"/>
      <c r="L4" s="362"/>
      <c r="M4" s="374"/>
      <c r="N4" s="364"/>
    </row>
    <row r="5" spans="1:14" ht="15.75" thickBot="1" x14ac:dyDescent="0.3">
      <c r="A5" s="34">
        <v>1</v>
      </c>
      <c r="B5" s="35" t="s">
        <v>39</v>
      </c>
      <c r="C5" s="160">
        <f>[1]STA_SP2_NO!$J$11</f>
        <v>1211</v>
      </c>
      <c r="D5" s="87">
        <f>'[2]СП-2 (н.о.)'!$J$14</f>
        <v>2348</v>
      </c>
      <c r="E5" s="160">
        <f>'[3]СП-2 (н.о.)'!$J$14</f>
        <v>1792</v>
      </c>
      <c r="F5" s="87">
        <f>[4]STA_SP2_NO!$J$11</f>
        <v>1891</v>
      </c>
      <c r="G5" s="160">
        <f>[5]STA_SP2_NO!$J$11</f>
        <v>3254</v>
      </c>
      <c r="H5" s="168">
        <f>[6]STA_SP2_NO!$J$11</f>
        <v>1804</v>
      </c>
      <c r="I5" s="160">
        <f>[7]STA_SP2_NO!$J$11</f>
        <v>1526</v>
      </c>
      <c r="J5" s="87">
        <f>'[8]СП-2 (н.о.)'!$J$14</f>
        <v>3425</v>
      </c>
      <c r="K5" s="160">
        <f>'[9]СП-2 (н.о.)'!$J$14</f>
        <v>1968</v>
      </c>
      <c r="L5" s="87">
        <f>'[10]СП-2 (н.о.)'!$J$14</f>
        <v>2067</v>
      </c>
      <c r="M5" s="160">
        <f>'[11]СП-2 (н.о.)'!$J$14</f>
        <v>2153</v>
      </c>
      <c r="N5" s="163">
        <f t="shared" ref="N5:N17" si="0">SUM(C5:M5)</f>
        <v>23439</v>
      </c>
    </row>
    <row r="6" spans="1:14" ht="15.75" thickBot="1" x14ac:dyDescent="0.3">
      <c r="A6" s="36">
        <v>2</v>
      </c>
      <c r="B6" s="37" t="s">
        <v>40</v>
      </c>
      <c r="C6" s="160">
        <f>[1]STA_SP2_NO!$J$12</f>
        <v>164</v>
      </c>
      <c r="D6" s="87">
        <f>'[2]СП-2 (н.о.)'!$J$15</f>
        <v>398</v>
      </c>
      <c r="E6" s="80">
        <f>'[3]СП-2 (н.о.)'!$J$15</f>
        <v>215</v>
      </c>
      <c r="F6" s="87">
        <f>[4]STA_SP2_NO!$J$12</f>
        <v>386</v>
      </c>
      <c r="G6" s="160">
        <f>[5]STA_SP2_NO!$J$12</f>
        <v>339</v>
      </c>
      <c r="H6" s="168">
        <f>[6]STA_SP2_NO!$J$12</f>
        <v>222</v>
      </c>
      <c r="I6" s="160">
        <f>[7]STA_SP2_NO!$J$12</f>
        <v>128</v>
      </c>
      <c r="J6" s="87">
        <f>'[8]СП-2 (н.о.)'!$J$15</f>
        <v>444</v>
      </c>
      <c r="K6" s="160">
        <f>'[9]СП-2 (н.о.)'!$J$15</f>
        <v>289</v>
      </c>
      <c r="L6" s="87">
        <f>'[10]СП-2 (н.о.)'!$J$15</f>
        <v>231</v>
      </c>
      <c r="M6" s="160">
        <f>'[11]СП-2 (н.о.)'!$J$15</f>
        <v>262</v>
      </c>
      <c r="N6" s="67">
        <f t="shared" si="0"/>
        <v>3078</v>
      </c>
    </row>
    <row r="7" spans="1:14" ht="15.75" thickBot="1" x14ac:dyDescent="0.3">
      <c r="A7" s="36">
        <v>3</v>
      </c>
      <c r="B7" s="37" t="s">
        <v>41</v>
      </c>
      <c r="C7" s="160">
        <f>[1]STA_SP2_NO!$J$13</f>
        <v>4</v>
      </c>
      <c r="D7" s="87">
        <f>'[2]СП-2 (н.о.)'!$J$16</f>
        <v>16</v>
      </c>
      <c r="E7" s="80">
        <f>'[3]СП-2 (н.о.)'!$J$16</f>
        <v>16</v>
      </c>
      <c r="F7" s="87">
        <f>[4]STA_SP2_NO!$J$13</f>
        <v>21</v>
      </c>
      <c r="G7" s="160">
        <f>[5]STA_SP2_NO!$J$13</f>
        <v>27</v>
      </c>
      <c r="H7" s="168">
        <f>[6]STA_SP2_NO!$J$13</f>
        <v>7</v>
      </c>
      <c r="I7" s="160">
        <f>[7]STA_SP2_NO!$J$13</f>
        <v>11</v>
      </c>
      <c r="J7" s="87">
        <f>'[8]СП-2 (н.о.)'!$J$16</f>
        <v>90</v>
      </c>
      <c r="K7" s="160">
        <f>'[9]СП-2 (н.о.)'!$J$16</f>
        <v>18</v>
      </c>
      <c r="L7" s="87">
        <f>'[10]СП-2 (н.о.)'!$J$16</f>
        <v>25</v>
      </c>
      <c r="M7" s="160">
        <f>'[11]СП-2 (н.о.)'!$J$16</f>
        <v>15</v>
      </c>
      <c r="N7" s="67">
        <f t="shared" si="0"/>
        <v>250</v>
      </c>
    </row>
    <row r="8" spans="1:14" ht="15.75" thickBot="1" x14ac:dyDescent="0.3">
      <c r="A8" s="36">
        <v>4</v>
      </c>
      <c r="B8" s="37" t="s">
        <v>42</v>
      </c>
      <c r="C8" s="160">
        <f>[1]STA_SP2_NO!$J$14</f>
        <v>3</v>
      </c>
      <c r="D8" s="87">
        <f>'[2]СП-2 (н.о.)'!$J$17</f>
        <v>6</v>
      </c>
      <c r="E8" s="66">
        <f>'[3]СП-2 (н.о.)'!$J$17</f>
        <v>7</v>
      </c>
      <c r="F8" s="87">
        <f>[4]STA_SP2_NO!$J$14</f>
        <v>10</v>
      </c>
      <c r="G8" s="160">
        <f>[5]STA_SP2_NO!$J$14</f>
        <v>17</v>
      </c>
      <c r="H8" s="168">
        <f>[6]STA_SP2_NO!$J$14</f>
        <v>4</v>
      </c>
      <c r="I8" s="160">
        <f>[7]STA_SP2_NO!$J$14</f>
        <v>1</v>
      </c>
      <c r="J8" s="87">
        <f>'[8]СП-2 (н.о.)'!$J$17</f>
        <v>6</v>
      </c>
      <c r="K8" s="160">
        <f>'[9]СП-2 (н.о.)'!$J$17</f>
        <v>3</v>
      </c>
      <c r="L8" s="87">
        <f>'[10]СП-2 (н.о.)'!$J$17</f>
        <v>4</v>
      </c>
      <c r="M8" s="160">
        <f>'[11]СП-2 (н.о.)'!$J$17</f>
        <v>3</v>
      </c>
      <c r="N8" s="67">
        <f t="shared" si="0"/>
        <v>64</v>
      </c>
    </row>
    <row r="9" spans="1:14" ht="15.75" thickBot="1" x14ac:dyDescent="0.3">
      <c r="A9" s="36">
        <v>5</v>
      </c>
      <c r="B9" s="37" t="s">
        <v>43</v>
      </c>
      <c r="C9" s="160">
        <f>[1]STA_SP2_NO!$J$15</f>
        <v>4</v>
      </c>
      <c r="D9" s="87">
        <f>'[2]СП-2 (н.о.)'!$J$18</f>
        <v>2</v>
      </c>
      <c r="E9" s="66">
        <f>'[3]СП-2 (н.о.)'!$J$18</f>
        <v>1</v>
      </c>
      <c r="F9" s="87">
        <f>[4]STA_SP2_NO!$J$15</f>
        <v>0</v>
      </c>
      <c r="G9" s="160">
        <f>[5]STA_SP2_NO!$J$15</f>
        <v>9</v>
      </c>
      <c r="H9" s="168">
        <f>[6]STA_SP2_NO!$J$15</f>
        <v>5</v>
      </c>
      <c r="I9" s="160">
        <f>[7]STA_SP2_NO!$J$15</f>
        <v>2</v>
      </c>
      <c r="J9" s="87">
        <f>'[8]СП-2 (н.о.)'!$J$18</f>
        <v>7</v>
      </c>
      <c r="K9" s="160">
        <f>'[9]СП-2 (н.о.)'!$J$18</f>
        <v>5</v>
      </c>
      <c r="L9" s="87">
        <f>'[10]СП-2 (н.о.)'!$J$18</f>
        <v>6</v>
      </c>
      <c r="M9" s="160">
        <f>'[11]СП-2 (н.о.)'!$J$18</f>
        <v>5</v>
      </c>
      <c r="N9" s="37">
        <f t="shared" si="0"/>
        <v>46</v>
      </c>
    </row>
    <row r="10" spans="1:14" ht="15.75" thickBot="1" x14ac:dyDescent="0.3">
      <c r="A10" s="36">
        <v>6</v>
      </c>
      <c r="B10" s="37" t="s">
        <v>44</v>
      </c>
      <c r="C10" s="160">
        <f>[1]STA_SP2_NO!$J$16</f>
        <v>11</v>
      </c>
      <c r="D10" s="87">
        <f>'[2]СП-2 (н.о.)'!$J$19</f>
        <v>31</v>
      </c>
      <c r="E10" s="80">
        <f>'[3]СП-2 (н.о.)'!$J$19</f>
        <v>8</v>
      </c>
      <c r="F10" s="87">
        <f>[4]STA_SP2_NO!$J$16</f>
        <v>18</v>
      </c>
      <c r="G10" s="160">
        <f>[5]STA_SP2_NO!$J$16</f>
        <v>19</v>
      </c>
      <c r="H10" s="168">
        <f>[6]STA_SP2_NO!$J$16</f>
        <v>21</v>
      </c>
      <c r="I10" s="160">
        <f>[7]STA_SP2_NO!$J$16</f>
        <v>14</v>
      </c>
      <c r="J10" s="87">
        <f>'[8]СП-2 (н.о.)'!$J$19</f>
        <v>30</v>
      </c>
      <c r="K10" s="160">
        <f>'[9]СП-2 (н.о.)'!$J$19</f>
        <v>23</v>
      </c>
      <c r="L10" s="87">
        <f>'[10]СП-2 (н.о.)'!$J$19</f>
        <v>12</v>
      </c>
      <c r="M10" s="160">
        <f>'[11]СП-2 (н.о.)'!$J$19</f>
        <v>34</v>
      </c>
      <c r="N10" s="67">
        <f t="shared" si="0"/>
        <v>221</v>
      </c>
    </row>
    <row r="11" spans="1:14" ht="15.75" thickBot="1" x14ac:dyDescent="0.3">
      <c r="A11" s="36">
        <v>7</v>
      </c>
      <c r="B11" s="37" t="s">
        <v>45</v>
      </c>
      <c r="C11" s="160">
        <f>[1]STA_SP2_NO!$J$17</f>
        <v>0</v>
      </c>
      <c r="D11" s="87">
        <f>'[2]СП-2 (н.о.)'!$J$20</f>
        <v>2</v>
      </c>
      <c r="E11" s="66">
        <f>'[3]СП-2 (н.о.)'!$J$20</f>
        <v>0</v>
      </c>
      <c r="F11" s="87">
        <f>[4]STA_SP2_NO!$J$17</f>
        <v>0</v>
      </c>
      <c r="G11" s="160">
        <f>[5]STA_SP2_NO!$J$17</f>
        <v>0</v>
      </c>
      <c r="H11" s="168">
        <f>[6]STA_SP2_NO!$J$17</f>
        <v>0</v>
      </c>
      <c r="I11" s="160">
        <f>[7]STA_SP2_NO!$J$17</f>
        <v>0</v>
      </c>
      <c r="J11" s="87">
        <f>'[8]СП-2 (н.о.)'!$J$20</f>
        <v>2</v>
      </c>
      <c r="K11" s="160">
        <f>'[9]СП-2 (н.о.)'!$J$20</f>
        <v>2</v>
      </c>
      <c r="L11" s="87">
        <f>'[10]СП-2 (н.о.)'!$J$20</f>
        <v>0</v>
      </c>
      <c r="M11" s="160">
        <f>'[11]СП-2 (н.о.)'!$J$20</f>
        <v>1</v>
      </c>
      <c r="N11" s="67">
        <f t="shared" si="0"/>
        <v>7</v>
      </c>
    </row>
    <row r="12" spans="1:14" ht="15.75" thickBot="1" x14ac:dyDescent="0.3">
      <c r="A12" s="36">
        <v>8</v>
      </c>
      <c r="B12" s="37" t="s">
        <v>46</v>
      </c>
      <c r="C12" s="160">
        <f>[1]STA_SP2_NO!$J$18</f>
        <v>6</v>
      </c>
      <c r="D12" s="87">
        <f>'[2]СП-2 (н.о.)'!$J$21</f>
        <v>2</v>
      </c>
      <c r="E12" s="66">
        <f>'[3]СП-2 (н.о.)'!$J$21</f>
        <v>36</v>
      </c>
      <c r="F12" s="87">
        <f>[4]STA_SP2_NO!$J$18</f>
        <v>2</v>
      </c>
      <c r="G12" s="160">
        <f>[5]STA_SP2_NO!$J$18</f>
        <v>8</v>
      </c>
      <c r="H12" s="168">
        <f>[6]STA_SP2_NO!$J$18</f>
        <v>5</v>
      </c>
      <c r="I12" s="160">
        <f>[7]STA_SP2_NO!$J$18</f>
        <v>2</v>
      </c>
      <c r="J12" s="87">
        <f>'[8]СП-2 (н.о.)'!$J$21</f>
        <v>16</v>
      </c>
      <c r="K12" s="160">
        <f>'[9]СП-2 (н.о.)'!$J$21</f>
        <v>47</v>
      </c>
      <c r="L12" s="87">
        <f>'[10]СП-2 (н.о.)'!$J$21</f>
        <v>5</v>
      </c>
      <c r="M12" s="160">
        <f>'[11]СП-2 (н.о.)'!$J$21</f>
        <v>13</v>
      </c>
      <c r="N12" s="67">
        <f t="shared" si="0"/>
        <v>142</v>
      </c>
    </row>
    <row r="13" spans="1:14" ht="23.25" thickBot="1" x14ac:dyDescent="0.3">
      <c r="A13" s="36">
        <v>9</v>
      </c>
      <c r="B13" s="65" t="s">
        <v>47</v>
      </c>
      <c r="C13" s="160">
        <f>[1]STA_SP2_NO!$J$19</f>
        <v>0</v>
      </c>
      <c r="D13" s="87">
        <f>'[2]СП-2 (н.о.)'!$J$22</f>
        <v>0</v>
      </c>
      <c r="E13" s="66">
        <f>'[3]СП-2 (н.о.)'!$J$22</f>
        <v>0</v>
      </c>
      <c r="F13" s="87">
        <f>[4]STA_SP2_NO!$J$19</f>
        <v>0</v>
      </c>
      <c r="G13" s="160">
        <f>[5]STA_SP2_NO!$J$19</f>
        <v>0</v>
      </c>
      <c r="H13" s="168">
        <f>[6]STA_SP2_NO!$J$19</f>
        <v>0</v>
      </c>
      <c r="I13" s="160">
        <f>[7]STA_SP2_NO!$J$19</f>
        <v>0</v>
      </c>
      <c r="J13" s="87">
        <f>'[8]СП-2 (н.о.)'!$J$22</f>
        <v>0</v>
      </c>
      <c r="K13" s="160">
        <f>'[9]СП-2 (н.о.)'!$J$22</f>
        <v>0</v>
      </c>
      <c r="L13" s="87">
        <f>'[10]СП-2 (н.о.)'!$J$22</f>
        <v>0</v>
      </c>
      <c r="M13" s="160">
        <f>'[11]СП-2 (н.о.)'!$J$22</f>
        <v>0</v>
      </c>
      <c r="N13" s="37">
        <f t="shared" si="0"/>
        <v>0</v>
      </c>
    </row>
    <row r="14" spans="1:14" ht="27" customHeight="1" thickBot="1" x14ac:dyDescent="0.3">
      <c r="A14" s="36">
        <v>10</v>
      </c>
      <c r="B14" s="65" t="s">
        <v>48</v>
      </c>
      <c r="C14" s="160">
        <f>[1]STA_SP2_NO!$J$20</f>
        <v>0</v>
      </c>
      <c r="D14" s="87">
        <f>'[2]СП-2 (н.о.)'!$J$23</f>
        <v>0</v>
      </c>
      <c r="E14" s="66">
        <f>'[3]СП-2 (н.о.)'!$J$23</f>
        <v>0</v>
      </c>
      <c r="F14" s="87">
        <f>[4]STA_SP2_NO!$J$20</f>
        <v>0</v>
      </c>
      <c r="G14" s="160">
        <f>[5]STA_SP2_NO!$J$20</f>
        <v>0</v>
      </c>
      <c r="H14" s="168">
        <f>[6]STA_SP2_NO!$J$20</f>
        <v>0</v>
      </c>
      <c r="I14" s="160">
        <f>[7]STA_SP2_NO!$J$20</f>
        <v>0</v>
      </c>
      <c r="J14" s="87">
        <f>'[8]СП-2 (н.о.)'!$J$23</f>
        <v>0</v>
      </c>
      <c r="K14" s="160">
        <f>'[9]СП-2 (н.о.)'!$J$23</f>
        <v>0</v>
      </c>
      <c r="L14" s="87">
        <f>'[10]СП-2 (н.о.)'!$J$23</f>
        <v>0</v>
      </c>
      <c r="M14" s="160">
        <f>'[11]СП-2 (н.о.)'!$J$23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60">
        <f>[1]STA_SP2_NO!$J$21</f>
        <v>0</v>
      </c>
      <c r="D15" s="87">
        <f>'[2]СП-2 (н.о.)'!$J$24</f>
        <v>0</v>
      </c>
      <c r="E15" s="66">
        <f>'[3]СП-2 (н.о.)'!$J$24</f>
        <v>0</v>
      </c>
      <c r="F15" s="87">
        <f>[4]STA_SP2_NO!$J$21</f>
        <v>0</v>
      </c>
      <c r="G15" s="160">
        <f>[5]STA_SP2_NO!$J$21</f>
        <v>0</v>
      </c>
      <c r="H15" s="168">
        <f>[6]STA_SP2_NO!$J$21</f>
        <v>2</v>
      </c>
      <c r="I15" s="160">
        <f>[7]STA_SP2_NO!$J$21</f>
        <v>0</v>
      </c>
      <c r="J15" s="87">
        <f>'[8]СП-2 (н.о.)'!$J$24</f>
        <v>0</v>
      </c>
      <c r="K15" s="160">
        <f>'[9]СП-2 (н.о.)'!$J$24</f>
        <v>0</v>
      </c>
      <c r="L15" s="87">
        <f>'[10]СП-2 (н.о.)'!$J$24</f>
        <v>0</v>
      </c>
      <c r="M15" s="160">
        <f>'[11]СП-2 (н.о.)'!$J$24</f>
        <v>0</v>
      </c>
      <c r="N15" s="37">
        <f t="shared" si="0"/>
        <v>2</v>
      </c>
    </row>
    <row r="16" spans="1:14" ht="57" thickBot="1" x14ac:dyDescent="0.3">
      <c r="A16" s="36">
        <v>12</v>
      </c>
      <c r="B16" s="65" t="s">
        <v>50</v>
      </c>
      <c r="C16" s="160">
        <f>[1]STA_SP2_NO!$J$22</f>
        <v>0</v>
      </c>
      <c r="D16" s="87">
        <f>'[2]СП-2 (н.о.)'!$J$25</f>
        <v>0</v>
      </c>
      <c r="E16" s="66">
        <f>'[3]СП-2 (н.о.)'!$J$25</f>
        <v>0</v>
      </c>
      <c r="F16" s="87">
        <f>[4]STA_SP2_NO!$J$22</f>
        <v>0</v>
      </c>
      <c r="G16" s="160">
        <f>[5]STA_SP2_NO!$J$22</f>
        <v>0</v>
      </c>
      <c r="H16" s="168">
        <f>[6]STA_SP2_NO!$J$22</f>
        <v>0</v>
      </c>
      <c r="I16" s="160">
        <f>[7]STA_SP2_NO!$J$22</f>
        <v>0</v>
      </c>
      <c r="J16" s="87">
        <f>'[8]СП-2 (н.о.)'!$J$25</f>
        <v>0</v>
      </c>
      <c r="K16" s="160">
        <f>'[9]СП-2 (н.о.)'!$J$25</f>
        <v>0</v>
      </c>
      <c r="L16" s="87">
        <f>'[10]СП-2 (н.о.)'!$J$25</f>
        <v>0</v>
      </c>
      <c r="M16" s="160">
        <f>'[11]СП-2 (н.о.)'!$J$25</f>
        <v>0</v>
      </c>
      <c r="N16" s="3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160">
        <f>[1]STA_SP2_NO!$J$23</f>
        <v>1</v>
      </c>
      <c r="D17" s="87">
        <f>'[2]СП-2 (н.о.)'!$J$26</f>
        <v>0</v>
      </c>
      <c r="E17" s="66">
        <f>'[3]СП-2 (н.о.)'!$J$26</f>
        <v>0</v>
      </c>
      <c r="F17" s="87">
        <f>[4]STA_SP2_NO!$J$23</f>
        <v>0</v>
      </c>
      <c r="G17" s="160">
        <f>[5]STA_SP2_NO!$J$23</f>
        <v>0</v>
      </c>
      <c r="H17" s="168">
        <f>[6]STA_SP2_NO!$J$23</f>
        <v>0</v>
      </c>
      <c r="I17" s="160">
        <f>[7]STA_SP2_NO!$J$23</f>
        <v>0</v>
      </c>
      <c r="J17" s="87">
        <f>'[8]СП-2 (н.о.)'!$J$26</f>
        <v>0</v>
      </c>
      <c r="K17" s="160">
        <f>'[9]СП-2 (н.о.)'!$J$26</f>
        <v>0</v>
      </c>
      <c r="L17" s="87">
        <f>'[10]СП-2 (н.о.)'!$J$26</f>
        <v>0</v>
      </c>
      <c r="M17" s="160">
        <f>'[11]СП-2 (н.о.)'!$J$26</f>
        <v>0</v>
      </c>
      <c r="N17" s="37">
        <f t="shared" si="0"/>
        <v>1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1404</v>
      </c>
      <c r="D18" s="46">
        <f t="shared" si="1"/>
        <v>2805</v>
      </c>
      <c r="E18" s="45">
        <f t="shared" si="1"/>
        <v>2075</v>
      </c>
      <c r="F18" s="46">
        <f t="shared" si="1"/>
        <v>2328</v>
      </c>
      <c r="G18" s="45">
        <f t="shared" si="1"/>
        <v>3673</v>
      </c>
      <c r="H18" s="46">
        <f t="shared" si="1"/>
        <v>2070</v>
      </c>
      <c r="I18" s="45">
        <f t="shared" si="1"/>
        <v>1684</v>
      </c>
      <c r="J18" s="46">
        <f t="shared" si="1"/>
        <v>4020</v>
      </c>
      <c r="K18" s="45">
        <f t="shared" si="1"/>
        <v>2355</v>
      </c>
      <c r="L18" s="46">
        <f>SUM(L5:L17)</f>
        <v>2350</v>
      </c>
      <c r="M18" s="45">
        <f t="shared" si="1"/>
        <v>2486</v>
      </c>
      <c r="N18" s="43">
        <f>SUM(C18:M18)</f>
        <v>27250</v>
      </c>
    </row>
    <row r="19" spans="1:14" ht="15.75" thickBot="1" x14ac:dyDescent="0.3">
      <c r="A19" s="135"/>
      <c r="B19" s="136"/>
      <c r="C19" s="50"/>
      <c r="D19" s="44"/>
      <c r="E19" s="50"/>
      <c r="F19" s="44"/>
      <c r="G19" s="50"/>
      <c r="H19" s="44"/>
      <c r="I19" s="50"/>
      <c r="J19" s="44"/>
      <c r="K19" s="50"/>
      <c r="L19" s="44"/>
      <c r="M19" s="50"/>
      <c r="N19" s="50"/>
    </row>
    <row r="20" spans="1:14" ht="15.75" thickBot="1" x14ac:dyDescent="0.3">
      <c r="A20" s="387" t="s">
        <v>53</v>
      </c>
      <c r="B20" s="388"/>
      <c r="C20" s="68">
        <f>C18/N18</f>
        <v>5.1522935779816516E-2</v>
      </c>
      <c r="D20" s="69">
        <f>D18/N18</f>
        <v>0.10293577981651376</v>
      </c>
      <c r="E20" s="52">
        <f>E18/N18</f>
        <v>7.6146788990825692E-2</v>
      </c>
      <c r="F20" s="69">
        <f>F18/N18</f>
        <v>8.5431192660550465E-2</v>
      </c>
      <c r="G20" s="52">
        <f>G18/N18</f>
        <v>0.13478899082568807</v>
      </c>
      <c r="H20" s="69">
        <f>H18/N18</f>
        <v>7.5963302752293571E-2</v>
      </c>
      <c r="I20" s="52">
        <f>I18/N18</f>
        <v>6.1798165137614679E-2</v>
      </c>
      <c r="J20" s="69">
        <f>J18/N18</f>
        <v>0.14752293577981651</v>
      </c>
      <c r="K20" s="52">
        <f>K18/N18</f>
        <v>8.6422018348623855E-2</v>
      </c>
      <c r="L20" s="69">
        <f>L18/N18</f>
        <v>8.6238532110091748E-2</v>
      </c>
      <c r="M20" s="70">
        <f>M18/N18</f>
        <v>9.1229357798165142E-2</v>
      </c>
      <c r="N20" s="5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F24" sqref="F24"/>
    </sheetView>
  </sheetViews>
  <sheetFormatPr defaultRowHeight="15" x14ac:dyDescent="0.25"/>
  <cols>
    <col min="1" max="1" width="2.85546875" customWidth="1"/>
    <col min="2" max="2" width="26.5703125" customWidth="1"/>
    <col min="6" max="6" width="9.5703125" bestFit="1" customWidth="1"/>
    <col min="11" max="11" width="9.5703125" bestFit="1" customWidth="1"/>
    <col min="14" max="14" width="8.5703125" customWidth="1"/>
  </cols>
  <sheetData>
    <row r="1" spans="1:14" ht="32.25" customHeight="1" thickBot="1" x14ac:dyDescent="0.3">
      <c r="A1" s="166" t="s">
        <v>67</v>
      </c>
      <c r="B1" s="29"/>
      <c r="C1" s="324" t="s">
        <v>108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36</v>
      </c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71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29" t="s">
        <v>9</v>
      </c>
      <c r="K3" s="390" t="s">
        <v>38</v>
      </c>
      <c r="L3" s="329" t="s">
        <v>93</v>
      </c>
      <c r="M3" s="373" t="s">
        <v>11</v>
      </c>
      <c r="N3" s="370"/>
    </row>
    <row r="4" spans="1:14" ht="15.75" thickBot="1" x14ac:dyDescent="0.3">
      <c r="A4" s="362"/>
      <c r="B4" s="364"/>
      <c r="C4" s="372"/>
      <c r="D4" s="366"/>
      <c r="E4" s="362"/>
      <c r="F4" s="366"/>
      <c r="G4" s="362"/>
      <c r="H4" s="366"/>
      <c r="I4" s="362"/>
      <c r="J4" s="362"/>
      <c r="K4" s="391"/>
      <c r="L4" s="362"/>
      <c r="M4" s="374"/>
      <c r="N4" s="364"/>
    </row>
    <row r="5" spans="1:14" ht="15.75" thickBot="1" x14ac:dyDescent="0.3">
      <c r="A5" s="34">
        <v>1</v>
      </c>
      <c r="B5" s="35" t="s">
        <v>39</v>
      </c>
      <c r="C5" s="160">
        <f>[1]STA_SP2_NO!$K$11</f>
        <v>71756.149999999994</v>
      </c>
      <c r="D5" s="87">
        <f>'[2]СП-2 (н.о.)'!$K$14</f>
        <v>131357.71991000001</v>
      </c>
      <c r="E5" s="160">
        <f>'[3]СП-2 (н.о.)'!$K$14</f>
        <v>127104</v>
      </c>
      <c r="F5" s="245">
        <f>[4]STA_SP2_NO!$K$11</f>
        <v>121989.78</v>
      </c>
      <c r="G5" s="160">
        <f>[5]STA_SP2_NO!$K$11</f>
        <v>223026</v>
      </c>
      <c r="H5" s="168">
        <f>[6]STA_SP2_NO!$K$11</f>
        <v>116080</v>
      </c>
      <c r="I5" s="160">
        <f>[7]STA_SP2_NO!$K$11</f>
        <v>89109</v>
      </c>
      <c r="J5" s="87">
        <f>'[8]СП-2 (н.о.)'!$K$14</f>
        <v>231691</v>
      </c>
      <c r="K5" s="160">
        <f>'[9]СП-2 (н.о.)'!$K$14</f>
        <v>123523</v>
      </c>
      <c r="L5" s="87">
        <f>'[10]СП-2 (н.о.)'!$K$14</f>
        <v>148126.57999999999</v>
      </c>
      <c r="M5" s="160">
        <f>'[11]СП-2 (н.о.)'!$K$14</f>
        <v>113116</v>
      </c>
      <c r="N5" s="163">
        <f t="shared" ref="N5:N17" si="0">SUM(C5:M5)</f>
        <v>1496879.2299100002</v>
      </c>
    </row>
    <row r="6" spans="1:14" ht="15.75" thickBot="1" x14ac:dyDescent="0.3">
      <c r="A6" s="36">
        <v>2</v>
      </c>
      <c r="B6" s="37" t="s">
        <v>40</v>
      </c>
      <c r="C6" s="160">
        <f>[1]STA_SP2_NO!$K$12</f>
        <v>10658.39</v>
      </c>
      <c r="D6" s="87">
        <f>'[2]СП-2 (н.о.)'!$K$15</f>
        <v>29495.294020000005</v>
      </c>
      <c r="E6" s="80">
        <f>'[3]СП-2 (н.о.)'!$K$15</f>
        <v>17532</v>
      </c>
      <c r="F6" s="245">
        <f>[4]STA_SP2_NO!$K$12</f>
        <v>22890</v>
      </c>
      <c r="G6" s="160">
        <f>[5]STA_SP2_NO!$K$12</f>
        <v>21974</v>
      </c>
      <c r="H6" s="168">
        <f>[6]STA_SP2_NO!$K$12</f>
        <v>15615</v>
      </c>
      <c r="I6" s="160">
        <f>[7]STA_SP2_NO!$K$12</f>
        <v>6923</v>
      </c>
      <c r="J6" s="87">
        <f>'[8]СП-2 (н.о.)'!$K$15</f>
        <v>25862</v>
      </c>
      <c r="K6" s="160">
        <f>'[9]СП-2 (н.о.)'!$K$15</f>
        <v>19479</v>
      </c>
      <c r="L6" s="87">
        <f>'[10]СП-2 (н.о.)'!$K$15</f>
        <v>22417.41</v>
      </c>
      <c r="M6" s="160">
        <f>'[11]СП-2 (н.о.)'!$K$15</f>
        <v>12581</v>
      </c>
      <c r="N6" s="67">
        <f t="shared" si="0"/>
        <v>205427.09401999999</v>
      </c>
    </row>
    <row r="7" spans="1:14" ht="15.75" thickBot="1" x14ac:dyDescent="0.3">
      <c r="A7" s="36">
        <v>3</v>
      </c>
      <c r="B7" s="37" t="s">
        <v>41</v>
      </c>
      <c r="C7" s="160">
        <f>[1]STA_SP2_NO!$K$13</f>
        <v>168.82</v>
      </c>
      <c r="D7" s="87">
        <f>'[2]СП-2 (н.о.)'!$K$16</f>
        <v>1149.942</v>
      </c>
      <c r="E7" s="80">
        <f>'[3]СП-2 (н.о.)'!$K$16</f>
        <v>1705</v>
      </c>
      <c r="F7" s="245">
        <f>[4]STA_SP2_NO!$K$13</f>
        <v>1125.6600000000001</v>
      </c>
      <c r="G7" s="160">
        <f>[5]STA_SP2_NO!$K$13</f>
        <v>2159</v>
      </c>
      <c r="H7" s="168">
        <f>[6]STA_SP2_NO!$K$13</f>
        <v>570</v>
      </c>
      <c r="I7" s="160">
        <f>[7]STA_SP2_NO!$K$13</f>
        <v>283</v>
      </c>
      <c r="J7" s="87">
        <f>'[8]СП-2 (н.о.)'!$K$16</f>
        <v>5085</v>
      </c>
      <c r="K7" s="160">
        <f>'[9]СП-2 (н.о.)'!$K$16</f>
        <v>1738</v>
      </c>
      <c r="L7" s="87">
        <f>'[10]СП-2 (н.о.)'!$K$16</f>
        <v>2510.5300000000002</v>
      </c>
      <c r="M7" s="160">
        <f>'[11]СП-2 (н.о.)'!$K$16</f>
        <v>5815</v>
      </c>
      <c r="N7" s="67">
        <f t="shared" si="0"/>
        <v>22309.951999999997</v>
      </c>
    </row>
    <row r="8" spans="1:14" ht="15.75" thickBot="1" x14ac:dyDescent="0.3">
      <c r="A8" s="36">
        <v>4</v>
      </c>
      <c r="B8" s="37" t="s">
        <v>42</v>
      </c>
      <c r="C8" s="160">
        <f>[1]STA_SP2_NO!$K$14</f>
        <v>80.650000000000006</v>
      </c>
      <c r="D8" s="87">
        <f>'[2]СП-2 (н.о.)'!$K$17</f>
        <v>145.12100000000001</v>
      </c>
      <c r="E8" s="66">
        <f>'[3]СП-2 (н.о.)'!$K$17</f>
        <v>215</v>
      </c>
      <c r="F8" s="245">
        <f>[4]STA_SP2_NO!$K$14</f>
        <v>821.44</v>
      </c>
      <c r="G8" s="160">
        <f>[5]STA_SP2_NO!$K$14</f>
        <v>2908</v>
      </c>
      <c r="H8" s="168">
        <f>[6]STA_SP2_NO!$K$14</f>
        <v>77</v>
      </c>
      <c r="I8" s="160">
        <f>[7]STA_SP2_NO!$K$14</f>
        <v>3</v>
      </c>
      <c r="J8" s="87">
        <f>'[8]СП-2 (н.о.)'!$K$17</f>
        <v>208</v>
      </c>
      <c r="K8" s="160">
        <f>'[9]СП-2 (н.о.)'!$K$17</f>
        <v>208</v>
      </c>
      <c r="L8" s="87">
        <f>'[10]СП-2 (н.о.)'!$K$17</f>
        <v>270.2</v>
      </c>
      <c r="M8" s="160">
        <f>'[11]СП-2 (н.о.)'!$K$17</f>
        <v>55</v>
      </c>
      <c r="N8" s="67">
        <f t="shared" si="0"/>
        <v>4991.4110000000001</v>
      </c>
    </row>
    <row r="9" spans="1:14" ht="15.75" thickBot="1" x14ac:dyDescent="0.3">
      <c r="A9" s="36">
        <v>5</v>
      </c>
      <c r="B9" s="37" t="s">
        <v>43</v>
      </c>
      <c r="C9" s="160">
        <f>[1]STA_SP2_NO!$K$15</f>
        <v>153.26</v>
      </c>
      <c r="D9" s="87">
        <f>'[2]СП-2 (н.о.)'!$K$18</f>
        <v>53.744999999999997</v>
      </c>
      <c r="E9" s="80">
        <f>'[3]СП-2 (н.о.)'!$K$18</f>
        <v>377</v>
      </c>
      <c r="F9" s="245">
        <f>[4]STA_SP2_NO!$K$15</f>
        <v>0</v>
      </c>
      <c r="G9" s="160">
        <f>[5]STA_SP2_NO!$K$15</f>
        <v>1153</v>
      </c>
      <c r="H9" s="168">
        <f>[6]STA_SP2_NO!$K$15</f>
        <v>172</v>
      </c>
      <c r="I9" s="160">
        <f>[7]STA_SP2_NO!$K$15</f>
        <v>35</v>
      </c>
      <c r="J9" s="87">
        <f>'[8]СП-2 (н.о.)'!$K$18</f>
        <v>424</v>
      </c>
      <c r="K9" s="160">
        <f>'[9]СП-2 (н.о.)'!$K$18</f>
        <v>97</v>
      </c>
      <c r="L9" s="87">
        <f>'[10]СП-2 (н.о.)'!$K$18</f>
        <v>352</v>
      </c>
      <c r="M9" s="160">
        <f>'[11]СП-2 (н.о.)'!$K$18</f>
        <v>225</v>
      </c>
      <c r="N9" s="67">
        <f t="shared" si="0"/>
        <v>3042.0050000000001</v>
      </c>
    </row>
    <row r="10" spans="1:14" ht="15.75" thickBot="1" x14ac:dyDescent="0.3">
      <c r="A10" s="36">
        <v>6</v>
      </c>
      <c r="B10" s="37" t="s">
        <v>44</v>
      </c>
      <c r="C10" s="160">
        <f>[1]STA_SP2_NO!$K$16</f>
        <v>1086.49</v>
      </c>
      <c r="D10" s="87">
        <f>'[2]СП-2 (н.о.)'!$K$19</f>
        <v>2839.7650400000002</v>
      </c>
      <c r="E10" s="80">
        <f>'[3]СП-2 (н.о.)'!$K$19</f>
        <v>305</v>
      </c>
      <c r="F10" s="245">
        <f>[4]STA_SP2_NO!$K$16</f>
        <v>1152.8800000000001</v>
      </c>
      <c r="G10" s="160">
        <f>[5]STA_SP2_NO!$K$16</f>
        <v>713</v>
      </c>
      <c r="H10" s="168">
        <f>[6]STA_SP2_NO!$K$16</f>
        <v>523</v>
      </c>
      <c r="I10" s="160">
        <f>[7]STA_SP2_NO!$K$16</f>
        <v>515</v>
      </c>
      <c r="J10" s="87">
        <f>'[8]СП-2 (н.о.)'!$K$19</f>
        <v>831</v>
      </c>
      <c r="K10" s="160">
        <f>'[9]СП-2 (н.о.)'!$K$19</f>
        <v>2019</v>
      </c>
      <c r="L10" s="87">
        <f>'[10]СП-2 (н.о.)'!$K$19</f>
        <v>302.51</v>
      </c>
      <c r="M10" s="160">
        <f>'[11]СП-2 (н.о.)'!$K$19</f>
        <v>1992</v>
      </c>
      <c r="N10" s="67">
        <f t="shared" si="0"/>
        <v>12279.645040000001</v>
      </c>
    </row>
    <row r="11" spans="1:14" ht="15.75" thickBot="1" x14ac:dyDescent="0.3">
      <c r="A11" s="36">
        <v>7</v>
      </c>
      <c r="B11" s="37" t="s">
        <v>45</v>
      </c>
      <c r="C11" s="160">
        <f>[1]STA_SP2_NO!$K$17</f>
        <v>0</v>
      </c>
      <c r="D11" s="87">
        <f>'[2]СП-2 (н.о.)'!$K$20</f>
        <v>232.89099999999999</v>
      </c>
      <c r="E11" s="66">
        <f>'[3]СП-2 (н.о.)'!$K$20</f>
        <v>0</v>
      </c>
      <c r="F11" s="245">
        <f>[4]STA_SP2_NO!$K$17</f>
        <v>0</v>
      </c>
      <c r="G11" s="160">
        <f>[5]STA_SP2_NO!$K$17</f>
        <v>20</v>
      </c>
      <c r="H11" s="168">
        <f>[6]STA_SP2_NO!$K$17</f>
        <v>0</v>
      </c>
      <c r="I11" s="160">
        <f>[7]STA_SP2_NO!$K$17</f>
        <v>0</v>
      </c>
      <c r="J11" s="87">
        <f>'[8]СП-2 (н.о.)'!$K$20</f>
        <v>20</v>
      </c>
      <c r="K11" s="160">
        <f>'[9]СП-2 (н.о.)'!$K$20</f>
        <v>345</v>
      </c>
      <c r="L11" s="87">
        <f>'[10]СП-2 (н.о.)'!$K$20</f>
        <v>0</v>
      </c>
      <c r="M11" s="160">
        <f>'[11]СП-2 (н.о.)'!$K$20</f>
        <v>39</v>
      </c>
      <c r="N11" s="67">
        <f t="shared" si="0"/>
        <v>656.89099999999996</v>
      </c>
    </row>
    <row r="12" spans="1:14" ht="15.75" thickBot="1" x14ac:dyDescent="0.3">
      <c r="A12" s="36">
        <v>8</v>
      </c>
      <c r="B12" s="37" t="s">
        <v>46</v>
      </c>
      <c r="C12" s="160">
        <f>[1]STA_SP2_NO!$K$18</f>
        <v>230.8</v>
      </c>
      <c r="D12" s="87">
        <f>'[2]СП-2 (н.о.)'!$K$21</f>
        <v>54.353000000000002</v>
      </c>
      <c r="E12" s="66">
        <f>'[3]СП-2 (н.о.)'!$K$21</f>
        <v>2813</v>
      </c>
      <c r="F12" s="245">
        <f>[4]STA_SP2_NO!$K$18</f>
        <v>467.61</v>
      </c>
      <c r="G12" s="160">
        <f>[5]STA_SP2_NO!$K$18</f>
        <v>380</v>
      </c>
      <c r="H12" s="168">
        <f>[6]STA_SP2_NO!$K$18</f>
        <v>288</v>
      </c>
      <c r="I12" s="160">
        <f>[7]STA_SP2_NO!$K$18</f>
        <v>201.3</v>
      </c>
      <c r="J12" s="87">
        <f>'[8]СП-2 (н.о.)'!$K$21</f>
        <v>1020</v>
      </c>
      <c r="K12" s="160">
        <f>'[9]СП-2 (н.о.)'!$K$21</f>
        <v>1634</v>
      </c>
      <c r="L12" s="87">
        <f>'[10]СП-2 (н.о.)'!$K$21</f>
        <v>124.76</v>
      </c>
      <c r="M12" s="160">
        <f>'[11]СП-2 (н.о.)'!$K$21</f>
        <v>634</v>
      </c>
      <c r="N12" s="67">
        <f t="shared" si="0"/>
        <v>7847.8230000000012</v>
      </c>
    </row>
    <row r="13" spans="1:14" ht="23.25" thickBot="1" x14ac:dyDescent="0.3">
      <c r="A13" s="36">
        <v>9</v>
      </c>
      <c r="B13" s="65" t="s">
        <v>47</v>
      </c>
      <c r="C13" s="160">
        <f>[1]STA_SP2_NO!$K$19</f>
        <v>0</v>
      </c>
      <c r="D13" s="87">
        <f>'[2]СП-2 (н.о.)'!$K$22</f>
        <v>0</v>
      </c>
      <c r="E13" s="66">
        <f>'[3]СП-2 (н.о.)'!$K$22</f>
        <v>0</v>
      </c>
      <c r="F13" s="245">
        <f>[4]STA_SP2_NO!$K$19</f>
        <v>0</v>
      </c>
      <c r="G13" s="160">
        <f>[5]STA_SP2_NO!$K$19</f>
        <v>0</v>
      </c>
      <c r="H13" s="168">
        <f>[6]STA_SP2_NO!$K$19</f>
        <v>0</v>
      </c>
      <c r="I13" s="160">
        <f>[7]STA_SP2_NO!$K$19</f>
        <v>0</v>
      </c>
      <c r="J13" s="87">
        <f>'[8]СП-2 (н.о.)'!$K$22</f>
        <v>0</v>
      </c>
      <c r="K13" s="160">
        <f>'[9]СП-2 (н.о.)'!$K$22</f>
        <v>0</v>
      </c>
      <c r="L13" s="87">
        <f>'[10]СП-2 (н.о.)'!$K$22</f>
        <v>0</v>
      </c>
      <c r="M13" s="160">
        <f>'[11]СП-2 (н.о.)'!$K$22</f>
        <v>0</v>
      </c>
      <c r="N13" s="37">
        <f t="shared" si="0"/>
        <v>0</v>
      </c>
    </row>
    <row r="14" spans="1:14" ht="34.5" thickBot="1" x14ac:dyDescent="0.3">
      <c r="A14" s="36">
        <v>10</v>
      </c>
      <c r="B14" s="222" t="s">
        <v>48</v>
      </c>
      <c r="C14" s="160">
        <f>[1]STA_SP2_NO!$K$20</f>
        <v>0</v>
      </c>
      <c r="D14" s="87">
        <f>'[2]СП-2 (н.о.)'!$K$23</f>
        <v>0</v>
      </c>
      <c r="E14" s="66">
        <f>'[3]СП-2 (н.о.)'!$K$23</f>
        <v>0</v>
      </c>
      <c r="F14" s="245">
        <f>[4]STA_SP2_NO!$K$20</f>
        <v>0</v>
      </c>
      <c r="G14" s="160">
        <f>[5]STA_SP2_NO!$K$20</f>
        <v>0</v>
      </c>
      <c r="H14" s="168">
        <f>[6]STA_SP2_NO!$K$20</f>
        <v>0</v>
      </c>
      <c r="I14" s="160">
        <f>[7]STA_SP2_NO!$K$20</f>
        <v>0</v>
      </c>
      <c r="J14" s="87">
        <f>'[8]СП-2 (н.о.)'!$K$23</f>
        <v>0</v>
      </c>
      <c r="K14" s="160">
        <f>'[9]СП-2 (н.о.)'!$K$23</f>
        <v>0</v>
      </c>
      <c r="L14" s="87">
        <f>'[10]СП-2 (н.о.)'!$K$23</f>
        <v>0</v>
      </c>
      <c r="M14" s="160">
        <f>'[11]СП-2 (н.о.)'!$K$23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60">
        <f>[1]STA_SP2_NO!$K$21</f>
        <v>0</v>
      </c>
      <c r="D15" s="87">
        <f>'[2]СП-2 (н.о.)'!$K$24</f>
        <v>0</v>
      </c>
      <c r="E15" s="66">
        <f>'[3]СП-2 (н.о.)'!$K$24</f>
        <v>0</v>
      </c>
      <c r="F15" s="245">
        <f>[4]STA_SP2_NO!$K$21</f>
        <v>0</v>
      </c>
      <c r="G15" s="160">
        <f>[5]STA_SP2_NO!$K$21</f>
        <v>0</v>
      </c>
      <c r="H15" s="168">
        <f>[6]STA_SP2_NO!$K$21</f>
        <v>1343</v>
      </c>
      <c r="I15" s="160">
        <f>[7]STA_SP2_NO!$K$21</f>
        <v>0</v>
      </c>
      <c r="J15" s="87">
        <f>'[8]СП-2 (н.о.)'!$K$24</f>
        <v>0</v>
      </c>
      <c r="K15" s="160">
        <f>'[9]СП-2 (н.о.)'!$K$24</f>
        <v>0</v>
      </c>
      <c r="L15" s="87">
        <f>'[10]СП-2 (н.о.)'!$K$24</f>
        <v>0</v>
      </c>
      <c r="M15" s="160">
        <f>'[11]СП-2 (н.о.)'!$K$24</f>
        <v>0</v>
      </c>
      <c r="N15" s="37">
        <f t="shared" si="0"/>
        <v>1343</v>
      </c>
    </row>
    <row r="16" spans="1:14" ht="57" thickBot="1" x14ac:dyDescent="0.3">
      <c r="A16" s="36">
        <v>12</v>
      </c>
      <c r="B16" s="65" t="s">
        <v>50</v>
      </c>
      <c r="C16" s="160">
        <f>[1]STA_SP2_NO!$K$22</f>
        <v>0</v>
      </c>
      <c r="D16" s="87">
        <f>'[2]СП-2 (н.о.)'!$K$25</f>
        <v>0</v>
      </c>
      <c r="E16" s="66">
        <f>'[3]СП-2 (н.о.)'!$K$25</f>
        <v>0</v>
      </c>
      <c r="F16" s="245">
        <f>[4]STA_SP2_NO!$K$22</f>
        <v>0</v>
      </c>
      <c r="G16" s="160">
        <f>[5]STA_SP2_NO!$K$22</f>
        <v>0</v>
      </c>
      <c r="H16" s="168">
        <f>[6]STA_SP2_NO!$K$22</f>
        <v>0</v>
      </c>
      <c r="I16" s="160">
        <f>[7]STA_SP2_NO!$K$22</f>
        <v>0</v>
      </c>
      <c r="J16" s="87">
        <f>'[8]СП-2 (н.о.)'!$K$25</f>
        <v>0</v>
      </c>
      <c r="K16" s="160">
        <f>'[9]СП-2 (н.о.)'!$K$25</f>
        <v>0</v>
      </c>
      <c r="L16" s="87">
        <f>'[10]СП-2 (н.о.)'!$K$25</f>
        <v>0</v>
      </c>
      <c r="M16" s="160">
        <f>'[11]СП-2 (н.о.)'!$K$25</f>
        <v>0</v>
      </c>
      <c r="N16" s="3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160">
        <f>[1]STA_SP2_NO!$K$23</f>
        <v>140.19999999999999</v>
      </c>
      <c r="D17" s="87">
        <f>'[2]СП-2 (н.о.)'!$K$26</f>
        <v>0</v>
      </c>
      <c r="E17" s="66">
        <f>'[3]СП-2 (н.о.)'!$K$26</f>
        <v>0</v>
      </c>
      <c r="F17" s="245">
        <f>[4]STA_SP2_NO!$K$23</f>
        <v>0</v>
      </c>
      <c r="G17" s="160">
        <f>[5]STA_SP2_NO!$K$23</f>
        <v>0</v>
      </c>
      <c r="H17" s="168">
        <f>[6]STA_SP2_NO!$K$23</f>
        <v>0</v>
      </c>
      <c r="I17" s="160">
        <f>[7]STA_SP2_NO!$K$23</f>
        <v>0</v>
      </c>
      <c r="J17" s="87">
        <f>'[8]СП-2 (н.о.)'!$K$26</f>
        <v>0</v>
      </c>
      <c r="K17" s="160">
        <f>'[9]СП-2 (н.о.)'!$K$26</f>
        <v>0</v>
      </c>
      <c r="L17" s="87">
        <f>'[10]СП-2 (н.о.)'!$K$26</f>
        <v>0</v>
      </c>
      <c r="M17" s="160">
        <f>'[11]СП-2 (н.о.)'!$K$26</f>
        <v>0</v>
      </c>
      <c r="N17" s="37">
        <f t="shared" si="0"/>
        <v>140.19999999999999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84274.76</v>
      </c>
      <c r="D18" s="46">
        <f>SUM(D5:D17)</f>
        <v>165328.83097000004</v>
      </c>
      <c r="E18" s="45">
        <f t="shared" si="1"/>
        <v>150051</v>
      </c>
      <c r="F18" s="46">
        <f>SUM(F5:F17)</f>
        <v>148447.37</v>
      </c>
      <c r="G18" s="45">
        <f t="shared" si="1"/>
        <v>252333</v>
      </c>
      <c r="H18" s="46">
        <f t="shared" si="1"/>
        <v>134668</v>
      </c>
      <c r="I18" s="45">
        <f>SUM(I5:I17)</f>
        <v>97069.3</v>
      </c>
      <c r="J18" s="46">
        <f t="shared" si="1"/>
        <v>265141</v>
      </c>
      <c r="K18" s="95">
        <f t="shared" si="1"/>
        <v>149043</v>
      </c>
      <c r="L18" s="46">
        <f t="shared" si="1"/>
        <v>174103.99000000002</v>
      </c>
      <c r="M18" s="45">
        <f t="shared" si="1"/>
        <v>134457</v>
      </c>
      <c r="N18" s="43">
        <f>SUM(N5:N17)</f>
        <v>1754917.2509700004</v>
      </c>
    </row>
    <row r="19" spans="1:14" ht="15.75" thickBot="1" x14ac:dyDescent="0.3"/>
    <row r="20" spans="1:14" ht="15.75" thickBot="1" x14ac:dyDescent="0.3">
      <c r="A20" s="387" t="s">
        <v>53</v>
      </c>
      <c r="B20" s="388"/>
      <c r="C20" s="68">
        <f>C18/N18</f>
        <v>4.8022070529774877E-2</v>
      </c>
      <c r="D20" s="69">
        <f>D18/N18</f>
        <v>9.4208904082866224E-2</v>
      </c>
      <c r="E20" s="52">
        <f>E18/N18</f>
        <v>8.5503176811933368E-2</v>
      </c>
      <c r="F20" s="69">
        <f>F18/N18</f>
        <v>8.4589384438467544E-2</v>
      </c>
      <c r="G20" s="52">
        <f>G18/N18</f>
        <v>0.14378626676587017</v>
      </c>
      <c r="H20" s="69">
        <f>H18/N18</f>
        <v>7.6737521342139958E-2</v>
      </c>
      <c r="I20" s="52">
        <f>I18/N18</f>
        <v>5.5312750470910589E-2</v>
      </c>
      <c r="J20" s="69">
        <f>J18/N18</f>
        <v>0.15108461658431352</v>
      </c>
      <c r="K20" s="52">
        <f>K18/N18</f>
        <v>8.4928790755016539E-2</v>
      </c>
      <c r="L20" s="69">
        <f>L18/N18</f>
        <v>9.920923046586215E-2</v>
      </c>
      <c r="M20" s="70">
        <f>M18/N18</f>
        <v>7.6617287752844876E-2</v>
      </c>
      <c r="N20" s="22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I30" sqref="I30"/>
    </sheetView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66"/>
      <c r="B1" s="29"/>
      <c r="C1" s="324" t="s">
        <v>109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[1]STA_SP2_NO!$J$25</f>
        <v>13</v>
      </c>
      <c r="D5" s="163">
        <f>'[2]СП-2 (н.о.)'!$J$28</f>
        <v>57</v>
      </c>
      <c r="E5" s="79">
        <f>'[3]СП-2 (н.о.)'!$J$28</f>
        <v>21</v>
      </c>
      <c r="F5" s="87">
        <f>[4]STA_SP2_NO!$J$25</f>
        <v>62</v>
      </c>
      <c r="G5" s="79">
        <f>[5]STA_SP2_NO!$J$25</f>
        <v>34</v>
      </c>
      <c r="H5" s="87">
        <f>[6]STA_SP2_NO!$J$25</f>
        <v>30</v>
      </c>
      <c r="I5" s="79">
        <f>[7]STA_SP2_NO!$J$25</f>
        <v>48</v>
      </c>
      <c r="J5" s="87">
        <f>'[8]СП-2 (н.о.)'!$J$28</f>
        <v>50</v>
      </c>
      <c r="K5" s="79">
        <f>'[9]СП-2 (н.о.)'!$J$28</f>
        <v>37</v>
      </c>
      <c r="L5" s="87">
        <f>'[10]СП-2 (н.о.)'!$J$28</f>
        <v>140</v>
      </c>
      <c r="M5" s="79">
        <f>'[11]СП-2 (н.о.)'!$J$28</f>
        <v>42</v>
      </c>
      <c r="N5" s="237">
        <f t="shared" ref="N5:N12" si="0">SUM(C5:M5)</f>
        <v>534</v>
      </c>
    </row>
    <row r="6" spans="1:14" x14ac:dyDescent="0.25">
      <c r="A6" s="36">
        <v>2</v>
      </c>
      <c r="B6" s="37" t="s">
        <v>40</v>
      </c>
      <c r="C6" s="80">
        <f>[1]STA_SP2_NO!$J$26</f>
        <v>31</v>
      </c>
      <c r="D6" s="163">
        <f>'[2]СП-2 (н.о.)'!$J$29</f>
        <v>160</v>
      </c>
      <c r="E6" s="80">
        <f>'[3]СП-2 (н.о.)'!$J$29</f>
        <v>36</v>
      </c>
      <c r="F6" s="87">
        <f>[4]STA_SP2_NO!$J$26</f>
        <v>95</v>
      </c>
      <c r="G6" s="79">
        <f>[5]STA_SP2_NO!$J$26</f>
        <v>43</v>
      </c>
      <c r="H6" s="87">
        <f>[6]STA_SP2_NO!$J$26</f>
        <v>33</v>
      </c>
      <c r="I6" s="79">
        <f>[7]STA_SP2_NO!$J$26</f>
        <v>0</v>
      </c>
      <c r="J6" s="87">
        <f>'[8]СП-2 (н.о.)'!$J$29</f>
        <v>56</v>
      </c>
      <c r="K6" s="79">
        <f>'[9]СП-2 (н.о.)'!$J$29</f>
        <v>59</v>
      </c>
      <c r="L6" s="87">
        <f>'[10]СП-2 (н.о.)'!$J$29</f>
        <v>41</v>
      </c>
      <c r="M6" s="79">
        <f>'[11]СП-2 (н.о.)'!$J$29</f>
        <v>41</v>
      </c>
      <c r="N6" s="67">
        <f t="shared" si="0"/>
        <v>595</v>
      </c>
    </row>
    <row r="7" spans="1:14" x14ac:dyDescent="0.25">
      <c r="A7" s="36">
        <v>3</v>
      </c>
      <c r="B7" s="37" t="s">
        <v>41</v>
      </c>
      <c r="C7" s="80">
        <f>[1]STA_SP2_NO!$J$27</f>
        <v>0</v>
      </c>
      <c r="D7" s="163">
        <f>'[2]СП-2 (н.о.)'!$J$30</f>
        <v>11</v>
      </c>
      <c r="E7" s="66">
        <f>'[3]СП-2 (н.о.)'!$J$30</f>
        <v>1</v>
      </c>
      <c r="F7" s="87">
        <f>[4]STA_SP2_NO!$J$27</f>
        <v>7</v>
      </c>
      <c r="G7" s="79">
        <f>[5]STA_SP2_NO!$J$27</f>
        <v>4</v>
      </c>
      <c r="H7" s="87">
        <f>[6]STA_SP2_NO!$J$27</f>
        <v>0</v>
      </c>
      <c r="I7" s="79">
        <f>[7]STA_SP2_NO!$J$27</f>
        <v>12</v>
      </c>
      <c r="J7" s="87">
        <f>'[8]СП-2 (н.о.)'!$J$30</f>
        <v>9</v>
      </c>
      <c r="K7" s="79">
        <f>'[9]СП-2 (н.о.)'!$J$30</f>
        <v>1</v>
      </c>
      <c r="L7" s="87">
        <f>'[10]СП-2 (н.о.)'!$J$30</f>
        <v>3</v>
      </c>
      <c r="M7" s="79">
        <f>'[11]СП-2 (н.о.)'!$J$30</f>
        <v>3</v>
      </c>
      <c r="N7" s="37">
        <f t="shared" si="0"/>
        <v>51</v>
      </c>
    </row>
    <row r="8" spans="1:14" x14ac:dyDescent="0.25">
      <c r="A8" s="36">
        <v>4</v>
      </c>
      <c r="B8" s="37" t="s">
        <v>42</v>
      </c>
      <c r="C8" s="80">
        <f>[1]STA_SP2_NO!$J$28</f>
        <v>0</v>
      </c>
      <c r="D8" s="163">
        <f>'[2]СП-2 (н.о.)'!$J$31</f>
        <v>0</v>
      </c>
      <c r="E8" s="66">
        <f>'[3]СП-2 (н.о.)'!$J$31</f>
        <v>1</v>
      </c>
      <c r="F8" s="87">
        <f>[4]STA_SP2_NO!$J$28</f>
        <v>0</v>
      </c>
      <c r="G8" s="79">
        <f>[5]STA_SP2_NO!$J$28</f>
        <v>0</v>
      </c>
      <c r="H8" s="87">
        <f>[6]STA_SP2_NO!$J$28</f>
        <v>0</v>
      </c>
      <c r="I8" s="79">
        <f>[7]STA_SP2_NO!$J$28</f>
        <v>0</v>
      </c>
      <c r="J8" s="87">
        <f>'[8]СП-2 (н.о.)'!$J$31</f>
        <v>0</v>
      </c>
      <c r="K8" s="79">
        <f>'[9]СП-2 (н.о.)'!$J$31</f>
        <v>0</v>
      </c>
      <c r="L8" s="87">
        <f>'[10]СП-2 (н.о.)'!$J$31</f>
        <v>0</v>
      </c>
      <c r="M8" s="79">
        <f>'[11]СП-2 (н.о.)'!$J$31</f>
        <v>0</v>
      </c>
      <c r="N8" s="37">
        <f t="shared" si="0"/>
        <v>1</v>
      </c>
    </row>
    <row r="9" spans="1:14" x14ac:dyDescent="0.25">
      <c r="A9" s="36">
        <v>5</v>
      </c>
      <c r="B9" s="37" t="s">
        <v>43</v>
      </c>
      <c r="C9" s="80">
        <f>[1]STA_SP2_NO!$J$29</f>
        <v>0</v>
      </c>
      <c r="D9" s="163">
        <f>'[2]СП-2 (н.о.)'!$J$32</f>
        <v>0</v>
      </c>
      <c r="E9" s="66">
        <f>'[3]СП-2 (н.о.)'!$J$32</f>
        <v>0</v>
      </c>
      <c r="F9" s="87">
        <f>[4]STA_SP2_NO!$J$29</f>
        <v>0</v>
      </c>
      <c r="G9" s="79">
        <f>[5]STA_SP2_NO!$J$29</f>
        <v>0</v>
      </c>
      <c r="H9" s="87">
        <f>[6]STA_SP2_NO!$J$29</f>
        <v>0</v>
      </c>
      <c r="I9" s="79">
        <f>[7]STA_SP2_NO!$J$29</f>
        <v>0</v>
      </c>
      <c r="J9" s="87">
        <f>'[8]СП-2 (н.о.)'!$J$32</f>
        <v>0</v>
      </c>
      <c r="K9" s="79">
        <f>'[9]СП-2 (н.о.)'!$J$32</f>
        <v>0</v>
      </c>
      <c r="L9" s="87">
        <f>'[10]СП-2 (н.о.)'!$J$32</f>
        <v>0</v>
      </c>
      <c r="M9" s="79">
        <f>'[11]СП-2 (н.о.)'!$J$32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80">
        <f>[1]STA_SP2_NO!$J$30</f>
        <v>0</v>
      </c>
      <c r="D10" s="163">
        <f>'[2]СП-2 (н.о.)'!$J$33</f>
        <v>0</v>
      </c>
      <c r="E10" s="66">
        <f>'[3]СП-2 (н.о.)'!$J$33</f>
        <v>0</v>
      </c>
      <c r="F10" s="87">
        <f>[4]STA_SP2_NO!$J$30</f>
        <v>0</v>
      </c>
      <c r="G10" s="79">
        <f>[5]STA_SP2_NO!$J$30</f>
        <v>0</v>
      </c>
      <c r="H10" s="87">
        <f>[6]STA_SP2_NO!$J$30</f>
        <v>0</v>
      </c>
      <c r="I10" s="79">
        <f>[7]STA_SP2_NO!$J$30</f>
        <v>0</v>
      </c>
      <c r="J10" s="87">
        <f>'[8]СП-2 (н.о.)'!$J$33</f>
        <v>0</v>
      </c>
      <c r="K10" s="79">
        <f>'[9]СП-2 (н.о.)'!$J$33</f>
        <v>0</v>
      </c>
      <c r="L10" s="87">
        <f>'[10]СП-2 (н.о.)'!$J$33</f>
        <v>0</v>
      </c>
      <c r="M10" s="79">
        <f>'[11]СП-2 (н.о.)'!$J$33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80">
        <f>[1]STA_SP2_NO!$J$31</f>
        <v>0</v>
      </c>
      <c r="D11" s="163">
        <f>'[2]СП-2 (н.о.)'!$J$34</f>
        <v>10</v>
      </c>
      <c r="E11" s="66">
        <f>'[3]СП-2 (н.о.)'!$J$34</f>
        <v>7</v>
      </c>
      <c r="F11" s="87">
        <f>[4]STA_SP2_NO!$J$31</f>
        <v>0</v>
      </c>
      <c r="G11" s="79">
        <f>[5]STA_SP2_NO!$J$31</f>
        <v>0</v>
      </c>
      <c r="H11" s="87">
        <f>[6]STA_SP2_NO!$J$31</f>
        <v>0</v>
      </c>
      <c r="I11" s="79">
        <f>[7]STA_SP2_NO!$J$31</f>
        <v>1</v>
      </c>
      <c r="J11" s="87">
        <f>'[8]СП-2 (н.о.)'!$J$34</f>
        <v>2</v>
      </c>
      <c r="K11" s="79">
        <f>'[9]СП-2 (н.о.)'!$J$34</f>
        <v>3</v>
      </c>
      <c r="L11" s="87">
        <f>'[10]СП-2 (н.о.)'!$J$34</f>
        <v>0</v>
      </c>
      <c r="M11" s="79">
        <f>'[11]СП-2 (н.о.)'!$J$34</f>
        <v>1</v>
      </c>
      <c r="N11" s="236">
        <f t="shared" si="0"/>
        <v>24</v>
      </c>
    </row>
    <row r="12" spans="1:14" ht="15.75" thickBot="1" x14ac:dyDescent="0.3">
      <c r="A12" s="38">
        <v>8</v>
      </c>
      <c r="B12" s="39" t="s">
        <v>46</v>
      </c>
      <c r="C12" s="80">
        <f>[1]STA_SP2_NO!$J$32</f>
        <v>0</v>
      </c>
      <c r="D12" s="163">
        <f>'[2]СП-2 (н.о.)'!$J$35</f>
        <v>0</v>
      </c>
      <c r="E12" s="81">
        <f>'[3]СП-2 (н.о.)'!$J$35</f>
        <v>0</v>
      </c>
      <c r="F12" s="87">
        <f>[4]STA_SP2_NO!$J$32</f>
        <v>0</v>
      </c>
      <c r="G12" s="79">
        <f>[5]STA_SP2_NO!$J$32</f>
        <v>0</v>
      </c>
      <c r="H12" s="87">
        <f>[6]STA_SP2_NO!$J$32</f>
        <v>0</v>
      </c>
      <c r="I12" s="79">
        <f>[7]STA_SP2_NO!$J$32</f>
        <v>0</v>
      </c>
      <c r="J12" s="87">
        <f>'[8]СП-2 (н.о.)'!$J$35</f>
        <v>0</v>
      </c>
      <c r="K12" s="79">
        <f>'[9]СП-2 (н.о.)'!$J$35</f>
        <v>0</v>
      </c>
      <c r="L12" s="87">
        <f>'[10]СП-2 (н.о.)'!$J$35</f>
        <v>0</v>
      </c>
      <c r="M12" s="79">
        <f>'[11]СП-2 (н.о.)'!$J$35</f>
        <v>0</v>
      </c>
      <c r="N12" s="235">
        <f t="shared" si="0"/>
        <v>0</v>
      </c>
    </row>
    <row r="13" spans="1:14" ht="15.75" thickBot="1" x14ac:dyDescent="0.3">
      <c r="A13" s="40"/>
      <c r="B13" s="41" t="s">
        <v>54</v>
      </c>
      <c r="C13" s="45">
        <f t="shared" ref="C13:N13" si="1">SUM(C5:C12)</f>
        <v>44</v>
      </c>
      <c r="D13" s="43">
        <f t="shared" si="1"/>
        <v>238</v>
      </c>
      <c r="E13" s="45">
        <f t="shared" si="1"/>
        <v>66</v>
      </c>
      <c r="F13" s="46">
        <f t="shared" si="1"/>
        <v>164</v>
      </c>
      <c r="G13" s="45">
        <f t="shared" si="1"/>
        <v>81</v>
      </c>
      <c r="H13" s="46">
        <f t="shared" si="1"/>
        <v>63</v>
      </c>
      <c r="I13" s="45">
        <f t="shared" si="1"/>
        <v>61</v>
      </c>
      <c r="J13" s="46">
        <f t="shared" si="1"/>
        <v>117</v>
      </c>
      <c r="K13" s="45">
        <f t="shared" si="1"/>
        <v>100</v>
      </c>
      <c r="L13" s="46">
        <f t="shared" si="1"/>
        <v>184</v>
      </c>
      <c r="M13" s="45">
        <f t="shared" si="1"/>
        <v>87</v>
      </c>
      <c r="N13" s="43">
        <f t="shared" si="1"/>
        <v>1205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94" t="s">
        <v>53</v>
      </c>
      <c r="B16" s="395"/>
      <c r="C16" s="68">
        <f>C13/N13</f>
        <v>3.6514522821576766E-2</v>
      </c>
      <c r="D16" s="69">
        <f>D13/N13</f>
        <v>0.19751037344398339</v>
      </c>
      <c r="E16" s="52">
        <f>E13/N13</f>
        <v>5.4771784232365145E-2</v>
      </c>
      <c r="F16" s="69">
        <f>F13/N13</f>
        <v>0.13609958506224065</v>
      </c>
      <c r="G16" s="52">
        <f>G13/N13</f>
        <v>6.721991701244813E-2</v>
      </c>
      <c r="H16" s="69">
        <f>H13/N13</f>
        <v>5.2282157676348549E-2</v>
      </c>
      <c r="I16" s="52">
        <f>I13/N13</f>
        <v>5.062240663900415E-2</v>
      </c>
      <c r="J16" s="69">
        <f>J13/N13</f>
        <v>9.7095435684647305E-2</v>
      </c>
      <c r="K16" s="52">
        <f>K13/N13</f>
        <v>8.2987551867219914E-2</v>
      </c>
      <c r="L16" s="69">
        <f>L13/N13</f>
        <v>0.15269709543568466</v>
      </c>
      <c r="M16" s="70">
        <f>M13/N13</f>
        <v>7.2199170124481321E-2</v>
      </c>
      <c r="N16" s="221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29"/>
      <c r="C18" s="324" t="s">
        <v>110</v>
      </c>
      <c r="D18" s="325"/>
      <c r="E18" s="325"/>
      <c r="F18" s="325"/>
      <c r="G18" s="325"/>
      <c r="H18" s="325"/>
      <c r="I18" s="325"/>
      <c r="J18" s="326"/>
      <c r="K18" s="326"/>
      <c r="L18" s="29"/>
      <c r="M18" s="29"/>
      <c r="N18" s="218" t="s">
        <v>36</v>
      </c>
    </row>
    <row r="19" spans="1:14" ht="15.75" thickBot="1" x14ac:dyDescent="0.3">
      <c r="A19" s="327" t="s">
        <v>0</v>
      </c>
      <c r="B19" s="329" t="s">
        <v>1</v>
      </c>
      <c r="C19" s="360" t="s">
        <v>2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29" t="s">
        <v>3</v>
      </c>
    </row>
    <row r="20" spans="1:14" x14ac:dyDescent="0.25">
      <c r="A20" s="361"/>
      <c r="B20" s="363"/>
      <c r="C20" s="382" t="s">
        <v>69</v>
      </c>
      <c r="D20" s="329" t="s">
        <v>4</v>
      </c>
      <c r="E20" s="367" t="s">
        <v>5</v>
      </c>
      <c r="F20" s="385" t="s">
        <v>6</v>
      </c>
      <c r="G20" s="367" t="s">
        <v>7</v>
      </c>
      <c r="H20" s="365" t="s">
        <v>8</v>
      </c>
      <c r="I20" s="367" t="s">
        <v>94</v>
      </c>
      <c r="J20" s="365" t="s">
        <v>9</v>
      </c>
      <c r="K20" s="382" t="s">
        <v>10</v>
      </c>
      <c r="L20" s="329" t="s">
        <v>93</v>
      </c>
      <c r="M20" s="367" t="s">
        <v>11</v>
      </c>
      <c r="N20" s="370"/>
    </row>
    <row r="21" spans="1:14" ht="15.75" thickBot="1" x14ac:dyDescent="0.3">
      <c r="A21" s="362"/>
      <c r="B21" s="364"/>
      <c r="C21" s="384"/>
      <c r="D21" s="362"/>
      <c r="E21" s="362"/>
      <c r="F21" s="386"/>
      <c r="G21" s="362"/>
      <c r="H21" s="366"/>
      <c r="I21" s="362"/>
      <c r="J21" s="366"/>
      <c r="K21" s="384"/>
      <c r="L21" s="362"/>
      <c r="M21" s="362"/>
      <c r="N21" s="364"/>
    </row>
    <row r="22" spans="1:14" x14ac:dyDescent="0.25">
      <c r="A22" s="34">
        <v>1</v>
      </c>
      <c r="B22" s="35" t="s">
        <v>39</v>
      </c>
      <c r="C22" s="80">
        <f>[1]STA_SP2_NO!$K$25</f>
        <v>3897.3</v>
      </c>
      <c r="D22" s="163">
        <f>'[2]СП-2 (н.о.)'!$K$28</f>
        <v>18468.566740000002</v>
      </c>
      <c r="E22" s="79">
        <f>'[3]СП-2 (н.о.)'!$K$28</f>
        <v>10017</v>
      </c>
      <c r="F22" s="87">
        <f>[4]STA_SP2_NO!$K$25</f>
        <v>45960.87</v>
      </c>
      <c r="G22" s="79">
        <f>[5]STA_SP2_NO!$K$25</f>
        <v>9953</v>
      </c>
      <c r="H22" s="87">
        <f>[6]STA_SP2_NO!$K$25</f>
        <v>3462</v>
      </c>
      <c r="I22" s="79">
        <f>[7]STA_SP2_NO!$K$25</f>
        <v>10326</v>
      </c>
      <c r="J22" s="87">
        <f>'[8]СП-2 (н.о.)'!$K$28</f>
        <v>8481</v>
      </c>
      <c r="K22" s="79">
        <f>'[9]СП-2 (н.о.)'!$K$28</f>
        <v>27455</v>
      </c>
      <c r="L22" s="87">
        <f>'[10]СП-2 (н.о.)'!$K$28</f>
        <v>28014.74</v>
      </c>
      <c r="M22" s="79">
        <f>'[11]СП-2 (н.о.)'!$K$28</f>
        <v>65680</v>
      </c>
      <c r="N22" s="163">
        <f t="shared" ref="N22:N29" si="2">SUM(C22:M22)</f>
        <v>231715.47674000001</v>
      </c>
    </row>
    <row r="23" spans="1:14" x14ac:dyDescent="0.25">
      <c r="A23" s="36">
        <v>2</v>
      </c>
      <c r="B23" s="37" t="s">
        <v>40</v>
      </c>
      <c r="C23" s="80">
        <f>[1]STA_SP2_NO!$K$26</f>
        <v>9553.4699999999993</v>
      </c>
      <c r="D23" s="163">
        <f>'[2]СП-2 (н.о.)'!$K$29</f>
        <v>40292.787600000025</v>
      </c>
      <c r="E23" s="80">
        <f>'[3]СП-2 (н.о.)'!$K$29</f>
        <v>15830</v>
      </c>
      <c r="F23" s="87">
        <f>[4]STA_SP2_NO!$K$26</f>
        <v>18570.599999999999</v>
      </c>
      <c r="G23" s="79">
        <f>[5]STA_SP2_NO!$K$26</f>
        <v>6764</v>
      </c>
      <c r="H23" s="87">
        <f>[6]STA_SP2_NO!$K$26</f>
        <v>21902</v>
      </c>
      <c r="I23" s="79">
        <f>[7]STA_SP2_NO!$K$26</f>
        <v>0</v>
      </c>
      <c r="J23" s="87">
        <f>'[8]СП-2 (н.о.)'!$K$29</f>
        <v>19269</v>
      </c>
      <c r="K23" s="79">
        <f>'[9]СП-2 (н.о.)'!$K$29</f>
        <v>15311</v>
      </c>
      <c r="L23" s="87">
        <f>'[10]СП-2 (н.о.)'!$K$29</f>
        <v>12232.34</v>
      </c>
      <c r="M23" s="79">
        <f>'[11]СП-2 (н.о.)'!$K$29</f>
        <v>8430</v>
      </c>
      <c r="N23" s="67">
        <f t="shared" si="2"/>
        <v>168155.19760000001</v>
      </c>
    </row>
    <row r="24" spans="1:14" x14ac:dyDescent="0.25">
      <c r="A24" s="36">
        <v>3</v>
      </c>
      <c r="B24" s="37" t="s">
        <v>41</v>
      </c>
      <c r="C24" s="80">
        <f>[1]STA_SP2_NO!$K$27</f>
        <v>71.64</v>
      </c>
      <c r="D24" s="163">
        <f>'[2]СП-2 (н.о.)'!$K$30</f>
        <v>6138.2845599999991</v>
      </c>
      <c r="E24" s="80">
        <f>'[3]СП-2 (н.о.)'!$K$30</f>
        <v>347</v>
      </c>
      <c r="F24" s="87">
        <f>[4]STA_SP2_NO!$K$27</f>
        <v>579.28</v>
      </c>
      <c r="G24" s="79">
        <f>[5]STA_SP2_NO!$K$27</f>
        <v>1581</v>
      </c>
      <c r="H24" s="87">
        <f>[6]STA_SP2_NO!$K$27</f>
        <v>0</v>
      </c>
      <c r="I24" s="79">
        <f>[7]STA_SP2_NO!$K$27</f>
        <v>1615</v>
      </c>
      <c r="J24" s="87">
        <f>'[8]СП-2 (н.о.)'!$K$30</f>
        <v>1626</v>
      </c>
      <c r="K24" s="79">
        <f>'[9]СП-2 (н.о.)'!$K$30</f>
        <v>74</v>
      </c>
      <c r="L24" s="87">
        <f>'[10]СП-2 (н.о.)'!$K$30</f>
        <v>990.83</v>
      </c>
      <c r="M24" s="79">
        <f>'[11]СП-2 (н.о.)'!$K$30</f>
        <v>220</v>
      </c>
      <c r="N24" s="236">
        <f t="shared" si="2"/>
        <v>13243.034559999998</v>
      </c>
    </row>
    <row r="25" spans="1:14" x14ac:dyDescent="0.25">
      <c r="A25" s="36">
        <v>4</v>
      </c>
      <c r="B25" s="37" t="s">
        <v>42</v>
      </c>
      <c r="C25" s="80">
        <f>[1]STA_SP2_NO!$K$28</f>
        <v>0</v>
      </c>
      <c r="D25" s="163">
        <f>'[2]СП-2 (н.о.)'!$K$31</f>
        <v>0</v>
      </c>
      <c r="E25" s="66">
        <f>'[3]СП-2 (н.о.)'!$K$31</f>
        <v>10</v>
      </c>
      <c r="F25" s="87">
        <f>[4]STA_SP2_NO!$K$28</f>
        <v>0</v>
      </c>
      <c r="G25" s="79">
        <f>[5]STA_SP2_NO!$K$28</f>
        <v>0</v>
      </c>
      <c r="H25" s="87">
        <f>[6]STA_SP2_NO!$K$28</f>
        <v>0</v>
      </c>
      <c r="I25" s="79">
        <f>[7]STA_SP2_NO!$K$28</f>
        <v>0</v>
      </c>
      <c r="J25" s="87">
        <f>'[8]СП-2 (н.о.)'!$K$31</f>
        <v>0</v>
      </c>
      <c r="K25" s="79">
        <f>'[9]СП-2 (н.о.)'!$K$31</f>
        <v>0</v>
      </c>
      <c r="L25" s="87">
        <f>'[10]СП-2 (н.о.)'!$K$31</f>
        <v>0</v>
      </c>
      <c r="M25" s="79">
        <f>'[11]СП-2 (н.о.)'!$K$31</f>
        <v>0</v>
      </c>
      <c r="N25" s="236">
        <f t="shared" si="2"/>
        <v>10</v>
      </c>
    </row>
    <row r="26" spans="1:14" x14ac:dyDescent="0.25">
      <c r="A26" s="36">
        <v>5</v>
      </c>
      <c r="B26" s="37" t="s">
        <v>43</v>
      </c>
      <c r="C26" s="80">
        <f>[1]STA_SP2_NO!$K$29</f>
        <v>0</v>
      </c>
      <c r="D26" s="163">
        <f>'[2]СП-2 (н.о.)'!$K$32</f>
        <v>0</v>
      </c>
      <c r="E26" s="66">
        <f>'[3]СП-2 (н.о.)'!$K$32</f>
        <v>0</v>
      </c>
      <c r="F26" s="87">
        <f>[4]STA_SP2_NO!$K$29</f>
        <v>0</v>
      </c>
      <c r="G26" s="79">
        <f>[5]STA_SP2_NO!$K$29</f>
        <v>0</v>
      </c>
      <c r="H26" s="87">
        <f>[6]STA_SP2_NO!$K$29</f>
        <v>0</v>
      </c>
      <c r="I26" s="79">
        <f>[7]STA_SP2_NO!$K$29</f>
        <v>0</v>
      </c>
      <c r="J26" s="87">
        <f>'[8]СП-2 (н.о.)'!$K$32</f>
        <v>0</v>
      </c>
      <c r="K26" s="79">
        <f>'[9]СП-2 (н.о.)'!$K$32</f>
        <v>0</v>
      </c>
      <c r="L26" s="87">
        <f>'[10]СП-2 (н.о.)'!$K$32</f>
        <v>0</v>
      </c>
      <c r="M26" s="79">
        <f>'[11]СП-2 (н.о.)'!$K$32</f>
        <v>4</v>
      </c>
      <c r="N26" s="37">
        <f t="shared" si="2"/>
        <v>4</v>
      </c>
    </row>
    <row r="27" spans="1:14" x14ac:dyDescent="0.25">
      <c r="A27" s="36">
        <v>6</v>
      </c>
      <c r="B27" s="37" t="s">
        <v>44</v>
      </c>
      <c r="C27" s="80">
        <f>[1]STA_SP2_NO!$K$30</f>
        <v>0</v>
      </c>
      <c r="D27" s="163">
        <f>'[2]СП-2 (н.о.)'!$K$33</f>
        <v>0</v>
      </c>
      <c r="E27" s="66">
        <f>'[3]СП-2 (н.о.)'!$K$33</f>
        <v>0</v>
      </c>
      <c r="F27" s="87">
        <f>[4]STA_SP2_NO!$K$30</f>
        <v>3.11</v>
      </c>
      <c r="G27" s="79">
        <f>[5]STA_SP2_NO!$K$30</f>
        <v>0</v>
      </c>
      <c r="H27" s="87">
        <f>[6]STA_SP2_NO!$K$30</f>
        <v>0</v>
      </c>
      <c r="I27" s="79">
        <f>[7]STA_SP2_NO!$K$30</f>
        <v>0</v>
      </c>
      <c r="J27" s="87">
        <f>'[8]СП-2 (н.о.)'!$K$33</f>
        <v>0</v>
      </c>
      <c r="K27" s="79">
        <f>'[9]СП-2 (н.о.)'!$K$33</f>
        <v>0</v>
      </c>
      <c r="L27" s="87">
        <f>'[10]СП-2 (н.о.)'!$K$33</f>
        <v>0</v>
      </c>
      <c r="M27" s="79">
        <f>'[11]СП-2 (н.о.)'!$K$33</f>
        <v>0</v>
      </c>
      <c r="N27" s="37">
        <f t="shared" si="2"/>
        <v>3.11</v>
      </c>
    </row>
    <row r="28" spans="1:14" x14ac:dyDescent="0.25">
      <c r="A28" s="36">
        <v>7</v>
      </c>
      <c r="B28" s="37" t="s">
        <v>45</v>
      </c>
      <c r="C28" s="80">
        <f>[1]STA_SP2_NO!$K$31</f>
        <v>0</v>
      </c>
      <c r="D28" s="163">
        <f>'[2]СП-2 (н.о.)'!$K$34</f>
        <v>3700.6850100000001</v>
      </c>
      <c r="E28" s="66">
        <f>'[3]СП-2 (н.о.)'!$K$34</f>
        <v>718</v>
      </c>
      <c r="F28" s="87">
        <f>[4]STA_SP2_NO!$K$31</f>
        <v>0</v>
      </c>
      <c r="G28" s="79">
        <f>[5]STA_SP2_NO!$K$31</f>
        <v>0</v>
      </c>
      <c r="H28" s="87">
        <f>[6]STA_SP2_NO!$K$31</f>
        <v>0</v>
      </c>
      <c r="I28" s="79">
        <f>[7]STA_SP2_NO!$K$31</f>
        <v>27</v>
      </c>
      <c r="J28" s="87">
        <f>'[8]СП-2 (н.о.)'!$K$34</f>
        <v>155</v>
      </c>
      <c r="K28" s="79">
        <f>'[9]СП-2 (н.о.)'!$K$34</f>
        <v>199</v>
      </c>
      <c r="L28" s="87">
        <f>'[10]СП-2 (н.о.)'!$K$34</f>
        <v>0</v>
      </c>
      <c r="M28" s="79">
        <f>'[11]СП-2 (н.о.)'!$K$34</f>
        <v>59</v>
      </c>
      <c r="N28" s="67">
        <f t="shared" si="2"/>
        <v>4858.6850100000001</v>
      </c>
    </row>
    <row r="29" spans="1:14" ht="15.75" thickBot="1" x14ac:dyDescent="0.3">
      <c r="A29" s="38">
        <v>8</v>
      </c>
      <c r="B29" s="39" t="s">
        <v>46</v>
      </c>
      <c r="C29" s="80">
        <f>[1]STA_SP2_NO!$K$32</f>
        <v>0</v>
      </c>
      <c r="D29" s="163">
        <f>'[2]СП-2 (н.о.)'!$K$35</f>
        <v>0</v>
      </c>
      <c r="E29" s="81">
        <f>'[3]СП-2 (н.о.)'!$K$35</f>
        <v>0</v>
      </c>
      <c r="F29" s="87">
        <f>[4]STA_SP2_NO!$K$32</f>
        <v>0</v>
      </c>
      <c r="G29" s="79">
        <f>[5]STA_SP2_NO!$K$32</f>
        <v>0</v>
      </c>
      <c r="H29" s="87">
        <f>[6]STA_SP2_NO!$K$32</f>
        <v>0</v>
      </c>
      <c r="I29" s="79">
        <f>[7]STA_SP2_NO!$K$32</f>
        <v>0</v>
      </c>
      <c r="J29" s="87">
        <f>'[8]СП-2 (н.о.)'!$K$35</f>
        <v>0</v>
      </c>
      <c r="K29" s="79">
        <f>'[9]СП-2 (н.о.)'!$K$35</f>
        <v>0</v>
      </c>
      <c r="L29" s="87">
        <f>'[10]СП-2 (н.о.)'!$K$35</f>
        <v>0</v>
      </c>
      <c r="M29" s="79">
        <f>'[11]СП-2 (н.о.)'!$K$35</f>
        <v>0</v>
      </c>
      <c r="N29" s="258">
        <f t="shared" si="2"/>
        <v>0</v>
      </c>
    </row>
    <row r="30" spans="1:14" ht="15.75" thickBot="1" x14ac:dyDescent="0.3">
      <c r="A30" s="71"/>
      <c r="B30" s="41" t="s">
        <v>3</v>
      </c>
      <c r="C30" s="169">
        <f>SUM(C22:C28)</f>
        <v>13522.41</v>
      </c>
      <c r="D30" s="57">
        <f t="shared" ref="D30:K30" si="3">SUM(D22:D29)</f>
        <v>68600.323910000021</v>
      </c>
      <c r="E30" s="45">
        <f t="shared" si="3"/>
        <v>26922</v>
      </c>
      <c r="F30" s="137">
        <f>SUM(F22:F28)</f>
        <v>65113.86</v>
      </c>
      <c r="G30" s="45">
        <f>SUM(G22:G28)</f>
        <v>18298</v>
      </c>
      <c r="H30" s="46">
        <f t="shared" si="3"/>
        <v>25364</v>
      </c>
      <c r="I30" s="45">
        <f>SUM(I22:I29)</f>
        <v>11968</v>
      </c>
      <c r="J30" s="46">
        <f t="shared" si="3"/>
        <v>29531</v>
      </c>
      <c r="K30" s="45">
        <f t="shared" si="3"/>
        <v>43039</v>
      </c>
      <c r="L30" s="46">
        <f>SUM(L22:L28)</f>
        <v>41237.910000000003</v>
      </c>
      <c r="M30" s="95">
        <f>SUM(M22:M29)</f>
        <v>74393</v>
      </c>
      <c r="N30" s="43">
        <f>SUM(C30:M30)</f>
        <v>417989.50391000009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92" t="s">
        <v>53</v>
      </c>
      <c r="B32" s="393"/>
      <c r="C32" s="94">
        <f>C30/N30</f>
        <v>3.2351075501914024E-2</v>
      </c>
      <c r="D32" s="93">
        <f>D30/N30</f>
        <v>0.1641197285297642</v>
      </c>
      <c r="E32" s="94">
        <f>E30/N30</f>
        <v>6.4408315874354444E-2</v>
      </c>
      <c r="F32" s="51">
        <f>F30/N30</f>
        <v>0.15577869633305449</v>
      </c>
      <c r="G32" s="94">
        <f>G30/N30</f>
        <v>4.3776218849600243E-2</v>
      </c>
      <c r="H32" s="51">
        <f>H30/N30</f>
        <v>6.0680949551932484E-2</v>
      </c>
      <c r="I32" s="94">
        <f>I30/N30</f>
        <v>2.8632297911903797E-2</v>
      </c>
      <c r="J32" s="51">
        <f>J30/N30</f>
        <v>7.0650099401439764E-2</v>
      </c>
      <c r="K32" s="94">
        <f>K30/N30</f>
        <v>0.10296670035347824</v>
      </c>
      <c r="L32" s="51">
        <f>L30/N30</f>
        <v>9.8657764403766446E-2</v>
      </c>
      <c r="M32" s="94">
        <f>M30/N30</f>
        <v>0.17797815328879171</v>
      </c>
      <c r="N32" s="51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I29" sqref="I29"/>
    </sheetView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29"/>
      <c r="C1" s="324" t="s">
        <v>111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[1]STA_SP2_NO!$J$34</f>
        <v>1</v>
      </c>
      <c r="D5" s="163">
        <f>'[2]СП-2 (н.о.)'!$J$37</f>
        <v>1</v>
      </c>
      <c r="E5" s="79">
        <f>'[3]СП-2 (н.о.)'!$J$37</f>
        <v>9</v>
      </c>
      <c r="F5" s="87">
        <f>[4]STA_SP2_NO!$J$34</f>
        <v>3</v>
      </c>
      <c r="G5" s="79">
        <f>[5]STA_SP2_NO!$J$34</f>
        <v>10</v>
      </c>
      <c r="H5" s="87">
        <f>[6]STA_SP2_NO!$J$34</f>
        <v>2</v>
      </c>
      <c r="I5" s="79">
        <f>[7]STA_SP2_NO!$J$34</f>
        <v>0</v>
      </c>
      <c r="J5" s="87">
        <f>'[8]СП-2 (н.о.)'!$J$37</f>
        <v>0</v>
      </c>
      <c r="K5" s="79">
        <f>'[9]СП-2 (н.о.)'!$J$37</f>
        <v>0</v>
      </c>
      <c r="L5" s="87">
        <f>'[10]СП-2 (н.о.)'!$J$37</f>
        <v>1</v>
      </c>
      <c r="M5" s="79">
        <f>'[11]СП-2 (н.о.)'!$J$37</f>
        <v>0</v>
      </c>
      <c r="N5" s="163">
        <f t="shared" ref="N5:N12" si="0">SUM(C5:M5)</f>
        <v>27</v>
      </c>
    </row>
    <row r="6" spans="1:14" x14ac:dyDescent="0.25">
      <c r="A6" s="36">
        <v>2</v>
      </c>
      <c r="B6" s="37" t="s">
        <v>40</v>
      </c>
      <c r="C6" s="80">
        <f>[1]STA_SP2_NO!$J$35</f>
        <v>0</v>
      </c>
      <c r="D6" s="163">
        <f>'[2]СП-2 (н.о.)'!$J$38</f>
        <v>0</v>
      </c>
      <c r="E6" s="80">
        <f>'[3]СП-2 (н.о.)'!$J$38</f>
        <v>0</v>
      </c>
      <c r="F6" s="87">
        <f>[4]STA_SP2_NO!$J$35</f>
        <v>0</v>
      </c>
      <c r="G6" s="79">
        <f>[5]STA_SP2_NO!$J$35</f>
        <v>0</v>
      </c>
      <c r="H6" s="87">
        <f>[6]STA_SP2_NO!$J$35</f>
        <v>0</v>
      </c>
      <c r="I6" s="79">
        <f>[7]STA_SP2_NO!$J$35</f>
        <v>0</v>
      </c>
      <c r="J6" s="87">
        <f>'[8]СП-2 (н.о.)'!$J$38</f>
        <v>0</v>
      </c>
      <c r="K6" s="79">
        <f>'[9]СП-2 (н.о.)'!$J$38</f>
        <v>0</v>
      </c>
      <c r="L6" s="87">
        <f>'[10]СП-2 (н.о.)'!$J$38</f>
        <v>0</v>
      </c>
      <c r="M6" s="79">
        <f>'[11]СП-2 (н.о.)'!$J$38</f>
        <v>0</v>
      </c>
      <c r="N6" s="67">
        <f t="shared" si="0"/>
        <v>0</v>
      </c>
    </row>
    <row r="7" spans="1:14" x14ac:dyDescent="0.25">
      <c r="A7" s="36">
        <v>3</v>
      </c>
      <c r="B7" s="37" t="s">
        <v>41</v>
      </c>
      <c r="C7" s="80">
        <f>[1]STA_SP2_NO!$J$36</f>
        <v>0</v>
      </c>
      <c r="D7" s="163">
        <f>'[2]СП-2 (н.о.)'!$J$39</f>
        <v>0</v>
      </c>
      <c r="E7" s="80">
        <f>'[3]СП-2 (н.о.)'!$J$39</f>
        <v>0</v>
      </c>
      <c r="F7" s="87">
        <f>[4]STA_SP2_NO!$J$36</f>
        <v>0</v>
      </c>
      <c r="G7" s="79">
        <f>[5]STA_SP2_NO!$J$36</f>
        <v>0</v>
      </c>
      <c r="H7" s="87">
        <f>[6]STA_SP2_NO!$J$36</f>
        <v>0</v>
      </c>
      <c r="I7" s="79">
        <f>[7]STA_SP2_NO!$J$36</f>
        <v>0</v>
      </c>
      <c r="J7" s="87">
        <f>'[8]СП-2 (н.о.)'!$J$39</f>
        <v>0</v>
      </c>
      <c r="K7" s="79">
        <f>'[9]СП-2 (н.о.)'!$J$39</f>
        <v>0</v>
      </c>
      <c r="L7" s="87">
        <f>'[10]СП-2 (н.о.)'!$J$39</f>
        <v>0</v>
      </c>
      <c r="M7" s="79">
        <f>'[11]СП-2 (н.о.)'!$J$39</f>
        <v>0</v>
      </c>
      <c r="N7" s="67">
        <f t="shared" si="0"/>
        <v>0</v>
      </c>
    </row>
    <row r="8" spans="1:14" x14ac:dyDescent="0.25">
      <c r="A8" s="36">
        <v>4</v>
      </c>
      <c r="B8" s="37" t="s">
        <v>42</v>
      </c>
      <c r="C8" s="80">
        <f>[1]STA_SP2_NO!$J$37</f>
        <v>0</v>
      </c>
      <c r="D8" s="163">
        <f>'[2]СП-2 (н.о.)'!$J$40</f>
        <v>0</v>
      </c>
      <c r="E8" s="66">
        <f>'[3]СП-2 (н.о.)'!$J$40</f>
        <v>0</v>
      </c>
      <c r="F8" s="87">
        <f>[4]STA_SP2_NO!$J$37</f>
        <v>0</v>
      </c>
      <c r="G8" s="79">
        <f>[5]STA_SP2_NO!$J$37</f>
        <v>0</v>
      </c>
      <c r="H8" s="87">
        <f>[6]STA_SP2_NO!$J$37</f>
        <v>0</v>
      </c>
      <c r="I8" s="79">
        <f>[7]STA_SP2_NO!$J$37</f>
        <v>0</v>
      </c>
      <c r="J8" s="87">
        <f>'[8]СП-2 (н.о.)'!$J$40</f>
        <v>0</v>
      </c>
      <c r="K8" s="79">
        <f>'[9]СП-2 (н.о.)'!$J$40</f>
        <v>0</v>
      </c>
      <c r="L8" s="87">
        <f>'[10]СП-2 (н.о.)'!$J$40</f>
        <v>0</v>
      </c>
      <c r="M8" s="79">
        <f>'[11]СП-2 (н.о.)'!$J$40</f>
        <v>0</v>
      </c>
      <c r="N8" s="67">
        <f t="shared" si="0"/>
        <v>0</v>
      </c>
    </row>
    <row r="9" spans="1:14" x14ac:dyDescent="0.25">
      <c r="A9" s="36">
        <v>5</v>
      </c>
      <c r="B9" s="37" t="s">
        <v>43</v>
      </c>
      <c r="C9" s="80">
        <f>[1]STA_SP2_NO!$J$38</f>
        <v>0</v>
      </c>
      <c r="D9" s="163">
        <f>'[2]СП-2 (н.о.)'!$J$41</f>
        <v>0</v>
      </c>
      <c r="E9" s="66">
        <f>'[3]СП-2 (н.о.)'!$J$41</f>
        <v>0</v>
      </c>
      <c r="F9" s="87">
        <f>[4]STA_SP2_NO!$J$38</f>
        <v>0</v>
      </c>
      <c r="G9" s="79">
        <f>[5]STA_SP2_NO!$J$38</f>
        <v>0</v>
      </c>
      <c r="H9" s="87">
        <f>[6]STA_SP2_NO!$J$38</f>
        <v>0</v>
      </c>
      <c r="I9" s="79">
        <f>[7]STA_SP2_NO!$J$38</f>
        <v>0</v>
      </c>
      <c r="J9" s="87">
        <f>'[8]СП-2 (н.о.)'!$J$41</f>
        <v>0</v>
      </c>
      <c r="K9" s="79">
        <f>'[9]СП-2 (н.о.)'!$J$41</f>
        <v>0</v>
      </c>
      <c r="L9" s="87">
        <f>'[10]СП-2 (н.о.)'!$J$41</f>
        <v>0</v>
      </c>
      <c r="M9" s="79">
        <f>'[11]СП-2 (н.о.)'!$J$41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80">
        <f>[1]STA_SP2_NO!$J$39</f>
        <v>0</v>
      </c>
      <c r="D10" s="163">
        <f>'[2]СП-2 (н.о.)'!$J$42</f>
        <v>0</v>
      </c>
      <c r="E10" s="66">
        <f>'[3]СП-2 (н.о.)'!$J$42</f>
        <v>0</v>
      </c>
      <c r="F10" s="87">
        <f>[4]STA_SP2_NO!$J$39</f>
        <v>0</v>
      </c>
      <c r="G10" s="79">
        <f>[5]STA_SP2_NO!$J$39</f>
        <v>0</v>
      </c>
      <c r="H10" s="87">
        <f>[6]STA_SP2_NO!$J$39</f>
        <v>0</v>
      </c>
      <c r="I10" s="79">
        <f>[7]STA_SP2_NO!$J$39</f>
        <v>0</v>
      </c>
      <c r="J10" s="87">
        <f>'[8]СП-2 (н.о.)'!$J$42</f>
        <v>0</v>
      </c>
      <c r="K10" s="79">
        <f>'[9]СП-2 (н.о.)'!$J$42</f>
        <v>0</v>
      </c>
      <c r="L10" s="87">
        <f>'[10]СП-2 (н.о.)'!$J$42</f>
        <v>0</v>
      </c>
      <c r="M10" s="79">
        <f>'[11]СП-2 (н.о.)'!$J$42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80">
        <f>[1]STA_SP2_NO!$J$40</f>
        <v>0</v>
      </c>
      <c r="D11" s="163">
        <f>'[2]СП-2 (н.о.)'!$J$43</f>
        <v>0</v>
      </c>
      <c r="E11" s="66">
        <f>'[3]СП-2 (н.о.)'!$J$43</f>
        <v>0</v>
      </c>
      <c r="F11" s="87">
        <f>[4]STA_SP2_NO!$J$40</f>
        <v>0</v>
      </c>
      <c r="G11" s="79">
        <f>[5]STA_SP2_NO!$J$40</f>
        <v>0</v>
      </c>
      <c r="H11" s="87">
        <f>[6]STA_SP2_NO!$J$40</f>
        <v>0</v>
      </c>
      <c r="I11" s="79">
        <f>[7]STA_SP2_NO!$J$40</f>
        <v>0</v>
      </c>
      <c r="J11" s="87">
        <f>'[8]СП-2 (н.о.)'!$J$43</f>
        <v>0</v>
      </c>
      <c r="K11" s="79">
        <f>'[9]СП-2 (н.о.)'!$J$43</f>
        <v>0</v>
      </c>
      <c r="L11" s="87">
        <f>'[10]СП-2 (н.о.)'!$J$43</f>
        <v>0</v>
      </c>
      <c r="M11" s="79">
        <f>'[11]СП-2 (н.о.)'!$J$43</f>
        <v>0</v>
      </c>
      <c r="N11" s="67">
        <f t="shared" si="0"/>
        <v>0</v>
      </c>
    </row>
    <row r="12" spans="1:14" ht="15.75" thickBot="1" x14ac:dyDescent="0.3">
      <c r="A12" s="38">
        <v>8</v>
      </c>
      <c r="B12" s="39" t="s">
        <v>46</v>
      </c>
      <c r="C12" s="80">
        <f>[1]STA_SP2_NO!$J$41</f>
        <v>0</v>
      </c>
      <c r="D12" s="163">
        <f>'[2]СП-2 (н.о.)'!$J$44</f>
        <v>0</v>
      </c>
      <c r="E12" s="81">
        <f>'[3]СП-2 (н.о.)'!$J$44</f>
        <v>0</v>
      </c>
      <c r="F12" s="87">
        <f>[4]STA_SP2_NO!$J$41</f>
        <v>0</v>
      </c>
      <c r="G12" s="79">
        <f>[5]STA_SP2_NO!$J$41</f>
        <v>0</v>
      </c>
      <c r="H12" s="87">
        <f>[6]STA_SP2_NO!$J$41</f>
        <v>0</v>
      </c>
      <c r="I12" s="79">
        <f>[7]STA_SP2_NO!$J$41</f>
        <v>0</v>
      </c>
      <c r="J12" s="87">
        <f>'[8]СП-2 (н.о.)'!$J$44</f>
        <v>0</v>
      </c>
      <c r="K12" s="79">
        <f>'[9]СП-2 (н.о.)'!$J$44</f>
        <v>0</v>
      </c>
      <c r="L12" s="87">
        <f>'[10]СП-2 (н.о.)'!$J$44</f>
        <v>0</v>
      </c>
      <c r="M12" s="79">
        <f>'[11]СП-2 (н.о.)'!$J$44</f>
        <v>0</v>
      </c>
      <c r="N12" s="39">
        <f t="shared" si="0"/>
        <v>0</v>
      </c>
    </row>
    <row r="13" spans="1:14" ht="15.75" thickBot="1" x14ac:dyDescent="0.3">
      <c r="A13" s="71"/>
      <c r="B13" s="41" t="s">
        <v>30</v>
      </c>
      <c r="C13" s="169">
        <f t="shared" ref="C13:N13" si="1">SUM(C5:C12)</f>
        <v>1</v>
      </c>
      <c r="D13" s="43">
        <f t="shared" si="1"/>
        <v>1</v>
      </c>
      <c r="E13" s="45">
        <f t="shared" si="1"/>
        <v>9</v>
      </c>
      <c r="F13" s="46">
        <f t="shared" si="1"/>
        <v>3</v>
      </c>
      <c r="G13" s="45">
        <f t="shared" si="1"/>
        <v>10</v>
      </c>
      <c r="H13" s="46">
        <f t="shared" si="1"/>
        <v>2</v>
      </c>
      <c r="I13" s="45">
        <f t="shared" si="1"/>
        <v>0</v>
      </c>
      <c r="J13" s="46">
        <f t="shared" si="1"/>
        <v>0</v>
      </c>
      <c r="K13" s="45">
        <f t="shared" si="1"/>
        <v>0</v>
      </c>
      <c r="L13" s="46">
        <f t="shared" si="1"/>
        <v>1</v>
      </c>
      <c r="M13" s="45">
        <f t="shared" si="1"/>
        <v>0</v>
      </c>
      <c r="N13" s="43">
        <f t="shared" si="1"/>
        <v>27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96" t="s">
        <v>53</v>
      </c>
      <c r="B15" s="397"/>
      <c r="C15" s="94">
        <f>C13/N13</f>
        <v>3.7037037037037035E-2</v>
      </c>
      <c r="D15" s="93">
        <f>D13/N13</f>
        <v>3.7037037037037035E-2</v>
      </c>
      <c r="E15" s="92">
        <f>E13/N13</f>
        <v>0.33333333333333331</v>
      </c>
      <c r="F15" s="51">
        <f>F13/N13</f>
        <v>0.1111111111111111</v>
      </c>
      <c r="G15" s="92">
        <f>G13/N13</f>
        <v>0.37037037037037035</v>
      </c>
      <c r="H15" s="51">
        <f>H13/N13</f>
        <v>7.407407407407407E-2</v>
      </c>
      <c r="I15" s="92">
        <f>I13/N13</f>
        <v>0</v>
      </c>
      <c r="J15" s="51">
        <f>J13/N13</f>
        <v>0</v>
      </c>
      <c r="K15" s="92">
        <f>K13/N13</f>
        <v>0</v>
      </c>
      <c r="L15" s="51">
        <f>L13/N13</f>
        <v>3.7037037037037035E-2</v>
      </c>
      <c r="M15" s="92">
        <f>M13/N13</f>
        <v>0</v>
      </c>
      <c r="N15" s="51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29"/>
      <c r="C17" s="324" t="s">
        <v>112</v>
      </c>
      <c r="D17" s="325"/>
      <c r="E17" s="325"/>
      <c r="F17" s="325"/>
      <c r="G17" s="325"/>
      <c r="H17" s="325"/>
      <c r="I17" s="325"/>
      <c r="J17" s="326"/>
      <c r="K17" s="326"/>
      <c r="L17" s="29"/>
      <c r="M17" s="29"/>
      <c r="N17" s="218" t="s">
        <v>36</v>
      </c>
    </row>
    <row r="18" spans="1:14" ht="15.75" thickBot="1" x14ac:dyDescent="0.3">
      <c r="A18" s="327" t="s">
        <v>0</v>
      </c>
      <c r="B18" s="329" t="s">
        <v>1</v>
      </c>
      <c r="C18" s="360" t="s">
        <v>2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29" t="s">
        <v>3</v>
      </c>
    </row>
    <row r="19" spans="1:14" x14ac:dyDescent="0.25">
      <c r="A19" s="361"/>
      <c r="B19" s="363"/>
      <c r="C19" s="382" t="s">
        <v>69</v>
      </c>
      <c r="D19" s="329" t="s">
        <v>4</v>
      </c>
      <c r="E19" s="367" t="s">
        <v>5</v>
      </c>
      <c r="F19" s="385" t="s">
        <v>6</v>
      </c>
      <c r="G19" s="367" t="s">
        <v>7</v>
      </c>
      <c r="H19" s="365" t="s">
        <v>8</v>
      </c>
      <c r="I19" s="367" t="s">
        <v>94</v>
      </c>
      <c r="J19" s="365" t="s">
        <v>9</v>
      </c>
      <c r="K19" s="382" t="s">
        <v>10</v>
      </c>
      <c r="L19" s="329" t="s">
        <v>93</v>
      </c>
      <c r="M19" s="367" t="s">
        <v>11</v>
      </c>
      <c r="N19" s="370"/>
    </row>
    <row r="20" spans="1:14" ht="15.75" thickBot="1" x14ac:dyDescent="0.3">
      <c r="A20" s="362"/>
      <c r="B20" s="364"/>
      <c r="C20" s="384"/>
      <c r="D20" s="362"/>
      <c r="E20" s="362"/>
      <c r="F20" s="386"/>
      <c r="G20" s="362"/>
      <c r="H20" s="366"/>
      <c r="I20" s="362"/>
      <c r="J20" s="366"/>
      <c r="K20" s="384"/>
      <c r="L20" s="362"/>
      <c r="M20" s="362"/>
      <c r="N20" s="364"/>
    </row>
    <row r="21" spans="1:14" x14ac:dyDescent="0.25">
      <c r="A21" s="34">
        <v>1</v>
      </c>
      <c r="B21" s="35" t="s">
        <v>39</v>
      </c>
      <c r="C21" s="80">
        <f>[1]STA_SP2_NO!$K$34</f>
        <v>172.48</v>
      </c>
      <c r="D21" s="163">
        <f>'[2]СП-2 (н.о.)'!$K$37</f>
        <v>124.52</v>
      </c>
      <c r="E21" s="79">
        <f>'[3]СП-2 (н.о.)'!$K$37</f>
        <v>2716</v>
      </c>
      <c r="F21" s="87">
        <f>[4]STA_SP2_NO!$K$34</f>
        <v>4088</v>
      </c>
      <c r="G21" s="79">
        <f>[5]STA_SP2_NO!$K$34</f>
        <v>498</v>
      </c>
      <c r="H21" s="87">
        <f>[6]STA_SP2_NO!$K$34</f>
        <v>144</v>
      </c>
      <c r="I21" s="79">
        <f>[7]STA_SP2_NO!$K$34</f>
        <v>0</v>
      </c>
      <c r="J21" s="87">
        <f>'[8]СП-2 (н.о.)'!$K$37</f>
        <v>0</v>
      </c>
      <c r="K21" s="79">
        <f>'[9]СП-2 (н.о.)'!$K$37</f>
        <v>0</v>
      </c>
      <c r="L21" s="87">
        <f>'[10]СП-2 (н.о.)'!$K$37</f>
        <v>24.06</v>
      </c>
      <c r="M21" s="79">
        <f>'[11]СП-2 (н.о.)'!$K$37</f>
        <v>0</v>
      </c>
      <c r="N21" s="163">
        <f t="shared" ref="N21:N28" si="2">SUM(C21:M21)</f>
        <v>7767.06</v>
      </c>
    </row>
    <row r="22" spans="1:14" x14ac:dyDescent="0.25">
      <c r="A22" s="36">
        <v>2</v>
      </c>
      <c r="B22" s="37" t="s">
        <v>40</v>
      </c>
      <c r="C22" s="80">
        <f>[1]STA_SP2_NO!$K$35</f>
        <v>0</v>
      </c>
      <c r="D22" s="163">
        <f>'[2]СП-2 (н.о.)'!$K$38</f>
        <v>0</v>
      </c>
      <c r="E22" s="80">
        <f>'[3]СП-2 (н.о.)'!$K$38</f>
        <v>0</v>
      </c>
      <c r="F22" s="87">
        <f>[4]STA_SP2_NO!$K$35</f>
        <v>0</v>
      </c>
      <c r="G22" s="79">
        <f>[5]STA_SP2_NO!$K$35</f>
        <v>0</v>
      </c>
      <c r="H22" s="87">
        <f>[6]STA_SP2_NO!$K$35</f>
        <v>0</v>
      </c>
      <c r="I22" s="79">
        <f>[7]STA_SP2_NO!$K$35</f>
        <v>0</v>
      </c>
      <c r="J22" s="87">
        <f>'[8]СП-2 (н.о.)'!$K$38</f>
        <v>0</v>
      </c>
      <c r="K22" s="79">
        <f>'[9]СП-2 (н.о.)'!$K$38</f>
        <v>0</v>
      </c>
      <c r="L22" s="87">
        <f>'[10]СП-2 (н.о.)'!$K$38</f>
        <v>0</v>
      </c>
      <c r="M22" s="79">
        <f>'[11]СП-2 (н.о.)'!$K$38</f>
        <v>0</v>
      </c>
      <c r="N22" s="67">
        <f t="shared" si="2"/>
        <v>0</v>
      </c>
    </row>
    <row r="23" spans="1:14" x14ac:dyDescent="0.25">
      <c r="A23" s="36">
        <v>3</v>
      </c>
      <c r="B23" s="37" t="s">
        <v>41</v>
      </c>
      <c r="C23" s="80">
        <f>[1]STA_SP2_NO!$K$36</f>
        <v>0</v>
      </c>
      <c r="D23" s="163">
        <f>'[2]СП-2 (н.о.)'!$K$39</f>
        <v>0</v>
      </c>
      <c r="E23" s="80">
        <f>'[3]СП-2 (н.о.)'!$K$39</f>
        <v>0</v>
      </c>
      <c r="F23" s="87">
        <f>[4]STA_SP2_NO!$K$36</f>
        <v>0</v>
      </c>
      <c r="G23" s="79">
        <f>[5]STA_SP2_NO!$K$36</f>
        <v>0</v>
      </c>
      <c r="H23" s="87">
        <f>[6]STA_SP2_NO!$K$36</f>
        <v>0</v>
      </c>
      <c r="I23" s="79">
        <f>[7]STA_SP2_NO!$K$36</f>
        <v>0</v>
      </c>
      <c r="J23" s="87">
        <f>'[8]СП-2 (н.о.)'!$K$39</f>
        <v>0</v>
      </c>
      <c r="K23" s="79">
        <f>'[9]СП-2 (н.о.)'!$K$39</f>
        <v>0</v>
      </c>
      <c r="L23" s="87">
        <f>'[10]СП-2 (н.о.)'!$K$39</f>
        <v>0</v>
      </c>
      <c r="M23" s="79">
        <f>'[11]СП-2 (н.о.)'!$K$39</f>
        <v>0</v>
      </c>
      <c r="N23" s="67">
        <f t="shared" si="2"/>
        <v>0</v>
      </c>
    </row>
    <row r="24" spans="1:14" x14ac:dyDescent="0.25">
      <c r="A24" s="36">
        <v>4</v>
      </c>
      <c r="B24" s="37" t="s">
        <v>42</v>
      </c>
      <c r="C24" s="80">
        <f>[1]STA_SP2_NO!$K$37</f>
        <v>0</v>
      </c>
      <c r="D24" s="163">
        <f>'[2]СП-2 (н.о.)'!$K$40</f>
        <v>0</v>
      </c>
      <c r="E24" s="66">
        <f>'[3]СП-2 (н.о.)'!$K$40</f>
        <v>0</v>
      </c>
      <c r="F24" s="87">
        <f>[4]STA_SP2_NO!$K$37</f>
        <v>0</v>
      </c>
      <c r="G24" s="79">
        <f>[5]STA_SP2_NO!$K$37</f>
        <v>0</v>
      </c>
      <c r="H24" s="87">
        <f>[6]STA_SP2_NO!$K$37</f>
        <v>0</v>
      </c>
      <c r="I24" s="79">
        <f>[7]STA_SP2_NO!$K$37</f>
        <v>0</v>
      </c>
      <c r="J24" s="87">
        <f>'[8]СП-2 (н.о.)'!$K$40</f>
        <v>0</v>
      </c>
      <c r="K24" s="79">
        <f>'[9]СП-2 (н.о.)'!$K$40</f>
        <v>0</v>
      </c>
      <c r="L24" s="87">
        <f>'[10]СП-2 (н.о.)'!$K$40</f>
        <v>0</v>
      </c>
      <c r="M24" s="79">
        <f>'[11]СП-2 (н.о.)'!$K$40</f>
        <v>0</v>
      </c>
      <c r="N24" s="67">
        <f t="shared" si="2"/>
        <v>0</v>
      </c>
    </row>
    <row r="25" spans="1:14" x14ac:dyDescent="0.25">
      <c r="A25" s="36">
        <v>5</v>
      </c>
      <c r="B25" s="37" t="s">
        <v>43</v>
      </c>
      <c r="C25" s="80">
        <f>[1]STA_SP2_NO!$K$38</f>
        <v>0</v>
      </c>
      <c r="D25" s="163">
        <f>'[2]СП-2 (н.о.)'!$K$41</f>
        <v>0</v>
      </c>
      <c r="E25" s="66">
        <f>'[3]СП-2 (н.о.)'!$K$41</f>
        <v>0</v>
      </c>
      <c r="F25" s="87">
        <f>[4]STA_SP2_NO!$K$38</f>
        <v>0</v>
      </c>
      <c r="G25" s="79">
        <f>[5]STA_SP2_NO!$K$38</f>
        <v>0</v>
      </c>
      <c r="H25" s="87">
        <f>[6]STA_SP2_NO!$K$38</f>
        <v>0</v>
      </c>
      <c r="I25" s="79">
        <f>[7]STA_SP2_NO!$K$38</f>
        <v>0</v>
      </c>
      <c r="J25" s="87">
        <f>'[8]СП-2 (н.о.)'!$K$41</f>
        <v>0</v>
      </c>
      <c r="K25" s="79">
        <f>'[9]СП-2 (н.о.)'!$K$41</f>
        <v>0</v>
      </c>
      <c r="L25" s="87">
        <f>'[10]СП-2 (н.о.)'!$K$41</f>
        <v>0</v>
      </c>
      <c r="M25" s="79">
        <f>'[11]СП-2 (н.о.)'!$K$41</f>
        <v>0</v>
      </c>
      <c r="N25" s="37">
        <f t="shared" si="2"/>
        <v>0</v>
      </c>
    </row>
    <row r="26" spans="1:14" x14ac:dyDescent="0.25">
      <c r="A26" s="36">
        <v>6</v>
      </c>
      <c r="B26" s="37" t="s">
        <v>44</v>
      </c>
      <c r="C26" s="80">
        <f>[1]STA_SP2_NO!$K$39</f>
        <v>0</v>
      </c>
      <c r="D26" s="163">
        <f>'[2]СП-2 (н.о.)'!$K$42</f>
        <v>0</v>
      </c>
      <c r="E26" s="66">
        <f>'[3]СП-2 (н.о.)'!$K$42</f>
        <v>0</v>
      </c>
      <c r="F26" s="87">
        <f>[4]STA_SP2_NO!$K$39</f>
        <v>0</v>
      </c>
      <c r="G26" s="79">
        <f>[5]STA_SP2_NO!$K$39</f>
        <v>0</v>
      </c>
      <c r="H26" s="87">
        <f>[6]STA_SP2_NO!$K$39</f>
        <v>0</v>
      </c>
      <c r="I26" s="79">
        <f>[7]STA_SP2_NO!$K$39</f>
        <v>0</v>
      </c>
      <c r="J26" s="87">
        <f>'[8]СП-2 (н.о.)'!$K$42</f>
        <v>0</v>
      </c>
      <c r="K26" s="79">
        <f>'[9]СП-2 (н.о.)'!$K$42</f>
        <v>0</v>
      </c>
      <c r="L26" s="87">
        <f>'[10]СП-2 (н.о.)'!$K$42</f>
        <v>0</v>
      </c>
      <c r="M26" s="79">
        <f>'[11]СП-2 (н.о.)'!$K$42</f>
        <v>0</v>
      </c>
      <c r="N26" s="37">
        <f t="shared" si="2"/>
        <v>0</v>
      </c>
    </row>
    <row r="27" spans="1:14" x14ac:dyDescent="0.25">
      <c r="A27" s="36">
        <v>7</v>
      </c>
      <c r="B27" s="37" t="s">
        <v>45</v>
      </c>
      <c r="C27" s="80">
        <f>[1]STA_SP2_NO!$K$40</f>
        <v>0</v>
      </c>
      <c r="D27" s="163">
        <f>'[2]СП-2 (н.о.)'!$K$43</f>
        <v>0</v>
      </c>
      <c r="E27" s="66">
        <f>'[3]СП-2 (н.о.)'!$K$43</f>
        <v>0</v>
      </c>
      <c r="F27" s="87">
        <f>[4]STA_SP2_NO!$K$40</f>
        <v>0</v>
      </c>
      <c r="G27" s="79">
        <f>[5]STA_SP2_NO!$K$40</f>
        <v>0</v>
      </c>
      <c r="H27" s="87">
        <f>[6]STA_SP2_NO!$K$40</f>
        <v>0</v>
      </c>
      <c r="I27" s="79">
        <f>[7]STA_SP2_NO!$K$40</f>
        <v>0</v>
      </c>
      <c r="J27" s="87">
        <f>'[8]СП-2 (н.о.)'!$K$43</f>
        <v>0</v>
      </c>
      <c r="K27" s="79">
        <f>'[9]СП-2 (н.о.)'!$K$43</f>
        <v>0</v>
      </c>
      <c r="L27" s="87">
        <f>'[10]СП-2 (н.о.)'!$K$43</f>
        <v>0</v>
      </c>
      <c r="M27" s="79">
        <f>'[11]СП-2 (н.о.)'!$K$43</f>
        <v>0</v>
      </c>
      <c r="N27" s="67">
        <f t="shared" si="2"/>
        <v>0</v>
      </c>
    </row>
    <row r="28" spans="1:14" ht="15.75" thickBot="1" x14ac:dyDescent="0.3">
      <c r="A28" s="38">
        <v>8</v>
      </c>
      <c r="B28" s="39" t="s">
        <v>46</v>
      </c>
      <c r="C28" s="80">
        <f>[1]STA_SP2_NO!$K$41</f>
        <v>0</v>
      </c>
      <c r="D28" s="163">
        <f>'[2]СП-2 (н.о.)'!$K$44</f>
        <v>0</v>
      </c>
      <c r="E28" s="81">
        <f>'[3]СП-2 (н.о.)'!$K$44</f>
        <v>0</v>
      </c>
      <c r="F28" s="87">
        <f>[4]STA_SP2_NO!$K$41</f>
        <v>0</v>
      </c>
      <c r="G28" s="79">
        <f>[5]STA_SP2_NO!$K$41</f>
        <v>0</v>
      </c>
      <c r="H28" s="87">
        <f>[6]STA_SP2_NO!$K$41</f>
        <v>0</v>
      </c>
      <c r="I28" s="79">
        <f>[7]STA_SP2_NO!$K$41</f>
        <v>0</v>
      </c>
      <c r="J28" s="87">
        <f>'[8]СП-2 (н.о.)'!$K$44</f>
        <v>0</v>
      </c>
      <c r="K28" s="79">
        <f>'[9]СП-2 (н.о.)'!$K$44</f>
        <v>0</v>
      </c>
      <c r="L28" s="87">
        <f>'[10]СП-2 (н.о.)'!$K$44</f>
        <v>0</v>
      </c>
      <c r="M28" s="79">
        <f>'[11]СП-2 (н.о.)'!$K$44</f>
        <v>0</v>
      </c>
      <c r="N28" s="39">
        <f t="shared" si="2"/>
        <v>0</v>
      </c>
    </row>
    <row r="29" spans="1:14" ht="15.75" thickBot="1" x14ac:dyDescent="0.3">
      <c r="A29" s="40"/>
      <c r="B29" s="41" t="s">
        <v>37</v>
      </c>
      <c r="C29" s="95">
        <f t="shared" ref="C29:N29" si="3">SUM(C21:C28)</f>
        <v>172.48</v>
      </c>
      <c r="D29" s="43">
        <f t="shared" si="3"/>
        <v>124.52</v>
      </c>
      <c r="E29" s="95">
        <f t="shared" si="3"/>
        <v>2716</v>
      </c>
      <c r="F29" s="43">
        <f t="shared" si="3"/>
        <v>4088</v>
      </c>
      <c r="G29" s="95">
        <f t="shared" si="3"/>
        <v>498</v>
      </c>
      <c r="H29" s="43">
        <f t="shared" si="3"/>
        <v>144</v>
      </c>
      <c r="I29" s="95">
        <f t="shared" si="3"/>
        <v>0</v>
      </c>
      <c r="J29" s="43">
        <f t="shared" si="3"/>
        <v>0</v>
      </c>
      <c r="K29" s="95">
        <f t="shared" si="3"/>
        <v>0</v>
      </c>
      <c r="L29" s="43">
        <f t="shared" si="3"/>
        <v>24.06</v>
      </c>
      <c r="M29" s="95">
        <f t="shared" si="3"/>
        <v>0</v>
      </c>
      <c r="N29" s="43">
        <f t="shared" si="3"/>
        <v>7767.06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96" t="s">
        <v>53</v>
      </c>
      <c r="B31" s="397"/>
      <c r="C31" s="92">
        <f>C29/N29</f>
        <v>2.2206600695758753E-2</v>
      </c>
      <c r="D31" s="93">
        <f>D29/N29</f>
        <v>1.603180611454012E-2</v>
      </c>
      <c r="E31" s="92">
        <f>E29/N29</f>
        <v>0.34968186160529208</v>
      </c>
      <c r="F31" s="93">
        <f>F29/N29</f>
        <v>0.52632527623064584</v>
      </c>
      <c r="G31" s="92">
        <f>G29/N29</f>
        <v>6.4116924550602153E-2</v>
      </c>
      <c r="H31" s="93">
        <f>H29/N29</f>
        <v>1.8539833604993394E-2</v>
      </c>
      <c r="I31" s="92">
        <f>I29/N29</f>
        <v>0</v>
      </c>
      <c r="J31" s="93">
        <f>J29/N29</f>
        <v>0</v>
      </c>
      <c r="K31" s="92">
        <f>K29/N29</f>
        <v>0</v>
      </c>
      <c r="L31" s="93">
        <f>L29/N29</f>
        <v>3.0976971981676463E-3</v>
      </c>
      <c r="M31" s="92">
        <f>M29/N29</f>
        <v>0</v>
      </c>
      <c r="N31" s="93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I22" sqref="I22"/>
    </sheetView>
  </sheetViews>
  <sheetFormatPr defaultRowHeight="15" x14ac:dyDescent="0.25"/>
  <cols>
    <col min="1" max="1" width="4.42578125" customWidth="1"/>
    <col min="2" max="2" width="27.85546875" customWidth="1"/>
    <col min="3" max="3" width="9.140625" customWidth="1"/>
    <col min="4" max="4" width="9.85546875" bestFit="1" customWidth="1"/>
  </cols>
  <sheetData>
    <row r="1" spans="1:14" ht="33.75" customHeight="1" thickBot="1" x14ac:dyDescent="0.3">
      <c r="A1" s="29"/>
      <c r="B1" s="29"/>
      <c r="C1" s="355" t="s">
        <v>113</v>
      </c>
      <c r="D1" s="356"/>
      <c r="E1" s="356"/>
      <c r="F1" s="356"/>
      <c r="G1" s="356"/>
      <c r="H1" s="356"/>
      <c r="I1" s="356"/>
      <c r="J1" s="29"/>
      <c r="K1" s="29"/>
      <c r="L1" s="29"/>
      <c r="M1" s="29"/>
      <c r="N1" s="223" t="s">
        <v>36</v>
      </c>
    </row>
    <row r="2" spans="1:14" ht="15.75" thickBot="1" x14ac:dyDescent="0.3">
      <c r="A2" s="327" t="s">
        <v>0</v>
      </c>
      <c r="B2" s="329" t="s">
        <v>1</v>
      </c>
      <c r="C2" s="357" t="s">
        <v>2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3" t="s">
        <v>4</v>
      </c>
      <c r="E3" s="58" t="s">
        <v>5</v>
      </c>
      <c r="F3" s="30" t="s">
        <v>6</v>
      </c>
      <c r="G3" s="59" t="s">
        <v>7</v>
      </c>
      <c r="H3" s="30" t="s">
        <v>8</v>
      </c>
      <c r="I3" s="21" t="s">
        <v>94</v>
      </c>
      <c r="J3" s="30" t="s">
        <v>9</v>
      </c>
      <c r="K3" s="82" t="s">
        <v>10</v>
      </c>
      <c r="L3" s="30" t="s">
        <v>93</v>
      </c>
      <c r="M3" s="230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93">
        <f>[1]STA_SP4_NO!$P$10</f>
        <v>44972.33</v>
      </c>
      <c r="D4" s="245">
        <f>'[2]СП-4 (н.о.)'!$P$12</f>
        <v>81142.504431800015</v>
      </c>
      <c r="E4" s="193">
        <f>'[3]СП-4 (н.о.)'!$P$12</f>
        <v>17867</v>
      </c>
      <c r="F4" s="87">
        <f>[4]STA_SP4_NO!$P$10</f>
        <v>67222.86</v>
      </c>
      <c r="G4" s="193">
        <f>[5]STA_SP4_NO!$P$10</f>
        <v>34303.5</v>
      </c>
      <c r="H4" s="87">
        <f>[6]STA_SP4_NO!$P$10</f>
        <v>66174</v>
      </c>
      <c r="I4" s="193">
        <f>[7]STA_SP4_NO!$P$10</f>
        <v>12701</v>
      </c>
      <c r="J4" s="87">
        <f>'[8]СП-4 (н.о.)'!$P$12</f>
        <v>32936</v>
      </c>
      <c r="K4" s="193">
        <f>'[9]СП-4 (н.о.)'!$P$12</f>
        <v>27294</v>
      </c>
      <c r="L4" s="87">
        <f>'[10]СП-4 (н.о.)'!$P$12</f>
        <v>38367.71</v>
      </c>
      <c r="M4" s="193">
        <f>'[11]СП-4 (н.о.)'!$P$12</f>
        <v>79079</v>
      </c>
      <c r="N4" s="163">
        <f t="shared" ref="N4:N20" si="0">SUM(C4:M4)</f>
        <v>502059.90443180001</v>
      </c>
    </row>
    <row r="5" spans="1:14" ht="15.75" thickBot="1" x14ac:dyDescent="0.3">
      <c r="A5" s="36">
        <v>2</v>
      </c>
      <c r="B5" s="37" t="s">
        <v>13</v>
      </c>
      <c r="C5" s="193">
        <f>[1]STA_SP4_NO!$P$11</f>
        <v>40500.18</v>
      </c>
      <c r="D5" s="245">
        <f>'[2]СП-4 (н.о.)'!$P$13</f>
        <v>88492.086922400005</v>
      </c>
      <c r="E5" s="161">
        <f>'[3]СП-4 (н.о.)'!$P$13</f>
        <v>16393</v>
      </c>
      <c r="F5" s="87">
        <f>[4]STA_SP4_NO!$P$11</f>
        <v>50865.53</v>
      </c>
      <c r="G5" s="193">
        <f>[5]STA_SP4_NO!$P$11</f>
        <v>6182.25</v>
      </c>
      <c r="H5" s="87">
        <f>[6]STA_SP4_NO!$P$11</f>
        <v>128465</v>
      </c>
      <c r="I5" s="193">
        <f>[7]STA_SP4_NO!$P$11</f>
        <v>0</v>
      </c>
      <c r="J5" s="87">
        <f>'[8]СП-4 (н.о.)'!$P$13</f>
        <v>30757</v>
      </c>
      <c r="K5" s="193">
        <f>'[9]СП-4 (н.о.)'!$P$13</f>
        <v>6</v>
      </c>
      <c r="L5" s="87">
        <f>'[10]СП-4 (н.о.)'!$P$13</f>
        <v>39711.07</v>
      </c>
      <c r="M5" s="193">
        <f>'[11]СП-4 (н.о.)'!$P$13</f>
        <v>108898</v>
      </c>
      <c r="N5" s="67">
        <f t="shared" si="0"/>
        <v>510270.11692240002</v>
      </c>
    </row>
    <row r="6" spans="1:14" ht="15.75" thickBot="1" x14ac:dyDescent="0.3">
      <c r="A6" s="36">
        <v>3</v>
      </c>
      <c r="B6" s="37" t="s">
        <v>14</v>
      </c>
      <c r="C6" s="193">
        <f>[1]STA_SP4_NO!$P$12</f>
        <v>44407.24</v>
      </c>
      <c r="D6" s="245">
        <f>'[2]СП-4 (н.о.)'!$P$14</f>
        <v>115385.69375759999</v>
      </c>
      <c r="E6" s="161">
        <f>'[3]СП-4 (н.о.)'!$P$14</f>
        <v>41202</v>
      </c>
      <c r="F6" s="87">
        <f>[4]STA_SP4_NO!$P$12</f>
        <v>138046.89000000001</v>
      </c>
      <c r="G6" s="193">
        <f>[5]STA_SP4_NO!$P$12</f>
        <v>58964.25</v>
      </c>
      <c r="H6" s="87">
        <f>[6]STA_SP4_NO!$P$12</f>
        <v>77058</v>
      </c>
      <c r="I6" s="193">
        <f>[7]STA_SP4_NO!$P$12</f>
        <v>8901</v>
      </c>
      <c r="J6" s="87">
        <f>'[8]СП-4 (н.о.)'!$P$14</f>
        <v>55438</v>
      </c>
      <c r="K6" s="193">
        <f>'[9]СП-4 (н.о.)'!$P$14</f>
        <v>67665</v>
      </c>
      <c r="L6" s="87">
        <f>'[10]СП-4 (н.о.)'!$P$14</f>
        <v>68479.929999999993</v>
      </c>
      <c r="M6" s="193">
        <f>'[11]СП-4 (н.о.)'!$P$14</f>
        <v>53952</v>
      </c>
      <c r="N6" s="67">
        <f>SUM(C6:M6)</f>
        <v>729500.00375759997</v>
      </c>
    </row>
    <row r="7" spans="1:14" ht="15.75" thickBot="1" x14ac:dyDescent="0.3">
      <c r="A7" s="36">
        <v>4</v>
      </c>
      <c r="B7" s="37" t="s">
        <v>15</v>
      </c>
      <c r="C7" s="193">
        <f>[1]STA_SP4_NO!$P$13</f>
        <v>0</v>
      </c>
      <c r="D7" s="245">
        <f>'[2]СП-4 (н.о.)'!$P$15</f>
        <v>0</v>
      </c>
      <c r="E7" s="161">
        <f>'[3]СП-4 (н.о.)'!$P$15</f>
        <v>0</v>
      </c>
      <c r="F7" s="87">
        <f>[4]STA_SP4_NO!$P$13</f>
        <v>0</v>
      </c>
      <c r="G7" s="193">
        <f>[5]STA_SP4_NO!$P$13</f>
        <v>0</v>
      </c>
      <c r="H7" s="87">
        <f>[6]STA_SP4_NO!$P$13</f>
        <v>0</v>
      </c>
      <c r="I7" s="193">
        <f>[7]STA_SP4_NO!$P$13</f>
        <v>0</v>
      </c>
      <c r="J7" s="87">
        <f>'[8]СП-4 (н.о.)'!$P$15</f>
        <v>0</v>
      </c>
      <c r="K7" s="193">
        <f>'[9]СП-4 (н.о.)'!$P$15</f>
        <v>0</v>
      </c>
      <c r="L7" s="87">
        <f>'[10]СП-4 (н.о.)'!$P$15</f>
        <v>0</v>
      </c>
      <c r="M7" s="193">
        <f>'[11]СП-4 (н.о.)'!$P$15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3">
        <f>[1]STA_SP4_NO!$P$14</f>
        <v>0</v>
      </c>
      <c r="D8" s="245">
        <f>'[2]СП-4 (н.о.)'!$P$16</f>
        <v>0</v>
      </c>
      <c r="E8" s="161">
        <f>'[3]СП-4 (н.о.)'!$P$16</f>
        <v>0</v>
      </c>
      <c r="F8" s="87">
        <f>[4]STA_SP4_NO!$P$14</f>
        <v>0</v>
      </c>
      <c r="G8" s="193">
        <f>[5]STA_SP4_NO!$P$14</f>
        <v>7161</v>
      </c>
      <c r="H8" s="87">
        <f>[6]STA_SP4_NO!$P$14</f>
        <v>46434</v>
      </c>
      <c r="I8" s="193">
        <f>[7]STA_SP4_NO!$P$14</f>
        <v>0</v>
      </c>
      <c r="J8" s="87">
        <f>'[8]СП-4 (н.о.)'!$P$16</f>
        <v>0</v>
      </c>
      <c r="K8" s="193">
        <f>'[9]СП-4 (н.о.)'!$P$16</f>
        <v>776</v>
      </c>
      <c r="L8" s="87">
        <f>'[10]СП-4 (н.о.)'!$P$16</f>
        <v>1624.25</v>
      </c>
      <c r="M8" s="193">
        <f>'[11]СП-4 (н.о.)'!$P$16</f>
        <v>0</v>
      </c>
      <c r="N8" s="67">
        <f t="shared" si="0"/>
        <v>55995.25</v>
      </c>
    </row>
    <row r="9" spans="1:14" ht="15.75" thickBot="1" x14ac:dyDescent="0.3">
      <c r="A9" s="36">
        <v>6</v>
      </c>
      <c r="B9" s="37" t="s">
        <v>17</v>
      </c>
      <c r="C9" s="193">
        <f>[1]STA_SP4_NO!$P$15</f>
        <v>6.56</v>
      </c>
      <c r="D9" s="245">
        <f>'[2]СП-4 (н.о.)'!$P$17</f>
        <v>148.54903949999999</v>
      </c>
      <c r="E9" s="161">
        <f>'[3]СП-4 (н.о.)'!$P$17</f>
        <v>1</v>
      </c>
      <c r="F9" s="87">
        <f>[4]STA_SP4_NO!$P$15</f>
        <v>698.75</v>
      </c>
      <c r="G9" s="193">
        <f>[5]STA_SP4_NO!$P$15</f>
        <v>107.25</v>
      </c>
      <c r="H9" s="87">
        <f>[6]STA_SP4_NO!$P$15</f>
        <v>60</v>
      </c>
      <c r="I9" s="193">
        <f>[7]STA_SP4_NO!$P$15</f>
        <v>0</v>
      </c>
      <c r="J9" s="87">
        <f>'[8]СП-4 (н.о.)'!$P$17</f>
        <v>54</v>
      </c>
      <c r="K9" s="193">
        <f>'[9]СП-4 (н.о.)'!$P$17</f>
        <v>116</v>
      </c>
      <c r="L9" s="87">
        <f>'[10]СП-4 (н.о.)'!$P$17</f>
        <v>98.78</v>
      </c>
      <c r="M9" s="193">
        <f>'[11]СП-4 (н.о.)'!$P$17</f>
        <v>0</v>
      </c>
      <c r="N9" s="67">
        <f t="shared" si="0"/>
        <v>1290.8890395000001</v>
      </c>
    </row>
    <row r="10" spans="1:14" ht="15.75" thickBot="1" x14ac:dyDescent="0.3">
      <c r="A10" s="36">
        <v>7</v>
      </c>
      <c r="B10" s="37" t="s">
        <v>18</v>
      </c>
      <c r="C10" s="193">
        <f>[1]STA_SP4_NO!$P$16</f>
        <v>12494.26</v>
      </c>
      <c r="D10" s="245">
        <f>'[2]СП-4 (н.о.)'!$P$18</f>
        <v>26554.468489299998</v>
      </c>
      <c r="E10" s="161">
        <f>'[3]СП-4 (н.о.)'!$P$18</f>
        <v>16666</v>
      </c>
      <c r="F10" s="87">
        <f>[4]STA_SP4_NO!$P$16</f>
        <v>3021.88</v>
      </c>
      <c r="G10" s="193">
        <f>[5]STA_SP4_NO!$P$16</f>
        <v>1158</v>
      </c>
      <c r="H10" s="87">
        <f>[6]STA_SP4_NO!$P$16</f>
        <v>3341</v>
      </c>
      <c r="I10" s="193">
        <f>[7]STA_SP4_NO!$P$16</f>
        <v>0</v>
      </c>
      <c r="J10" s="87">
        <f>'[8]СП-4 (н.о.)'!$P$18</f>
        <v>9132</v>
      </c>
      <c r="K10" s="193">
        <f>'[9]СП-4 (н.о.)'!$P$18</f>
        <v>2006</v>
      </c>
      <c r="L10" s="87">
        <f>'[10]СП-4 (н.о.)'!$P$18</f>
        <v>2887.88</v>
      </c>
      <c r="M10" s="193">
        <f>'[11]СП-4 (н.о.)'!$P$18</f>
        <v>1934</v>
      </c>
      <c r="N10" s="67">
        <f t="shared" si="0"/>
        <v>79195.488489299998</v>
      </c>
    </row>
    <row r="11" spans="1:14" ht="15.75" thickBot="1" x14ac:dyDescent="0.3">
      <c r="A11" s="36">
        <v>8</v>
      </c>
      <c r="B11" s="37" t="s">
        <v>19</v>
      </c>
      <c r="C11" s="193">
        <f>[1]STA_SP4_NO!$P$17</f>
        <v>97171.73</v>
      </c>
      <c r="D11" s="245">
        <f>'[2]СП-4 (н.о.)'!$P$19</f>
        <v>52227.694233271017</v>
      </c>
      <c r="E11" s="161">
        <f>'[3]СП-4 (н.о.)'!$P$19</f>
        <v>48002</v>
      </c>
      <c r="F11" s="87">
        <f>[4]STA_SP4_NO!$P$17</f>
        <v>59025.62</v>
      </c>
      <c r="G11" s="193">
        <f>[5]STA_SP4_NO!$P$17</f>
        <v>12376.5</v>
      </c>
      <c r="H11" s="87">
        <f>[6]STA_SP4_NO!$P$17</f>
        <v>116024</v>
      </c>
      <c r="I11" s="193">
        <f>[7]STA_SP4_NO!$P$17</f>
        <v>2748</v>
      </c>
      <c r="J11" s="87">
        <f>'[8]СП-4 (н.о.)'!$P$19</f>
        <v>29967</v>
      </c>
      <c r="K11" s="193">
        <f>'[9]СП-4 (н.о.)'!$P$19</f>
        <v>24968</v>
      </c>
      <c r="L11" s="87">
        <f>'[10]СП-4 (н.о.)'!$P$19</f>
        <v>32595.149999999998</v>
      </c>
      <c r="M11" s="193">
        <f>'[11]СП-4 (н.о.)'!$P$19</f>
        <v>41966</v>
      </c>
      <c r="N11" s="67">
        <f t="shared" si="0"/>
        <v>517071.69423327106</v>
      </c>
    </row>
    <row r="12" spans="1:14" ht="15.75" thickBot="1" x14ac:dyDescent="0.3">
      <c r="A12" s="36">
        <v>9</v>
      </c>
      <c r="B12" s="37" t="s">
        <v>20</v>
      </c>
      <c r="C12" s="193">
        <f>[1]STA_SP4_NO!$P$20</f>
        <v>190445.72</v>
      </c>
      <c r="D12" s="245">
        <f>'[2]СП-4 (н.о.)'!$P$22</f>
        <v>154070.65239913884</v>
      </c>
      <c r="E12" s="161">
        <f>'[3]СП-4 (н.о.)'!$P$22</f>
        <v>157070</v>
      </c>
      <c r="F12" s="87">
        <f>[4]STA_SP4_NO!$P$20</f>
        <v>104925.06</v>
      </c>
      <c r="G12" s="193">
        <f>[5]STA_SP4_NO!$P$20</f>
        <v>94356.75</v>
      </c>
      <c r="H12" s="87">
        <f>[6]STA_SP4_NO!$P$20</f>
        <v>45860</v>
      </c>
      <c r="I12" s="193">
        <f>[7]STA_SP4_NO!$P$20</f>
        <v>1064</v>
      </c>
      <c r="J12" s="87">
        <f>'[8]СП-4 (н.о.)'!$P$22</f>
        <v>124922</v>
      </c>
      <c r="K12" s="193">
        <f>'[9]СП-4 (н.о.)'!$P$22</f>
        <v>11449</v>
      </c>
      <c r="L12" s="87">
        <f>'[10]СП-4 (н.о.)'!$P$22</f>
        <v>34521.9</v>
      </c>
      <c r="M12" s="193">
        <f>'[11]СП-4 (н.о.)'!$P$22</f>
        <v>19117</v>
      </c>
      <c r="N12" s="67">
        <f t="shared" si="0"/>
        <v>937802.08239913883</v>
      </c>
    </row>
    <row r="13" spans="1:14" ht="15.75" thickBot="1" x14ac:dyDescent="0.3">
      <c r="A13" s="36">
        <v>10</v>
      </c>
      <c r="B13" s="37" t="s">
        <v>21</v>
      </c>
      <c r="C13" s="193">
        <f>[1]STA_SP4_NO!$P$26</f>
        <v>214867.05</v>
      </c>
      <c r="D13" s="245">
        <f>'[2]СП-4 (н.о.)'!$P$28</f>
        <v>435888.97417800012</v>
      </c>
      <c r="E13" s="161">
        <f>'[3]СП-4 (н.о.)'!$P$28</f>
        <v>357192</v>
      </c>
      <c r="F13" s="87">
        <f>[4]STA_SP4_NO!$P$26</f>
        <v>367058.39</v>
      </c>
      <c r="G13" s="193">
        <f>[5]STA_SP4_NO!$P$26</f>
        <v>460320</v>
      </c>
      <c r="H13" s="87">
        <f>[6]STA_SP4_NO!$P$26</f>
        <v>329881</v>
      </c>
      <c r="I13" s="193">
        <f>[7]STA_SP4_NO!$P$26</f>
        <v>226757</v>
      </c>
      <c r="J13" s="87">
        <f>'[8]СП-4 (н.о.)'!$P$28</f>
        <v>524422</v>
      </c>
      <c r="K13" s="193">
        <f>'[9]СП-4 (н.о.)'!$P$28</f>
        <v>359690</v>
      </c>
      <c r="L13" s="87">
        <f>'[10]СП-4 (н.о.)'!$P$28</f>
        <v>277856.54000000004</v>
      </c>
      <c r="M13" s="193">
        <f>'[11]СП-4 (н.о.)'!$P$28</f>
        <v>365977</v>
      </c>
      <c r="N13" s="67">
        <f t="shared" si="0"/>
        <v>3919909.9541780003</v>
      </c>
    </row>
    <row r="14" spans="1:14" ht="15.75" thickBot="1" x14ac:dyDescent="0.3">
      <c r="A14" s="36">
        <v>11</v>
      </c>
      <c r="B14" s="37" t="s">
        <v>22</v>
      </c>
      <c r="C14" s="193">
        <f>[1]STA_SP4_NO!$P$33</f>
        <v>0</v>
      </c>
      <c r="D14" s="63">
        <f>'[2]СП-4 (н.о.)'!$P$35</f>
        <v>110.801844</v>
      </c>
      <c r="E14" s="161">
        <f>'[3]СП-4 (н.о.)'!$P$35</f>
        <v>0</v>
      </c>
      <c r="F14" s="87">
        <f>[4]STA_SP4_NO!$P$33</f>
        <v>0</v>
      </c>
      <c r="G14" s="193">
        <f>[5]STA_SP4_NO!$P$33</f>
        <v>9174</v>
      </c>
      <c r="H14" s="87">
        <f>[6]STA_SP4_NO!$P$33</f>
        <v>3749</v>
      </c>
      <c r="I14" s="193">
        <f>[7]STA_SP4_NO!$P$33</f>
        <v>0</v>
      </c>
      <c r="J14" s="87">
        <f>'[8]СП-4 (н.о.)'!$P$35</f>
        <v>0</v>
      </c>
      <c r="K14" s="193">
        <f>'[9]СП-4 (н.о.)'!$P$35</f>
        <v>850</v>
      </c>
      <c r="L14" s="87">
        <f>'[10]СП-4 (н.о.)'!$P$35</f>
        <v>806.54</v>
      </c>
      <c r="M14" s="193">
        <f>'[11]СП-4 (н.о.)'!$P$35</f>
        <v>105</v>
      </c>
      <c r="N14" s="67">
        <f t="shared" si="0"/>
        <v>14795.341843999999</v>
      </c>
    </row>
    <row r="15" spans="1:14" ht="15.75" thickBot="1" x14ac:dyDescent="0.3">
      <c r="A15" s="36">
        <v>12</v>
      </c>
      <c r="B15" s="37" t="s">
        <v>23</v>
      </c>
      <c r="C15" s="193">
        <f>[1]STA_SP4_NO!$P$34</f>
        <v>114.39</v>
      </c>
      <c r="D15" s="63">
        <f>'[2]СП-4 (н.о.)'!$P$36</f>
        <v>489.91197140000003</v>
      </c>
      <c r="E15" s="161">
        <f>'[3]СП-4 (н.о.)'!$P$36</f>
        <v>49</v>
      </c>
      <c r="F15" s="87">
        <f>[4]STA_SP4_NO!$P$34</f>
        <v>760.2</v>
      </c>
      <c r="G15" s="193">
        <f>[5]STA_SP4_NO!$P$34</f>
        <v>232.5</v>
      </c>
      <c r="H15" s="87">
        <f>[6]STA_SP4_NO!$P$34</f>
        <v>375</v>
      </c>
      <c r="I15" s="193">
        <f>[7]STA_SP4_NO!$P$34</f>
        <v>0</v>
      </c>
      <c r="J15" s="87">
        <f>'[8]СП-4 (н.о.)'!$P$36</f>
        <v>260</v>
      </c>
      <c r="K15" s="193">
        <f>'[9]СП-4 (н.о.)'!$P$36</f>
        <v>315</v>
      </c>
      <c r="L15" s="87">
        <f>'[10]СП-4 (н.о.)'!$P$36</f>
        <v>161.38999999999999</v>
      </c>
      <c r="M15" s="193">
        <f>'[11]СП-4 (н.о.)'!$P$36</f>
        <v>50</v>
      </c>
      <c r="N15" s="67">
        <f t="shared" si="0"/>
        <v>2807.3919713999999</v>
      </c>
    </row>
    <row r="16" spans="1:14" ht="15.75" thickBot="1" x14ac:dyDescent="0.3">
      <c r="A16" s="36">
        <v>13</v>
      </c>
      <c r="B16" s="37" t="s">
        <v>68</v>
      </c>
      <c r="C16" s="193">
        <f>[1]STA_SP4_NO!$P$35</f>
        <v>27935.439999999999</v>
      </c>
      <c r="D16" s="63">
        <f>'[2]СП-4 (н.о.)'!$P$37</f>
        <v>32261.905212899997</v>
      </c>
      <c r="E16" s="161">
        <f>'[3]СП-4 (н.о.)'!$P$37</f>
        <v>4892</v>
      </c>
      <c r="F16" s="87">
        <f>[4]STA_SP4_NO!$P$35</f>
        <v>10455.64</v>
      </c>
      <c r="G16" s="193">
        <f>[5]STA_SP4_NO!$P$35</f>
        <v>12276</v>
      </c>
      <c r="H16" s="87">
        <f>[6]STA_SP4_NO!$P$35</f>
        <v>53806</v>
      </c>
      <c r="I16" s="193">
        <f>[7]STA_SP4_NO!$P$35</f>
        <v>390</v>
      </c>
      <c r="J16" s="87">
        <f>'[8]СП-4 (н.о.)'!$P$37</f>
        <v>24039</v>
      </c>
      <c r="K16" s="193">
        <f>'[9]СП-4 (н.о.)'!$P$37</f>
        <v>12697</v>
      </c>
      <c r="L16" s="87">
        <f>'[10]СП-4 (н.о.)'!$P$37</f>
        <v>13658.51</v>
      </c>
      <c r="M16" s="193">
        <f>'[11]СП-4 (н.о.)'!$P$37</f>
        <v>6658</v>
      </c>
      <c r="N16" s="67">
        <f t="shared" si="0"/>
        <v>199069.49521289999</v>
      </c>
    </row>
    <row r="17" spans="1:14" ht="15.75" thickBot="1" x14ac:dyDescent="0.3">
      <c r="A17" s="36">
        <v>14</v>
      </c>
      <c r="B17" s="37" t="s">
        <v>25</v>
      </c>
      <c r="C17" s="193">
        <f>[1]STA_SP4_NO!$P$36</f>
        <v>1465.27</v>
      </c>
      <c r="D17" s="63">
        <f>'[2]СП-4 (н.о.)'!$P$38</f>
        <v>20528.608799999998</v>
      </c>
      <c r="E17" s="161">
        <f>'[3]СП-4 (н.о.)'!$P$38</f>
        <v>42</v>
      </c>
      <c r="F17" s="87">
        <f>[4]STA_SP4_NO!$P$36</f>
        <v>5468.93</v>
      </c>
      <c r="G17" s="193">
        <f>[5]STA_SP4_NO!$P$36</f>
        <v>0</v>
      </c>
      <c r="H17" s="87">
        <f>[6]STA_SP4_NO!$P$36</f>
        <v>0</v>
      </c>
      <c r="I17" s="193">
        <f>[7]STA_SP4_NO!$P$36</f>
        <v>0</v>
      </c>
      <c r="J17" s="87">
        <f>'[8]СП-4 (н.о.)'!$P$38</f>
        <v>0</v>
      </c>
      <c r="K17" s="193">
        <f>'[9]СП-4 (н.о.)'!$P$38</f>
        <v>0</v>
      </c>
      <c r="L17" s="87">
        <f>'[10]СП-4 (н.о.)'!$P$38</f>
        <v>0</v>
      </c>
      <c r="M17" s="193">
        <f>'[11]СП-4 (н.о.)'!$P$38</f>
        <v>1798</v>
      </c>
      <c r="N17" s="67">
        <f t="shared" si="0"/>
        <v>29302.808799999999</v>
      </c>
    </row>
    <row r="18" spans="1:14" ht="15.75" thickBot="1" x14ac:dyDescent="0.3">
      <c r="A18" s="36">
        <v>15</v>
      </c>
      <c r="B18" s="37" t="s">
        <v>26</v>
      </c>
      <c r="C18" s="193">
        <f>[1]STA_SP4_NO!$P$37</f>
        <v>2.0099999999999998</v>
      </c>
      <c r="D18" s="63">
        <f>'[2]СП-4 (н.о.)'!$P$39</f>
        <v>53.316119999999991</v>
      </c>
      <c r="E18" s="161">
        <f>'[3]СП-4 (н.о.)'!$P$39</f>
        <v>0</v>
      </c>
      <c r="F18" s="87">
        <f>[4]STA_SP4_NO!$P$37</f>
        <v>6.66</v>
      </c>
      <c r="G18" s="193">
        <f>[5]STA_SP4_NO!$P$37</f>
        <v>0</v>
      </c>
      <c r="H18" s="87">
        <f>[6]STA_SP4_NO!$P$37</f>
        <v>13</v>
      </c>
      <c r="I18" s="193">
        <f>[7]STA_SP4_NO!$P$37</f>
        <v>0</v>
      </c>
      <c r="J18" s="87">
        <f>'[8]СП-4 (н.о.)'!$P$39</f>
        <v>0</v>
      </c>
      <c r="K18" s="193">
        <f>'[9]СП-4 (н.о.)'!$P$39</f>
        <v>11</v>
      </c>
      <c r="L18" s="87">
        <f>'[10]СП-4 (н.о.)'!$P$39</f>
        <v>108.68</v>
      </c>
      <c r="M18" s="193">
        <f>'[11]СП-4 (н.о.)'!$P$39</f>
        <v>0</v>
      </c>
      <c r="N18" s="67">
        <f t="shared" si="0"/>
        <v>194.66611999999998</v>
      </c>
    </row>
    <row r="19" spans="1:14" ht="15.75" thickBot="1" x14ac:dyDescent="0.3">
      <c r="A19" s="36">
        <v>16</v>
      </c>
      <c r="B19" s="37" t="s">
        <v>27</v>
      </c>
      <c r="C19" s="193">
        <f>[1]STA_SP4_NO!$P$38</f>
        <v>6591.28</v>
      </c>
      <c r="D19" s="63">
        <f>'[2]СП-4 (н.о.)'!$P$40</f>
        <v>46912.090526400003</v>
      </c>
      <c r="E19" s="161">
        <f>'[3]СП-4 (н.о.)'!$P$40</f>
        <v>77</v>
      </c>
      <c r="F19" s="87">
        <f>[4]STA_SP4_NO!$P$38</f>
        <v>4494.2</v>
      </c>
      <c r="G19" s="193">
        <f>[5]STA_SP4_NO!$P$38</f>
        <v>0</v>
      </c>
      <c r="H19" s="87">
        <f>[6]STA_SP4_NO!$P$38</f>
        <v>373</v>
      </c>
      <c r="I19" s="193">
        <f>[7]STA_SP4_NO!$P$38</f>
        <v>0</v>
      </c>
      <c r="J19" s="87">
        <f>'[8]СП-4 (н.о.)'!$P$40</f>
        <v>5317</v>
      </c>
      <c r="K19" s="193">
        <f>'[9]СП-4 (н.о.)'!$P$40</f>
        <v>0</v>
      </c>
      <c r="L19" s="87">
        <f>'[10]СП-4 (н.о.)'!$P$40</f>
        <v>147.32</v>
      </c>
      <c r="M19" s="193">
        <f>'[11]СП-4 (н.о.)'!$P$40</f>
        <v>83</v>
      </c>
      <c r="N19" s="67">
        <f t="shared" si="0"/>
        <v>63994.890526399999</v>
      </c>
    </row>
    <row r="20" spans="1:14" ht="15.75" thickBot="1" x14ac:dyDescent="0.3">
      <c r="A20" s="36">
        <v>17</v>
      </c>
      <c r="B20" s="37" t="s">
        <v>28</v>
      </c>
      <c r="C20" s="193">
        <f>[1]STA_SP4_NO!$P$39</f>
        <v>0</v>
      </c>
      <c r="D20" s="63">
        <f>'[2]СП-4 (н.о.)'!$P$41</f>
        <v>0</v>
      </c>
      <c r="E20" s="161">
        <f>'[3]СП-4 (н.о.)'!$P$41</f>
        <v>0</v>
      </c>
      <c r="F20" s="87">
        <f>[4]STA_SP4_NO!$P$39</f>
        <v>0</v>
      </c>
      <c r="G20" s="193">
        <f>[5]STA_SP4_NO!$P$39</f>
        <v>0</v>
      </c>
      <c r="H20" s="87">
        <f>[6]STA_SP4_NO!$P$39</f>
        <v>0</v>
      </c>
      <c r="I20" s="193">
        <f>[7]STA_SP4_NO!$P$39</f>
        <v>0</v>
      </c>
      <c r="J20" s="87">
        <f>'[8]СП-4 (н.о.)'!$P$41</f>
        <v>0</v>
      </c>
      <c r="K20" s="193">
        <f>'[9]СП-4 (н.о.)'!$P$41</f>
        <v>0</v>
      </c>
      <c r="L20" s="87">
        <f>'[10]СП-4 (н.о.)'!$P$41</f>
        <v>0</v>
      </c>
      <c r="M20" s="193">
        <f>'[11]СП-4 (н.о.)'!$P$41</f>
        <v>2</v>
      </c>
      <c r="N20" s="37">
        <f t="shared" si="0"/>
        <v>2</v>
      </c>
    </row>
    <row r="21" spans="1:14" ht="15.75" thickBot="1" x14ac:dyDescent="0.3">
      <c r="A21" s="38">
        <v>18</v>
      </c>
      <c r="B21" s="39" t="s">
        <v>29</v>
      </c>
      <c r="C21" s="193">
        <f>[1]STA_SP4_NO!$P$40</f>
        <v>5573.41</v>
      </c>
      <c r="D21" s="63">
        <f>'[2]СП-4 (н.о.)'!$P$42</f>
        <v>34948.8024</v>
      </c>
      <c r="E21" s="162">
        <f>'[3]СП-4 (н.о.)'!$P$42</f>
        <v>5158</v>
      </c>
      <c r="F21" s="87">
        <f>[4]STA_SP4_NO!$P$40</f>
        <v>25375.439999999999</v>
      </c>
      <c r="G21" s="193">
        <f>[5]STA_SP4_NO!$P$40</f>
        <v>7648.5</v>
      </c>
      <c r="H21" s="87">
        <f>[6]STA_SP4_NO!$P$40</f>
        <v>21998</v>
      </c>
      <c r="I21" s="193">
        <f>[7]STA_SP4_NO!$P$40</f>
        <v>2346</v>
      </c>
      <c r="J21" s="87">
        <f>'[8]СП-4 (н.о.)'!$P$42</f>
        <v>9644</v>
      </c>
      <c r="K21" s="193">
        <f>'[9]СП-4 (н.о.)'!$P$42</f>
        <v>9502</v>
      </c>
      <c r="L21" s="87">
        <f>'[10]СП-4 (н.о.)'!$P$42</f>
        <v>8481.41</v>
      </c>
      <c r="M21" s="193">
        <f>'[11]СП-4 (н.о.)'!$P$42</f>
        <v>10452</v>
      </c>
      <c r="N21" s="164">
        <f>SUM(C21:M21)</f>
        <v>141127.5624</v>
      </c>
    </row>
    <row r="22" spans="1:14" ht="15.75" thickBot="1" x14ac:dyDescent="0.3">
      <c r="A22" s="40"/>
      <c r="B22" s="41" t="s">
        <v>37</v>
      </c>
      <c r="C22" s="91">
        <f t="shared" ref="C22:L22" si="1">SUM(C4:C21)</f>
        <v>686546.87000000011</v>
      </c>
      <c r="D22" s="137">
        <f t="shared" si="1"/>
        <v>1089216.0603257099</v>
      </c>
      <c r="E22" s="61">
        <f>SUM(E4:E21)</f>
        <v>664611</v>
      </c>
      <c r="F22" s="46">
        <f>SUM(F4:F21)</f>
        <v>837426.04999999993</v>
      </c>
      <c r="G22" s="61">
        <f>SUM(G4:G21)</f>
        <v>704260.5</v>
      </c>
      <c r="H22" s="46">
        <f t="shared" si="1"/>
        <v>893611</v>
      </c>
      <c r="I22" s="61">
        <f t="shared" si="1"/>
        <v>254907</v>
      </c>
      <c r="J22" s="46">
        <f t="shared" si="1"/>
        <v>846888</v>
      </c>
      <c r="K22" s="61">
        <f>SUM(K4:K21)</f>
        <v>517345</v>
      </c>
      <c r="L22" s="46">
        <f t="shared" si="1"/>
        <v>519507.06</v>
      </c>
      <c r="M22" s="91">
        <f>SUM(M4:M21)</f>
        <v>690071</v>
      </c>
      <c r="N22" s="43">
        <f>SUM(C22:M22)</f>
        <v>7704389.5403257096</v>
      </c>
    </row>
    <row r="23" spans="1:14" ht="15.75" thickBot="1" x14ac:dyDescent="0.3">
      <c r="A23" s="47"/>
      <c r="B23" s="48"/>
      <c r="C23" s="74"/>
      <c r="D23" s="50"/>
      <c r="E23" s="74"/>
      <c r="F23" s="50"/>
      <c r="G23" s="74"/>
      <c r="H23" s="50"/>
      <c r="I23" s="74"/>
      <c r="J23" s="50"/>
      <c r="K23" s="74"/>
      <c r="L23" s="50"/>
      <c r="M23" s="74"/>
      <c r="N23" s="50"/>
    </row>
    <row r="24" spans="1:14" ht="15.75" thickBot="1" x14ac:dyDescent="0.3">
      <c r="A24" s="335" t="s">
        <v>53</v>
      </c>
      <c r="B24" s="336"/>
      <c r="C24" s="68">
        <f>C22/N22</f>
        <v>8.9111131570714389E-2</v>
      </c>
      <c r="D24" s="75">
        <f>D22/N22</f>
        <v>0.14137603694940667</v>
      </c>
      <c r="E24" s="52">
        <f>E22/N22</f>
        <v>8.6263940383770235E-2</v>
      </c>
      <c r="F24" s="69">
        <f>F22/N22</f>
        <v>0.10869466628300793</v>
      </c>
      <c r="G24" s="52">
        <f>G22/N22</f>
        <v>9.1410292316323707E-2</v>
      </c>
      <c r="H24" s="75">
        <f>H22/N22</f>
        <v>0.11598725574852253</v>
      </c>
      <c r="I24" s="76">
        <f>I22/N22</f>
        <v>3.3085943885078219E-2</v>
      </c>
      <c r="J24" s="75">
        <f>J22/N22</f>
        <v>0.10992279084115432</v>
      </c>
      <c r="K24" s="52">
        <f>K22/N22</f>
        <v>6.7149382477632205E-2</v>
      </c>
      <c r="L24" s="75">
        <f>L22/N22</f>
        <v>6.7430009513516548E-2</v>
      </c>
      <c r="M24" s="77">
        <f>M22/N22</f>
        <v>8.9568550030873259E-2</v>
      </c>
      <c r="N24" s="22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40" t="s">
        <v>4</v>
      </c>
      <c r="H27" s="350"/>
      <c r="I27" s="1"/>
      <c r="J27" s="104"/>
      <c r="K27" s="294" t="s">
        <v>33</v>
      </c>
      <c r="L27" s="295"/>
      <c r="M27" s="155">
        <f>N22</f>
        <v>7704389.5403257096</v>
      </c>
      <c r="N27" s="156">
        <f>M27/M29</f>
        <v>0.82129499283287444</v>
      </c>
    </row>
    <row r="28" spans="1:14" ht="15.75" thickBot="1" x14ac:dyDescent="0.3">
      <c r="A28" s="24">
        <v>19</v>
      </c>
      <c r="B28" s="175" t="s">
        <v>34</v>
      </c>
      <c r="C28" s="277">
        <f>[12]STA_SP1_ZO!$Q$51</f>
        <v>491336</v>
      </c>
      <c r="D28" s="286">
        <f>'[13]СП-1 (ж.о.)'!$Q$53</f>
        <v>400009</v>
      </c>
      <c r="E28" s="278">
        <f>'[14]СП-1 (ж.о.)'!$Q$53</f>
        <v>324771</v>
      </c>
      <c r="F28" s="55">
        <f>'[15]СП-1 (ж.о.)'!$Q$53</f>
        <v>206812</v>
      </c>
      <c r="G28" s="154">
        <f>[16]STA_SP1_ZO!$Q$51</f>
        <v>253464.77</v>
      </c>
      <c r="H28" s="55">
        <f>SUM(C28:G28)</f>
        <v>1676392.77</v>
      </c>
      <c r="I28" s="1"/>
      <c r="J28" s="104"/>
      <c r="K28" s="294" t="s">
        <v>34</v>
      </c>
      <c r="L28" s="295"/>
      <c r="M28" s="219">
        <f>H28</f>
        <v>1676392.77</v>
      </c>
      <c r="N28" s="157">
        <f>M28/M29</f>
        <v>0.17870500716712548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158">
        <f>M27+M28</f>
        <v>9380782.3103257101</v>
      </c>
      <c r="N29" s="159">
        <f>M29/M29</f>
        <v>1</v>
      </c>
    </row>
    <row r="30" spans="1:14" ht="15.75" thickBot="1" x14ac:dyDescent="0.3">
      <c r="A30" s="298" t="s">
        <v>53</v>
      </c>
      <c r="B30" s="299"/>
      <c r="C30" s="25">
        <f>C28/H28</f>
        <v>0.29309121871242622</v>
      </c>
      <c r="D30" s="105">
        <f>D28/H28</f>
        <v>0.23861293555924845</v>
      </c>
      <c r="E30" s="25">
        <f>E28/H28</f>
        <v>0.19373204526526322</v>
      </c>
      <c r="F30" s="105">
        <f>F28/H28</f>
        <v>0.12336727030861627</v>
      </c>
      <c r="G30" s="25">
        <f>G28/H28</f>
        <v>0.15119653015444584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I7" sqref="I7"/>
    </sheetView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6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98" t="s">
        <v>114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400"/>
      <c r="M2" s="1"/>
      <c r="N2" s="1"/>
    </row>
    <row r="3" spans="1:14" ht="15.75" thickBot="1" x14ac:dyDescent="0.3">
      <c r="A3" s="29"/>
      <c r="B3" s="324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9"/>
      <c r="N3" s="218" t="s">
        <v>91</v>
      </c>
    </row>
    <row r="4" spans="1:14" ht="15.75" thickBot="1" x14ac:dyDescent="0.3">
      <c r="A4" s="327" t="s">
        <v>0</v>
      </c>
      <c r="B4" s="405" t="s">
        <v>89</v>
      </c>
      <c r="C4" s="360" t="s">
        <v>2</v>
      </c>
      <c r="D4" s="360"/>
      <c r="E4" s="360"/>
      <c r="F4" s="360"/>
      <c r="G4" s="360"/>
      <c r="H4" s="360"/>
      <c r="I4" s="360"/>
      <c r="J4" s="360"/>
      <c r="K4" s="360"/>
      <c r="L4" s="360"/>
      <c r="M4" s="407"/>
      <c r="N4" s="421" t="s">
        <v>3</v>
      </c>
    </row>
    <row r="5" spans="1:14" ht="15.75" thickBot="1" x14ac:dyDescent="0.3">
      <c r="A5" s="328"/>
      <c r="B5" s="406"/>
      <c r="C5" s="152" t="s">
        <v>69</v>
      </c>
      <c r="D5" s="151" t="s">
        <v>4</v>
      </c>
      <c r="E5" s="150" t="s">
        <v>5</v>
      </c>
      <c r="F5" s="151" t="s">
        <v>6</v>
      </c>
      <c r="G5" s="150" t="s">
        <v>7</v>
      </c>
      <c r="H5" s="151" t="s">
        <v>8</v>
      </c>
      <c r="I5" s="21" t="s">
        <v>94</v>
      </c>
      <c r="J5" s="151" t="s">
        <v>9</v>
      </c>
      <c r="K5" s="153" t="s">
        <v>10</v>
      </c>
      <c r="L5" s="151" t="s">
        <v>93</v>
      </c>
      <c r="M5" s="149" t="s">
        <v>11</v>
      </c>
      <c r="N5" s="422"/>
    </row>
    <row r="6" spans="1:14" ht="37.5" customHeight="1" x14ac:dyDescent="0.25">
      <c r="A6" s="34">
        <v>1</v>
      </c>
      <c r="B6" s="78" t="s">
        <v>59</v>
      </c>
      <c r="C6" s="86">
        <f>[1]STA_SP5_NO!$E$41</f>
        <v>189090.9</v>
      </c>
      <c r="D6" s="87">
        <f>'[2]СП-5 (н.о.)'!$E$43</f>
        <v>391346.98730999994</v>
      </c>
      <c r="E6" s="79">
        <f>'[3]СП-5 (н.о.)'!$E$43</f>
        <v>141598</v>
      </c>
      <c r="F6" s="87">
        <f>[4]STA_SP5_NO!$E$41</f>
        <v>283997.33</v>
      </c>
      <c r="G6" s="79">
        <f>[5]STA_SP5_NO!$E$41</f>
        <v>284319</v>
      </c>
      <c r="H6" s="87">
        <f>[6]STA_SP5_NO!$E$41</f>
        <v>311005.5</v>
      </c>
      <c r="I6" s="79">
        <f>[7]STA_SP5_NO!$E$41</f>
        <v>267020</v>
      </c>
      <c r="J6" s="87">
        <f>'[8]СП-5 (н.о.)'!$E$43</f>
        <v>167489</v>
      </c>
      <c r="K6" s="96">
        <f>'[9]СП-5 (н.о.)'!$E$43</f>
        <v>213928</v>
      </c>
      <c r="L6" s="87">
        <f>'[10]СП-5 (н.о.)'!$E$43</f>
        <v>360646.50000000006</v>
      </c>
      <c r="M6" s="88">
        <f>'[11]СП-5 (н.о.)'!$E$43</f>
        <v>340341</v>
      </c>
      <c r="N6" s="121">
        <f>SUM(C6:M6)</f>
        <v>2950782.2173100002</v>
      </c>
    </row>
    <row r="7" spans="1:14" ht="37.5" customHeight="1" thickBot="1" x14ac:dyDescent="0.3">
      <c r="A7" s="106">
        <v>2</v>
      </c>
      <c r="B7" s="107" t="s">
        <v>60</v>
      </c>
      <c r="C7" s="108">
        <f>[1]STA_SP5_NO!$G$41</f>
        <v>146455.66</v>
      </c>
      <c r="D7" s="109">
        <f>'[2]СП-5 (н.о.)'!$G$43</f>
        <v>276182.71272415196</v>
      </c>
      <c r="E7" s="110">
        <f>'[3]СП-5 (н.о.)'!$G$43</f>
        <v>274655</v>
      </c>
      <c r="F7" s="109">
        <f>[4]STA_SP5_NO!$G$41</f>
        <v>195730.93</v>
      </c>
      <c r="G7" s="110">
        <f>[5]STA_SP5_NO!$G$41</f>
        <v>192584</v>
      </c>
      <c r="H7" s="109">
        <f>[6]STA_SP5_NO!$G$41</f>
        <v>216667.3</v>
      </c>
      <c r="I7" s="79">
        <f>[7]STA_SP5_NO!$G$41</f>
        <v>227255</v>
      </c>
      <c r="J7" s="109">
        <f>'[8]СП-5 (н.о.)'!$G$43</f>
        <v>232725</v>
      </c>
      <c r="K7" s="110">
        <f>'[9]СП-5 (н.о.)'!$G$43</f>
        <v>249765.98940571188</v>
      </c>
      <c r="L7" s="109">
        <f>'[10]СП-5 (н.о.)'!$G$43</f>
        <v>241627.9</v>
      </c>
      <c r="M7" s="111">
        <f>'[11]СП-5 (н.о.)'!$G$43</f>
        <v>236152</v>
      </c>
      <c r="N7" s="122">
        <f>SUM(C7:M7)</f>
        <v>2489801.4921298637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7" t="s">
        <v>0</v>
      </c>
      <c r="B10" s="405" t="s">
        <v>89</v>
      </c>
      <c r="C10" s="410" t="s">
        <v>90</v>
      </c>
      <c r="D10" s="411"/>
      <c r="E10" s="411"/>
      <c r="F10" s="411"/>
      <c r="G10" s="412"/>
      <c r="H10" s="408" t="s">
        <v>3</v>
      </c>
      <c r="I10" s="1"/>
      <c r="J10" s="415" t="s">
        <v>81</v>
      </c>
      <c r="K10" s="416"/>
      <c r="L10" s="413" t="s">
        <v>2</v>
      </c>
      <c r="M10" s="419" t="s">
        <v>90</v>
      </c>
      <c r="N10" s="413" t="s">
        <v>3</v>
      </c>
    </row>
    <row r="11" spans="1:14" ht="15.75" thickBot="1" x14ac:dyDescent="0.3">
      <c r="A11" s="328"/>
      <c r="B11" s="406"/>
      <c r="C11" s="241" t="s">
        <v>11</v>
      </c>
      <c r="D11" s="279" t="s">
        <v>32</v>
      </c>
      <c r="E11" s="242" t="s">
        <v>7</v>
      </c>
      <c r="F11" s="243" t="s">
        <v>9</v>
      </c>
      <c r="G11" s="150" t="s">
        <v>4</v>
      </c>
      <c r="H11" s="409"/>
      <c r="I11" s="1"/>
      <c r="J11" s="417"/>
      <c r="K11" s="418"/>
      <c r="L11" s="414"/>
      <c r="M11" s="420"/>
      <c r="N11" s="414"/>
    </row>
    <row r="12" spans="1:14" ht="37.5" customHeight="1" thickBot="1" x14ac:dyDescent="0.3">
      <c r="A12" s="123">
        <v>1</v>
      </c>
      <c r="B12" s="78" t="s">
        <v>59</v>
      </c>
      <c r="C12" s="124">
        <f>[12]STA_SP4_ZO!$G$51</f>
        <v>14892</v>
      </c>
      <c r="D12" s="287">
        <f>'[13]СП-4 (ж.о.)'!$G$53</f>
        <v>41480</v>
      </c>
      <c r="E12" s="126">
        <f>'[14]СП-4 (ж.о.)'!$G$53</f>
        <v>9508</v>
      </c>
      <c r="F12" s="125">
        <f>'[15]СП-4 (ж.о.)'!$G$53</f>
        <v>4233</v>
      </c>
      <c r="G12" s="127">
        <f>[16]STA_SP4_ZO!$G$51</f>
        <v>1960.35</v>
      </c>
      <c r="H12" s="246">
        <f>SUM(C12:G12)</f>
        <v>72073.350000000006</v>
      </c>
      <c r="I12" s="1"/>
      <c r="J12" s="401" t="s">
        <v>59</v>
      </c>
      <c r="K12" s="402"/>
      <c r="L12" s="132">
        <f>N6</f>
        <v>2950782.2173100002</v>
      </c>
      <c r="M12" s="146">
        <f>H12</f>
        <v>72073.350000000006</v>
      </c>
      <c r="N12" s="147">
        <f>SUM(L12:M12)</f>
        <v>3022855.5673100003</v>
      </c>
    </row>
    <row r="13" spans="1:14" ht="37.5" customHeight="1" thickBot="1" x14ac:dyDescent="0.3">
      <c r="A13" s="106">
        <v>2</v>
      </c>
      <c r="B13" s="107" t="s">
        <v>60</v>
      </c>
      <c r="C13" s="128">
        <f>[12]STA_SP4_ZO!$H$51</f>
        <v>1977</v>
      </c>
      <c r="D13" s="288">
        <f>'[13]СП-4 (ж.о.)'!$H$53</f>
        <v>20601</v>
      </c>
      <c r="E13" s="130">
        <f>'[14]СП-4 (ж.о.)'!$H$53</f>
        <v>8409</v>
      </c>
      <c r="F13" s="129">
        <f>'[15]СП-4 (ж.о.)'!$H$53</f>
        <v>303</v>
      </c>
      <c r="G13" s="131">
        <f>[16]STA_SP4_ZO!$H$51</f>
        <v>232</v>
      </c>
      <c r="H13" s="122">
        <f>SUM(C13:G13)</f>
        <v>31522</v>
      </c>
      <c r="I13" s="1"/>
      <c r="J13" s="403" t="s">
        <v>60</v>
      </c>
      <c r="K13" s="404"/>
      <c r="L13" s="133">
        <f>N7</f>
        <v>2489801.4921298637</v>
      </c>
      <c r="M13" s="146">
        <f>H13</f>
        <v>31522</v>
      </c>
      <c r="N13" s="148">
        <f>SUM(L13:M13)</f>
        <v>2521323.4921298637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N10:N11"/>
    <mergeCell ref="J10:K11"/>
    <mergeCell ref="L10:L11"/>
    <mergeCell ref="M10:M11"/>
    <mergeCell ref="N4:N5"/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10" workbookViewId="0">
      <selection activeCell="B38" sqref="B38:M43"/>
    </sheetView>
  </sheetViews>
  <sheetFormatPr defaultRowHeight="15" x14ac:dyDescent="0.25"/>
  <cols>
    <col min="1" max="1" width="25.7109375" customWidth="1"/>
    <col min="12" max="12" width="10.5703125" customWidth="1"/>
    <col min="13" max="13" width="12.7109375" customWidth="1"/>
  </cols>
  <sheetData>
    <row r="1" spans="1:13" ht="11.25" customHeight="1" thickBot="1" x14ac:dyDescent="0.3">
      <c r="A1" s="165"/>
      <c r="B1" s="165"/>
      <c r="C1" s="224" t="s">
        <v>115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75" thickBot="1" x14ac:dyDescent="0.3">
      <c r="A2" s="99"/>
      <c r="B2" s="100" t="s">
        <v>69</v>
      </c>
      <c r="C2" s="83" t="s">
        <v>4</v>
      </c>
      <c r="D2" s="84" t="s">
        <v>5</v>
      </c>
      <c r="E2" s="83" t="s">
        <v>6</v>
      </c>
      <c r="F2" s="84" t="s">
        <v>7</v>
      </c>
      <c r="G2" s="83" t="s">
        <v>8</v>
      </c>
      <c r="H2" s="21" t="s">
        <v>94</v>
      </c>
      <c r="I2" s="83" t="s">
        <v>9</v>
      </c>
      <c r="J2" s="84" t="s">
        <v>10</v>
      </c>
      <c r="K2" s="83" t="s">
        <v>93</v>
      </c>
      <c r="L2" s="82" t="s">
        <v>11</v>
      </c>
      <c r="M2" s="83" t="s">
        <v>3</v>
      </c>
    </row>
    <row r="3" spans="1:13" x14ac:dyDescent="0.25">
      <c r="A3" s="170" t="s">
        <v>70</v>
      </c>
      <c r="B3" s="97"/>
      <c r="C3" s="97"/>
      <c r="D3" s="98"/>
      <c r="E3" s="97"/>
      <c r="F3" s="98"/>
      <c r="G3" s="97"/>
      <c r="H3" s="97"/>
      <c r="I3" s="97"/>
      <c r="J3" s="98"/>
      <c r="K3" s="97"/>
      <c r="L3" s="98"/>
      <c r="M3" s="97"/>
    </row>
    <row r="4" spans="1:13" x14ac:dyDescent="0.25">
      <c r="A4" s="171" t="s">
        <v>76</v>
      </c>
      <c r="B4" s="204">
        <f>[1]STA_SP7_NO!$C$9</f>
        <v>7285</v>
      </c>
      <c r="C4" s="204">
        <f>'[2]СП-7 (н.о.)'!$D$11</f>
        <v>141763</v>
      </c>
      <c r="D4" s="205">
        <f>'[3]СП-7 (н.о.)'!$D$11</f>
        <v>66296</v>
      </c>
      <c r="E4" s="204">
        <f>[4]STA_SP7_NO!$C$9</f>
        <v>94606</v>
      </c>
      <c r="F4" s="205">
        <f>[5]STA_SP7_NO!$C$9</f>
        <v>50382</v>
      </c>
      <c r="G4" s="204">
        <f>[6]STA_SP7_NO!$C$9</f>
        <v>139561</v>
      </c>
      <c r="H4" s="204">
        <f>[7]STA_SP7_NO!$C$9</f>
        <v>292</v>
      </c>
      <c r="I4" s="204">
        <f>'[8]СП-7 (н.о.)'!$D$11</f>
        <v>17387</v>
      </c>
      <c r="J4" s="204">
        <f>'[9]СП-7 (н.о.)'!$D$11</f>
        <v>88931</v>
      </c>
      <c r="K4" s="204">
        <f>'[10]СП-7 (н.о.)'!$D$11</f>
        <v>5009</v>
      </c>
      <c r="L4" s="205">
        <f>'[11]СП-7 (н.о.)'!$D$11</f>
        <v>64553</v>
      </c>
      <c r="M4" s="204">
        <f>SUM(B4:L4)</f>
        <v>676065</v>
      </c>
    </row>
    <row r="5" spans="1:13" x14ac:dyDescent="0.25">
      <c r="A5" s="171" t="s">
        <v>77</v>
      </c>
      <c r="B5" s="204">
        <f>[1]STA_SP7_NO!$D$9</f>
        <v>113125.9</v>
      </c>
      <c r="C5" s="204">
        <f>'[2]СП-7 (н.о.)'!$E$11</f>
        <v>1080243.3660000002</v>
      </c>
      <c r="D5" s="205">
        <f>'[3]СП-7 (н.о.)'!$E$11</f>
        <v>320162</v>
      </c>
      <c r="E5" s="204">
        <f>[4]STA_SP7_NO!$D$9</f>
        <v>656487.44999999995</v>
      </c>
      <c r="F5" s="205">
        <f>[5]STA_SP7_NO!$D$9</f>
        <v>305203</v>
      </c>
      <c r="G5" s="204">
        <f>[6]STA_SP7_NO!$D$9</f>
        <v>845265</v>
      </c>
      <c r="H5" s="204">
        <f>[7]STA_SP7_NO!$D$9</f>
        <v>1095</v>
      </c>
      <c r="I5" s="204">
        <f>'[8]СП-7 (н.о.)'!$E$11</f>
        <v>135687</v>
      </c>
      <c r="J5" s="204">
        <f>'[9]СП-7 (н.о.)'!$E$11</f>
        <v>479766.36</v>
      </c>
      <c r="K5" s="204">
        <f>'[10]СП-7 (н.о.)'!$E$11</f>
        <v>94465.949999999983</v>
      </c>
      <c r="L5" s="205">
        <f>'[11]СП-7 (н.о.)'!$E$11</f>
        <v>435012</v>
      </c>
      <c r="M5" s="227">
        <f>SUM(B5:L5)</f>
        <v>4466513.0260000005</v>
      </c>
    </row>
    <row r="6" spans="1:13" x14ac:dyDescent="0.25">
      <c r="A6" s="171" t="s">
        <v>58</v>
      </c>
      <c r="B6" s="204">
        <f>[1]STA_SP7_NO!$E$9</f>
        <v>0</v>
      </c>
      <c r="C6" s="204">
        <f>'[2]СП-7 (н.о.)'!$F$11</f>
        <v>0</v>
      </c>
      <c r="D6" s="205">
        <f>'[3]СП-7 (н.о.)'!$F$11</f>
        <v>0</v>
      </c>
      <c r="E6" s="204">
        <f>[4]STA_SP7_NO!$E$9</f>
        <v>0</v>
      </c>
      <c r="F6" s="206">
        <f>[5]STA_SP7_NO!$E$9</f>
        <v>0</v>
      </c>
      <c r="G6" s="204">
        <f>[6]STA_SP7_NO!$E$9</f>
        <v>0</v>
      </c>
      <c r="H6" s="204">
        <f>[7]STA_SP7_NO!$F$9</f>
        <v>0</v>
      </c>
      <c r="I6" s="204">
        <f>'[8]СП-7 (н.о.)'!$F$11</f>
        <v>0</v>
      </c>
      <c r="J6" s="204">
        <f>'[9]СП-7 (н.о.)'!$F$11</f>
        <v>0</v>
      </c>
      <c r="K6" s="204">
        <f>'[10]СП-7 (н.о.)'!$F$11</f>
        <v>0</v>
      </c>
      <c r="L6" s="205">
        <f>'[11]СП-7 (н.о.)'!$F$11</f>
        <v>0</v>
      </c>
      <c r="M6" s="171">
        <f>SUM(B6:L6)</f>
        <v>0</v>
      </c>
    </row>
    <row r="7" spans="1:13" x14ac:dyDescent="0.25">
      <c r="A7" s="170" t="s">
        <v>71</v>
      </c>
      <c r="B7" s="97"/>
      <c r="C7" s="97"/>
      <c r="D7" s="98"/>
      <c r="E7" s="97"/>
      <c r="F7" s="98"/>
      <c r="G7" s="97"/>
      <c r="H7" s="97"/>
      <c r="I7" s="97"/>
      <c r="J7" s="98"/>
      <c r="K7" s="97"/>
      <c r="L7" s="98"/>
      <c r="M7" s="97"/>
    </row>
    <row r="8" spans="1:13" x14ac:dyDescent="0.25">
      <c r="A8" s="171" t="s">
        <v>76</v>
      </c>
      <c r="B8" s="204">
        <f>[1]STA_SP7_NO!$C$18</f>
        <v>21547</v>
      </c>
      <c r="C8" s="204">
        <f>'[2]СП-7 (н.о.)'!$D$20</f>
        <v>77002</v>
      </c>
      <c r="D8" s="205">
        <f>'[3]СП-7 (н.о.)'!$D$20</f>
        <v>39171</v>
      </c>
      <c r="E8" s="204">
        <f>[4]STA_SP7_NO!$C$18</f>
        <v>22429</v>
      </c>
      <c r="F8" s="205">
        <f>[5]STA_SP7_NO!$C$18</f>
        <v>43729</v>
      </c>
      <c r="G8" s="204">
        <f>[6]STA_SP7_NO!$C$18</f>
        <v>27166</v>
      </c>
      <c r="H8" s="204">
        <f>[7]STA_SP7_NO!$C$18</f>
        <v>28752</v>
      </c>
      <c r="I8" s="204">
        <f>'[8]СП-7 (н.о.)'!$D$20</f>
        <v>49422</v>
      </c>
      <c r="J8" s="204">
        <f>'[9]СП-7 (н.о.)'!$D$20</f>
        <v>25336</v>
      </c>
      <c r="K8" s="204">
        <f>'[10]СП-7 (н.о.)'!$D$20</f>
        <v>16145</v>
      </c>
      <c r="L8" s="205">
        <f>'[11]СП-7 (н.о.)'!$D$20</f>
        <v>61664</v>
      </c>
      <c r="M8" s="204">
        <f>SUM(B8:L8)</f>
        <v>412363</v>
      </c>
    </row>
    <row r="9" spans="1:13" x14ac:dyDescent="0.25">
      <c r="A9" s="171" t="s">
        <v>77</v>
      </c>
      <c r="B9" s="204">
        <f>[1]STA_SP7_NO!$D$18</f>
        <v>272552.09999999998</v>
      </c>
      <c r="C9" s="204">
        <f>'[2]СП-7 (н.о.)'!$E$20</f>
        <v>340522.12</v>
      </c>
      <c r="D9" s="205">
        <f>'[3]СП-7 (н.о.)'!$E$20</f>
        <v>509339</v>
      </c>
      <c r="E9" s="204">
        <f>[4]STA_SP7_NO!$D$18</f>
        <v>153871</v>
      </c>
      <c r="F9" s="205">
        <f>[5]STA_SP7_NO!$D$18</f>
        <v>354529</v>
      </c>
      <c r="G9" s="204">
        <f>[6]STA_SP7_NO!$D$18</f>
        <v>215206</v>
      </c>
      <c r="H9" s="204">
        <f>[7]STA_SP7_NO!$D$18</f>
        <v>154962</v>
      </c>
      <c r="I9" s="204">
        <f>'[8]СП-7 (н.о.)'!$E$20</f>
        <v>458416</v>
      </c>
      <c r="J9" s="204">
        <f>'[9]СП-7 (н.о.)'!$E$20</f>
        <v>146084</v>
      </c>
      <c r="K9" s="204">
        <f>'[10]СП-7 (н.о.)'!$E$20</f>
        <v>151132.75999999998</v>
      </c>
      <c r="L9" s="205">
        <f>'[11]СП-7 (н.о.)'!$E$20</f>
        <v>396454</v>
      </c>
      <c r="M9" s="227">
        <f>SUM(B9:L9)</f>
        <v>3153067.9799999995</v>
      </c>
    </row>
    <row r="10" spans="1:13" x14ac:dyDescent="0.25">
      <c r="A10" s="171" t="s">
        <v>58</v>
      </c>
      <c r="B10" s="204">
        <f>[1]STA_SP7_NO!$E$18</f>
        <v>60935.28</v>
      </c>
      <c r="C10" s="204">
        <f>'[2]СП-7 (н.о.)'!$F$20</f>
        <v>96121.693386400002</v>
      </c>
      <c r="D10" s="205">
        <f>'[3]СП-7 (н.о.)'!$F$20</f>
        <v>160757</v>
      </c>
      <c r="E10" s="204">
        <f>[4]STA_SP7_NO!$E$18</f>
        <v>32976.43</v>
      </c>
      <c r="F10" s="205">
        <f>[5]STA_SP7_NO!$E$18</f>
        <v>107706</v>
      </c>
      <c r="G10" s="204">
        <f>[6]STA_SP7_NO!$E$18</f>
        <v>54002</v>
      </c>
      <c r="H10" s="204">
        <f>[7]STA_SP7_NO!$E$18</f>
        <v>51669</v>
      </c>
      <c r="I10" s="204">
        <f>'[8]СП-7 (н.о.)'!$F$20</f>
        <v>126171</v>
      </c>
      <c r="J10" s="204">
        <f>'[9]СП-7 (н.о.)'!$F$20</f>
        <v>38715.441000000006</v>
      </c>
      <c r="K10" s="204">
        <f>'[10]СП-7 (н.о.)'!$F$20</f>
        <v>55902</v>
      </c>
      <c r="L10" s="205">
        <f>'[11]СП-7 (н.о.)'!$F$20</f>
        <v>132128</v>
      </c>
      <c r="M10" s="204">
        <f>SUM(B10:L10)</f>
        <v>917083.84438640007</v>
      </c>
    </row>
    <row r="11" spans="1:13" x14ac:dyDescent="0.25">
      <c r="A11" s="170" t="s">
        <v>72</v>
      </c>
      <c r="B11" s="97"/>
      <c r="C11" s="97"/>
      <c r="D11" s="98"/>
      <c r="E11" s="97"/>
      <c r="F11" s="98"/>
      <c r="G11" s="97"/>
      <c r="H11" s="97"/>
      <c r="I11" s="97"/>
      <c r="J11" s="98"/>
      <c r="K11" s="97"/>
      <c r="L11" s="98"/>
      <c r="M11" s="97"/>
    </row>
    <row r="12" spans="1:13" x14ac:dyDescent="0.25">
      <c r="A12" s="171" t="s">
        <v>76</v>
      </c>
      <c r="B12" s="204">
        <f>[1]STA_SP7_NO!$C$19</f>
        <v>48575</v>
      </c>
      <c r="C12" s="204">
        <f>'[2]СП-7 (н.о.)'!$D$58</f>
        <v>0</v>
      </c>
      <c r="D12" s="205">
        <f>'[3]СП-7 (н.о.)'!$D$55</f>
        <v>12513</v>
      </c>
      <c r="E12" s="204">
        <f>[4]STA_SP7_NO!$C$19</f>
        <v>3335</v>
      </c>
      <c r="F12" s="205">
        <f>[5]STA_SP7_NO!$C$19</f>
        <v>0</v>
      </c>
      <c r="G12" s="204">
        <f>[6]STA_SP7_NO!$C$19</f>
        <v>0</v>
      </c>
      <c r="H12" s="204">
        <f>[7]STA_SP7_NO!$C$19</f>
        <v>0</v>
      </c>
      <c r="I12" s="204">
        <f>'[8]СП-7 (н.о.)'!$D$61</f>
        <v>28101</v>
      </c>
      <c r="J12" s="204">
        <f>'[9]СП-7 (н.о.)'!$D$56</f>
        <v>4614</v>
      </c>
      <c r="K12" s="204">
        <f>'[10]СП-7 (н.о.)'!$D$57</f>
        <v>0</v>
      </c>
      <c r="L12" s="205">
        <f>'[11]СП-7 (н.о.)'!$D$57</f>
        <v>0</v>
      </c>
      <c r="M12" s="204">
        <f>SUM(B12:L12)</f>
        <v>97138</v>
      </c>
    </row>
    <row r="13" spans="1:13" x14ac:dyDescent="0.25">
      <c r="A13" s="171" t="s">
        <v>77</v>
      </c>
      <c r="B13" s="204">
        <f>[1]STA_SP7_NO!$D$19</f>
        <v>554516.12</v>
      </c>
      <c r="C13" s="204">
        <f>'[2]СП-7 (н.о.)'!$E$58</f>
        <v>0</v>
      </c>
      <c r="D13" s="205">
        <f>'[3]СП-7 (н.о.)'!$E$55</f>
        <v>75141</v>
      </c>
      <c r="E13" s="204">
        <f>[4]STA_SP7_NO!$D$19</f>
        <v>15490</v>
      </c>
      <c r="F13" s="205">
        <f>[5]STA_SP7_NO!$D$19</f>
        <v>0</v>
      </c>
      <c r="G13" s="204">
        <f>[6]STA_SP7_NO!$D$19</f>
        <v>0</v>
      </c>
      <c r="H13" s="204">
        <f>[7]STA_SP7_NO!$D$19</f>
        <v>0</v>
      </c>
      <c r="I13" s="204">
        <f>'[8]СП-7 (н.о.)'!$E$61</f>
        <v>137604</v>
      </c>
      <c r="J13" s="204">
        <f>'[9]СП-7 (н.о.)'!$E$56</f>
        <v>25278</v>
      </c>
      <c r="K13" s="204">
        <f>'[10]СП-7 (н.о.)'!$E$57</f>
        <v>0</v>
      </c>
      <c r="L13" s="205">
        <f>'[11]СП-7 (н.о.)'!$E$57</f>
        <v>0</v>
      </c>
      <c r="M13" s="227">
        <f>SUM(B13:L13)</f>
        <v>808029.12</v>
      </c>
    </row>
    <row r="14" spans="1:13" x14ac:dyDescent="0.25">
      <c r="A14" s="171" t="s">
        <v>58</v>
      </c>
      <c r="B14" s="204">
        <f>[1]STA_SP7_NO!$E$19</f>
        <v>128034.59</v>
      </c>
      <c r="C14" s="204">
        <f>'[2]СП-7 (н.о.)'!$F$58</f>
        <v>0</v>
      </c>
      <c r="D14" s="205">
        <f>'[3]СП-7 (н.о.)'!$F$55</f>
        <v>20602</v>
      </c>
      <c r="E14" s="204">
        <f>[4]STA_SP7_NO!$E$19</f>
        <v>3490.99</v>
      </c>
      <c r="F14" s="205">
        <f>[5]STA_SP7_NO!$E$19</f>
        <v>0</v>
      </c>
      <c r="G14" s="204">
        <f>[6]STA_SP7_NO!$E$19</f>
        <v>0</v>
      </c>
      <c r="H14" s="204">
        <f>[7]STA_SP7_NO!$F$19</f>
        <v>0</v>
      </c>
      <c r="I14" s="204">
        <f>'[8]СП-7 (н.о.)'!$F$61</f>
        <v>47389</v>
      </c>
      <c r="J14" s="204">
        <f>'[9]СП-7 (н.о.)'!$F$56</f>
        <v>8607.6710000000003</v>
      </c>
      <c r="K14" s="204">
        <f>'[10]СП-7 (н.о.)'!$F$57</f>
        <v>0</v>
      </c>
      <c r="L14" s="205">
        <f>'[11]СП-7 (н.о.)'!$F$57</f>
        <v>0</v>
      </c>
      <c r="M14" s="204">
        <f>SUM(B14:L14)</f>
        <v>208124.25099999999</v>
      </c>
    </row>
    <row r="15" spans="1:13" x14ac:dyDescent="0.25">
      <c r="A15" s="170" t="s">
        <v>73</v>
      </c>
      <c r="B15" s="97"/>
      <c r="C15" s="97"/>
      <c r="D15" s="98"/>
      <c r="E15" s="97"/>
      <c r="F15" s="98"/>
      <c r="G15" s="97"/>
      <c r="H15" s="97"/>
      <c r="I15" s="97"/>
      <c r="J15" s="98"/>
      <c r="K15" s="97"/>
      <c r="L15" s="98"/>
      <c r="M15" s="97"/>
    </row>
    <row r="16" spans="1:13" x14ac:dyDescent="0.25">
      <c r="A16" s="171" t="s">
        <v>76</v>
      </c>
      <c r="B16" s="204">
        <f>[1]STA_SP7_NO!$C$20</f>
        <v>1287</v>
      </c>
      <c r="C16" s="204">
        <f>'[2]СП-7 (н.о.)'!$D$63</f>
        <v>3889</v>
      </c>
      <c r="D16" s="205">
        <f>'[3]СП-7 (н.о.)'!$D$60</f>
        <v>146</v>
      </c>
      <c r="E16" s="204">
        <f>[4]STA_SP7_NO!$C$20</f>
        <v>6165</v>
      </c>
      <c r="F16" s="205">
        <f>[5]STA_SP7_NO!$C$20</f>
        <v>39</v>
      </c>
      <c r="G16" s="204">
        <f>[6]STA_SP7_NO!$C$20</f>
        <v>24078</v>
      </c>
      <c r="H16" s="204">
        <f>[7]STA_SP7_NO!$C$20</f>
        <v>1580</v>
      </c>
      <c r="I16" s="204">
        <f>'[8]СП-7 (н.о.)'!$D$66</f>
        <v>2223</v>
      </c>
      <c r="J16" s="204">
        <f>'[9]СП-7 (н.о.)'!$D$61</f>
        <v>2200</v>
      </c>
      <c r="K16" s="204">
        <f>'[10]СП-7 (н.о.)'!$D$59</f>
        <v>2507</v>
      </c>
      <c r="L16" s="205">
        <f>'[11]СП-7 (н.о.)'!$D$62</f>
        <v>3400</v>
      </c>
      <c r="M16" s="204">
        <f>SUM(B16:L16)</f>
        <v>47514</v>
      </c>
    </row>
    <row r="17" spans="1:13" x14ac:dyDescent="0.25">
      <c r="A17" s="171" t="s">
        <v>77</v>
      </c>
      <c r="B17" s="204">
        <f>[1]STA_SP7_NO!$D$20</f>
        <v>431.69</v>
      </c>
      <c r="C17" s="204">
        <f>'[2]СП-7 (н.о.)'!$E$63</f>
        <v>2444.3330000000001</v>
      </c>
      <c r="D17" s="205">
        <f>'[3]СП-7 (н.о.)'!$E$60</f>
        <v>50</v>
      </c>
      <c r="E17" s="204">
        <f>[4]STA_SP7_NO!$D$20</f>
        <v>3226.59</v>
      </c>
      <c r="F17" s="205">
        <f>[5]STA_SP7_NO!$D$20</f>
        <v>30</v>
      </c>
      <c r="G17" s="204">
        <f>[6]STA_SP7_NO!$D$20</f>
        <v>10583</v>
      </c>
      <c r="H17" s="204">
        <f>[7]STA_SP7_NO!$D$20</f>
        <v>444</v>
      </c>
      <c r="I17" s="204">
        <f>'[8]СП-7 (н.о.)'!$E$66</f>
        <v>1031</v>
      </c>
      <c r="J17" s="204">
        <f>'[9]СП-7 (н.о.)'!$E$61</f>
        <v>1001</v>
      </c>
      <c r="K17" s="204">
        <f>'[10]СП-7 (н.о.)'!$E$59</f>
        <v>1034.5899999999999</v>
      </c>
      <c r="L17" s="205">
        <f>'[11]СП-7 (н.о.)'!$E$62</f>
        <v>1342</v>
      </c>
      <c r="M17" s="227">
        <f>SUM(B17:L17)</f>
        <v>21618.203000000001</v>
      </c>
    </row>
    <row r="18" spans="1:13" x14ac:dyDescent="0.25">
      <c r="A18" s="171" t="s">
        <v>58</v>
      </c>
      <c r="B18" s="204">
        <f>[1]STA_SP7_NO!$E$20</f>
        <v>129.74</v>
      </c>
      <c r="C18" s="204">
        <f>'[2]СП-7 (н.о.)'!$F$63</f>
        <v>656.71700000000021</v>
      </c>
      <c r="D18" s="205">
        <f>'[3]СП-7 (н.о.)'!$F$60</f>
        <v>15</v>
      </c>
      <c r="E18" s="204">
        <f>[4]STA_SP7_NO!$E$20</f>
        <v>959.85</v>
      </c>
      <c r="F18" s="205">
        <f>[5]STA_SP7_NO!$E$20</f>
        <v>9</v>
      </c>
      <c r="G18" s="204">
        <f>[6]STA_SP7_NO!$E$20</f>
        <v>3167</v>
      </c>
      <c r="H18" s="204">
        <f>[7]STA_SP7_NO!$E$20</f>
        <v>2</v>
      </c>
      <c r="I18" s="204">
        <f>'[8]СП-7 (н.о.)'!$F$66</f>
        <v>0</v>
      </c>
      <c r="J18" s="204">
        <f>'[9]СП-7 (н.о.)'!$F$61</f>
        <v>232.01699999999988</v>
      </c>
      <c r="K18" s="204">
        <f>'[10]СП-7 (н.о.)'!$F$59</f>
        <v>396</v>
      </c>
      <c r="L18" s="205">
        <f>'[11]СП-7 (н.о.)'!$F$62</f>
        <v>503</v>
      </c>
      <c r="M18" s="204">
        <f>SUM(B18:L18)</f>
        <v>6070.3240000000005</v>
      </c>
    </row>
    <row r="19" spans="1:13" x14ac:dyDescent="0.25">
      <c r="A19" s="170" t="s">
        <v>74</v>
      </c>
      <c r="B19" s="97"/>
      <c r="C19" s="97"/>
      <c r="D19" s="98"/>
      <c r="E19" s="97"/>
      <c r="F19" s="98"/>
      <c r="G19" s="97"/>
      <c r="H19" s="97"/>
      <c r="I19" s="97"/>
      <c r="J19" s="98"/>
      <c r="K19" s="97"/>
      <c r="L19" s="98"/>
      <c r="M19" s="97"/>
    </row>
    <row r="20" spans="1:13" x14ac:dyDescent="0.25">
      <c r="A20" s="171" t="s">
        <v>76</v>
      </c>
      <c r="B20" s="204">
        <f>[1]STA_SP7_NO!$C$21</f>
        <v>0</v>
      </c>
      <c r="C20" s="204">
        <f>'[2]СП-7 (н.о.)'!$D$89</f>
        <v>0</v>
      </c>
      <c r="D20" s="205">
        <f>'[3]СП-7 (н.о.)'!$D$71</f>
        <v>1426</v>
      </c>
      <c r="E20" s="204">
        <f>[4]STA_SP7_NO!$C$21</f>
        <v>0</v>
      </c>
      <c r="F20" s="205">
        <f>[5]STA_SP7_NO!$C$21</f>
        <v>0</v>
      </c>
      <c r="G20" s="204">
        <f>[6]STA_SP7_NO!$C$21</f>
        <v>0</v>
      </c>
      <c r="H20" s="204">
        <f>[7]STA_SP7_NO!$C$21</f>
        <v>0</v>
      </c>
      <c r="I20" s="204">
        <f>'[8]СП-7 (н.о.)'!$D$104</f>
        <v>0</v>
      </c>
      <c r="J20" s="204">
        <f>'[9]СП-7 (н.о.)'!$D$73</f>
        <v>0</v>
      </c>
      <c r="K20" s="204">
        <f>'[10]СП-7 (н.о.)'!$D$74</f>
        <v>0</v>
      </c>
      <c r="L20" s="205">
        <f>'[11]СП-7 (н.о.)'!$D$102</f>
        <v>0</v>
      </c>
      <c r="M20" s="171">
        <f>SUM(B20:L20)</f>
        <v>1426</v>
      </c>
    </row>
    <row r="21" spans="1:13" x14ac:dyDescent="0.25">
      <c r="A21" s="171" t="s">
        <v>77</v>
      </c>
      <c r="B21" s="204">
        <f>[1]STA_SP7_NO!$D$21</f>
        <v>0</v>
      </c>
      <c r="C21" s="204">
        <f>'[2]СП-7 (н.о.)'!$E$89</f>
        <v>0</v>
      </c>
      <c r="D21" s="205">
        <f>'[3]СП-7 (н.о.)'!$E$71</f>
        <v>16701</v>
      </c>
      <c r="E21" s="204">
        <f>[4]STA_SP7_NO!$D$21</f>
        <v>0</v>
      </c>
      <c r="F21" s="205">
        <f>[5]STA_SP7_NO!$D$21</f>
        <v>0</v>
      </c>
      <c r="G21" s="204">
        <f>[6]STA_SP7_NO!$D$21</f>
        <v>0</v>
      </c>
      <c r="H21" s="204">
        <f>[7]STA_SP7_NO!$D$21</f>
        <v>0</v>
      </c>
      <c r="I21" s="204">
        <f>'[8]СП-7 (н.о.)'!$E$104</f>
        <v>0</v>
      </c>
      <c r="J21" s="204">
        <f>'[9]СП-7 (н.о.)'!$E$73</f>
        <v>0</v>
      </c>
      <c r="K21" s="204">
        <f>'[10]СП-7 (н.о.)'!$E$74</f>
        <v>0</v>
      </c>
      <c r="L21" s="205">
        <f>'[11]СП-7 (н.о.)'!$E$102</f>
        <v>0</v>
      </c>
      <c r="M21" s="227">
        <f>SUM(B21:L21)</f>
        <v>16701</v>
      </c>
    </row>
    <row r="22" spans="1:13" ht="12.75" customHeight="1" x14ac:dyDescent="0.25">
      <c r="A22" s="171" t="s">
        <v>58</v>
      </c>
      <c r="B22" s="204">
        <f>[1]STA_SP7_NO!$E$21</f>
        <v>0</v>
      </c>
      <c r="C22" s="204">
        <f>'[2]СП-7 (н.о.)'!$F$89</f>
        <v>0</v>
      </c>
      <c r="D22" s="205">
        <f>'[3]СП-7 (н.о.)'!$F$71</f>
        <v>2139</v>
      </c>
      <c r="E22" s="204">
        <f>[4]STA_SP7_NO!$E$21</f>
        <v>0</v>
      </c>
      <c r="F22" s="205">
        <f>[5]STA_SP7_NO!$E$21</f>
        <v>0</v>
      </c>
      <c r="G22" s="204">
        <f>[6]STA_SP7_NO!$E$21</f>
        <v>0</v>
      </c>
      <c r="H22" s="204">
        <f>[7]STA_SP7_NO!$E$21</f>
        <v>0</v>
      </c>
      <c r="I22" s="204">
        <f>'[8]СП-7 (н.о.)'!$F$104</f>
        <v>0</v>
      </c>
      <c r="J22" s="204">
        <f>'[9]СП-7 (н.о.)'!$F$73</f>
        <v>0</v>
      </c>
      <c r="K22" s="204">
        <f>'[10]СП-7 (н.о.)'!$F$74</f>
        <v>0</v>
      </c>
      <c r="L22" s="205">
        <f>'[11]СП-7 (н.о.)'!$F$102</f>
        <v>0</v>
      </c>
      <c r="M22" s="204">
        <f>SUM(B22:L22)</f>
        <v>2139</v>
      </c>
    </row>
    <row r="23" spans="1:13" x14ac:dyDescent="0.25">
      <c r="A23" s="170" t="s">
        <v>75</v>
      </c>
      <c r="B23" s="97"/>
      <c r="C23" s="97"/>
      <c r="D23" s="98"/>
      <c r="E23" s="97"/>
      <c r="F23" s="98"/>
      <c r="G23" s="97"/>
      <c r="H23" s="97"/>
      <c r="I23" s="97"/>
      <c r="J23" s="98"/>
      <c r="K23" s="97"/>
      <c r="L23" s="98"/>
      <c r="M23" s="97"/>
    </row>
    <row r="24" spans="1:13" x14ac:dyDescent="0.25">
      <c r="A24" s="171" t="s">
        <v>76</v>
      </c>
      <c r="B24" s="204">
        <f>[1]STA_SP7_NO!$C$22</f>
        <v>1080</v>
      </c>
      <c r="C24" s="204">
        <f>'[2]СП-7 (н.о.)'!$D$124</f>
        <v>10527</v>
      </c>
      <c r="D24" s="205">
        <f>'[3]СП-7 (н.о.)'!$D$106</f>
        <v>2354</v>
      </c>
      <c r="E24" s="204">
        <f>[4]STA_SP7_NO!$C$22</f>
        <v>53646</v>
      </c>
      <c r="F24" s="205">
        <f>[5]STA_SP7_NO!$C$22</f>
        <v>107</v>
      </c>
      <c r="G24" s="204">
        <f>[6]STA_SP7_NO!$C$22</f>
        <v>0</v>
      </c>
      <c r="H24" s="204">
        <f>[7]STA_SP7_NO!$C$22</f>
        <v>0</v>
      </c>
      <c r="I24" s="204">
        <f>'[8]СП-7 (н.о.)'!$D$140</f>
        <v>14</v>
      </c>
      <c r="J24" s="204">
        <f>'[9]СП-7 (н.о.)'!$D$108</f>
        <v>1048</v>
      </c>
      <c r="K24" s="204">
        <f>'[10]СП-7 (н.о.)'!$D$88</f>
        <v>31630</v>
      </c>
      <c r="L24" s="205">
        <f>'[11]СП-7 (н.о.)'!$D$137</f>
        <v>78171</v>
      </c>
      <c r="M24" s="204">
        <f>SUM(B24:L24)</f>
        <v>178577</v>
      </c>
    </row>
    <row r="25" spans="1:13" x14ac:dyDescent="0.25">
      <c r="A25" s="171" t="s">
        <v>77</v>
      </c>
      <c r="B25" s="204">
        <f>[1]STA_SP7_NO!$D$22</f>
        <v>56725.82</v>
      </c>
      <c r="C25" s="204">
        <f>'[2]СП-7 (н.о.)'!$E$124</f>
        <v>43111.171999999999</v>
      </c>
      <c r="D25" s="205">
        <f>'[3]СП-7 (н.о.)'!$E$106</f>
        <v>6912</v>
      </c>
      <c r="E25" s="204">
        <f>[4]STA_SP7_NO!$D$22</f>
        <v>56093.61</v>
      </c>
      <c r="F25" s="205">
        <f>[5]STA_SP7_NO!$D$22</f>
        <v>-31</v>
      </c>
      <c r="G25" s="204">
        <f>[6]STA_SP7_NO!$D$22</f>
        <v>0</v>
      </c>
      <c r="H25" s="204">
        <f>[7]STA_SP7_NO!$D$22</f>
        <v>0</v>
      </c>
      <c r="I25" s="204">
        <f>'[8]СП-7 (н.о.)'!$E$140</f>
        <v>119</v>
      </c>
      <c r="J25" s="204">
        <f>'[9]СП-7 (н.о.)'!$E$108</f>
        <v>4628</v>
      </c>
      <c r="K25" s="204">
        <f>'[10]СП-7 (н.о.)'!$E$88</f>
        <v>99408.819999999992</v>
      </c>
      <c r="L25" s="205">
        <f>'[11]СП-7 (н.о.)'!$E$137</f>
        <v>77271</v>
      </c>
      <c r="M25" s="227">
        <f>SUM(B25:L25)</f>
        <v>344238.42200000002</v>
      </c>
    </row>
    <row r="26" spans="1:13" x14ac:dyDescent="0.25">
      <c r="A26" s="171" t="s">
        <v>58</v>
      </c>
      <c r="B26" s="204">
        <f>[1]STA_SP7_NO!$E$22</f>
        <v>11016.73</v>
      </c>
      <c r="C26" s="204">
        <f>'[2]СП-7 (н.о.)'!$F$124</f>
        <v>11966.505249999998</v>
      </c>
      <c r="D26" s="205">
        <f>'[3]СП-7 (н.о.)'!$F$106</f>
        <v>1461</v>
      </c>
      <c r="E26" s="204">
        <f>[4]STA_SP7_NO!$E$22</f>
        <v>15613.82</v>
      </c>
      <c r="F26" s="205">
        <f>[5]STA_SP7_NO!$E$22</f>
        <v>-8</v>
      </c>
      <c r="G26" s="204">
        <f>[6]STA_SP7_NO!$E$22</f>
        <v>0</v>
      </c>
      <c r="H26" s="204">
        <f>[7]STA_SP7_NO!$E$22</f>
        <v>0</v>
      </c>
      <c r="I26" s="204">
        <f>'[8]СП-7 (н.о.)'!$F$140</f>
        <v>0</v>
      </c>
      <c r="J26" s="204">
        <f>'[9]СП-7 (н.о.)'!$F$108</f>
        <v>0</v>
      </c>
      <c r="K26" s="204">
        <f>'[10]СП-7 (н.о.)'!$F$88</f>
        <v>10569</v>
      </c>
      <c r="L26" s="205">
        <f>'[11]СП-7 (н.о.)'!$F$137</f>
        <v>29537</v>
      </c>
      <c r="M26" s="204">
        <f>SUM(B26:L26)</f>
        <v>80156.055250000005</v>
      </c>
    </row>
    <row r="27" spans="1:13" x14ac:dyDescent="0.25">
      <c r="A27" s="170" t="s">
        <v>78</v>
      </c>
      <c r="B27" s="97"/>
      <c r="C27" s="97"/>
      <c r="D27" s="98"/>
      <c r="E27" s="97"/>
      <c r="F27" s="98"/>
      <c r="G27" s="97"/>
      <c r="H27" s="97"/>
      <c r="I27" s="97"/>
      <c r="J27" s="98"/>
      <c r="K27" s="97"/>
      <c r="L27" s="98"/>
      <c r="M27" s="97"/>
    </row>
    <row r="28" spans="1:13" x14ac:dyDescent="0.25">
      <c r="A28" s="171" t="s">
        <v>76</v>
      </c>
      <c r="B28" s="204">
        <f>[1]STA_SP7_NO!$C$29</f>
        <v>0</v>
      </c>
      <c r="C28" s="204">
        <f>'[2]СП-7 (н.о.)'!$D$125</f>
        <v>8901</v>
      </c>
      <c r="D28" s="205">
        <f>'[3]СП-7 (н.о.)'!$D$107</f>
        <v>4799</v>
      </c>
      <c r="E28" s="204">
        <f>[4]STA_SP7_NO!$C$29</f>
        <v>26527</v>
      </c>
      <c r="F28" s="205">
        <f>[5]STA_SP7_NO!$C$29</f>
        <v>56900</v>
      </c>
      <c r="G28" s="204">
        <f>[6]STA_SP7_NO!$C$29</f>
        <v>8482</v>
      </c>
      <c r="H28" s="204">
        <f>[7]STA_SP7_NO!$C$29</f>
        <v>36230</v>
      </c>
      <c r="I28" s="204">
        <f>'[8]СП-7 (н.о.)'!$D$141</f>
        <v>67648</v>
      </c>
      <c r="J28" s="204">
        <f>'[9]СП-7 (н.о.)'!$D$109</f>
        <v>11076</v>
      </c>
      <c r="K28" s="204">
        <f>'[10]СП-7 (н.о.)'!$D$89</f>
        <v>61712</v>
      </c>
      <c r="L28" s="205">
        <f>'[11]СП-7 (н.о.)'!$D$138</f>
        <v>3872</v>
      </c>
      <c r="M28" s="204">
        <f>SUM(B28:L28)</f>
        <v>286147</v>
      </c>
    </row>
    <row r="29" spans="1:13" x14ac:dyDescent="0.25">
      <c r="A29" s="171" t="s">
        <v>77</v>
      </c>
      <c r="B29" s="204">
        <f>[1]STA_SP7_NO!$D$29</f>
        <v>0</v>
      </c>
      <c r="C29" s="204">
        <f>'[2]СП-7 (н.о.)'!$E$125</f>
        <v>51518.740000000005</v>
      </c>
      <c r="D29" s="205">
        <f>'[3]СП-7 (н.о.)'!$E$107</f>
        <v>28771</v>
      </c>
      <c r="E29" s="204">
        <f>[4]STA_SP7_NO!$D$29</f>
        <v>177942</v>
      </c>
      <c r="F29" s="205">
        <f>[5]STA_SP7_NO!$D$29</f>
        <v>323123</v>
      </c>
      <c r="G29" s="204">
        <f>[6]STA_SP7_NO!$D$29</f>
        <v>51773</v>
      </c>
      <c r="H29" s="204">
        <f>[7]STA_SP7_NO!$D$29</f>
        <v>202626</v>
      </c>
      <c r="I29" s="204">
        <f>'[8]СП-7 (н.о.)'!$E$141</f>
        <v>408875</v>
      </c>
      <c r="J29" s="204">
        <f>'[9]СП-7 (н.о.)'!$E$109</f>
        <v>61918</v>
      </c>
      <c r="K29" s="204">
        <f>'[10]СП-7 (н.о.)'!$E$89</f>
        <v>346633.97</v>
      </c>
      <c r="L29" s="205">
        <f>'[11]СП-7 (н.о.)'!$E$138</f>
        <v>20313</v>
      </c>
      <c r="M29" s="227">
        <f>SUM(B29:L29)</f>
        <v>1673493.71</v>
      </c>
    </row>
    <row r="30" spans="1:13" x14ac:dyDescent="0.25">
      <c r="A30" s="171" t="s">
        <v>58</v>
      </c>
      <c r="B30" s="204">
        <f>[1]STA_SP7_NO!$E$29</f>
        <v>0</v>
      </c>
      <c r="C30" s="204">
        <f>'[2]СП-7 (н.о.)'!$F$125</f>
        <v>11397.104000000001</v>
      </c>
      <c r="D30" s="205">
        <f>'[3]СП-7 (н.о.)'!$F$107</f>
        <v>5535</v>
      </c>
      <c r="E30" s="204">
        <f>[4]STA_SP7_NO!$E$29</f>
        <v>35172.5</v>
      </c>
      <c r="F30" s="205">
        <f>[5]STA_SP7_NO!$E$29</f>
        <v>91640</v>
      </c>
      <c r="G30" s="204">
        <f>[6]STA_SP7_NO!$E$29</f>
        <v>12757</v>
      </c>
      <c r="H30" s="204">
        <f>[7]STA_SP7_NO!$E$29</f>
        <v>42388</v>
      </c>
      <c r="I30" s="204">
        <f>'[8]СП-7 (н.о.)'!$F$141</f>
        <v>86895</v>
      </c>
      <c r="J30" s="204">
        <f>'[9]СП-7 (н.о.)'!$F$109</f>
        <v>9252.8779999999988</v>
      </c>
      <c r="K30" s="204">
        <f>'[10]СП-7 (н.о.)'!$F$89</f>
        <v>0</v>
      </c>
      <c r="L30" s="205">
        <f>'[11]СП-7 (н.о.)'!$F$138</f>
        <v>3047</v>
      </c>
      <c r="M30" s="204">
        <f>SUM(B30:L30)</f>
        <v>298084.48200000002</v>
      </c>
    </row>
    <row r="31" spans="1:13" ht="12" customHeight="1" x14ac:dyDescent="0.25">
      <c r="A31" s="170" t="s">
        <v>79</v>
      </c>
      <c r="B31" s="170"/>
      <c r="C31" s="97"/>
      <c r="D31" s="98"/>
      <c r="E31" s="97"/>
      <c r="F31" s="98"/>
      <c r="G31" s="97"/>
      <c r="H31" s="97"/>
      <c r="I31" s="97"/>
      <c r="J31" s="98"/>
      <c r="K31" s="97"/>
      <c r="L31" s="98"/>
      <c r="M31" s="97"/>
    </row>
    <row r="32" spans="1:13" x14ac:dyDescent="0.25">
      <c r="A32" s="171" t="s">
        <v>76</v>
      </c>
      <c r="B32" s="204">
        <f>[1]STA_SP7_NO!$C$38</f>
        <v>0</v>
      </c>
      <c r="C32" s="204">
        <f>'[2]СП-7 (н.о.)'!$D$134</f>
        <v>0</v>
      </c>
      <c r="D32" s="205">
        <f>'[3]СП-7 (н.о.)'!$D$116</f>
        <v>0</v>
      </c>
      <c r="E32" s="204">
        <f>[4]STA_SP7_NO!$C$38</f>
        <v>12844</v>
      </c>
      <c r="F32" s="282">
        <f>[5]STA_SP7_NO!$C$38</f>
        <v>0</v>
      </c>
      <c r="G32" s="204">
        <f>[6]STA_SP7_NO!$C$38</f>
        <v>709</v>
      </c>
      <c r="H32" s="204">
        <f>[7]STA_SP7_NO!$C$38</f>
        <v>0</v>
      </c>
      <c r="I32" s="204">
        <f>'[8]СП-7 (н.о.)'!$D$150</f>
        <v>0</v>
      </c>
      <c r="J32" s="204">
        <f>'[9]СП-7 (н.о.)'!$D$118</f>
        <v>0</v>
      </c>
      <c r="K32" s="204">
        <f>'[10]СП-7 (н.о.)'!$D$98</f>
        <v>0</v>
      </c>
      <c r="L32" s="205">
        <f>'[11]СП-7 (н.о.)'!$D$147</f>
        <v>932</v>
      </c>
      <c r="M32" s="204">
        <f>SUM(B32:L32)</f>
        <v>14485</v>
      </c>
    </row>
    <row r="33" spans="1:13" ht="12.75" customHeight="1" x14ac:dyDescent="0.25">
      <c r="A33" s="171" t="s">
        <v>77</v>
      </c>
      <c r="B33" s="204">
        <f>[1]STA_SP7_NO!$D$38</f>
        <v>0</v>
      </c>
      <c r="C33" s="204">
        <f>'[2]СП-7 (н.о.)'!$E$134</f>
        <v>0</v>
      </c>
      <c r="D33" s="205">
        <f>'[3]СП-7 (н.о.)'!$E$116</f>
        <v>0</v>
      </c>
      <c r="E33" s="204">
        <f>[4]STA_SP7_NO!$D$38</f>
        <v>9856.99</v>
      </c>
      <c r="F33" s="282">
        <f>[5]STA_SP7_NO!$D$38</f>
        <v>0</v>
      </c>
      <c r="G33" s="204">
        <f>[6]STA_SP7_NO!$D$38</f>
        <v>2496</v>
      </c>
      <c r="H33" s="204">
        <f>[7]STA_SP7_NO!$D$38</f>
        <v>0</v>
      </c>
      <c r="I33" s="204">
        <f>'[8]СП-7 (н.о.)'!$E$150</f>
        <v>0</v>
      </c>
      <c r="J33" s="204">
        <f>'[9]СП-7 (н.о.)'!$E$118</f>
        <v>0</v>
      </c>
      <c r="K33" s="204">
        <f>'[10]СП-7 (н.о.)'!$E$98</f>
        <v>0</v>
      </c>
      <c r="L33" s="205">
        <f>'[11]СП-7 (н.о.)'!$E$147</f>
        <v>12912</v>
      </c>
      <c r="M33" s="227">
        <f>SUM(B33:L33)</f>
        <v>25264.989999999998</v>
      </c>
    </row>
    <row r="34" spans="1:13" ht="15.75" thickBot="1" x14ac:dyDescent="0.3">
      <c r="A34" s="172" t="s">
        <v>58</v>
      </c>
      <c r="B34" s="158">
        <f>[1]STA_SP7_NO!$E$38</f>
        <v>0</v>
      </c>
      <c r="C34" s="158">
        <f>'[2]СП-7 (н.о.)'!$F$134</f>
        <v>0</v>
      </c>
      <c r="D34" s="271">
        <f>'[3]СП-7 (н.о.)'!$F$116</f>
        <v>0</v>
      </c>
      <c r="E34" s="158">
        <f>[4]STA_SP7_NO!$E$38</f>
        <v>876.52</v>
      </c>
      <c r="F34" s="283">
        <f>[5]STA_SP7_NO!$E$38</f>
        <v>0</v>
      </c>
      <c r="G34" s="158">
        <f>[6]STA_SP7_NO!$E$38</f>
        <v>728</v>
      </c>
      <c r="H34" s="158">
        <f>[7]STA_SP7_NO!$E$38</f>
        <v>0</v>
      </c>
      <c r="I34" s="158">
        <f>'[8]СП-7 (н.о.)'!$F$150</f>
        <v>0</v>
      </c>
      <c r="J34" s="158">
        <f>'[9]СП-7 (н.о.)'!$F$118</f>
        <v>0</v>
      </c>
      <c r="K34" s="158">
        <f>'[10]СП-7 (н.о.)'!$F$98</f>
        <v>0</v>
      </c>
      <c r="L34" s="158">
        <f>'[11]СП-7 (н.о.)'!$F$147</f>
        <v>3357</v>
      </c>
      <c r="M34" s="158">
        <f>SUM(B34:L34)</f>
        <v>4961.5200000000004</v>
      </c>
    </row>
    <row r="38" spans="1:13" x14ac:dyDescent="0.25"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</row>
    <row r="40" spans="1:13" x14ac:dyDescent="0.25">
      <c r="M40" s="284"/>
    </row>
    <row r="42" spans="1:13" x14ac:dyDescent="0.25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</row>
  </sheetData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29" sqref="D29"/>
    </sheetView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x14ac:dyDescent="0.25">
      <c r="A2" s="233"/>
      <c r="B2" s="426" t="s">
        <v>116</v>
      </c>
      <c r="C2" s="426"/>
      <c r="D2" s="426"/>
      <c r="E2" s="426"/>
      <c r="F2" s="426"/>
      <c r="G2" s="427"/>
      <c r="H2" s="427"/>
      <c r="I2" s="119"/>
      <c r="J2" s="119"/>
      <c r="K2" s="119"/>
    </row>
    <row r="3" spans="1:11" ht="15.75" thickBot="1" x14ac:dyDescent="0.3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18" t="s">
        <v>92</v>
      </c>
    </row>
    <row r="4" spans="1:11" ht="15.75" thickBot="1" x14ac:dyDescent="0.3">
      <c r="A4" s="349" t="s">
        <v>82</v>
      </c>
      <c r="B4" s="349" t="s">
        <v>57</v>
      </c>
      <c r="C4" s="349" t="s">
        <v>83</v>
      </c>
      <c r="D4" s="349" t="s">
        <v>84</v>
      </c>
      <c r="E4" s="428" t="s">
        <v>85</v>
      </c>
      <c r="F4" s="429"/>
      <c r="G4" s="430"/>
      <c r="H4" s="349" t="s">
        <v>86</v>
      </c>
      <c r="I4" s="349" t="s">
        <v>80</v>
      </c>
      <c r="J4" s="349" t="s">
        <v>87</v>
      </c>
      <c r="K4" s="349" t="s">
        <v>3</v>
      </c>
    </row>
    <row r="5" spans="1:11" ht="47.25" customHeight="1" thickBot="1" x14ac:dyDescent="0.3">
      <c r="A5" s="425"/>
      <c r="B5" s="425"/>
      <c r="C5" s="425"/>
      <c r="D5" s="425"/>
      <c r="E5" s="113" t="s">
        <v>59</v>
      </c>
      <c r="F5" s="113" t="s">
        <v>60</v>
      </c>
      <c r="G5" s="113" t="s">
        <v>88</v>
      </c>
      <c r="H5" s="425"/>
      <c r="I5" s="425"/>
      <c r="J5" s="425"/>
      <c r="K5" s="425"/>
    </row>
    <row r="6" spans="1:11" ht="15.75" thickBot="1" x14ac:dyDescent="0.3">
      <c r="A6" s="120"/>
      <c r="B6" s="144" t="s">
        <v>55</v>
      </c>
      <c r="C6" s="114">
        <f t="shared" ref="C6:K6" si="0">SUM(C7:C17)</f>
        <v>4761079.4112169202</v>
      </c>
      <c r="D6" s="72">
        <f t="shared" si="0"/>
        <v>53334.261552000004</v>
      </c>
      <c r="E6" s="185">
        <f>SUM(E7:E17)</f>
        <v>2950782.2173100002</v>
      </c>
      <c r="F6" s="185">
        <f t="shared" si="0"/>
        <v>2489801.4921298637</v>
      </c>
      <c r="G6" s="257">
        <f>SUM(G7:G17)</f>
        <v>5590795.6735151596</v>
      </c>
      <c r="H6" s="72">
        <f t="shared" si="0"/>
        <v>0</v>
      </c>
      <c r="I6" s="72">
        <f t="shared" si="0"/>
        <v>0</v>
      </c>
      <c r="J6" s="72">
        <f t="shared" si="0"/>
        <v>18632.601303330961</v>
      </c>
      <c r="K6" s="249">
        <f t="shared" si="0"/>
        <v>10423841.94758741</v>
      </c>
    </row>
    <row r="7" spans="1:11" x14ac:dyDescent="0.25">
      <c r="A7" s="115">
        <v>1</v>
      </c>
      <c r="B7" s="176" t="s">
        <v>69</v>
      </c>
      <c r="C7" s="184">
        <f>[1]STA_SP5_NO!$C$41+[1]STA_SP5_NO!$K$41</f>
        <v>383840.84</v>
      </c>
      <c r="D7" s="186">
        <f>[1]STA_SP5_NO!$D$41</f>
        <v>18143.38</v>
      </c>
      <c r="E7" s="184">
        <f>[1]STA_SP5_NO!$E$41</f>
        <v>189090.9</v>
      </c>
      <c r="F7" s="184">
        <f>[1]STA_SP5_NO!$G$41</f>
        <v>146455.66</v>
      </c>
      <c r="G7" s="186">
        <f>E7+F7+[1]STA_SP5_NO!$I$41</f>
        <v>340579.76</v>
      </c>
      <c r="H7" s="184">
        <v>0</v>
      </c>
      <c r="I7" s="184">
        <v>0</v>
      </c>
      <c r="J7" s="184">
        <f>[1]STA_SP5_NO!$M$41</f>
        <v>0</v>
      </c>
      <c r="K7" s="186">
        <f t="shared" ref="K7:K17" si="1">C7+D7+G7+J7</f>
        <v>742563.98</v>
      </c>
    </row>
    <row r="8" spans="1:11" x14ac:dyDescent="0.25">
      <c r="A8" s="112">
        <v>2</v>
      </c>
      <c r="B8" s="118" t="s">
        <v>4</v>
      </c>
      <c r="C8" s="187">
        <f>'[2]СП-5 (н.о.)'!$C$43+'[2]СП-5 (н.о.)'!$K$43</f>
        <v>612803.8415469199</v>
      </c>
      <c r="D8" s="181">
        <f>'[2]СП-5 (н.о.)'!$D$43</f>
        <v>2737.6890000000003</v>
      </c>
      <c r="E8" s="181">
        <f>'[2]СП-5 (н.о.)'!$E$43</f>
        <v>391346.98730999994</v>
      </c>
      <c r="F8" s="181">
        <f>'[2]СП-5 (н.о.)'!$G$43</f>
        <v>276182.71272415196</v>
      </c>
      <c r="G8" s="187">
        <f>E8+F8+'[2]СП-5 (н.о.)'!$I$43</f>
        <v>727607.37303722557</v>
      </c>
      <c r="H8" s="187">
        <v>0</v>
      </c>
      <c r="I8" s="187">
        <v>0</v>
      </c>
      <c r="J8" s="187">
        <f>'[2]СП-5 (н.о.)'!$M$43</f>
        <v>0</v>
      </c>
      <c r="K8" s="248">
        <f t="shared" si="1"/>
        <v>1343148.9035841455</v>
      </c>
    </row>
    <row r="9" spans="1:11" x14ac:dyDescent="0.25">
      <c r="A9" s="116">
        <v>3</v>
      </c>
      <c r="B9" s="177" t="s">
        <v>5</v>
      </c>
      <c r="C9" s="180">
        <f>'[3]СП-5 (н.о.)'!$C$43+'[3]СП-5 (н.о.)'!$K$43</f>
        <v>325195</v>
      </c>
      <c r="D9" s="180">
        <f>'[3]СП-5 (н.о.)'!$D$43</f>
        <v>1897</v>
      </c>
      <c r="E9" s="180">
        <f>'[3]СП-5 (н.о.)'!$E$43</f>
        <v>141598</v>
      </c>
      <c r="F9" s="180">
        <f>'[3]СП-5 (н.о.)'!$G$43</f>
        <v>274655</v>
      </c>
      <c r="G9" s="190">
        <f>SUM(E9:F9)+'[3]СП-5 (н.о.)'!$I$43</f>
        <v>433974</v>
      </c>
      <c r="H9" s="180">
        <v>0</v>
      </c>
      <c r="I9" s="180">
        <v>0</v>
      </c>
      <c r="J9" s="190">
        <f>'[3]СП-5 (н.о.)'!$M$43</f>
        <v>0</v>
      </c>
      <c r="K9" s="186">
        <f>C9+D9+G9+J9</f>
        <v>761066</v>
      </c>
    </row>
    <row r="10" spans="1:11" x14ac:dyDescent="0.25">
      <c r="A10" s="112">
        <v>4</v>
      </c>
      <c r="B10" s="118" t="s">
        <v>6</v>
      </c>
      <c r="C10" s="181">
        <f>[4]STA_SP5_NO!$C$41+[4]STA_SP5_NO!$K$41</f>
        <v>509164.07</v>
      </c>
      <c r="D10" s="181">
        <f>[4]STA_SP5_NO!$D$41</f>
        <v>5235.22</v>
      </c>
      <c r="E10" s="181">
        <f>[4]STA_SP5_NO!$E$41</f>
        <v>283997.33</v>
      </c>
      <c r="F10" s="181">
        <f>[4]STA_SP5_NO!$G$41</f>
        <v>195730.93</v>
      </c>
      <c r="G10" s="187">
        <f>E10+F10+[4]STA_SP5_NO!$I$41</f>
        <v>497957.92</v>
      </c>
      <c r="H10" s="181">
        <v>0</v>
      </c>
      <c r="I10" s="181">
        <v>0</v>
      </c>
      <c r="J10" s="187">
        <f>[4]STA_SP5_NO!$M$41</f>
        <v>0</v>
      </c>
      <c r="K10" s="248">
        <f t="shared" si="1"/>
        <v>1012357.21</v>
      </c>
    </row>
    <row r="11" spans="1:11" x14ac:dyDescent="0.25">
      <c r="A11" s="116">
        <v>5</v>
      </c>
      <c r="B11" s="177" t="s">
        <v>7</v>
      </c>
      <c r="C11" s="180">
        <f>[5]STA_SP5_NO!$C$41+[5]STA_SP5_NO!$K$41</f>
        <v>524782</v>
      </c>
      <c r="D11" s="180">
        <f>[5]STA_SP5_NO!$D$41</f>
        <v>0</v>
      </c>
      <c r="E11" s="180">
        <f>[5]STA_SP5_NO!$E$41</f>
        <v>284319</v>
      </c>
      <c r="F11" s="180">
        <f>[5]STA_SP5_NO!$G$41</f>
        <v>192584</v>
      </c>
      <c r="G11" s="190">
        <f>E11+F11+[5]STA_SP5_NO!$I$41</f>
        <v>481674</v>
      </c>
      <c r="H11" s="180">
        <v>0</v>
      </c>
      <c r="I11" s="180">
        <v>0</v>
      </c>
      <c r="J11" s="190">
        <f>[5]STA_SP5_NO!$M$41</f>
        <v>0</v>
      </c>
      <c r="K11" s="186">
        <f t="shared" si="1"/>
        <v>1006456</v>
      </c>
    </row>
    <row r="12" spans="1:11" x14ac:dyDescent="0.25">
      <c r="A12" s="112">
        <v>6</v>
      </c>
      <c r="B12" s="118" t="s">
        <v>8</v>
      </c>
      <c r="C12" s="181">
        <f>[6]STA_SP5_NO!$C$41+[6]STA_SP5_NO!$K$41</f>
        <v>539102</v>
      </c>
      <c r="D12" s="181">
        <f>[6]STA_SP5_NO!$D$41</f>
        <v>11886</v>
      </c>
      <c r="E12" s="181">
        <f>[6]STA_SP5_NO!$E$41</f>
        <v>311005.5</v>
      </c>
      <c r="F12" s="181">
        <f>[6]STA_SP5_NO!$G$41</f>
        <v>216667.3</v>
      </c>
      <c r="G12" s="187">
        <f>E12+F12+[6]STA_SP5_NO!$I$41</f>
        <v>532458.75</v>
      </c>
      <c r="H12" s="181">
        <v>0</v>
      </c>
      <c r="I12" s="181">
        <v>0</v>
      </c>
      <c r="J12" s="187">
        <v>0</v>
      </c>
      <c r="K12" s="248">
        <f t="shared" si="1"/>
        <v>1083446.75</v>
      </c>
    </row>
    <row r="13" spans="1:11" x14ac:dyDescent="0.25">
      <c r="A13" s="116">
        <v>7</v>
      </c>
      <c r="B13" s="177" t="s">
        <v>94</v>
      </c>
      <c r="C13" s="180">
        <f>[7]STA_SP5_NO!$C$41+[7]STA_SP5_NO!$K$41</f>
        <v>190991.84</v>
      </c>
      <c r="D13" s="180">
        <f>[7]STA_SP5_NO!$D$41</f>
        <v>0</v>
      </c>
      <c r="E13" s="180">
        <f>[7]STA_SP5_NO!$E$41</f>
        <v>267020</v>
      </c>
      <c r="F13" s="180">
        <f>[7]STA_SP5_NO!$G$41</f>
        <v>227255</v>
      </c>
      <c r="G13" s="190">
        <f>E13+F13+[7]STA_SP5_NO!$I$41</f>
        <v>497659</v>
      </c>
      <c r="H13" s="180">
        <v>0</v>
      </c>
      <c r="I13" s="180">
        <v>0</v>
      </c>
      <c r="J13" s="190">
        <f>[7]STA_SP5_NO!$M$41</f>
        <v>0</v>
      </c>
      <c r="K13" s="186">
        <f t="shared" si="1"/>
        <v>688650.84</v>
      </c>
    </row>
    <row r="14" spans="1:11" x14ac:dyDescent="0.25">
      <c r="A14" s="112">
        <v>8</v>
      </c>
      <c r="B14" s="118" t="s">
        <v>9</v>
      </c>
      <c r="C14" s="181">
        <f>'[8]СП-5 (н.о.)'!$C$43+'[8]СП-5 (н.о.)'!$K$43</f>
        <v>552300</v>
      </c>
      <c r="D14" s="181">
        <f>'[8]СП-5 (н.о.)'!$D$43</f>
        <v>46</v>
      </c>
      <c r="E14" s="181">
        <f>'[8]СП-5 (н.о.)'!$E$43</f>
        <v>167489</v>
      </c>
      <c r="F14" s="181">
        <f>'[8]СП-5 (н.о.)'!$G$43</f>
        <v>232725</v>
      </c>
      <c r="G14" s="187">
        <f>E14+F14+'[8]СП-5 (н.о.)'!$I$43</f>
        <v>406818</v>
      </c>
      <c r="H14" s="181">
        <v>0</v>
      </c>
      <c r="I14" s="181">
        <v>0</v>
      </c>
      <c r="J14" s="187">
        <f>'[8]СП-5 (н.о.)'!$M$43</f>
        <v>0</v>
      </c>
      <c r="K14" s="248">
        <f t="shared" si="1"/>
        <v>959164</v>
      </c>
    </row>
    <row r="15" spans="1:11" x14ac:dyDescent="0.25">
      <c r="A15" s="116">
        <v>9</v>
      </c>
      <c r="B15" s="177" t="s">
        <v>38</v>
      </c>
      <c r="C15" s="180">
        <f>'[9]СП-5 (н.о.)'!$C$43+'[9]СП-5 (н.о.)'!$K$43</f>
        <v>355459.73966999998</v>
      </c>
      <c r="D15" s="180">
        <f>'[9]СП-5 (н.о.)'!$D$43</f>
        <v>3995.5125520000006</v>
      </c>
      <c r="E15" s="180">
        <f>'[9]СП-5 (н.о.)'!$E$43</f>
        <v>213928</v>
      </c>
      <c r="F15" s="180">
        <f>'[9]СП-5 (н.о.)'!$G$43</f>
        <v>249765.98940571188</v>
      </c>
      <c r="G15" s="190">
        <f>SUM(E15:F15)+'[9]СП-5 (н.о.)'!$I$43</f>
        <v>470943.17047793412</v>
      </c>
      <c r="H15" s="180">
        <v>0</v>
      </c>
      <c r="I15" s="180">
        <v>0</v>
      </c>
      <c r="J15" s="190">
        <f>'[9]СП-5 (н.о.)'!$M$43</f>
        <v>18632.601303330961</v>
      </c>
      <c r="K15" s="186">
        <f t="shared" si="1"/>
        <v>849031.02400326508</v>
      </c>
    </row>
    <row r="16" spans="1:11" x14ac:dyDescent="0.25">
      <c r="A16" s="112">
        <v>10</v>
      </c>
      <c r="B16" s="118" t="s">
        <v>93</v>
      </c>
      <c r="C16" s="187">
        <f>'[10]СП-5 (н.о.)'!$C$43+'[10]СП-5 (н.о.)'!$K$43</f>
        <v>331313.08000000013</v>
      </c>
      <c r="D16" s="187">
        <f>'[10]СП-5 (н.о.)'!$D$43</f>
        <v>1041.46</v>
      </c>
      <c r="E16" s="187">
        <f>'[10]СП-5 (н.о.)'!$E$43</f>
        <v>360646.50000000006</v>
      </c>
      <c r="F16" s="187">
        <f>'[10]СП-5 (н.о.)'!$G$43</f>
        <v>241627.9</v>
      </c>
      <c r="G16" s="187">
        <f>E16+F16+'[10]СП-5 (н.о.)'!$I$43</f>
        <v>614449.70000000007</v>
      </c>
      <c r="H16" s="181">
        <v>0</v>
      </c>
      <c r="I16" s="181">
        <v>0</v>
      </c>
      <c r="J16" s="187">
        <v>0</v>
      </c>
      <c r="K16" s="248">
        <f>C16+D16+G16+J16</f>
        <v>946804.24000000022</v>
      </c>
    </row>
    <row r="17" spans="1:11" ht="15.75" thickBot="1" x14ac:dyDescent="0.3">
      <c r="A17" s="117">
        <v>11</v>
      </c>
      <c r="B17" s="178" t="s">
        <v>11</v>
      </c>
      <c r="C17" s="189">
        <f>'[11]СП-5 (н.о.)'!$C$43+'[11]СП-5 (н.о.)'!$K$43</f>
        <v>436127</v>
      </c>
      <c r="D17" s="188">
        <f>'[11]СП-5 (н.о.)'!$D$43</f>
        <v>8352</v>
      </c>
      <c r="E17" s="189">
        <f>'[11]СП-5 (н.о.)'!$E$43</f>
        <v>340341</v>
      </c>
      <c r="F17" s="189">
        <f>'[11]СП-5 (н.о.)'!$G$43</f>
        <v>236152</v>
      </c>
      <c r="G17" s="190">
        <f>E17+F17+'[11]СП-5 (н.о.)'!$I$43</f>
        <v>586674</v>
      </c>
      <c r="H17" s="189">
        <v>0</v>
      </c>
      <c r="I17" s="189">
        <v>0</v>
      </c>
      <c r="J17" s="188">
        <f>'[11]СП-5 (н.о.)'!$M$43</f>
        <v>0</v>
      </c>
      <c r="K17" s="186">
        <f t="shared" si="1"/>
        <v>1031153</v>
      </c>
    </row>
    <row r="18" spans="1:11" ht="15.75" thickBot="1" x14ac:dyDescent="0.3">
      <c r="A18" s="120"/>
      <c r="B18" s="144" t="s">
        <v>56</v>
      </c>
      <c r="C18" s="145">
        <f>SUM(C19:C23)</f>
        <v>45837.9</v>
      </c>
      <c r="D18" s="183">
        <f>SUM(D19:D23)</f>
        <v>116352</v>
      </c>
      <c r="E18" s="183">
        <f>SUM(E19:E23)</f>
        <v>72073.350000000006</v>
      </c>
      <c r="F18" s="183">
        <f>SUM(F19:F23)</f>
        <v>31522</v>
      </c>
      <c r="G18" s="251">
        <f>G19+G20+G21+G22+G23</f>
        <v>45268.57</v>
      </c>
      <c r="H18" s="183">
        <f t="shared" ref="H18:J18" si="2">SUM(H19:H23)</f>
        <v>0</v>
      </c>
      <c r="I18" s="183">
        <f>SUM(I19:I23)</f>
        <v>8708631.1999999993</v>
      </c>
      <c r="J18" s="183">
        <f t="shared" si="2"/>
        <v>0</v>
      </c>
      <c r="K18" s="251">
        <f>SUM(K19:K23)</f>
        <v>8916089.6699999999</v>
      </c>
    </row>
    <row r="19" spans="1:11" x14ac:dyDescent="0.25">
      <c r="A19" s="116">
        <v>1</v>
      </c>
      <c r="B19" s="177" t="s">
        <v>11</v>
      </c>
      <c r="C19" s="125">
        <f>[12]STA_SP4_ZO!$C$51</f>
        <v>15215</v>
      </c>
      <c r="D19" s="125">
        <f>[12]STA_SP4_ZO!$F$51</f>
        <v>0</v>
      </c>
      <c r="E19" s="125">
        <f>[12]STA_SP4_ZO!$G$51</f>
        <v>14892</v>
      </c>
      <c r="F19" s="290">
        <f>[12]STA_SP4_ZO!$H$51</f>
        <v>1977</v>
      </c>
      <c r="G19" s="190">
        <f>E19+F19+[12]STA_SP4_ZO!$J$51</f>
        <v>17105</v>
      </c>
      <c r="H19" s="180">
        <v>0</v>
      </c>
      <c r="I19" s="190">
        <f>[12]STA_SP4_ZO!$D$51+[12]STA_SP4_ZO!$E$51</f>
        <v>3538372</v>
      </c>
      <c r="J19" s="180">
        <v>0</v>
      </c>
      <c r="K19" s="186">
        <f>C19+D19+G19+I19+J19</f>
        <v>3570692</v>
      </c>
    </row>
    <row r="20" spans="1:11" x14ac:dyDescent="0.25">
      <c r="A20" s="112">
        <v>2</v>
      </c>
      <c r="B20" s="118" t="s">
        <v>32</v>
      </c>
      <c r="C20" s="292">
        <f>'[13]СП-4 (ж.о.)'!$C$53</f>
        <v>16481</v>
      </c>
      <c r="D20" s="292">
        <f>'[13]СП-4 (ж.о.)'!$F$53</f>
        <v>116352</v>
      </c>
      <c r="E20" s="292">
        <f>'[13]СП-4 (ж.о.)'!$G$53</f>
        <v>41480</v>
      </c>
      <c r="F20" s="289">
        <f>'[13]СП-4 (ж.о.)'!$H$53</f>
        <v>20601</v>
      </c>
      <c r="G20" s="187">
        <f>'[13]СП-4 (ж.о.)'!$J$53</f>
        <v>860</v>
      </c>
      <c r="H20" s="181">
        <v>0</v>
      </c>
      <c r="I20" s="181">
        <f>'[13]СП-4 (ж.о.)'!$D$53+'[13]СП-4 (ж.о.)'!$E$53</f>
        <v>2955920</v>
      </c>
      <c r="J20" s="181">
        <v>0</v>
      </c>
      <c r="K20" s="248">
        <f>C20+D20+G20+I20+J20</f>
        <v>3089613</v>
      </c>
    </row>
    <row r="21" spans="1:11" x14ac:dyDescent="0.25">
      <c r="A21" s="116">
        <v>3</v>
      </c>
      <c r="B21" s="177" t="s">
        <v>7</v>
      </c>
      <c r="C21" s="180">
        <f>'[14]СП-4 (ж.о.)'!$C$53</f>
        <v>6034</v>
      </c>
      <c r="D21" s="180">
        <f>'[14]СП-4 (ж.о.)'!$F$53</f>
        <v>0</v>
      </c>
      <c r="E21" s="180">
        <f>'[14]СП-4 (ж.о.)'!$G$53</f>
        <v>9508</v>
      </c>
      <c r="F21" s="290">
        <f>'[14]СП-4 (ж.о.)'!$H$53</f>
        <v>8409</v>
      </c>
      <c r="G21" s="190">
        <f>E21+F21+'[14]СП-4 (ж.о.)'!$J$53</f>
        <v>20143</v>
      </c>
      <c r="H21" s="180">
        <v>0</v>
      </c>
      <c r="I21" s="190">
        <f>'[14]СП-4 (ж.о.)'!$D$53+'[14]СП-4 (ж.о.)'!$E$53</f>
        <v>1228970</v>
      </c>
      <c r="J21" s="180">
        <v>0</v>
      </c>
      <c r="K21" s="186">
        <f>C21+D21+G21+I21+J21</f>
        <v>1255147</v>
      </c>
    </row>
    <row r="22" spans="1:11" x14ac:dyDescent="0.25">
      <c r="A22" s="134">
        <v>4</v>
      </c>
      <c r="B22" s="179" t="s">
        <v>9</v>
      </c>
      <c r="C22" s="182">
        <f>'[15]СП-4 (ж.о.)'!$C$53</f>
        <v>7196</v>
      </c>
      <c r="D22" s="182">
        <f>'[15]СП-4 (ж.о.)'!$F$53</f>
        <v>0</v>
      </c>
      <c r="E22" s="182">
        <f>'[15]СП-4 (ж.о.)'!$G$53</f>
        <v>4233</v>
      </c>
      <c r="F22" s="291">
        <f>'[15]СП-4 (ж.о.)'!$H$53</f>
        <v>303</v>
      </c>
      <c r="G22" s="285">
        <f>E22+F22+'[15]СП-4 (ж.о.)'!$J$53</f>
        <v>4858.6000000000004</v>
      </c>
      <c r="H22" s="182">
        <v>0</v>
      </c>
      <c r="I22" s="182">
        <f>'[15]СП-4 (ж.о.)'!$D$53+'[15]СП-4 (ж.о.)'!$E$53</f>
        <v>619331</v>
      </c>
      <c r="J22" s="182">
        <v>0</v>
      </c>
      <c r="K22" s="248">
        <f>C22+D22+G22+I22+J22</f>
        <v>631385.59999999998</v>
      </c>
    </row>
    <row r="23" spans="1:11" s="1" customFormat="1" ht="15.75" thickBot="1" x14ac:dyDescent="0.3">
      <c r="A23" s="116">
        <v>5</v>
      </c>
      <c r="B23" s="177" t="s">
        <v>4</v>
      </c>
      <c r="C23" s="129">
        <f>[16]STA_SP4_ZO!$C$51</f>
        <v>911.9</v>
      </c>
      <c r="D23" s="293">
        <f>[16]STA_SP4_ZO!$F$51</f>
        <v>0</v>
      </c>
      <c r="E23" s="129">
        <f>[16]STA_SP4_ZO!$G$51</f>
        <v>1960.35</v>
      </c>
      <c r="F23" s="290">
        <f>[16]STA_SP4_ZO!$H$51</f>
        <v>232</v>
      </c>
      <c r="G23" s="190">
        <f>E23+F23+[16]STA_SP4_ZO!$J$51</f>
        <v>2301.9699999999998</v>
      </c>
      <c r="H23" s="180">
        <v>0</v>
      </c>
      <c r="I23" s="180">
        <f>[16]STA_SP4_ZO!$D$51+[16]STA_SP4_ZO!$E$51</f>
        <v>366038.2</v>
      </c>
      <c r="J23" s="180">
        <v>0</v>
      </c>
      <c r="K23" s="186">
        <f>C23+D23+G23+I23+J23</f>
        <v>369252.07</v>
      </c>
    </row>
    <row r="24" spans="1:11" ht="15.75" thickBot="1" x14ac:dyDescent="0.3">
      <c r="A24" s="423" t="s">
        <v>30</v>
      </c>
      <c r="B24" s="424"/>
      <c r="C24" s="244">
        <f>C6+C18</f>
        <v>4806917.3112169206</v>
      </c>
      <c r="D24" s="244">
        <f>D6+D18</f>
        <v>169686.26155200001</v>
      </c>
      <c r="E24" s="244">
        <f>E6+E18</f>
        <v>3022855.5673100003</v>
      </c>
      <c r="F24" s="244">
        <f>F6+F18</f>
        <v>2521323.4921298637</v>
      </c>
      <c r="G24" s="250">
        <f>G6+G18</f>
        <v>5636064.2435151599</v>
      </c>
      <c r="H24" s="244">
        <f t="shared" ref="H24:J24" si="3">H6+H18</f>
        <v>0</v>
      </c>
      <c r="I24" s="244">
        <f>I6+I18</f>
        <v>8708631.1999999993</v>
      </c>
      <c r="J24" s="244">
        <f t="shared" si="3"/>
        <v>18632.601303330961</v>
      </c>
      <c r="K24" s="250">
        <f>K6+K18</f>
        <v>19339931.61758741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Q23" sqref="Q23"/>
    </sheetView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10"/>
      <c r="B1" s="210"/>
      <c r="C1" s="300" t="s">
        <v>96</v>
      </c>
      <c r="D1" s="301"/>
      <c r="E1" s="301"/>
      <c r="F1" s="301"/>
      <c r="G1" s="301"/>
      <c r="H1" s="301"/>
      <c r="I1" s="301"/>
      <c r="J1" s="2"/>
      <c r="K1" s="2"/>
      <c r="L1" s="2"/>
      <c r="M1" s="2"/>
      <c r="N1" s="8"/>
    </row>
    <row r="2" spans="1:14" ht="15.75" thickBot="1" x14ac:dyDescent="0.3">
      <c r="A2" s="304" t="s">
        <v>0</v>
      </c>
      <c r="B2" s="306" t="s">
        <v>1</v>
      </c>
      <c r="C2" s="308" t="s">
        <v>2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2" t="s">
        <v>3</v>
      </c>
    </row>
    <row r="3" spans="1:14" ht="15.75" thickBot="1" x14ac:dyDescent="0.3">
      <c r="A3" s="305"/>
      <c r="B3" s="307"/>
      <c r="C3" s="85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5" t="s">
        <v>10</v>
      </c>
      <c r="L3" s="22" t="s">
        <v>93</v>
      </c>
      <c r="M3" s="23" t="s">
        <v>11</v>
      </c>
      <c r="N3" s="303"/>
    </row>
    <row r="4" spans="1:14" ht="15.75" thickBot="1" x14ac:dyDescent="0.3">
      <c r="A4" s="5">
        <v>1</v>
      </c>
      <c r="B4" s="9" t="s">
        <v>12</v>
      </c>
      <c r="C4" s="191">
        <f>[1]STA_SP1_NO!$C$10</f>
        <v>36377</v>
      </c>
      <c r="D4" s="200">
        <f>'[2]СП-1 (н.о.)'!$C$12</f>
        <v>59548</v>
      </c>
      <c r="E4" s="191">
        <f>'[3]СП-1 (н.о.)'!$C$12</f>
        <v>38525</v>
      </c>
      <c r="F4" s="200">
        <f>[4]STA_SP1_NO!$C$10</f>
        <v>123744</v>
      </c>
      <c r="G4" s="203">
        <f>[5]STA_SP1_NO!$C$10</f>
        <v>76845</v>
      </c>
      <c r="H4" s="200">
        <f>[6]STA_SP1_NO!$C$10</f>
        <v>53865</v>
      </c>
      <c r="I4" s="203">
        <f>[7]STA_SP1_NO!$C$10</f>
        <v>35472</v>
      </c>
      <c r="J4" s="200">
        <f>'[8]СП-1 (н.о.)'!$C$12</f>
        <v>65645</v>
      </c>
      <c r="K4" s="203">
        <f>'[9]СП-1 (н.о.)'!$C$12</f>
        <v>58655</v>
      </c>
      <c r="L4" s="200">
        <f>'[10]СП-1 (н.о.)'!$C$12</f>
        <v>61960</v>
      </c>
      <c r="M4" s="199">
        <f>'[11]СП-1 (н.о.)'!$C$12</f>
        <v>111604</v>
      </c>
      <c r="N4" s="196">
        <f>SUM(C4:M4)</f>
        <v>722240</v>
      </c>
    </row>
    <row r="5" spans="1:14" ht="15.75" thickBot="1" x14ac:dyDescent="0.3">
      <c r="A5" s="4">
        <v>2</v>
      </c>
      <c r="B5" s="10" t="s">
        <v>13</v>
      </c>
      <c r="C5" s="191">
        <f>[1]STA_SP1_NO!$C$20</f>
        <v>228</v>
      </c>
      <c r="D5" s="200">
        <f>'[2]СП-1 (н.о.)'!$C$22</f>
        <v>11107</v>
      </c>
      <c r="E5" s="201">
        <f>'[3]СП-1 (н.о.)'!$C$22</f>
        <v>2009</v>
      </c>
      <c r="F5" s="200">
        <f>[4]STA_SP1_NO!$C$20</f>
        <v>8241</v>
      </c>
      <c r="G5" s="203">
        <f>[5]STA_SP1_NO!$C$20</f>
        <v>49</v>
      </c>
      <c r="H5" s="200">
        <f>[6]STA_SP1_NO!$C$20</f>
        <v>1196</v>
      </c>
      <c r="I5" s="203">
        <f>[7]STA_SP1_NO!$C$20</f>
        <v>0</v>
      </c>
      <c r="J5" s="200">
        <f>'[8]СП-1 (н.о.)'!$C$22</f>
        <v>246</v>
      </c>
      <c r="K5" s="203">
        <f>'[9]СП-1 (н.о.)'!$C$22</f>
        <v>2</v>
      </c>
      <c r="L5" s="200">
        <f>'[10]СП-1 (н.о.)'!$C$22</f>
        <v>852</v>
      </c>
      <c r="M5" s="199">
        <f>'[11]СП-1 (н.о.)'!$C$22</f>
        <v>1625</v>
      </c>
      <c r="N5" s="197">
        <f>SUM(C5:M5)</f>
        <v>25555</v>
      </c>
    </row>
    <row r="6" spans="1:14" ht="15.75" thickBot="1" x14ac:dyDescent="0.3">
      <c r="A6" s="4">
        <v>3</v>
      </c>
      <c r="B6" s="10" t="s">
        <v>14</v>
      </c>
      <c r="C6" s="191">
        <f>[1]STA_SP1_NO!$C$24</f>
        <v>2674</v>
      </c>
      <c r="D6" s="200">
        <f>'[2]СП-1 (н.о.)'!$C$26</f>
        <v>7446</v>
      </c>
      <c r="E6" s="201">
        <f>'[3]СП-1 (н.о.)'!$C$26</f>
        <v>10076</v>
      </c>
      <c r="F6" s="200">
        <f>[4]STA_SP1_NO!$C$24</f>
        <v>7644</v>
      </c>
      <c r="G6" s="203">
        <f>[5]STA_SP1_NO!$C$24</f>
        <v>4205</v>
      </c>
      <c r="H6" s="200">
        <f>[6]STA_SP1_NO!$C$24</f>
        <v>4501</v>
      </c>
      <c r="I6" s="203">
        <f>[7]STA_SP1_NO!$C$24</f>
        <v>829</v>
      </c>
      <c r="J6" s="200">
        <f>'[8]СП-1 (н.о.)'!$C$26</f>
        <v>3296</v>
      </c>
      <c r="K6" s="203">
        <f>'[9]СП-1 (н.о.)'!$C$26</f>
        <v>5919</v>
      </c>
      <c r="L6" s="200">
        <f>'[10]СП-1 (н.о.)'!$C$26</f>
        <v>3984</v>
      </c>
      <c r="M6" s="199">
        <f>'[11]СП-1 (н.о.)'!$C$26</f>
        <v>4419</v>
      </c>
      <c r="N6" s="217">
        <f>SUM(C6:M6)</f>
        <v>54993</v>
      </c>
    </row>
    <row r="7" spans="1:14" ht="15.75" thickBot="1" x14ac:dyDescent="0.3">
      <c r="A7" s="4">
        <v>4</v>
      </c>
      <c r="B7" s="10" t="s">
        <v>15</v>
      </c>
      <c r="C7" s="191">
        <f>[1]STA_SP1_NO!$C$27</f>
        <v>0</v>
      </c>
      <c r="D7" s="200">
        <f>'[2]СП-1 (н.о.)'!$C$29</f>
        <v>0</v>
      </c>
      <c r="E7" s="201">
        <f>'[3]СП-1 (н.о.)'!$C$29</f>
        <v>0</v>
      </c>
      <c r="F7" s="200">
        <f>[4]STA_SP1_NO!$C$27</f>
        <v>0</v>
      </c>
      <c r="G7" s="203">
        <f>[5]STA_SP1_NO!$C$27</f>
        <v>0</v>
      </c>
      <c r="H7" s="200">
        <f>[6]STA_SP1_NO!$C$27</f>
        <v>0</v>
      </c>
      <c r="I7" s="203">
        <f>[7]STA_SP1_NO!$C$27</f>
        <v>0</v>
      </c>
      <c r="J7" s="200">
        <f>'[8]СП-1 (н.о.)'!$C$29</f>
        <v>0</v>
      </c>
      <c r="K7" s="203">
        <f>'[9]СП-1 (н.о.)'!$C$29</f>
        <v>0</v>
      </c>
      <c r="L7" s="200">
        <f>'[10]СП-1 (н.о.)'!$C$29</f>
        <v>0</v>
      </c>
      <c r="M7" s="199">
        <f>'[11]СП-1 (н.о.)'!$C$29</f>
        <v>0</v>
      </c>
      <c r="N7" s="10">
        <v>0</v>
      </c>
    </row>
    <row r="8" spans="1:14" ht="15.75" thickBot="1" x14ac:dyDescent="0.3">
      <c r="A8" s="4">
        <v>5</v>
      </c>
      <c r="B8" s="10" t="s">
        <v>16</v>
      </c>
      <c r="C8" s="191">
        <f>[1]STA_SP1_NO!$C$30</f>
        <v>0</v>
      </c>
      <c r="D8" s="200">
        <f>'[2]СП-1 (н.о.)'!$C$32</f>
        <v>0</v>
      </c>
      <c r="E8" s="201">
        <f>'[3]СП-1 (н.о.)'!$C$32</f>
        <v>0</v>
      </c>
      <c r="F8" s="200">
        <f>[4]STA_SP1_NO!$C$30</f>
        <v>0</v>
      </c>
      <c r="G8" s="203">
        <f>[5]STA_SP1_NO!$C$30</f>
        <v>4</v>
      </c>
      <c r="H8" s="200">
        <f>[6]STA_SP1_NO!$C$30</f>
        <v>2</v>
      </c>
      <c r="I8" s="203">
        <f>[7]STA_SP1_NO!$C$30</f>
        <v>0</v>
      </c>
      <c r="J8" s="200">
        <f>'[8]СП-1 (н.о.)'!$C$32</f>
        <v>0</v>
      </c>
      <c r="K8" s="203">
        <f>'[9]СП-1 (н.о.)'!$C$32</f>
        <v>15</v>
      </c>
      <c r="L8" s="200">
        <f>'[10]СП-1 (н.о.)'!$C$32</f>
        <v>1</v>
      </c>
      <c r="M8" s="199">
        <f>'[11]СП-1 (н.о.)'!$C$32</f>
        <v>0</v>
      </c>
      <c r="N8" s="197">
        <f t="shared" ref="N8:N22" si="0">SUM(C8:M8)</f>
        <v>22</v>
      </c>
    </row>
    <row r="9" spans="1:14" ht="15.75" thickBot="1" x14ac:dyDescent="0.3">
      <c r="A9" s="4">
        <v>6</v>
      </c>
      <c r="B9" s="10" t="s">
        <v>17</v>
      </c>
      <c r="C9" s="191">
        <f>[1]STA_SP1_NO!$C$33</f>
        <v>2</v>
      </c>
      <c r="D9" s="200">
        <f>'[2]СП-1 (н.о.)'!$C$35</f>
        <v>5</v>
      </c>
      <c r="E9" s="201">
        <f>'[3]СП-1 (н.о.)'!$C$35</f>
        <v>2</v>
      </c>
      <c r="F9" s="200">
        <f>[4]STA_SP1_NO!$C$33</f>
        <v>23</v>
      </c>
      <c r="G9" s="203">
        <f>[5]STA_SP1_NO!$C$33</f>
        <v>2</v>
      </c>
      <c r="H9" s="200">
        <f>[6]STA_SP1_NO!$C$33</f>
        <v>3</v>
      </c>
      <c r="I9" s="203">
        <f>[7]STA_SP1_NO!$C$33</f>
        <v>0</v>
      </c>
      <c r="J9" s="200">
        <f>'[8]СП-1 (н.о.)'!$C$35</f>
        <v>3</v>
      </c>
      <c r="K9" s="203">
        <f>'[9]СП-1 (н.о.)'!$C$35</f>
        <v>10</v>
      </c>
      <c r="L9" s="200">
        <f>'[10]СП-1 (н.о.)'!$C$35</f>
        <v>3</v>
      </c>
      <c r="M9" s="199">
        <f>'[11]СП-1 (н.о.)'!$C$35</f>
        <v>0</v>
      </c>
      <c r="N9" s="197">
        <f t="shared" si="0"/>
        <v>53</v>
      </c>
    </row>
    <row r="10" spans="1:14" ht="15.75" thickBot="1" x14ac:dyDescent="0.3">
      <c r="A10" s="4">
        <v>7</v>
      </c>
      <c r="B10" s="10" t="s">
        <v>18</v>
      </c>
      <c r="C10" s="191">
        <f>[1]STA_SP1_NO!$C$36</f>
        <v>270</v>
      </c>
      <c r="D10" s="200">
        <f>'[2]СП-1 (н.о.)'!$C$38</f>
        <v>854</v>
      </c>
      <c r="E10" s="201">
        <f>'[3]СП-1 (н.о.)'!$C$38</f>
        <v>258</v>
      </c>
      <c r="F10" s="200">
        <f>[4]STA_SP1_NO!$C$36</f>
        <v>155</v>
      </c>
      <c r="G10" s="203">
        <f>[5]STA_SP1_NO!$C$36</f>
        <v>198</v>
      </c>
      <c r="H10" s="200">
        <f>[6]STA_SP1_NO!$C$36</f>
        <v>343</v>
      </c>
      <c r="I10" s="203">
        <f>[7]STA_SP1_NO!$C$36</f>
        <v>0</v>
      </c>
      <c r="J10" s="200">
        <f>'[8]СП-1 (н.о.)'!$C$38</f>
        <v>248</v>
      </c>
      <c r="K10" s="203">
        <f>'[9]СП-1 (н.о.)'!$C$38</f>
        <v>223</v>
      </c>
      <c r="L10" s="200">
        <f>'[10]СП-1 (н.о.)'!$C$38</f>
        <v>73</v>
      </c>
      <c r="M10" s="199">
        <f>'[11]СП-1 (н.о.)'!$C$38</f>
        <v>134</v>
      </c>
      <c r="N10" s="197">
        <f t="shared" si="0"/>
        <v>2756</v>
      </c>
    </row>
    <row r="11" spans="1:14" ht="15.75" thickBot="1" x14ac:dyDescent="0.3">
      <c r="A11" s="4">
        <v>8</v>
      </c>
      <c r="B11" s="10" t="s">
        <v>19</v>
      </c>
      <c r="C11" s="191">
        <f>[1]STA_SP1_NO!$C$40</f>
        <v>10735</v>
      </c>
      <c r="D11" s="200">
        <f>'[2]СП-1 (н.о.)'!$C$42</f>
        <v>17457</v>
      </c>
      <c r="E11" s="201">
        <f>'[3]СП-1 (н.о.)'!$C$42</f>
        <v>7006</v>
      </c>
      <c r="F11" s="200">
        <f>[4]STA_SP1_NO!$C$40</f>
        <v>22526</v>
      </c>
      <c r="G11" s="203">
        <f>[5]STA_SP1_NO!$C$40</f>
        <v>5642</v>
      </c>
      <c r="H11" s="200">
        <f>[6]STA_SP1_NO!$C$40</f>
        <v>15363</v>
      </c>
      <c r="I11" s="203">
        <f>[7]STA_SP1_NO!$C$40</f>
        <v>1159</v>
      </c>
      <c r="J11" s="200">
        <f>'[8]СП-1 (н.о.)'!$C$42</f>
        <v>4285</v>
      </c>
      <c r="K11" s="203">
        <f>'[9]СП-1 (н.о.)'!$C$42</f>
        <v>6951</v>
      </c>
      <c r="L11" s="200">
        <f>'[10]СП-1 (н.о.)'!$C$42</f>
        <v>8079</v>
      </c>
      <c r="M11" s="199">
        <f>'[11]СП-1 (н.о.)'!$C$42</f>
        <v>19968</v>
      </c>
      <c r="N11" s="217">
        <f t="shared" si="0"/>
        <v>119171</v>
      </c>
    </row>
    <row r="12" spans="1:14" ht="15.75" thickBot="1" x14ac:dyDescent="0.3">
      <c r="A12" s="4">
        <v>9</v>
      </c>
      <c r="B12" s="10" t="s">
        <v>20</v>
      </c>
      <c r="C12" s="191">
        <f>[1]STA_SP1_NO!$C$56</f>
        <v>11683</v>
      </c>
      <c r="D12" s="200">
        <f>'[2]СП-1 (н.о.)'!$C$58</f>
        <v>19712</v>
      </c>
      <c r="E12" s="201">
        <f>'[3]СП-1 (н.о.)'!$C$58</f>
        <v>3348</v>
      </c>
      <c r="F12" s="200">
        <f>[4]STA_SP1_NO!$C$56</f>
        <v>36853</v>
      </c>
      <c r="G12" s="203">
        <f>[5]STA_SP1_NO!$C$56</f>
        <v>6201</v>
      </c>
      <c r="H12" s="200">
        <f>[6]STA_SP1_NO!$C$56</f>
        <v>13367</v>
      </c>
      <c r="I12" s="203">
        <f>[7]STA_SP1_NO!$C$56</f>
        <v>163</v>
      </c>
      <c r="J12" s="200">
        <f>'[8]СП-1 (н.о.)'!$C$58</f>
        <v>2263</v>
      </c>
      <c r="K12" s="203">
        <f>'[9]СП-1 (н.о.)'!$C$58</f>
        <v>3374</v>
      </c>
      <c r="L12" s="200">
        <f>'[10]СП-1 (н.о.)'!$C$58</f>
        <v>2483</v>
      </c>
      <c r="M12" s="199">
        <f>'[11]СП-1 (н.о.)'!$C$58</f>
        <v>10551</v>
      </c>
      <c r="N12" s="217">
        <f t="shared" si="0"/>
        <v>109998</v>
      </c>
    </row>
    <row r="13" spans="1:14" ht="15.75" thickBot="1" x14ac:dyDescent="0.3">
      <c r="A13" s="4">
        <v>10</v>
      </c>
      <c r="B13" s="10" t="s">
        <v>21</v>
      </c>
      <c r="C13" s="191">
        <f>[1]STA_SP1_NO!$C$88</f>
        <v>52192</v>
      </c>
      <c r="D13" s="200">
        <f>'[2]СП-1 (н.о.)'!$C$90</f>
        <v>97355</v>
      </c>
      <c r="E13" s="201">
        <f>'[3]СП-1 (н.о.)'!$C$90</f>
        <v>93421</v>
      </c>
      <c r="F13" s="200">
        <f>[4]STA_SP1_NO!$C$88</f>
        <v>82167</v>
      </c>
      <c r="G13" s="203">
        <f>[5]STA_SP1_NO!$C$88</f>
        <v>118535</v>
      </c>
      <c r="H13" s="200">
        <f>[6]STA_SP1_NO!$C$88</f>
        <v>79320</v>
      </c>
      <c r="I13" s="203">
        <f>[7]STA_SP1_NO!$C$88</f>
        <v>59344</v>
      </c>
      <c r="J13" s="200">
        <f>'[8]СП-1 (н.о.)'!$C$90</f>
        <v>121971</v>
      </c>
      <c r="K13" s="203">
        <f>'[9]СП-1 (н.о.)'!$C$90</f>
        <v>88825</v>
      </c>
      <c r="L13" s="200">
        <f>'[10]СП-1 (н.о.)'!$C$90</f>
        <v>62828</v>
      </c>
      <c r="M13" s="199">
        <f>'[11]СП-1 (н.о.)'!$C$90</f>
        <v>86973</v>
      </c>
      <c r="N13" s="217">
        <f t="shared" si="0"/>
        <v>942931</v>
      </c>
    </row>
    <row r="14" spans="1:14" ht="15.75" thickBot="1" x14ac:dyDescent="0.3">
      <c r="A14" s="4">
        <v>11</v>
      </c>
      <c r="B14" s="10" t="s">
        <v>22</v>
      </c>
      <c r="C14" s="191">
        <f>[1]STA_SP1_NO!$C$124</f>
        <v>0</v>
      </c>
      <c r="D14" s="200">
        <f>'[2]СП-1 (н.о.)'!$C$126</f>
        <v>9</v>
      </c>
      <c r="E14" s="201">
        <f>'[3]СП-1 (н.о.)'!$C$126</f>
        <v>0</v>
      </c>
      <c r="F14" s="200">
        <f>[4]STA_SP1_NO!$C$124</f>
        <v>0</v>
      </c>
      <c r="G14" s="203">
        <f>[5]STA_SP1_NO!$C$124</f>
        <v>30</v>
      </c>
      <c r="H14" s="200">
        <f>[6]STA_SP1_NO!$C$124</f>
        <v>2</v>
      </c>
      <c r="I14" s="203">
        <f>[7]STA_SP1_NO!$C$124</f>
        <v>0</v>
      </c>
      <c r="J14" s="200">
        <f>'[8]СП-1 (н.о.)'!$C$126</f>
        <v>0</v>
      </c>
      <c r="K14" s="203">
        <f>'[9]СП-1 (н.о.)'!$C$126</f>
        <v>30</v>
      </c>
      <c r="L14" s="200">
        <f>'[10]СП-1 (н.о.)'!$C$126</f>
        <v>1</v>
      </c>
      <c r="M14" s="199">
        <f>'[11]СП-1 (н.о.)'!$C$126</f>
        <v>2</v>
      </c>
      <c r="N14" s="197">
        <f t="shared" si="0"/>
        <v>74</v>
      </c>
    </row>
    <row r="15" spans="1:14" ht="15.75" thickBot="1" x14ac:dyDescent="0.3">
      <c r="A15" s="4">
        <v>12</v>
      </c>
      <c r="B15" s="10" t="s">
        <v>23</v>
      </c>
      <c r="C15" s="191">
        <f>[1]STA_SP1_NO!$C$128</f>
        <v>49</v>
      </c>
      <c r="D15" s="200">
        <f>'[2]СП-1 (н.о.)'!$C$130</f>
        <v>102</v>
      </c>
      <c r="E15" s="201">
        <f>'[3]СП-1 (н.о.)'!$C$130</f>
        <v>36</v>
      </c>
      <c r="F15" s="200">
        <f>[4]STA_SP1_NO!$C$128</f>
        <v>280</v>
      </c>
      <c r="G15" s="203">
        <f>[5]STA_SP1_NO!$C$128</f>
        <v>95</v>
      </c>
      <c r="H15" s="200">
        <f>[6]STA_SP1_NO!$C$128</f>
        <v>138</v>
      </c>
      <c r="I15" s="203">
        <f>[7]STA_SP1_NO!$C$128</f>
        <v>0</v>
      </c>
      <c r="J15" s="200">
        <f>'[8]СП-1 (н.о.)'!$C$130</f>
        <v>78</v>
      </c>
      <c r="K15" s="203">
        <f>'[9]СП-1 (н.о.)'!$C$130</f>
        <v>168</v>
      </c>
      <c r="L15" s="200">
        <f>'[10]СП-1 (н.о.)'!$C$130</f>
        <v>47</v>
      </c>
      <c r="M15" s="199">
        <f>'[11]СП-1 (н.о.)'!$C$130</f>
        <v>16</v>
      </c>
      <c r="N15" s="197">
        <f t="shared" si="0"/>
        <v>1009</v>
      </c>
    </row>
    <row r="16" spans="1:14" ht="15.75" thickBot="1" x14ac:dyDescent="0.3">
      <c r="A16" s="4">
        <v>13</v>
      </c>
      <c r="B16" s="10" t="s">
        <v>24</v>
      </c>
      <c r="C16" s="191">
        <f>[1]STA_SP1_NO!$C$132</f>
        <v>3651</v>
      </c>
      <c r="D16" s="200">
        <f>'[2]СП-1 (н.о.)'!$C$134</f>
        <v>6389</v>
      </c>
      <c r="E16" s="201">
        <f>'[3]СП-1 (н.о.)'!$C$134</f>
        <v>1364</v>
      </c>
      <c r="F16" s="200">
        <f>[4]STA_SP1_NO!$C$132</f>
        <v>13805</v>
      </c>
      <c r="G16" s="203">
        <f>[5]STA_SP1_NO!$C$132</f>
        <v>4787</v>
      </c>
      <c r="H16" s="200">
        <f>[6]STA_SP1_NO!$C$132</f>
        <v>14248</v>
      </c>
      <c r="I16" s="203">
        <f>[7]STA_SP1_NO!$C$132</f>
        <v>246</v>
      </c>
      <c r="J16" s="200">
        <f>'[8]СП-1 (н.о.)'!$C$134</f>
        <v>1883</v>
      </c>
      <c r="K16" s="203">
        <f>'[9]СП-1 (н.о.)'!$C$134</f>
        <v>3988</v>
      </c>
      <c r="L16" s="200">
        <f>'[10]СП-1 (н.о.)'!$C$134</f>
        <v>436</v>
      </c>
      <c r="M16" s="199">
        <f>'[11]СП-1 (н.о.)'!$C$134</f>
        <v>9955</v>
      </c>
      <c r="N16" s="197">
        <f t="shared" si="0"/>
        <v>60752</v>
      </c>
    </row>
    <row r="17" spans="1:14" ht="15.75" thickBot="1" x14ac:dyDescent="0.3">
      <c r="A17" s="4">
        <v>14</v>
      </c>
      <c r="B17" s="10" t="s">
        <v>25</v>
      </c>
      <c r="C17" s="191">
        <f>[1]STA_SP1_NO!$C$153</f>
        <v>1</v>
      </c>
      <c r="D17" s="200">
        <f>'[2]СП-1 (н.о.)'!$C$155</f>
        <v>7945</v>
      </c>
      <c r="E17" s="201">
        <f>'[3]СП-1 (н.о.)'!$C$155</f>
        <v>15</v>
      </c>
      <c r="F17" s="200">
        <f>[4]STA_SP1_NO!$C$153</f>
        <v>30</v>
      </c>
      <c r="G17" s="203">
        <f>[5]STA_SP1_NO!$C$153</f>
        <v>0</v>
      </c>
      <c r="H17" s="200">
        <f>[6]STA_SP1_NO!$C$153</f>
        <v>0</v>
      </c>
      <c r="I17" s="203">
        <f>[7]STA_SP1_NO!$C$153</f>
        <v>0</v>
      </c>
      <c r="J17" s="200">
        <f>'[8]СП-1 (н.о.)'!$C$155</f>
        <v>0</v>
      </c>
      <c r="K17" s="203">
        <f>'[9]СП-1 (н.о.)'!$C$155</f>
        <v>0</v>
      </c>
      <c r="L17" s="200">
        <f>'[10]СП-1 (н.о.)'!$C$155</f>
        <v>0</v>
      </c>
      <c r="M17" s="199">
        <f>'[11]СП-1 (н.о.)'!$C$155</f>
        <v>224</v>
      </c>
      <c r="N17" s="197">
        <f t="shared" si="0"/>
        <v>8215</v>
      </c>
    </row>
    <row r="18" spans="1:14" ht="15.75" thickBot="1" x14ac:dyDescent="0.3">
      <c r="A18" s="4">
        <v>15</v>
      </c>
      <c r="B18" s="10" t="s">
        <v>26</v>
      </c>
      <c r="C18" s="191">
        <f>[1]STA_SP1_NO!$C$158</f>
        <v>1</v>
      </c>
      <c r="D18" s="200">
        <f>'[2]СП-1 (н.о.)'!$C$160</f>
        <v>2</v>
      </c>
      <c r="E18" s="201">
        <f>'[3]СП-1 (н.о.)'!$C$160</f>
        <v>0</v>
      </c>
      <c r="F18" s="200">
        <f>[4]STA_SP1_NO!$C$158</f>
        <v>2</v>
      </c>
      <c r="G18" s="203">
        <f>[5]STA_SP1_NO!$C$158</f>
        <v>0</v>
      </c>
      <c r="H18" s="200">
        <f>[6]STA_SP1_NO!$C$158</f>
        <v>7</v>
      </c>
      <c r="I18" s="203">
        <f>[7]STA_SP1_NO!$C$158</f>
        <v>0</v>
      </c>
      <c r="J18" s="200">
        <f>'[8]СП-1 (н.о.)'!$C$160</f>
        <v>0</v>
      </c>
      <c r="K18" s="203">
        <f>'[9]СП-1 (н.о.)'!$C$160</f>
        <v>10</v>
      </c>
      <c r="L18" s="200">
        <f>'[10]СП-1 (н.о.)'!$C$160</f>
        <v>22</v>
      </c>
      <c r="M18" s="199">
        <f>'[11]СП-1 (н.о.)'!$C$160</f>
        <v>0</v>
      </c>
      <c r="N18" s="197">
        <f t="shared" si="0"/>
        <v>44</v>
      </c>
    </row>
    <row r="19" spans="1:14" ht="15.75" thickBot="1" x14ac:dyDescent="0.3">
      <c r="A19" s="4">
        <v>16</v>
      </c>
      <c r="B19" s="10" t="s">
        <v>27</v>
      </c>
      <c r="C19" s="191">
        <f>[1]STA_SP1_NO!$C$161</f>
        <v>26</v>
      </c>
      <c r="D19" s="200">
        <f>'[2]СП-1 (н.о.)'!$C$163</f>
        <v>51</v>
      </c>
      <c r="E19" s="201">
        <f>'[3]СП-1 (н.о.)'!$C$163</f>
        <v>6</v>
      </c>
      <c r="F19" s="200">
        <f>[4]STA_SP1_NO!$C$161</f>
        <v>190</v>
      </c>
      <c r="G19" s="203">
        <f>[5]STA_SP1_NO!$C$161</f>
        <v>0</v>
      </c>
      <c r="H19" s="200">
        <f>[6]STA_SP1_NO!$C$161</f>
        <v>1000</v>
      </c>
      <c r="I19" s="203">
        <f>[7]STA_SP1_NO!$C$161</f>
        <v>0</v>
      </c>
      <c r="J19" s="200">
        <f>'[8]СП-1 (н.о.)'!$C$163</f>
        <v>29</v>
      </c>
      <c r="K19" s="203">
        <f>'[9]СП-1 (н.о.)'!$C$163</f>
        <v>0</v>
      </c>
      <c r="L19" s="200">
        <f>'[10]СП-1 (н.о.)'!$C$163</f>
        <v>2</v>
      </c>
      <c r="M19" s="199">
        <f>'[11]СП-1 (н.о.)'!$C$163</f>
        <v>5</v>
      </c>
      <c r="N19" s="197">
        <f t="shared" si="0"/>
        <v>1309</v>
      </c>
    </row>
    <row r="20" spans="1:14" ht="15.75" thickBot="1" x14ac:dyDescent="0.3">
      <c r="A20" s="4">
        <v>17</v>
      </c>
      <c r="B20" s="10" t="s">
        <v>28</v>
      </c>
      <c r="C20" s="191">
        <f>[1]STA_SP1_NO!$C$167</f>
        <v>0</v>
      </c>
      <c r="D20" s="200">
        <f>'[2]СП-1 (н.о.)'!$C$169</f>
        <v>0</v>
      </c>
      <c r="E20" s="201">
        <f>'[3]СП-1 (н.о.)'!$C$169</f>
        <v>0</v>
      </c>
      <c r="F20" s="200">
        <f>[4]STA_SP1_NO!$C$167</f>
        <v>0</v>
      </c>
      <c r="G20" s="203">
        <f>[5]STA_SP1_NO!$C$167</f>
        <v>0</v>
      </c>
      <c r="H20" s="200">
        <f>[6]STA_SP1_NO!$C$167</f>
        <v>0</v>
      </c>
      <c r="I20" s="203">
        <f>[7]STA_SP1_NO!$C$167</f>
        <v>0</v>
      </c>
      <c r="J20" s="200">
        <f>'[8]СП-1 (н.о.)'!$C$169</f>
        <v>0</v>
      </c>
      <c r="K20" s="203">
        <f>'[9]СП-1 (н.о.)'!$C$169</f>
        <v>0</v>
      </c>
      <c r="L20" s="200">
        <f>'[10]СП-1 (н.о.)'!$C$169</f>
        <v>0</v>
      </c>
      <c r="M20" s="199">
        <f>'[11]СП-1 (н.о.)'!$C$169</f>
        <v>4</v>
      </c>
      <c r="N20" s="197">
        <f t="shared" si="0"/>
        <v>4</v>
      </c>
    </row>
    <row r="21" spans="1:14" ht="15.75" thickBot="1" x14ac:dyDescent="0.3">
      <c r="A21" s="6">
        <v>18</v>
      </c>
      <c r="B21" s="11" t="s">
        <v>29</v>
      </c>
      <c r="C21" s="191">
        <f>[1]STA_SP1_NO!$C$170</f>
        <v>11418</v>
      </c>
      <c r="D21" s="200">
        <f>'[2]СП-1 (н.о.)'!$C$172</f>
        <v>95154</v>
      </c>
      <c r="E21" s="202">
        <f>'[3]СП-1 (н.о.)'!$C$172</f>
        <v>12893</v>
      </c>
      <c r="F21" s="200">
        <f>[4]STA_SP1_NO!$C$170</f>
        <v>59048</v>
      </c>
      <c r="G21" s="203">
        <f>[5]STA_SP1_NO!$C$170</f>
        <v>18862</v>
      </c>
      <c r="H21" s="200">
        <f>[6]STA_SP1_NO!$C$170</f>
        <v>86902</v>
      </c>
      <c r="I21" s="203">
        <f>[7]STA_SP1_NO!$C$170</f>
        <v>6065</v>
      </c>
      <c r="J21" s="200">
        <f>'[8]СП-1 (н.о.)'!$C$172</f>
        <v>32951</v>
      </c>
      <c r="K21" s="203">
        <f>'[9]СП-1 (н.о.)'!$C$172</f>
        <v>28974</v>
      </c>
      <c r="L21" s="200">
        <f>'[10]СП-1 (н.о.)'!$C$172</f>
        <v>17330</v>
      </c>
      <c r="M21" s="199">
        <f>'[11]СП-1 (н.о.)'!$C$172</f>
        <v>41648</v>
      </c>
      <c r="N21" s="198">
        <f t="shared" si="0"/>
        <v>411245</v>
      </c>
    </row>
    <row r="22" spans="1:14" ht="15.75" thickBot="1" x14ac:dyDescent="0.3">
      <c r="A22" s="7"/>
      <c r="B22" s="19" t="s">
        <v>30</v>
      </c>
      <c r="C22" s="139">
        <f>[1]STA_SP1_NO!$C$175</f>
        <v>79774</v>
      </c>
      <c r="D22" s="140">
        <f>'[2]СП-1 (н.о.)'!$C$177</f>
        <v>242082</v>
      </c>
      <c r="E22" s="141">
        <f>'[3]СП-1 (н.о.)'!$C$177</f>
        <v>126705</v>
      </c>
      <c r="F22" s="140">
        <f>[4]STA_SP1_NO!$C$175</f>
        <v>219552</v>
      </c>
      <c r="G22" s="141">
        <f>[5]STA_SP1_NO!$C$175</f>
        <v>151157</v>
      </c>
      <c r="H22" s="140">
        <f>[6]STA_SP1_NO!$C$175</f>
        <v>199996</v>
      </c>
      <c r="I22" s="141">
        <f>[7]STA_SP1_NO!$C$175</f>
        <v>66854</v>
      </c>
      <c r="J22" s="140">
        <f>'[8]СП-1 (н.о.)'!$C$177</f>
        <v>164795</v>
      </c>
      <c r="K22" s="141">
        <f>'[9]СП-1 (н.о.)'!$C$177</f>
        <v>133205</v>
      </c>
      <c r="L22" s="140">
        <f>'[10]СП-1 (н.о.)'!$C$177</f>
        <v>117003</v>
      </c>
      <c r="M22" s="142">
        <f>'[11]СП-1 (н.о.)'!$C$177</f>
        <v>212592</v>
      </c>
      <c r="N22" s="143">
        <f t="shared" si="0"/>
        <v>1713715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8" t="s">
        <v>31</v>
      </c>
      <c r="B24" s="299"/>
      <c r="C24" s="25">
        <f>C22/N22</f>
        <v>4.6550330714266959E-2</v>
      </c>
      <c r="D24" s="26">
        <f>D22/N22</f>
        <v>0.14126152831713559</v>
      </c>
      <c r="E24" s="27">
        <f>E22/N22</f>
        <v>7.3935864481550317E-2</v>
      </c>
      <c r="F24" s="26">
        <f>F22/N22</f>
        <v>0.12811465150272944</v>
      </c>
      <c r="G24" s="27">
        <f>G22/N22</f>
        <v>8.8204281341996774E-2</v>
      </c>
      <c r="H24" s="26">
        <f>H22/N22</f>
        <v>0.11670318576892891</v>
      </c>
      <c r="I24" s="27">
        <f>I22/N22</f>
        <v>3.9011154130062467E-2</v>
      </c>
      <c r="J24" s="26">
        <f>J22/N22</f>
        <v>9.6162430742568042E-2</v>
      </c>
      <c r="K24" s="27">
        <f>K22/N22</f>
        <v>7.7728793877628433E-2</v>
      </c>
      <c r="L24" s="26">
        <f>L22/N22</f>
        <v>6.8274479712204184E-2</v>
      </c>
      <c r="M24" s="28">
        <f>M22/N22</f>
        <v>0.12405329941092889</v>
      </c>
      <c r="N24" s="101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4" t="s">
        <v>0</v>
      </c>
      <c r="B26" s="310" t="s">
        <v>1</v>
      </c>
      <c r="C26" s="322" t="s">
        <v>90</v>
      </c>
      <c r="D26" s="322"/>
      <c r="E26" s="322"/>
      <c r="F26" s="322"/>
      <c r="G26" s="323"/>
      <c r="H26" s="320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59" t="s">
        <v>11</v>
      </c>
      <c r="D27" s="260" t="s">
        <v>32</v>
      </c>
      <c r="E27" s="259" t="s">
        <v>7</v>
      </c>
      <c r="F27" s="260" t="s">
        <v>9</v>
      </c>
      <c r="G27" s="261" t="s">
        <v>4</v>
      </c>
      <c r="H27" s="321"/>
      <c r="I27" s="1"/>
      <c r="J27" s="104"/>
      <c r="K27" s="294" t="s">
        <v>33</v>
      </c>
      <c r="L27" s="295"/>
      <c r="M27" s="155">
        <f>N22</f>
        <v>1713715</v>
      </c>
      <c r="N27" s="156">
        <f>M27/M29</f>
        <v>0.96440397350993379</v>
      </c>
    </row>
    <row r="28" spans="1:14" ht="15.75" thickBot="1" x14ac:dyDescent="0.3">
      <c r="A28" s="24">
        <v>19</v>
      </c>
      <c r="B28" s="103" t="s">
        <v>34</v>
      </c>
      <c r="C28" s="268">
        <f>[12]STA_SP1_ZO!$I$51</f>
        <v>4836</v>
      </c>
      <c r="D28" s="264">
        <f>'[13]СП-1 (ж.о.)'!$I$53</f>
        <v>1308</v>
      </c>
      <c r="E28" s="268">
        <f>'[14]СП-1 (ж.о.)'!$I$53</f>
        <v>3282</v>
      </c>
      <c r="F28" s="267">
        <f>'[15]СП-1 (ж.о.)'!$I$53</f>
        <v>11423</v>
      </c>
      <c r="G28" s="268">
        <f>[16]STA_SP1_ZO!$I$51</f>
        <v>42404</v>
      </c>
      <c r="H28" s="262">
        <f>SUM(C28:G28)</f>
        <v>63253</v>
      </c>
      <c r="I28" s="1"/>
      <c r="J28" s="104"/>
      <c r="K28" s="294" t="s">
        <v>34</v>
      </c>
      <c r="L28" s="295"/>
      <c r="M28" s="154">
        <f>H28</f>
        <v>63253</v>
      </c>
      <c r="N28" s="157">
        <f>M28/M29</f>
        <v>3.5596026490066227E-2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8" t="s">
        <v>3</v>
      </c>
      <c r="L29" s="319"/>
      <c r="M29" s="158">
        <f>M27+M28</f>
        <v>1776968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7.6454871705689847E-2</v>
      </c>
      <c r="D30" s="105">
        <f>D28/H28</f>
        <v>2.0678861081687826E-2</v>
      </c>
      <c r="E30" s="25">
        <f>E28/H28</f>
        <v>5.1886867026069906E-2</v>
      </c>
      <c r="F30" s="105">
        <f>F28/H28</f>
        <v>0.18059222487470949</v>
      </c>
      <c r="G30" s="25">
        <f>G28/H28</f>
        <v>0.67038717531184289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2" sqref="F12"/>
    </sheetView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47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37" t="s">
        <v>117</v>
      </c>
      <c r="C4" s="437"/>
      <c r="D4" s="437"/>
      <c r="E4" s="437"/>
      <c r="F4" s="437"/>
      <c r="G4" s="437"/>
      <c r="H4" s="437"/>
    </row>
    <row r="5" spans="1:8" x14ac:dyDescent="0.25">
      <c r="A5" s="1"/>
      <c r="B5" s="225"/>
      <c r="C5" s="226"/>
      <c r="D5" s="226"/>
      <c r="E5" s="226"/>
      <c r="F5" s="226"/>
      <c r="G5" s="226"/>
      <c r="H5" s="226"/>
    </row>
    <row r="6" spans="1:8" ht="15.75" thickBot="1" x14ac:dyDescent="0.3">
      <c r="A6" s="1"/>
      <c r="B6" s="1"/>
      <c r="C6" s="1"/>
      <c r="D6" s="1"/>
      <c r="E6" s="1"/>
      <c r="F6" s="1"/>
      <c r="G6" s="102"/>
      <c r="H6" s="1"/>
    </row>
    <row r="7" spans="1:8" ht="15" customHeight="1" x14ac:dyDescent="0.25">
      <c r="A7" s="1"/>
      <c r="B7" s="438" t="s">
        <v>3</v>
      </c>
      <c r="C7" s="439"/>
      <c r="D7" s="442" t="s">
        <v>61</v>
      </c>
      <c r="E7" s="444" t="s">
        <v>62</v>
      </c>
      <c r="F7" s="444" t="s">
        <v>63</v>
      </c>
      <c r="G7" s="446" t="s">
        <v>59</v>
      </c>
      <c r="H7" s="1"/>
    </row>
    <row r="8" spans="1:8" ht="23.25" customHeight="1" x14ac:dyDescent="0.25">
      <c r="A8" s="1"/>
      <c r="B8" s="440"/>
      <c r="C8" s="441"/>
      <c r="D8" s="443"/>
      <c r="E8" s="445"/>
      <c r="F8" s="445"/>
      <c r="G8" s="447"/>
      <c r="H8" s="1"/>
    </row>
    <row r="9" spans="1:8" ht="45" customHeight="1" x14ac:dyDescent="0.25">
      <c r="A9" s="1"/>
      <c r="B9" s="431" t="s">
        <v>64</v>
      </c>
      <c r="C9" s="432"/>
      <c r="D9" s="252">
        <f>[17]Vkupno!$C$12</f>
        <v>495</v>
      </c>
      <c r="E9" s="252">
        <f>[17]Vkupno!$D$12</f>
        <v>95720.564910000001</v>
      </c>
      <c r="F9" s="252">
        <f>[17]Vkupno!$F$12</f>
        <v>627</v>
      </c>
      <c r="G9" s="253">
        <f>[17]Vkupno!$G$12</f>
        <v>130944.947</v>
      </c>
      <c r="H9" s="1"/>
    </row>
    <row r="10" spans="1:8" ht="45" customHeight="1" x14ac:dyDescent="0.25">
      <c r="A10" s="1"/>
      <c r="B10" s="431" t="s">
        <v>65</v>
      </c>
      <c r="C10" s="432"/>
      <c r="D10" s="252">
        <f>[17]Vkupno!$C$21</f>
        <v>102</v>
      </c>
      <c r="E10" s="252">
        <f>[17]Vkupno!$D$21</f>
        <v>20302.507000000001</v>
      </c>
      <c r="F10" s="252">
        <f>[17]Vkupno!$F$21</f>
        <v>181</v>
      </c>
      <c r="G10" s="253">
        <f>[17]Vkupno!$G$21</f>
        <v>54668.991999999998</v>
      </c>
      <c r="H10" s="1"/>
    </row>
    <row r="11" spans="1:8" ht="38.25" customHeight="1" x14ac:dyDescent="0.25">
      <c r="A11" s="1"/>
      <c r="B11" s="433" t="s">
        <v>3</v>
      </c>
      <c r="C11" s="434"/>
      <c r="D11" s="254">
        <f>D9+D10</f>
        <v>597</v>
      </c>
      <c r="E11" s="255">
        <f>E9+E10</f>
        <v>116023.07191</v>
      </c>
      <c r="F11" s="254">
        <f>F9+F10</f>
        <v>808</v>
      </c>
      <c r="G11" s="256">
        <f>G9+G10</f>
        <v>185613.93900000001</v>
      </c>
      <c r="H11" s="1"/>
    </row>
    <row r="12" spans="1:8" ht="53.25" customHeight="1" thickBot="1" x14ac:dyDescent="0.3">
      <c r="A12" s="1"/>
      <c r="B12" s="435" t="s">
        <v>66</v>
      </c>
      <c r="C12" s="436"/>
      <c r="D12" s="252">
        <f>[17]Vkupno!$C$22</f>
        <v>609</v>
      </c>
      <c r="E12" s="252">
        <f>[17]Vkupno!$D$22</f>
        <v>101028.47517000001</v>
      </c>
      <c r="F12" s="252">
        <f>[17]Vkupno!$F$22</f>
        <v>477</v>
      </c>
      <c r="G12" s="253">
        <f>[17]Vkupno!$G$22</f>
        <v>143872.78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I4" sqref="I4:I21"/>
    </sheetView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4" max="4" width="9.85546875" bestFit="1" customWidth="1"/>
    <col min="6" max="6" width="9.140625" customWidth="1"/>
  </cols>
  <sheetData>
    <row r="1" spans="1:14" ht="31.5" customHeight="1" thickBot="1" x14ac:dyDescent="0.3">
      <c r="A1" s="166"/>
      <c r="B1" s="166"/>
      <c r="C1" s="324" t="s">
        <v>97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36</v>
      </c>
    </row>
    <row r="2" spans="1:14" ht="15.75" thickBot="1" x14ac:dyDescent="0.3">
      <c r="A2" s="327" t="s">
        <v>0</v>
      </c>
      <c r="B2" s="329" t="s">
        <v>1</v>
      </c>
      <c r="C2" s="331" t="s">
        <v>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83" t="s">
        <v>10</v>
      </c>
      <c r="L3" s="22" t="s">
        <v>93</v>
      </c>
      <c r="M3" s="32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94">
        <f>[1]STA_SP1_NO!$G$10</f>
        <v>32233.68</v>
      </c>
      <c r="D4" s="163">
        <f>'[2]СП-1 (н.о.)'!$G$12</f>
        <v>86678.095000000001</v>
      </c>
      <c r="E4" s="194">
        <f>'[3]СП-1 (н.о.)'!$G$12</f>
        <v>7210</v>
      </c>
      <c r="F4" s="163">
        <f>[4]STA_SP1_NO!$G$10</f>
        <v>18563.39</v>
      </c>
      <c r="G4" s="194">
        <f>[5]STA_SP1_NO!$G$10</f>
        <v>20866</v>
      </c>
      <c r="H4" s="163">
        <f>[6]STA_SP1_NO!$G$10</f>
        <v>47914</v>
      </c>
      <c r="I4" s="203">
        <f>[7]STA_SP1_NO!$G$10</f>
        <v>2605</v>
      </c>
      <c r="J4" s="163">
        <f>'[8]СП-1 (н.о.)'!$G$12</f>
        <v>28211</v>
      </c>
      <c r="K4" s="194">
        <f>'[9]СП-1 (н.о.)'!$G$12</f>
        <v>12509</v>
      </c>
      <c r="L4" s="173">
        <f>'[10]СП-1 (н.о.)'!$G$12</f>
        <v>48760.02</v>
      </c>
      <c r="M4" s="79">
        <f>'[11]СП-1 (н.о.)'!$G$12</f>
        <v>41699</v>
      </c>
      <c r="N4" s="163">
        <f t="shared" ref="N4:N21" si="0">SUM(C4:M4)</f>
        <v>347249.185</v>
      </c>
    </row>
    <row r="5" spans="1:14" ht="15.75" thickBot="1" x14ac:dyDescent="0.3">
      <c r="A5" s="36">
        <v>2</v>
      </c>
      <c r="B5" s="37" t="s">
        <v>13</v>
      </c>
      <c r="C5" s="194">
        <f>[1]STA_SP1_NO!$G$20</f>
        <v>18553.23</v>
      </c>
      <c r="D5" s="163">
        <f>'[2]СП-1 (н.о.)'!$G$22</f>
        <v>75214.646999999997</v>
      </c>
      <c r="E5" s="195">
        <f>'[3]СП-1 (н.о.)'!$G$22</f>
        <v>14199</v>
      </c>
      <c r="F5" s="163">
        <f>[4]STA_SP1_NO!$G$20</f>
        <v>33196.230000000003</v>
      </c>
      <c r="G5" s="194">
        <f>[5]STA_SP1_NO!$G$20</f>
        <v>1216</v>
      </c>
      <c r="H5" s="163">
        <f>[6]STA_SP1_NO!$G$20</f>
        <v>81161</v>
      </c>
      <c r="I5" s="203">
        <f>[7]STA_SP1_NO!$G$20</f>
        <v>0</v>
      </c>
      <c r="J5" s="163">
        <f>'[8]СП-1 (н.о.)'!$G$22</f>
        <v>14878</v>
      </c>
      <c r="K5" s="194">
        <f>'[9]СП-1 (н.о.)'!$G$22</f>
        <v>0</v>
      </c>
      <c r="L5" s="173">
        <f>'[10]СП-1 (н.о.)'!$G$22</f>
        <v>88637.67</v>
      </c>
      <c r="M5" s="79">
        <f>'[11]СП-1 (н.о.)'!$G$22</f>
        <v>98856</v>
      </c>
      <c r="N5" s="67">
        <f t="shared" si="0"/>
        <v>425911.777</v>
      </c>
    </row>
    <row r="6" spans="1:14" ht="15.75" thickBot="1" x14ac:dyDescent="0.3">
      <c r="A6" s="36">
        <v>3</v>
      </c>
      <c r="B6" s="37" t="s">
        <v>14</v>
      </c>
      <c r="C6" s="194">
        <f>[1]STA_SP1_NO!$G$24</f>
        <v>29589.52</v>
      </c>
      <c r="D6" s="163">
        <f>'[2]СП-1 (н.о.)'!$G$26</f>
        <v>112929.728</v>
      </c>
      <c r="E6" s="195">
        <f>'[3]СП-1 (н.о.)'!$G$26</f>
        <v>27917</v>
      </c>
      <c r="F6" s="163">
        <f>[4]STA_SP1_NO!$G$24</f>
        <v>85814.68</v>
      </c>
      <c r="G6" s="194">
        <f>[5]STA_SP1_NO!$G$24</f>
        <v>46380</v>
      </c>
      <c r="H6" s="163">
        <f>[6]STA_SP1_NO!$G$24</f>
        <v>38897</v>
      </c>
      <c r="I6" s="203">
        <f>[7]STA_SP1_NO!$G$24</f>
        <v>4810</v>
      </c>
      <c r="J6" s="163">
        <f>'[8]СП-1 (н.о.)'!$G$26</f>
        <v>51167</v>
      </c>
      <c r="K6" s="194">
        <f>'[9]СП-1 (н.о.)'!$G$26</f>
        <v>50445</v>
      </c>
      <c r="L6" s="173">
        <f>'[10]СП-1 (н.о.)'!$G$26</f>
        <v>55878.920000000006</v>
      </c>
      <c r="M6" s="79">
        <f>'[11]СП-1 (н.о.)'!$G$26</f>
        <v>41420</v>
      </c>
      <c r="N6" s="67">
        <f t="shared" si="0"/>
        <v>545248.848</v>
      </c>
    </row>
    <row r="7" spans="1:14" ht="15.75" thickBot="1" x14ac:dyDescent="0.3">
      <c r="A7" s="36">
        <v>4</v>
      </c>
      <c r="B7" s="37" t="s">
        <v>15</v>
      </c>
      <c r="C7" s="194">
        <f>[1]STA_SP1_NO!$G$27</f>
        <v>0</v>
      </c>
      <c r="D7" s="163">
        <f>'[2]СП-1 (н.о.)'!$G$29</f>
        <v>0</v>
      </c>
      <c r="E7" s="195">
        <f>'[3]СП-1 (н.о.)'!$G$29</f>
        <v>0</v>
      </c>
      <c r="F7" s="163">
        <f>[4]STA_SP1_NO!$G$27</f>
        <v>0</v>
      </c>
      <c r="G7" s="194">
        <f>[5]STA_SP1_NO!$G$27</f>
        <v>0</v>
      </c>
      <c r="H7" s="163">
        <f>[6]STA_SP1_NO!$G$27</f>
        <v>0</v>
      </c>
      <c r="I7" s="203">
        <f>[7]STA_SP1_NO!$G$27</f>
        <v>0</v>
      </c>
      <c r="J7" s="163">
        <f>'[8]СП-1 (н.о.)'!$G$29</f>
        <v>0</v>
      </c>
      <c r="K7" s="194">
        <f>'[9]СП-1 (н.о.)'!$G$29</f>
        <v>0</v>
      </c>
      <c r="L7" s="173">
        <f>'[10]СП-1 (н.о.)'!$G$29</f>
        <v>0</v>
      </c>
      <c r="M7" s="79">
        <f>'[11]СП-1 (н.о.)'!$G$29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4">
        <f>[1]STA_SP1_NO!$G$30</f>
        <v>0</v>
      </c>
      <c r="D8" s="163">
        <f>'[2]СП-1 (н.о.)'!$G$32</f>
        <v>0</v>
      </c>
      <c r="E8" s="195">
        <f>'[3]СП-1 (н.о.)'!$G$32</f>
        <v>0</v>
      </c>
      <c r="F8" s="163">
        <f>[4]STA_SP1_NO!$G$30</f>
        <v>0</v>
      </c>
      <c r="G8" s="194">
        <f>[5]STA_SP1_NO!$G$30</f>
        <v>0</v>
      </c>
      <c r="H8" s="163">
        <f>[6]STA_SP1_NO!$G$30</f>
        <v>0</v>
      </c>
      <c r="I8" s="203">
        <f>[7]STA_SP1_NO!$G$30</f>
        <v>0</v>
      </c>
      <c r="J8" s="163">
        <f>'[8]СП-1 (н.о.)'!$G$32</f>
        <v>0</v>
      </c>
      <c r="K8" s="194">
        <f>'[9]СП-1 (н.о.)'!$G$32</f>
        <v>0</v>
      </c>
      <c r="L8" s="173">
        <f>'[10]СП-1 (н.о.)'!$G$32</f>
        <v>0</v>
      </c>
      <c r="M8" s="79">
        <f>'[11]СП-1 (н.о.)'!$G$32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94">
        <f>[1]STA_SP1_NO!$G$33</f>
        <v>0</v>
      </c>
      <c r="D9" s="163">
        <f>'[2]СП-1 (н.о.)'!$G$35</f>
        <v>274.226</v>
      </c>
      <c r="E9" s="195">
        <f>'[3]СП-1 (н.о.)'!$G$35</f>
        <v>0</v>
      </c>
      <c r="F9" s="163">
        <f>[4]STA_SP1_NO!$G$33</f>
        <v>0</v>
      </c>
      <c r="G9" s="194">
        <f>[5]STA_SP1_NO!$G$33</f>
        <v>2</v>
      </c>
      <c r="H9" s="163">
        <f>[6]STA_SP1_NO!$G$33</f>
        <v>0</v>
      </c>
      <c r="I9" s="203">
        <f>[7]STA_SP1_NO!$G$33</f>
        <v>0</v>
      </c>
      <c r="J9" s="163">
        <f>'[8]СП-1 (н.о.)'!$G$35</f>
        <v>0</v>
      </c>
      <c r="K9" s="194">
        <f>'[9]СП-1 (н.о.)'!$G$35</f>
        <v>0</v>
      </c>
      <c r="L9" s="173">
        <f>'[10]СП-1 (н.о.)'!$G$35</f>
        <v>0</v>
      </c>
      <c r="M9" s="79">
        <f>'[11]СП-1 (н.о.)'!$G$35</f>
        <v>0</v>
      </c>
      <c r="N9" s="67">
        <f t="shared" si="0"/>
        <v>276.226</v>
      </c>
    </row>
    <row r="10" spans="1:14" ht="15.75" thickBot="1" x14ac:dyDescent="0.3">
      <c r="A10" s="36">
        <v>7</v>
      </c>
      <c r="B10" s="37" t="s">
        <v>18</v>
      </c>
      <c r="C10" s="194">
        <f>[1]STA_SP1_NO!$G$36</f>
        <v>5577.14</v>
      </c>
      <c r="D10" s="163">
        <f>'[2]СП-1 (н.о.)'!$G$38</f>
        <v>10.613</v>
      </c>
      <c r="E10" s="195">
        <f>'[3]СП-1 (н.о.)'!$G$38</f>
        <v>110</v>
      </c>
      <c r="F10" s="163">
        <f>[4]STA_SP1_NO!$G$36</f>
        <v>1701.21</v>
      </c>
      <c r="G10" s="194">
        <f>[5]STA_SP1_NO!$G$36</f>
        <v>195</v>
      </c>
      <c r="H10" s="163">
        <f>[6]STA_SP1_NO!$G$36</f>
        <v>643</v>
      </c>
      <c r="I10" s="203">
        <f>[7]STA_SP1_NO!$G$36</f>
        <v>0</v>
      </c>
      <c r="J10" s="163">
        <f>'[8]СП-1 (н.о.)'!$G$38</f>
        <v>92</v>
      </c>
      <c r="K10" s="194">
        <f>'[9]СП-1 (н.о.)'!$G$38</f>
        <v>0</v>
      </c>
      <c r="L10" s="173">
        <f>'[10]СП-1 (н.о.)'!$G$38</f>
        <v>2.62</v>
      </c>
      <c r="M10" s="79">
        <f>'[11]СП-1 (н.о.)'!$G$38</f>
        <v>990</v>
      </c>
      <c r="N10" s="67">
        <f t="shared" si="0"/>
        <v>9321.5830000000005</v>
      </c>
    </row>
    <row r="11" spans="1:14" ht="15.75" thickBot="1" x14ac:dyDescent="0.3">
      <c r="A11" s="36">
        <v>8</v>
      </c>
      <c r="B11" s="37" t="s">
        <v>19</v>
      </c>
      <c r="C11" s="194">
        <f>[1]STA_SP1_NO!$G$40</f>
        <v>152711.69</v>
      </c>
      <c r="D11" s="163">
        <f>'[2]СП-1 (н.о.)'!$G$42</f>
        <v>7886.8379999999997</v>
      </c>
      <c r="E11" s="195">
        <f>'[3]СП-1 (н.о.)'!$G$42</f>
        <v>1933</v>
      </c>
      <c r="F11" s="163">
        <f>[4]STA_SP1_NO!$G$40</f>
        <v>14064.14</v>
      </c>
      <c r="G11" s="194">
        <f>[5]STA_SP1_NO!$G$40</f>
        <v>1910</v>
      </c>
      <c r="H11" s="163">
        <f>[6]STA_SP1_NO!$G$40</f>
        <v>20977</v>
      </c>
      <c r="I11" s="203">
        <f>[7]STA_SP1_NO!$G$40</f>
        <v>500</v>
      </c>
      <c r="J11" s="163">
        <f>'[8]СП-1 (н.о.)'!$G$42</f>
        <v>1151</v>
      </c>
      <c r="K11" s="194">
        <f>'[9]СП-1 (н.о.)'!$G$42</f>
        <v>4648</v>
      </c>
      <c r="L11" s="173">
        <f>'[10]СП-1 (н.о.)'!$G$42</f>
        <v>22575.62</v>
      </c>
      <c r="M11" s="79">
        <f>'[11]СП-1 (н.о.)'!$G$42</f>
        <v>81414</v>
      </c>
      <c r="N11" s="67">
        <f t="shared" si="0"/>
        <v>309771.288</v>
      </c>
    </row>
    <row r="12" spans="1:14" ht="15.75" thickBot="1" x14ac:dyDescent="0.3">
      <c r="A12" s="36">
        <v>9</v>
      </c>
      <c r="B12" s="37" t="s">
        <v>20</v>
      </c>
      <c r="C12" s="194">
        <f>[1]STA_SP1_NO!$G$56</f>
        <v>56294.3</v>
      </c>
      <c r="D12" s="163">
        <f>'[2]СП-1 (н.о.)'!$G$58</f>
        <v>91275.415999999997</v>
      </c>
      <c r="E12" s="195">
        <f>'[3]СП-1 (н.о.)'!$G$58</f>
        <v>170339</v>
      </c>
      <c r="F12" s="163">
        <f>[4]STA_SP1_NO!$G$56</f>
        <v>53571.57</v>
      </c>
      <c r="G12" s="194">
        <f>[5]STA_SP1_NO!$G$56</f>
        <v>14949</v>
      </c>
      <c r="H12" s="163">
        <f>[6]STA_SP1_NO!$G$56</f>
        <v>9903</v>
      </c>
      <c r="I12" s="203">
        <f>[7]STA_SP1_NO!$G$56</f>
        <v>34</v>
      </c>
      <c r="J12" s="163">
        <f>'[8]СП-1 (н.о.)'!$G$58</f>
        <v>12518</v>
      </c>
      <c r="K12" s="194">
        <f>'[9]СП-1 (н.о.)'!$G$58</f>
        <v>2510</v>
      </c>
      <c r="L12" s="173">
        <f>'[10]СП-1 (н.о.)'!$G$58</f>
        <v>39623.070000000007</v>
      </c>
      <c r="M12" s="79">
        <f>'[11]СП-1 (н.о.)'!$G$58</f>
        <v>5578</v>
      </c>
      <c r="N12" s="67">
        <f t="shared" si="0"/>
        <v>456595.35600000003</v>
      </c>
    </row>
    <row r="13" spans="1:14" ht="15.75" thickBot="1" x14ac:dyDescent="0.3">
      <c r="A13" s="36">
        <v>10</v>
      </c>
      <c r="B13" s="37" t="s">
        <v>21</v>
      </c>
      <c r="C13" s="194">
        <f>[1]STA_SP1_NO!$G$88</f>
        <v>100412.3</v>
      </c>
      <c r="D13" s="163">
        <f>'[2]СП-1 (н.о.)'!$G$90</f>
        <v>237951.60530000002</v>
      </c>
      <c r="E13" s="195">
        <f>'[3]СП-1 (н.о.)'!$G$90</f>
        <v>180525</v>
      </c>
      <c r="F13" s="163">
        <f>[4]STA_SP1_NO!$G$88</f>
        <v>223040.01</v>
      </c>
      <c r="G13" s="194">
        <f>[5]STA_SP1_NO!$G$88</f>
        <v>275337</v>
      </c>
      <c r="H13" s="163">
        <f>[6]STA_SP1_NO!$G$88</f>
        <v>161895</v>
      </c>
      <c r="I13" s="203">
        <f>[7]STA_SP1_NO!$G$88</f>
        <v>109044.3</v>
      </c>
      <c r="J13" s="163">
        <f>'[8]СП-1 (н.о.)'!$G$90</f>
        <v>296389</v>
      </c>
      <c r="K13" s="194">
        <f>'[9]СП-1 (н.о.)'!$G$90</f>
        <v>192967</v>
      </c>
      <c r="L13" s="173">
        <f>'[10]СП-1 (н.о.)'!$G$90</f>
        <v>218411.48</v>
      </c>
      <c r="M13" s="79">
        <f>'[11]СП-1 (н.о.)'!$G$90</f>
        <v>212751</v>
      </c>
      <c r="N13" s="67">
        <f t="shared" si="0"/>
        <v>2208723.6952999998</v>
      </c>
    </row>
    <row r="14" spans="1:14" ht="15.75" thickBot="1" x14ac:dyDescent="0.3">
      <c r="A14" s="36">
        <v>11</v>
      </c>
      <c r="B14" s="37" t="s">
        <v>22</v>
      </c>
      <c r="C14" s="194">
        <f>[1]STA_SP1_NO!$G$124</f>
        <v>0</v>
      </c>
      <c r="D14" s="163">
        <f>'[2]СП-1 (н.о.)'!$G$126</f>
        <v>2944.5659999999998</v>
      </c>
      <c r="E14" s="195">
        <f>'[3]СП-1 (н.о.)'!$G$126</f>
        <v>0</v>
      </c>
      <c r="F14" s="163">
        <f>[4]STA_SP1_NO!$G$124</f>
        <v>0</v>
      </c>
      <c r="G14" s="194">
        <f>[5]STA_SP1_NO!$G$124</f>
        <v>0</v>
      </c>
      <c r="H14" s="163">
        <f>[6]STA_SP1_NO!$G$124</f>
        <v>0</v>
      </c>
      <c r="I14" s="203">
        <f>[7]STA_SP1_NO!$G$124</f>
        <v>0</v>
      </c>
      <c r="J14" s="163">
        <f>'[8]СП-1 (н.о.)'!$G$126</f>
        <v>0</v>
      </c>
      <c r="K14" s="194">
        <f>'[9]СП-1 (н.о.)'!$G$126</f>
        <v>0</v>
      </c>
      <c r="L14" s="173">
        <f>'[10]СП-1 (н.о.)'!$G$126</f>
        <v>0</v>
      </c>
      <c r="M14" s="79">
        <f>'[11]СП-1 (н.о.)'!$G$126</f>
        <v>0</v>
      </c>
      <c r="N14" s="67">
        <f t="shared" si="0"/>
        <v>2944.5659999999998</v>
      </c>
    </row>
    <row r="15" spans="1:14" ht="15.75" thickBot="1" x14ac:dyDescent="0.3">
      <c r="A15" s="36">
        <v>12</v>
      </c>
      <c r="B15" s="37" t="s">
        <v>23</v>
      </c>
      <c r="C15" s="194">
        <f>[1]STA_SP1_NO!$G$128</f>
        <v>96.62</v>
      </c>
      <c r="D15" s="163">
        <f>'[2]СП-1 (н.о.)'!$G$130</f>
        <v>3.8</v>
      </c>
      <c r="E15" s="56">
        <v>0</v>
      </c>
      <c r="F15" s="163">
        <f>[4]STA_SP1_NO!$G$128</f>
        <v>421.76</v>
      </c>
      <c r="G15" s="194">
        <f>[5]STA_SP1_NO!$G$128</f>
        <v>0</v>
      </c>
      <c r="H15" s="163">
        <f>[6]STA_SP1_NO!$G$128</f>
        <v>0</v>
      </c>
      <c r="I15" s="203">
        <f>[7]STA_SP1_NO!$G$128</f>
        <v>0</v>
      </c>
      <c r="J15" s="163">
        <f>'[8]СП-1 (н.о.)'!$G$130</f>
        <v>0</v>
      </c>
      <c r="K15" s="194">
        <f>'[9]СП-1 (н.о.)'!$G$130</f>
        <v>35</v>
      </c>
      <c r="L15" s="173">
        <f>'[10]СП-1 (н.о.)'!$G$130</f>
        <v>0</v>
      </c>
      <c r="M15" s="79">
        <f>'[11]СП-1 (н.о.)'!$G$130</f>
        <v>0</v>
      </c>
      <c r="N15" s="67">
        <f t="shared" si="0"/>
        <v>557.17999999999995</v>
      </c>
    </row>
    <row r="16" spans="1:14" ht="15.75" thickBot="1" x14ac:dyDescent="0.3">
      <c r="A16" s="36">
        <v>13</v>
      </c>
      <c r="B16" s="37" t="s">
        <v>24</v>
      </c>
      <c r="C16" s="194">
        <f>[1]STA_SP1_NO!$G$132</f>
        <v>4691.16</v>
      </c>
      <c r="D16" s="163">
        <f>'[2]СП-1 (н.о.)'!$G$134</f>
        <v>1313.2669999999998</v>
      </c>
      <c r="E16" s="195">
        <f>'[3]СП-1 (н.о.)'!$G$134</f>
        <v>384</v>
      </c>
      <c r="F16" s="163">
        <f>[4]STA_SP1_NO!$G$132</f>
        <v>1312.38</v>
      </c>
      <c r="G16" s="194">
        <f>[5]STA_SP1_NO!$G$132</f>
        <v>986</v>
      </c>
      <c r="H16" s="163">
        <f>[6]STA_SP1_NO!$G$132</f>
        <v>2047</v>
      </c>
      <c r="I16" s="203">
        <f>[7]STA_SP1_NO!$G$132</f>
        <v>87</v>
      </c>
      <c r="J16" s="163">
        <f>'[8]СП-1 (н.о.)'!$G$134</f>
        <v>2513</v>
      </c>
      <c r="K16" s="194">
        <f>'[9]СП-1 (н.о.)'!$G$134</f>
        <v>1761</v>
      </c>
      <c r="L16" s="173">
        <f>'[10]СП-1 (н.о.)'!$G$134</f>
        <v>97.82</v>
      </c>
      <c r="M16" s="79">
        <f>'[11]СП-1 (н.о.)'!$G$134</f>
        <v>278</v>
      </c>
      <c r="N16" s="67">
        <f t="shared" si="0"/>
        <v>15470.627</v>
      </c>
    </row>
    <row r="17" spans="1:14" ht="15.75" thickBot="1" x14ac:dyDescent="0.3">
      <c r="A17" s="36">
        <v>14</v>
      </c>
      <c r="B17" s="37" t="s">
        <v>25</v>
      </c>
      <c r="C17" s="194">
        <f>[1]STA_SP1_NO!$G$153</f>
        <v>0</v>
      </c>
      <c r="D17" s="163">
        <f>'[2]СП-1 (н.о.)'!$G$155</f>
        <v>0</v>
      </c>
      <c r="E17" s="195">
        <f>'[3]СП-1 (н.о.)'!$G$155</f>
        <v>0</v>
      </c>
      <c r="F17" s="163">
        <f>[4]STA_SP1_NO!$G$153</f>
        <v>20109.27</v>
      </c>
      <c r="G17" s="194">
        <f>[5]STA_SP1_NO!$G$153</f>
        <v>0</v>
      </c>
      <c r="H17" s="163">
        <f>[6]STA_SP1_NO!$G$153</f>
        <v>0</v>
      </c>
      <c r="I17" s="203">
        <f>[7]STA_SP1_NO!$G$153</f>
        <v>0</v>
      </c>
      <c r="J17" s="163">
        <f>'[8]СП-1 (н.о.)'!$G$155</f>
        <v>0</v>
      </c>
      <c r="K17" s="194">
        <f>'[9]СП-1 (н.о.)'!$G$155</f>
        <v>0</v>
      </c>
      <c r="L17" s="173">
        <f>'[10]СП-1 (н.о.)'!$G$155</f>
        <v>1500.47</v>
      </c>
      <c r="M17" s="79">
        <f>'[11]СП-1 (н.о.)'!$G$155</f>
        <v>0</v>
      </c>
      <c r="N17" s="67">
        <f t="shared" si="0"/>
        <v>21609.74</v>
      </c>
    </row>
    <row r="18" spans="1:14" ht="15.75" thickBot="1" x14ac:dyDescent="0.3">
      <c r="A18" s="36">
        <v>15</v>
      </c>
      <c r="B18" s="37" t="s">
        <v>26</v>
      </c>
      <c r="C18" s="194">
        <f>[1]STA_SP1_NO!$G$158</f>
        <v>0</v>
      </c>
      <c r="D18" s="163">
        <f>'[2]СП-1 (н.о.)'!$G$160</f>
        <v>0</v>
      </c>
      <c r="E18" s="195">
        <f>'[3]СП-1 (н.о.)'!$G$160</f>
        <v>0</v>
      </c>
      <c r="F18" s="163">
        <f>[4]STA_SP1_NO!$G$158</f>
        <v>0</v>
      </c>
      <c r="G18" s="194">
        <f>[5]STA_SP1_NO!$G$158</f>
        <v>0</v>
      </c>
      <c r="H18" s="163">
        <f>[6]STA_SP1_NO!$G$158</f>
        <v>0</v>
      </c>
      <c r="I18" s="203">
        <f>[7]STA_SP1_NO!$G$158</f>
        <v>0</v>
      </c>
      <c r="J18" s="163">
        <f>'[8]СП-1 (н.о.)'!$G$160</f>
        <v>0</v>
      </c>
      <c r="K18" s="194">
        <f>'[9]СП-1 (н.о.)'!$G$160</f>
        <v>0</v>
      </c>
      <c r="L18" s="173">
        <f>'[10]СП-1 (н.о.)'!$G$160</f>
        <v>0</v>
      </c>
      <c r="M18" s="79">
        <f>'[11]СП-1 (н.о.)'!$G$160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94">
        <f>[1]STA_SP1_NO!$G$161</f>
        <v>1291.8800000000001</v>
      </c>
      <c r="D19" s="163">
        <f>'[2]СП-1 (н.о.)'!$G$163</f>
        <v>203.45776999999998</v>
      </c>
      <c r="E19" s="195">
        <f>'[3]СП-1 (н.о.)'!$G$163</f>
        <v>0</v>
      </c>
      <c r="F19" s="163">
        <f>[4]STA_SP1_NO!$G$161</f>
        <v>424.86</v>
      </c>
      <c r="G19" s="194">
        <f>[5]STA_SP1_NO!$G$161</f>
        <v>0</v>
      </c>
      <c r="H19" s="163">
        <f>[6]STA_SP1_NO!$G$161</f>
        <v>0</v>
      </c>
      <c r="I19" s="203">
        <f>[7]STA_SP1_NO!$G$161</f>
        <v>0</v>
      </c>
      <c r="J19" s="163">
        <f>'[8]СП-1 (н.о.)'!$G$163</f>
        <v>0</v>
      </c>
      <c r="K19" s="194">
        <f>'[9]СП-1 (н.о.)'!$G$163</f>
        <v>0</v>
      </c>
      <c r="L19" s="173">
        <f>'[10]СП-1 (н.о.)'!$G$163</f>
        <v>0</v>
      </c>
      <c r="M19" s="79">
        <f>'[11]СП-1 (н.о.)'!$G$163</f>
        <v>0</v>
      </c>
      <c r="N19" s="67">
        <f t="shared" si="0"/>
        <v>1920.1977700000002</v>
      </c>
    </row>
    <row r="20" spans="1:14" ht="15.75" thickBot="1" x14ac:dyDescent="0.3">
      <c r="A20" s="36">
        <v>17</v>
      </c>
      <c r="B20" s="37" t="s">
        <v>28</v>
      </c>
      <c r="C20" s="194">
        <f>[1]STA_SP1_NO!$G$167</f>
        <v>0</v>
      </c>
      <c r="D20" s="163">
        <f>'[2]СП-1 (н.о.)'!$G$169</f>
        <v>0</v>
      </c>
      <c r="E20" s="195">
        <f>'[3]СП-1 (н.о.)'!$G$169</f>
        <v>0</v>
      </c>
      <c r="F20" s="163">
        <f>[4]STA_SP1_NO!$G$167</f>
        <v>0</v>
      </c>
      <c r="G20" s="194">
        <f>[5]STA_SP1_NO!$G$167</f>
        <v>0</v>
      </c>
      <c r="H20" s="163">
        <f>[6]STA_SP1_NO!$G$167</f>
        <v>0</v>
      </c>
      <c r="I20" s="203">
        <f>[7]STA_SP1_NO!$G$167</f>
        <v>0</v>
      </c>
      <c r="J20" s="163">
        <f>'[8]СП-1 (н.о.)'!$G$169</f>
        <v>0</v>
      </c>
      <c r="K20" s="194">
        <f>'[9]СП-1 (н.о.)'!$G$169</f>
        <v>0</v>
      </c>
      <c r="L20" s="173">
        <f>'[10]СП-1 (н.о.)'!$G$169</f>
        <v>0</v>
      </c>
      <c r="M20" s="79">
        <f>'[11]СП-1 (н.о.)'!$G$169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4">
        <f>[1]STA_SP1_NO!$G$170</f>
        <v>2520.17</v>
      </c>
      <c r="D21" s="163">
        <f>'[2]СП-1 (н.о.)'!$G$172</f>
        <v>21463.308750000047</v>
      </c>
      <c r="E21" s="207">
        <f>'[3]СП-1 (н.о.)'!$G$172</f>
        <v>1569</v>
      </c>
      <c r="F21" s="163">
        <f>[4]STA_SP1_NO!$G$170</f>
        <v>13142.67</v>
      </c>
      <c r="G21" s="194">
        <f>[5]STA_SP1_NO!$G$170</f>
        <v>2623</v>
      </c>
      <c r="H21" s="163">
        <f>[6]STA_SP1_NO!$G$170</f>
        <v>9830</v>
      </c>
      <c r="I21" s="203">
        <f>[7]STA_SP1_NO!$G$170</f>
        <v>790</v>
      </c>
      <c r="J21" s="163">
        <f>'[8]СП-1 (н.о.)'!$G$172</f>
        <v>2570</v>
      </c>
      <c r="K21" s="194">
        <f>'[9]СП-1 (н.о.)'!$G$172</f>
        <v>2616</v>
      </c>
      <c r="L21" s="173">
        <f>'[10]СП-1 (н.о.)'!$G$172</f>
        <v>2010.87</v>
      </c>
      <c r="M21" s="79">
        <f>'[11]СП-1 (н.о.)'!$G$172</f>
        <v>3016</v>
      </c>
      <c r="N21" s="164">
        <f t="shared" si="0"/>
        <v>62151.018750000047</v>
      </c>
    </row>
    <row r="22" spans="1:14" ht="15.75" thickBot="1" x14ac:dyDescent="0.3">
      <c r="A22" s="40"/>
      <c r="B22" s="41" t="s">
        <v>37</v>
      </c>
      <c r="C22" s="138">
        <f>SUM(C4:C21)</f>
        <v>403971.68999999994</v>
      </c>
      <c r="D22" s="43">
        <f>SUM(D4:D21)</f>
        <v>638149.56782000011</v>
      </c>
      <c r="E22" s="44">
        <f>SUM(E4:E21)</f>
        <v>404186</v>
      </c>
      <c r="F22" s="43">
        <f>SUM(F4:F21)</f>
        <v>465362.17</v>
      </c>
      <c r="G22" s="44">
        <f t="shared" ref="G22:M22" si="1">SUM(G4:G21)</f>
        <v>364464</v>
      </c>
      <c r="H22" s="43">
        <f t="shared" si="1"/>
        <v>373267</v>
      </c>
      <c r="I22" s="44">
        <f>SUM(I4:I21)</f>
        <v>117870.3</v>
      </c>
      <c r="J22" s="43">
        <f>SUM(J4:J21)</f>
        <v>409489</v>
      </c>
      <c r="K22" s="138">
        <f t="shared" si="1"/>
        <v>267491</v>
      </c>
      <c r="L22" s="43">
        <f>SUM(L4:L21)</f>
        <v>477498.56</v>
      </c>
      <c r="M22" s="45">
        <f t="shared" si="1"/>
        <v>486002</v>
      </c>
      <c r="N22" s="43">
        <f>SUM(N4:N21)</f>
        <v>4407751.2878200002</v>
      </c>
    </row>
    <row r="23" spans="1:14" ht="15.75" thickBot="1" x14ac:dyDescent="0.3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35" t="s">
        <v>31</v>
      </c>
      <c r="B24" s="336"/>
      <c r="C24" s="52">
        <f>C22/N22</f>
        <v>9.1650291411927098E-2</v>
      </c>
      <c r="D24" s="51">
        <f>D22/N22</f>
        <v>0.1447789419478834</v>
      </c>
      <c r="E24" s="52">
        <f>E22/N22</f>
        <v>9.1698912576327243E-2</v>
      </c>
      <c r="F24" s="51">
        <f>F22/N22</f>
        <v>0.1055781371525979</v>
      </c>
      <c r="G24" s="228">
        <f>G22/N22</f>
        <v>8.2687061088752525E-2</v>
      </c>
      <c r="H24" s="51">
        <f>H22/N22</f>
        <v>8.4684224591222698E-2</v>
      </c>
      <c r="I24" s="53">
        <f>I22/N22</f>
        <v>2.6741595045462894E-2</v>
      </c>
      <c r="J24" s="51">
        <f>J22/N22</f>
        <v>9.2902020386573664E-2</v>
      </c>
      <c r="K24" s="52">
        <f>K22/N22</f>
        <v>6.0686500333891696E-2</v>
      </c>
      <c r="L24" s="229">
        <f>L22/N22</f>
        <v>0.10833155702761141</v>
      </c>
      <c r="M24" s="52">
        <f>M22/N22</f>
        <v>0.11026075843774943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41" t="s">
        <v>0</v>
      </c>
      <c r="B26" s="343" t="s">
        <v>1</v>
      </c>
      <c r="C26" s="322" t="s">
        <v>90</v>
      </c>
      <c r="D26" s="322"/>
      <c r="E26" s="322"/>
      <c r="F26" s="322"/>
      <c r="G26" s="323"/>
      <c r="H26" s="314" t="s">
        <v>3</v>
      </c>
      <c r="I26" s="1"/>
      <c r="J26" s="231"/>
      <c r="K26" s="1"/>
      <c r="L26" s="1"/>
      <c r="M26" s="1"/>
      <c r="N26" s="1"/>
    </row>
    <row r="27" spans="1:14" ht="15.75" thickBot="1" x14ac:dyDescent="0.3">
      <c r="A27" s="342"/>
      <c r="B27" s="344"/>
      <c r="C27" s="259" t="s">
        <v>11</v>
      </c>
      <c r="D27" s="260" t="s">
        <v>32</v>
      </c>
      <c r="E27" s="259" t="s">
        <v>7</v>
      </c>
      <c r="F27" s="260" t="s">
        <v>9</v>
      </c>
      <c r="G27" s="261" t="s">
        <v>4</v>
      </c>
      <c r="H27" s="315"/>
      <c r="I27" s="1"/>
      <c r="J27" s="104"/>
      <c r="K27" s="345" t="s">
        <v>33</v>
      </c>
      <c r="L27" s="346"/>
      <c r="M27" s="155">
        <f>N22</f>
        <v>4407751.2878200002</v>
      </c>
      <c r="N27" s="156">
        <f>M27/M29</f>
        <v>0.86206636499121048</v>
      </c>
    </row>
    <row r="28" spans="1:14" ht="15.75" thickBot="1" x14ac:dyDescent="0.3">
      <c r="A28" s="265">
        <v>19</v>
      </c>
      <c r="B28" s="266" t="s">
        <v>34</v>
      </c>
      <c r="C28" s="263">
        <f>[12]STA_SP2_ZO!$N$51+[12]STA_SP2_ZO!$O$51</f>
        <v>310299</v>
      </c>
      <c r="D28" s="264">
        <f>'[13]СП-2 (ж.о.)'!$O$53+'[13]СП-2 (ж.о.)'!$N$53</f>
        <v>176918</v>
      </c>
      <c r="E28" s="263">
        <f>'[14]СП-2 (ж.о.)'!$N$53+'[14]СП-2 (ж.о.)'!$O$53</f>
        <v>102594</v>
      </c>
      <c r="F28" s="267">
        <f>'[15]СП-2 (ж.о.)'!$N$53+'[15]СП-2 (ж.о.)'!$O$53</f>
        <v>51711</v>
      </c>
      <c r="G28" s="268">
        <f>[16]STA_SP2_ZO!$N$51+[16]STA_SP2_ZO!$O$51</f>
        <v>63733.63</v>
      </c>
      <c r="H28" s="269">
        <f>SUM(C28:G28)</f>
        <v>705255.63</v>
      </c>
      <c r="I28" s="1"/>
      <c r="J28" s="104"/>
      <c r="K28" s="337" t="s">
        <v>34</v>
      </c>
      <c r="L28" s="338"/>
      <c r="M28" s="154">
        <f>H28</f>
        <v>705255.63</v>
      </c>
      <c r="N28" s="157">
        <f>M28/M29</f>
        <v>0.13793363500878958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39" t="s">
        <v>3</v>
      </c>
      <c r="L29" s="340"/>
      <c r="M29" s="158">
        <f>M27+M28</f>
        <v>5113006.9178200001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0.43998089033333915</v>
      </c>
      <c r="D30" s="105">
        <f>D28/H28</f>
        <v>0.25085655820996422</v>
      </c>
      <c r="E30" s="25">
        <f>E28/H28</f>
        <v>0.1454706572140374</v>
      </c>
      <c r="F30" s="105">
        <f>F28/H28</f>
        <v>7.3322349798185943E-2</v>
      </c>
      <c r="G30" s="25">
        <f>G28/H28</f>
        <v>9.0369544444473274E-2</v>
      </c>
      <c r="H30" s="105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32"/>
    </row>
  </sheetData>
  <mergeCells count="14"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I4" sqref="I4:I21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66"/>
      <c r="B1" s="166"/>
      <c r="C1" s="324" t="s">
        <v>98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9"/>
    </row>
    <row r="2" spans="1:14" ht="15.75" thickBot="1" x14ac:dyDescent="0.3">
      <c r="A2" s="327" t="s">
        <v>0</v>
      </c>
      <c r="B2" s="329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84" t="s">
        <v>10</v>
      </c>
      <c r="L3" s="239" t="s">
        <v>93</v>
      </c>
      <c r="M3" s="31" t="s">
        <v>11</v>
      </c>
      <c r="N3" s="334"/>
    </row>
    <row r="4" spans="1:14" x14ac:dyDescent="0.25">
      <c r="A4" s="34">
        <v>1</v>
      </c>
      <c r="B4" s="35" t="s">
        <v>12</v>
      </c>
      <c r="C4" s="194">
        <f>[1]STA_SP1_NO!$F$10</f>
        <v>651</v>
      </c>
      <c r="D4" s="163">
        <f>'[2]СП-1 (н.о.)'!$F$12</f>
        <v>1432</v>
      </c>
      <c r="E4" s="194">
        <f>'[3]СП-1 (н.о.)'!$F$12</f>
        <v>177</v>
      </c>
      <c r="F4" s="163">
        <f>[4]STA_SP1_NO!$F$10</f>
        <v>1031</v>
      </c>
      <c r="G4" s="194">
        <f>[5]STA_SP1_NO!$F$10</f>
        <v>618</v>
      </c>
      <c r="H4" s="163">
        <f>[6]STA_SP1_NO!$F$10</f>
        <v>1234</v>
      </c>
      <c r="I4" s="203">
        <f>[7]STA_SP1_NO!$F$10</f>
        <v>253</v>
      </c>
      <c r="J4" s="163">
        <f>'[8]СП-1 (н.о.)'!$F$12</f>
        <v>694</v>
      </c>
      <c r="K4" s="194">
        <f>'[9]СП-1 (н.о.)'!$F$12</f>
        <v>274</v>
      </c>
      <c r="L4" s="208">
        <f>'[10]СП-1 (н.о.)'!$F$12</f>
        <v>625</v>
      </c>
      <c r="M4" s="194">
        <f>'[11]СП-1 (н.о.)'!$F$12</f>
        <v>881</v>
      </c>
      <c r="N4" s="163">
        <f t="shared" ref="N4:N21" si="0">SUM(C4:M4)</f>
        <v>7870</v>
      </c>
    </row>
    <row r="5" spans="1:14" x14ac:dyDescent="0.25">
      <c r="A5" s="36">
        <v>2</v>
      </c>
      <c r="B5" s="37" t="s">
        <v>13</v>
      </c>
      <c r="C5" s="194">
        <f>[1]STA_SP1_NO!$F$20</f>
        <v>2142</v>
      </c>
      <c r="D5" s="163">
        <f>'[2]СП-1 (н.о.)'!$F$22</f>
        <v>7060</v>
      </c>
      <c r="E5" s="195">
        <f>'[3]СП-1 (н.о.)'!$F$22</f>
        <v>1496</v>
      </c>
      <c r="F5" s="163">
        <f>[4]STA_SP1_NO!$F$20</f>
        <v>2579</v>
      </c>
      <c r="G5" s="194">
        <f>[5]STA_SP1_NO!$F$20</f>
        <v>121</v>
      </c>
      <c r="H5" s="163">
        <f>[6]STA_SP1_NO!$F$20</f>
        <v>8199</v>
      </c>
      <c r="I5" s="203">
        <f>[7]STA_SP1_NO!$F$20</f>
        <v>0</v>
      </c>
      <c r="J5" s="163">
        <f>'[8]СП-1 (н.о.)'!$F$22</f>
        <v>1157</v>
      </c>
      <c r="K5" s="194">
        <f>'[9]СП-1 (н.о.)'!$F$22</f>
        <v>0</v>
      </c>
      <c r="L5" s="208">
        <f>'[10]СП-1 (н.о.)'!$F$22</f>
        <v>9428</v>
      </c>
      <c r="M5" s="194">
        <f>'[11]СП-1 (н.о.)'!$F$22</f>
        <v>13937</v>
      </c>
      <c r="N5" s="67">
        <f t="shared" si="0"/>
        <v>46119</v>
      </c>
    </row>
    <row r="6" spans="1:14" x14ac:dyDescent="0.25">
      <c r="A6" s="36">
        <v>3</v>
      </c>
      <c r="B6" s="37" t="s">
        <v>14</v>
      </c>
      <c r="C6" s="194">
        <f>[1]STA_SP1_NO!$F$24</f>
        <v>463</v>
      </c>
      <c r="D6" s="163">
        <f>'[2]СП-1 (н.о.)'!$F$26</f>
        <v>1378</v>
      </c>
      <c r="E6" s="195">
        <f>'[3]СП-1 (н.о.)'!$F$26</f>
        <v>628</v>
      </c>
      <c r="F6" s="163">
        <f>[4]STA_SP1_NO!$F$24</f>
        <v>1209</v>
      </c>
      <c r="G6" s="194">
        <f>[5]STA_SP1_NO!$F$24</f>
        <v>737</v>
      </c>
      <c r="H6" s="163">
        <f>[6]STA_SP1_NO!$F$24</f>
        <v>549</v>
      </c>
      <c r="I6" s="203">
        <f>[7]STA_SP1_NO!$F$24</f>
        <v>58</v>
      </c>
      <c r="J6" s="163">
        <f>'[8]СП-1 (н.о.)'!$F$26</f>
        <v>629</v>
      </c>
      <c r="K6" s="194">
        <f>'[9]СП-1 (н.о.)'!$F$26</f>
        <v>697</v>
      </c>
      <c r="L6" s="208">
        <f>'[10]СП-1 (н.о.)'!$F$26</f>
        <v>730</v>
      </c>
      <c r="M6" s="194">
        <f>'[11]СП-1 (н.о.)'!$F$26</f>
        <v>539</v>
      </c>
      <c r="N6" s="67">
        <f t="shared" si="0"/>
        <v>7617</v>
      </c>
    </row>
    <row r="7" spans="1:14" x14ac:dyDescent="0.25">
      <c r="A7" s="36">
        <v>4</v>
      </c>
      <c r="B7" s="37" t="s">
        <v>15</v>
      </c>
      <c r="C7" s="194">
        <f>[1]STA_SP1_NO!$F$27</f>
        <v>0</v>
      </c>
      <c r="D7" s="163">
        <f>'[2]СП-1 (н.о.)'!$F$29</f>
        <v>0</v>
      </c>
      <c r="E7" s="195">
        <f>'[3]СП-1 (н.о.)'!$F$29</f>
        <v>0</v>
      </c>
      <c r="F7" s="163">
        <f>[4]STA_SP1_NO!$F$27</f>
        <v>0</v>
      </c>
      <c r="G7" s="194">
        <f>[5]STA_SP1_NO!$F$27</f>
        <v>0</v>
      </c>
      <c r="H7" s="163">
        <f>[6]STA_SP1_NO!$F$27</f>
        <v>0</v>
      </c>
      <c r="I7" s="203">
        <f>[7]STA_SP1_NO!$F$27</f>
        <v>0</v>
      </c>
      <c r="J7" s="163">
        <f>'[8]СП-1 (н.о.)'!$F$29</f>
        <v>0</v>
      </c>
      <c r="K7" s="194">
        <f>'[9]СП-1 (н.о.)'!$F$29</f>
        <v>0</v>
      </c>
      <c r="L7" s="208">
        <f>'[10]СП-1 (н.о.)'!$F$29</f>
        <v>0</v>
      </c>
      <c r="M7" s="194">
        <f>'[11]СП-1 (н.о.)'!$F$29</f>
        <v>0</v>
      </c>
      <c r="N7" s="67">
        <f t="shared" si="0"/>
        <v>0</v>
      </c>
    </row>
    <row r="8" spans="1:14" x14ac:dyDescent="0.25">
      <c r="A8" s="36">
        <v>5</v>
      </c>
      <c r="B8" s="37" t="s">
        <v>16</v>
      </c>
      <c r="C8" s="194">
        <f>[1]STA_SP1_NO!$F$30</f>
        <v>0</v>
      </c>
      <c r="D8" s="163">
        <f>'[2]СП-1 (н.о.)'!$F$32</f>
        <v>0</v>
      </c>
      <c r="E8" s="195">
        <f>'[3]СП-1 (н.о.)'!$F$32</f>
        <v>0</v>
      </c>
      <c r="F8" s="163">
        <f>[4]STA_SP1_NO!$F$30</f>
        <v>0</v>
      </c>
      <c r="G8" s="194">
        <f>[5]STA_SP1_NO!$F$30</f>
        <v>0</v>
      </c>
      <c r="H8" s="163">
        <f>[6]STA_SP1_NO!$F$30</f>
        <v>0</v>
      </c>
      <c r="I8" s="203">
        <f>[7]STA_SP1_NO!$F$30</f>
        <v>0</v>
      </c>
      <c r="J8" s="163">
        <f>'[8]СП-1 (н.о.)'!$F$32</f>
        <v>0</v>
      </c>
      <c r="K8" s="194">
        <f>'[9]СП-1 (н.о.)'!$F$32</f>
        <v>0</v>
      </c>
      <c r="L8" s="208">
        <f>'[10]СП-1 (н.о.)'!$F$32</f>
        <v>0</v>
      </c>
      <c r="M8" s="194">
        <f>'[11]СП-1 (н.о.)'!$F$32</f>
        <v>0</v>
      </c>
      <c r="N8" s="67">
        <f t="shared" si="0"/>
        <v>0</v>
      </c>
    </row>
    <row r="9" spans="1:14" x14ac:dyDescent="0.25">
      <c r="A9" s="36">
        <v>6</v>
      </c>
      <c r="B9" s="37" t="s">
        <v>17</v>
      </c>
      <c r="C9" s="194">
        <f>[1]STA_SP1_NO!$F$33</f>
        <v>0</v>
      </c>
      <c r="D9" s="163">
        <f>'[2]СП-1 (н.о.)'!$F$35</f>
        <v>1</v>
      </c>
      <c r="E9" s="195">
        <f>'[3]СП-1 (н.о.)'!$F$35</f>
        <v>0</v>
      </c>
      <c r="F9" s="163">
        <f>[4]STA_SP1_NO!$F$33</f>
        <v>0</v>
      </c>
      <c r="G9" s="194">
        <f>[5]STA_SP1_NO!$F$33</f>
        <v>0</v>
      </c>
      <c r="H9" s="163">
        <f>[6]STA_SP1_NO!$F$33</f>
        <v>0</v>
      </c>
      <c r="I9" s="203">
        <f>[7]STA_SP1_NO!$F$33</f>
        <v>0</v>
      </c>
      <c r="J9" s="163">
        <f>'[8]СП-1 (н.о.)'!$F$35</f>
        <v>0</v>
      </c>
      <c r="K9" s="194">
        <f>'[9]СП-1 (н.о.)'!$F$35</f>
        <v>0</v>
      </c>
      <c r="L9" s="208">
        <f>'[10]СП-1 (н.о.)'!$F$35</f>
        <v>0</v>
      </c>
      <c r="M9" s="194">
        <f>'[11]СП-1 (н.о.)'!$F$35</f>
        <v>0</v>
      </c>
      <c r="N9" s="67">
        <f t="shared" si="0"/>
        <v>1</v>
      </c>
    </row>
    <row r="10" spans="1:14" x14ac:dyDescent="0.25">
      <c r="A10" s="36">
        <v>7</v>
      </c>
      <c r="B10" s="37" t="s">
        <v>18</v>
      </c>
      <c r="C10" s="194">
        <f>[1]STA_SP1_NO!$F$36</f>
        <v>3</v>
      </c>
      <c r="D10" s="163">
        <f>'[2]СП-1 (н.о.)'!$F$38</f>
        <v>1</v>
      </c>
      <c r="E10" s="195">
        <f>'[3]СП-1 (н.о.)'!$F$38</f>
        <v>2</v>
      </c>
      <c r="F10" s="163">
        <f>[4]STA_SP1_NO!$F$36</f>
        <v>6</v>
      </c>
      <c r="G10" s="194">
        <f>[5]STA_SP1_NO!$F$36</f>
        <v>1</v>
      </c>
      <c r="H10" s="163">
        <f>[6]STA_SP1_NO!$F$36</f>
        <v>2</v>
      </c>
      <c r="I10" s="203">
        <f>[7]STA_SP1_NO!$F$36</f>
        <v>0</v>
      </c>
      <c r="J10" s="163">
        <f>'[8]СП-1 (н.о.)'!$F$38</f>
        <v>11</v>
      </c>
      <c r="K10" s="194">
        <f>'[9]СП-1 (н.о.)'!$F$38</f>
        <v>0</v>
      </c>
      <c r="L10" s="208">
        <f>'[10]СП-1 (н.о.)'!$F$38</f>
        <v>1</v>
      </c>
      <c r="M10" s="194">
        <f>'[11]СП-1 (н.о.)'!$F$38</f>
        <v>2</v>
      </c>
      <c r="N10" s="67">
        <f t="shared" si="0"/>
        <v>29</v>
      </c>
    </row>
    <row r="11" spans="1:14" x14ac:dyDescent="0.25">
      <c r="A11" s="36">
        <v>8</v>
      </c>
      <c r="B11" s="37" t="s">
        <v>19</v>
      </c>
      <c r="C11" s="194">
        <f>[1]STA_SP1_NO!$F$40</f>
        <v>136</v>
      </c>
      <c r="D11" s="163">
        <f>'[2]СП-1 (н.о.)'!$F$42</f>
        <v>86</v>
      </c>
      <c r="E11" s="195">
        <f>'[3]СП-1 (н.о.)'!$F$42</f>
        <v>28</v>
      </c>
      <c r="F11" s="163">
        <f>[4]STA_SP1_NO!$F$40</f>
        <v>175</v>
      </c>
      <c r="G11" s="194">
        <f>[5]STA_SP1_NO!$F$40</f>
        <v>32</v>
      </c>
      <c r="H11" s="163">
        <f>[6]STA_SP1_NO!$F$40</f>
        <v>459</v>
      </c>
      <c r="I11" s="203">
        <f>[7]STA_SP1_NO!$F$40</f>
        <v>9</v>
      </c>
      <c r="J11" s="163">
        <f>'[8]СП-1 (н.о.)'!$F$42</f>
        <v>18</v>
      </c>
      <c r="K11" s="194">
        <f>'[9]СП-1 (н.о.)'!$F$42</f>
        <v>91</v>
      </c>
      <c r="L11" s="208">
        <f>'[10]СП-1 (н.о.)'!$F$42</f>
        <v>44</v>
      </c>
      <c r="M11" s="194">
        <f>'[11]СП-1 (н.о.)'!$F$42</f>
        <v>52</v>
      </c>
      <c r="N11" s="67">
        <f t="shared" si="0"/>
        <v>1130</v>
      </c>
    </row>
    <row r="12" spans="1:14" x14ac:dyDescent="0.25">
      <c r="A12" s="36">
        <v>9</v>
      </c>
      <c r="B12" s="37" t="s">
        <v>20</v>
      </c>
      <c r="C12" s="194">
        <f>[1]STA_SP1_NO!$F$56</f>
        <v>983</v>
      </c>
      <c r="D12" s="163">
        <f>'[2]СП-1 (н.о.)'!$F$58</f>
        <v>1833</v>
      </c>
      <c r="E12" s="195">
        <f>'[3]СП-1 (н.о.)'!$F$58</f>
        <v>1764</v>
      </c>
      <c r="F12" s="163">
        <f>[4]STA_SP1_NO!$F$56</f>
        <v>1215</v>
      </c>
      <c r="G12" s="194">
        <f>[5]STA_SP1_NO!$F$56</f>
        <v>459</v>
      </c>
      <c r="H12" s="163">
        <f>[6]STA_SP1_NO!$F$56</f>
        <v>504</v>
      </c>
      <c r="I12" s="203">
        <f>[7]STA_SP1_NO!$F$56</f>
        <v>2</v>
      </c>
      <c r="J12" s="163">
        <f>'[8]СП-1 (н.о.)'!$F$58</f>
        <v>239</v>
      </c>
      <c r="K12" s="194">
        <f>'[9]СП-1 (н.о.)'!$F$58</f>
        <v>145</v>
      </c>
      <c r="L12" s="208">
        <f>'[10]СП-1 (н.о.)'!$F$58</f>
        <v>592</v>
      </c>
      <c r="M12" s="194">
        <f>'[11]СП-1 (н.о.)'!$F$58</f>
        <v>219</v>
      </c>
      <c r="N12" s="67">
        <f t="shared" si="0"/>
        <v>7955</v>
      </c>
    </row>
    <row r="13" spans="1:14" x14ac:dyDescent="0.25">
      <c r="A13" s="36">
        <v>10</v>
      </c>
      <c r="B13" s="37" t="s">
        <v>21</v>
      </c>
      <c r="C13" s="194">
        <f>[1]STA_SP1_NO!$F$88</f>
        <v>1473</v>
      </c>
      <c r="D13" s="163">
        <f>'[2]СП-1 (н.о.)'!$F$90</f>
        <v>3058</v>
      </c>
      <c r="E13" s="195">
        <f>'[3]СП-1 (н.о.)'!$F$90</f>
        <v>2157</v>
      </c>
      <c r="F13" s="163">
        <f>[4]STA_SP1_NO!$F$88</f>
        <v>2537</v>
      </c>
      <c r="G13" s="194">
        <f>[5]STA_SP1_NO!$F$88</f>
        <v>3766</v>
      </c>
      <c r="H13" s="163">
        <f>[6]STA_SP1_NO!$F$88</f>
        <v>2143</v>
      </c>
      <c r="I13" s="203">
        <f>[7]STA_SP1_NO!$F$88</f>
        <v>1746</v>
      </c>
      <c r="J13" s="163">
        <f>'[8]СП-1 (н.о.)'!$F$90</f>
        <v>4140</v>
      </c>
      <c r="K13" s="194">
        <f>'[9]СП-1 (н.о.)'!$F$90</f>
        <v>2457</v>
      </c>
      <c r="L13" s="208">
        <f>'[10]СП-1 (н.о.)'!$F$90</f>
        <v>2541</v>
      </c>
      <c r="M13" s="194">
        <f>'[11]СП-1 (н.о.)'!$F$90</f>
        <v>2582</v>
      </c>
      <c r="N13" s="67">
        <f t="shared" si="0"/>
        <v>28600</v>
      </c>
    </row>
    <row r="14" spans="1:14" x14ac:dyDescent="0.25">
      <c r="A14" s="36">
        <v>11</v>
      </c>
      <c r="B14" s="37" t="s">
        <v>22</v>
      </c>
      <c r="C14" s="194">
        <f>[1]STA_SP1_NO!$F$124</f>
        <v>0</v>
      </c>
      <c r="D14" s="163">
        <f>'[2]СП-1 (н.о.)'!$F$126</f>
        <v>4</v>
      </c>
      <c r="E14" s="195">
        <f>'[3]СП-1 (н.о.)'!$F$126</f>
        <v>0</v>
      </c>
      <c r="F14" s="163">
        <f>[4]STA_SP1_NO!$F$124</f>
        <v>0</v>
      </c>
      <c r="G14" s="194">
        <f>[5]STA_SP1_NO!$F$124</f>
        <v>0</v>
      </c>
      <c r="H14" s="163">
        <f>[6]STA_SP1_NO!$F$124</f>
        <v>0</v>
      </c>
      <c r="I14" s="203">
        <f>[7]STA_SP1_NO!$F$124</f>
        <v>0</v>
      </c>
      <c r="J14" s="163">
        <f>'[8]СП-1 (н.о.)'!$F$126</f>
        <v>0</v>
      </c>
      <c r="K14" s="194">
        <f>'[9]СП-1 (н.о.)'!$F$126</f>
        <v>0</v>
      </c>
      <c r="L14" s="208">
        <f>'[10]СП-1 (н.о.)'!$F$126</f>
        <v>0</v>
      </c>
      <c r="M14" s="194">
        <f>'[11]СП-1 (н.о.)'!$F$126</f>
        <v>0</v>
      </c>
      <c r="N14" s="67">
        <f t="shared" si="0"/>
        <v>4</v>
      </c>
    </row>
    <row r="15" spans="1:14" x14ac:dyDescent="0.25">
      <c r="A15" s="36">
        <v>12</v>
      </c>
      <c r="B15" s="37" t="s">
        <v>23</v>
      </c>
      <c r="C15" s="194">
        <f>[1]STA_SP1_NO!$F$128</f>
        <v>1</v>
      </c>
      <c r="D15" s="163">
        <f>'[2]СП-1 (н.о.)'!$F$130</f>
        <v>0</v>
      </c>
      <c r="E15" s="195">
        <f>'[3]СП-1 (н.о.)'!$F$130</f>
        <v>0</v>
      </c>
      <c r="F15" s="163">
        <f>[4]STA_SP1_NO!$F$128</f>
        <v>1</v>
      </c>
      <c r="G15" s="194">
        <f>[5]STA_SP1_NO!$F$128</f>
        <v>0</v>
      </c>
      <c r="H15" s="163">
        <f>[6]STA_SP1_NO!$F$128</f>
        <v>0</v>
      </c>
      <c r="I15" s="203">
        <f>[7]STA_SP1_NO!$F$128</f>
        <v>0</v>
      </c>
      <c r="J15" s="163">
        <f>'[8]СП-1 (н.о.)'!$F$130</f>
        <v>0</v>
      </c>
      <c r="K15" s="194">
        <f>'[9]СП-1 (н.о.)'!$F$130</f>
        <v>1</v>
      </c>
      <c r="L15" s="208">
        <f>'[10]СП-1 (н.о.)'!$F$130</f>
        <v>0</v>
      </c>
      <c r="M15" s="194">
        <f>'[11]СП-1 (н.о.)'!$F$130</f>
        <v>0</v>
      </c>
      <c r="N15" s="67">
        <f t="shared" si="0"/>
        <v>3</v>
      </c>
    </row>
    <row r="16" spans="1:14" x14ac:dyDescent="0.25">
      <c r="A16" s="36">
        <v>13</v>
      </c>
      <c r="B16" s="37" t="s">
        <v>24</v>
      </c>
      <c r="C16" s="194">
        <f>[1]STA_SP1_NO!$F$132</f>
        <v>121</v>
      </c>
      <c r="D16" s="163">
        <f>'[2]СП-1 (н.о.)'!$F$134</f>
        <v>6</v>
      </c>
      <c r="E16" s="195">
        <f>'[3]СП-1 (н.о.)'!$F$134</f>
        <v>23</v>
      </c>
      <c r="F16" s="163">
        <f>[4]STA_SP1_NO!$F$132</f>
        <v>64</v>
      </c>
      <c r="G16" s="194">
        <f>[5]STA_SP1_NO!$F$132</f>
        <v>28</v>
      </c>
      <c r="H16" s="163">
        <f>[6]STA_SP1_NO!$F$132</f>
        <v>32</v>
      </c>
      <c r="I16" s="203">
        <f>[7]STA_SP1_NO!$F$132</f>
        <v>2</v>
      </c>
      <c r="J16" s="163">
        <f>'[8]СП-1 (н.о.)'!$F$134</f>
        <v>13</v>
      </c>
      <c r="K16" s="194">
        <f>'[9]СП-1 (н.о.)'!$F$134</f>
        <v>75</v>
      </c>
      <c r="L16" s="208">
        <f>'[10]СП-1 (н.о.)'!$F$134</f>
        <v>3</v>
      </c>
      <c r="M16" s="194">
        <f>'[11]СП-1 (н.о.)'!$F$134</f>
        <v>17</v>
      </c>
      <c r="N16" s="67">
        <f t="shared" si="0"/>
        <v>384</v>
      </c>
    </row>
    <row r="17" spans="1:14" x14ac:dyDescent="0.25">
      <c r="A17" s="36">
        <v>14</v>
      </c>
      <c r="B17" s="37" t="s">
        <v>25</v>
      </c>
      <c r="C17" s="194">
        <f>[1]STA_SP1_NO!$F$153</f>
        <v>0</v>
      </c>
      <c r="D17" s="163">
        <f>'[2]СП-1 (н.о.)'!$F$155</f>
        <v>0</v>
      </c>
      <c r="E17" s="195">
        <f>'[3]СП-1 (н.о.)'!$F$155</f>
        <v>0</v>
      </c>
      <c r="F17" s="163">
        <f>[4]STA_SP1_NO!$F$153</f>
        <v>1</v>
      </c>
      <c r="G17" s="194">
        <f>[5]STA_SP1_NO!$F$153</f>
        <v>0</v>
      </c>
      <c r="H17" s="163">
        <f>[6]STA_SP1_NO!$F$153</f>
        <v>0</v>
      </c>
      <c r="I17" s="203">
        <f>[7]STA_SP1_NO!$F$153</f>
        <v>0</v>
      </c>
      <c r="J17" s="163">
        <f>'[8]СП-1 (н.о.)'!$F$155</f>
        <v>0</v>
      </c>
      <c r="K17" s="194">
        <f>'[9]СП-1 (н.о.)'!$F$155</f>
        <v>0</v>
      </c>
      <c r="L17" s="208">
        <f>'[10]СП-1 (н.о.)'!$F$155</f>
        <v>2</v>
      </c>
      <c r="M17" s="194">
        <f>'[11]СП-1 (н.о.)'!$F$155</f>
        <v>0</v>
      </c>
      <c r="N17" s="67">
        <f t="shared" si="0"/>
        <v>3</v>
      </c>
    </row>
    <row r="18" spans="1:14" x14ac:dyDescent="0.25">
      <c r="A18" s="36">
        <v>15</v>
      </c>
      <c r="B18" s="37" t="s">
        <v>26</v>
      </c>
      <c r="C18" s="194">
        <f>[1]STA_SP1_NO!$F$158</f>
        <v>0</v>
      </c>
      <c r="D18" s="163">
        <f>'[2]СП-1 (н.о.)'!$F$160</f>
        <v>0</v>
      </c>
      <c r="E18" s="195">
        <f>'[3]СП-1 (н.о.)'!$F$160</f>
        <v>0</v>
      </c>
      <c r="F18" s="163">
        <f>[4]STA_SP1_NO!$F$158</f>
        <v>0</v>
      </c>
      <c r="G18" s="194">
        <f>[5]STA_SP1_NO!$F$158</f>
        <v>0</v>
      </c>
      <c r="H18" s="163">
        <f>[6]STA_SP1_NO!$F$158</f>
        <v>0</v>
      </c>
      <c r="I18" s="203">
        <f>[7]STA_SP1_NO!$F$158</f>
        <v>0</v>
      </c>
      <c r="J18" s="163">
        <f>'[8]СП-1 (н.о.)'!$F$160</f>
        <v>0</v>
      </c>
      <c r="K18" s="194">
        <f>'[9]СП-1 (н.о.)'!$F$160</f>
        <v>0</v>
      </c>
      <c r="L18" s="208">
        <f>'[10]СП-1 (н.о.)'!$F$160</f>
        <v>0</v>
      </c>
      <c r="M18" s="194">
        <f>'[11]СП-1 (н.о.)'!$F$160</f>
        <v>0</v>
      </c>
      <c r="N18" s="67">
        <f t="shared" si="0"/>
        <v>0</v>
      </c>
    </row>
    <row r="19" spans="1:14" x14ac:dyDescent="0.25">
      <c r="A19" s="36">
        <v>16</v>
      </c>
      <c r="B19" s="37" t="s">
        <v>27</v>
      </c>
      <c r="C19" s="194">
        <f>[1]STA_SP1_NO!$F$161</f>
        <v>39</v>
      </c>
      <c r="D19" s="163">
        <f>'[2]СП-1 (н.о.)'!$F$163</f>
        <v>1</v>
      </c>
      <c r="E19" s="195">
        <f>'[3]СП-1 (н.о.)'!$F$163</f>
        <v>0</v>
      </c>
      <c r="F19" s="163">
        <f>[4]STA_SP1_NO!$F$161</f>
        <v>5</v>
      </c>
      <c r="G19" s="194">
        <f>[5]STA_SP1_NO!$F$161</f>
        <v>0</v>
      </c>
      <c r="H19" s="163">
        <f>[6]STA_SP1_NO!$F$161</f>
        <v>0</v>
      </c>
      <c r="I19" s="203">
        <f>[7]STA_SP1_NO!$F$161</f>
        <v>0</v>
      </c>
      <c r="J19" s="163">
        <f>'[8]СП-1 (н.о.)'!$F$163</f>
        <v>0</v>
      </c>
      <c r="K19" s="194">
        <f>'[9]СП-1 (н.о.)'!$F$163</f>
        <v>0</v>
      </c>
      <c r="L19" s="208">
        <f>'[10]СП-1 (н.о.)'!$F$163</f>
        <v>0</v>
      </c>
      <c r="M19" s="194">
        <f>'[11]СП-1 (н.о.)'!$F$163</f>
        <v>0</v>
      </c>
      <c r="N19" s="67">
        <f t="shared" si="0"/>
        <v>45</v>
      </c>
    </row>
    <row r="20" spans="1:14" x14ac:dyDescent="0.25">
      <c r="A20" s="36">
        <v>17</v>
      </c>
      <c r="B20" s="37" t="s">
        <v>28</v>
      </c>
      <c r="C20" s="194">
        <f>[1]STA_SP1_NO!$F$167</f>
        <v>0</v>
      </c>
      <c r="D20" s="163">
        <f>'[2]СП-1 (н.о.)'!$F$169</f>
        <v>0</v>
      </c>
      <c r="E20" s="195">
        <f>'[3]СП-1 (н.о.)'!$F$169</f>
        <v>0</v>
      </c>
      <c r="F20" s="163">
        <f>[4]STA_SP1_NO!$F$167</f>
        <v>0</v>
      </c>
      <c r="G20" s="194">
        <f>[5]STA_SP1_NO!$F$167</f>
        <v>0</v>
      </c>
      <c r="H20" s="163">
        <f>[6]STA_SP1_NO!$F$167</f>
        <v>0</v>
      </c>
      <c r="I20" s="203">
        <f>[7]STA_SP1_NO!$F$167</f>
        <v>0</v>
      </c>
      <c r="J20" s="163">
        <f>'[8]СП-1 (н.о.)'!$F$169</f>
        <v>0</v>
      </c>
      <c r="K20" s="194">
        <f>'[9]СП-1 (н.о.)'!$F$169</f>
        <v>0</v>
      </c>
      <c r="L20" s="208">
        <f>'[10]СП-1 (н.о.)'!$F$169</f>
        <v>0</v>
      </c>
      <c r="M20" s="194">
        <f>'[11]СП-1 (н.о.)'!$F$169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4">
        <f>[1]STA_SP1_NO!$F$170</f>
        <v>104</v>
      </c>
      <c r="D21" s="163">
        <f>'[2]СП-1 (н.о.)'!$F$172</f>
        <v>1115</v>
      </c>
      <c r="E21" s="207">
        <f>'[3]СП-1 (н.о.)'!$F$172</f>
        <v>108</v>
      </c>
      <c r="F21" s="163">
        <f>[4]STA_SP1_NO!$F$170</f>
        <v>659</v>
      </c>
      <c r="G21" s="194">
        <f>[5]STA_SP1_NO!$F$170</f>
        <v>109</v>
      </c>
      <c r="H21" s="163">
        <f>[6]STA_SP1_NO!$F$170</f>
        <v>586</v>
      </c>
      <c r="I21" s="203">
        <f>[7]STA_SP1_NO!$F$170</f>
        <v>46</v>
      </c>
      <c r="J21" s="163">
        <f>'[8]СП-1 (н.о.)'!$F$172</f>
        <v>122</v>
      </c>
      <c r="K21" s="194">
        <f>'[9]СП-1 (н.о.)'!$F$172</f>
        <v>200</v>
      </c>
      <c r="L21" s="208">
        <f>'[10]СП-1 (н.о.)'!$F$172</f>
        <v>89</v>
      </c>
      <c r="M21" s="194">
        <f>'[11]СП-1 (н.о.)'!$F$172</f>
        <v>232</v>
      </c>
      <c r="N21" s="164">
        <f t="shared" si="0"/>
        <v>3370</v>
      </c>
    </row>
    <row r="22" spans="1:14" ht="15.75" thickBot="1" x14ac:dyDescent="0.3">
      <c r="A22" s="40"/>
      <c r="B22" s="41" t="s">
        <v>3</v>
      </c>
      <c r="C22" s="42">
        <f>SUM(C4:C21)</f>
        <v>6116</v>
      </c>
      <c r="D22" s="57">
        <f>SUM(D4:D21)</f>
        <v>15975</v>
      </c>
      <c r="E22" s="90">
        <f t="shared" ref="E22:M22" si="1">SUM(E4:E21)</f>
        <v>6383</v>
      </c>
      <c r="F22" s="43">
        <f t="shared" si="1"/>
        <v>9482</v>
      </c>
      <c r="G22" s="44">
        <f t="shared" si="1"/>
        <v>5871</v>
      </c>
      <c r="H22" s="43">
        <f t="shared" si="1"/>
        <v>13708</v>
      </c>
      <c r="I22" s="44">
        <f t="shared" si="1"/>
        <v>2116</v>
      </c>
      <c r="J22" s="43">
        <f>SUM(J4:J21)</f>
        <v>7023</v>
      </c>
      <c r="K22" s="44">
        <f t="shared" si="1"/>
        <v>3940</v>
      </c>
      <c r="L22" s="43">
        <f>SUM(L4:L21)</f>
        <v>14055</v>
      </c>
      <c r="M22" s="44">
        <f t="shared" si="1"/>
        <v>18461</v>
      </c>
      <c r="N22" s="43">
        <f>SUM(N4:N21)</f>
        <v>103130</v>
      </c>
    </row>
    <row r="23" spans="1:14" ht="15.75" thickBot="1" x14ac:dyDescent="0.3">
      <c r="A23" s="47"/>
      <c r="B23" s="48"/>
      <c r="C23" s="50"/>
      <c r="D23" s="73"/>
      <c r="E23" s="73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35" t="s">
        <v>31</v>
      </c>
      <c r="B24" s="336"/>
      <c r="C24" s="52">
        <f>C22/N22</f>
        <v>5.9303791331329389E-2</v>
      </c>
      <c r="D24" s="51">
        <f>D22/N22</f>
        <v>0.15490158052942887</v>
      </c>
      <c r="E24" s="52">
        <f>E22/N22</f>
        <v>6.1892756714825949E-2</v>
      </c>
      <c r="F24" s="51">
        <f>F22/N22</f>
        <v>9.19422088626006E-2</v>
      </c>
      <c r="G24" s="52">
        <f>G22/N22</f>
        <v>5.6928148938233294E-2</v>
      </c>
      <c r="H24" s="51">
        <f>H22/N22</f>
        <v>0.13291961601861729</v>
      </c>
      <c r="I24" s="52">
        <f>I22/N22</f>
        <v>2.0517793076699313E-2</v>
      </c>
      <c r="J24" s="51">
        <f>J22/N22</f>
        <v>6.8098516435566761E-2</v>
      </c>
      <c r="K24" s="52">
        <f>K22/N22</f>
        <v>3.8204208280810628E-2</v>
      </c>
      <c r="L24" s="51">
        <f>L22/N22</f>
        <v>0.13628430136720643</v>
      </c>
      <c r="M24" s="53">
        <f>M22/N22</f>
        <v>0.17900707844468147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38" t="s">
        <v>4</v>
      </c>
      <c r="H27" s="350"/>
      <c r="I27" s="1"/>
      <c r="J27" s="104"/>
      <c r="K27" s="345" t="s">
        <v>33</v>
      </c>
      <c r="L27" s="346"/>
      <c r="M27" s="155">
        <f>N22</f>
        <v>103130</v>
      </c>
      <c r="N27" s="156">
        <f>M27/M29</f>
        <v>0.95832365376573903</v>
      </c>
    </row>
    <row r="28" spans="1:14" ht="15.75" thickBot="1" x14ac:dyDescent="0.3">
      <c r="A28" s="24">
        <v>19</v>
      </c>
      <c r="B28" s="103" t="s">
        <v>34</v>
      </c>
      <c r="C28" s="273">
        <f>[12]STA_SP2_ZO!$L$51</f>
        <v>2363</v>
      </c>
      <c r="D28" s="276">
        <f>'[13]СП-2 (ж.о.)'!$L$53</f>
        <v>869</v>
      </c>
      <c r="E28" s="280">
        <f>'[14]СП-2 (ж.о.)'!$L$53</f>
        <v>598</v>
      </c>
      <c r="F28" s="55">
        <f>'[15]СП-2 (ж.о.)'!$L$53</f>
        <v>349</v>
      </c>
      <c r="G28" s="154">
        <f>[16]STA_SP2_ZO!$L$51</f>
        <v>306</v>
      </c>
      <c r="H28" s="55">
        <f>SUM(C28:G28)</f>
        <v>4485</v>
      </c>
      <c r="I28" s="1"/>
      <c r="J28" s="104"/>
      <c r="K28" s="337" t="s">
        <v>34</v>
      </c>
      <c r="L28" s="338"/>
      <c r="M28" s="154">
        <f>H28</f>
        <v>4485</v>
      </c>
      <c r="N28" s="157">
        <f>M28/M29</f>
        <v>4.1676346234261023E-2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39" t="s">
        <v>3</v>
      </c>
      <c r="L29" s="340"/>
      <c r="M29" s="158">
        <f>M27+M28</f>
        <v>107615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0.5268673355629877</v>
      </c>
      <c r="D30" s="105">
        <f>D28/H28</f>
        <v>0.19375696767001116</v>
      </c>
      <c r="E30" s="25">
        <f>E28/H28</f>
        <v>0.13333333333333333</v>
      </c>
      <c r="F30" s="105">
        <f>F28/H28</f>
        <v>7.7814938684503898E-2</v>
      </c>
      <c r="G30" s="25">
        <f>G28/H28</f>
        <v>6.8227424749163879E-2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32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P22" sqref="P22"/>
    </sheetView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66"/>
      <c r="B1" s="166"/>
      <c r="C1" s="355" t="s">
        <v>99</v>
      </c>
      <c r="D1" s="356"/>
      <c r="E1" s="356"/>
      <c r="F1" s="356"/>
      <c r="G1" s="356"/>
      <c r="H1" s="356"/>
      <c r="I1" s="356"/>
      <c r="J1" s="29"/>
      <c r="K1" s="29"/>
      <c r="L1" s="29"/>
      <c r="M1" s="29"/>
      <c r="N1" s="29"/>
    </row>
    <row r="2" spans="1:14" ht="15.75" thickBot="1" x14ac:dyDescent="0.3">
      <c r="A2" s="327" t="s">
        <v>0</v>
      </c>
      <c r="B2" s="329" t="s">
        <v>1</v>
      </c>
      <c r="C2" s="357" t="s">
        <v>2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3" t="s">
        <v>4</v>
      </c>
      <c r="E3" s="58" t="s">
        <v>5</v>
      </c>
      <c r="F3" s="30" t="s">
        <v>6</v>
      </c>
      <c r="G3" s="59" t="s">
        <v>7</v>
      </c>
      <c r="H3" s="30" t="s">
        <v>8</v>
      </c>
      <c r="I3" s="21" t="s">
        <v>94</v>
      </c>
      <c r="J3" s="30" t="s">
        <v>9</v>
      </c>
      <c r="K3" s="82" t="s">
        <v>10</v>
      </c>
      <c r="L3" s="239" t="s">
        <v>93</v>
      </c>
      <c r="M3" s="59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93">
        <f>[1]STA_SP1_NO!$H$10</f>
        <v>83</v>
      </c>
      <c r="D4" s="87">
        <f>'[2]СП-1 (н.о.)'!$H$12</f>
        <v>317</v>
      </c>
      <c r="E4" s="193">
        <f>'[3]СП-1 (н.о.)'!$H$12</f>
        <v>38</v>
      </c>
      <c r="F4" s="87">
        <f>[4]STA_SP1_NO!$H$10</f>
        <v>346</v>
      </c>
      <c r="G4" s="193">
        <f>[5]STA_SP1_NO!$H$10</f>
        <v>39</v>
      </c>
      <c r="H4" s="87">
        <f>[6]STA_SP1_NO!$H$10</f>
        <v>198</v>
      </c>
      <c r="I4" s="203">
        <f>[7]STA_SP1_NO!$H$10</f>
        <v>57</v>
      </c>
      <c r="J4" s="173">
        <f>'[8]СП-1 (н.о.)'!$H$12</f>
        <v>38</v>
      </c>
      <c r="K4" s="193">
        <f>'[9]СП-1 (н.о.)'!$H$12</f>
        <v>50</v>
      </c>
      <c r="L4" s="192">
        <f>'[10]СП-1 (н.о.)'!$H$12</f>
        <v>168</v>
      </c>
      <c r="M4" s="193">
        <f>'[11]СП-1 (н.о.)'!$H$12</f>
        <v>146</v>
      </c>
      <c r="N4" s="163">
        <f t="shared" ref="N4:N22" si="0">SUM(C4:M4)</f>
        <v>1480</v>
      </c>
    </row>
    <row r="5" spans="1:14" ht="15.75" thickBot="1" x14ac:dyDescent="0.3">
      <c r="A5" s="36">
        <v>2</v>
      </c>
      <c r="B5" s="37" t="s">
        <v>13</v>
      </c>
      <c r="C5" s="193">
        <f>[1]STA_SP1_NO!$H$20</f>
        <v>80</v>
      </c>
      <c r="D5" s="87">
        <f>'[2]СП-1 (н.о.)'!$H$22</f>
        <v>374</v>
      </c>
      <c r="E5" s="161">
        <f>'[3]СП-1 (н.о.)'!$H$22</f>
        <v>57</v>
      </c>
      <c r="F5" s="87">
        <f>[4]STA_SP1_NO!$H$20</f>
        <v>734</v>
      </c>
      <c r="G5" s="193">
        <f>[5]STA_SP1_NO!$H$20</f>
        <v>1</v>
      </c>
      <c r="H5" s="87">
        <f>[6]STA_SP1_NO!$H$20</f>
        <v>1062</v>
      </c>
      <c r="I5" s="203">
        <f>[7]STA_SP1_NO!$H$20</f>
        <v>0</v>
      </c>
      <c r="J5" s="173">
        <f>'[8]СП-1 (н.о.)'!$H$22</f>
        <v>29</v>
      </c>
      <c r="K5" s="193">
        <f>'[9]СП-1 (н.о.)'!$H$22</f>
        <v>0</v>
      </c>
      <c r="L5" s="192">
        <f>'[10]СП-1 (н.о.)'!$H$22</f>
        <v>606</v>
      </c>
      <c r="M5" s="193">
        <f>'[11]СП-1 (н.о.)'!$H$22</f>
        <v>2446</v>
      </c>
      <c r="N5" s="67">
        <f t="shared" si="0"/>
        <v>5389</v>
      </c>
    </row>
    <row r="6" spans="1:14" ht="15.75" thickBot="1" x14ac:dyDescent="0.3">
      <c r="A6" s="36">
        <v>3</v>
      </c>
      <c r="B6" s="37" t="s">
        <v>14</v>
      </c>
      <c r="C6" s="193">
        <f>[1]STA_SP1_NO!$H$24</f>
        <v>80</v>
      </c>
      <c r="D6" s="87">
        <f>'[2]СП-1 (н.о.)'!$H$26</f>
        <v>262</v>
      </c>
      <c r="E6" s="161">
        <f>'[3]СП-1 (н.о.)'!$H$26</f>
        <v>196</v>
      </c>
      <c r="F6" s="87">
        <f>[4]STA_SP1_NO!$H$24</f>
        <v>274</v>
      </c>
      <c r="G6" s="193">
        <f>[5]STA_SP1_NO!$H$24</f>
        <v>89</v>
      </c>
      <c r="H6" s="87">
        <f>[6]STA_SP1_NO!$H$24</f>
        <v>292</v>
      </c>
      <c r="I6" s="203">
        <f>[7]STA_SP1_NO!$H$24</f>
        <v>54</v>
      </c>
      <c r="J6" s="173">
        <f>'[8]СП-1 (н.о.)'!$H$26</f>
        <v>127</v>
      </c>
      <c r="K6" s="193">
        <f>'[9]СП-1 (н.о.)'!$H$26</f>
        <v>129</v>
      </c>
      <c r="L6" s="192">
        <f>'[10]СП-1 (н.о.)'!$H$26</f>
        <v>409</v>
      </c>
      <c r="M6" s="193">
        <f>'[11]СП-1 (н.о.)'!$H$26</f>
        <v>284</v>
      </c>
      <c r="N6" s="67">
        <f t="shared" si="0"/>
        <v>2196</v>
      </c>
    </row>
    <row r="7" spans="1:14" ht="15.75" thickBot="1" x14ac:dyDescent="0.3">
      <c r="A7" s="36">
        <v>4</v>
      </c>
      <c r="B7" s="37" t="s">
        <v>15</v>
      </c>
      <c r="C7" s="193">
        <f>[1]STA_SP1_NO!$H$27</f>
        <v>0</v>
      </c>
      <c r="D7" s="87">
        <f>'[2]СП-1 (н.о.)'!$H$29</f>
        <v>0</v>
      </c>
      <c r="E7" s="161">
        <f>'[3]СП-1 (н.о.)'!$H$29</f>
        <v>0</v>
      </c>
      <c r="F7" s="87">
        <f>[4]STA_SP1_NO!$H$27</f>
        <v>0</v>
      </c>
      <c r="G7" s="193">
        <f>[5]STA_SP1_NO!$H$27</f>
        <v>0</v>
      </c>
      <c r="H7" s="87">
        <f>[6]STA_SP1_NO!$H$27</f>
        <v>0</v>
      </c>
      <c r="I7" s="203">
        <f>[7]STA_SP1_NO!$H$27</f>
        <v>0</v>
      </c>
      <c r="J7" s="173">
        <f>'[8]СП-1 (н.о.)'!$H$29</f>
        <v>0</v>
      </c>
      <c r="K7" s="193">
        <f>'[9]СП-1 (н.о.)'!$H$29</f>
        <v>0</v>
      </c>
      <c r="L7" s="192">
        <f>'[10]СП-1 (н.о.)'!$H$29</f>
        <v>0</v>
      </c>
      <c r="M7" s="193">
        <f>'[11]СП-1 (н.о.)'!$H$29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3">
        <f>[1]STA_SP1_NO!$H$30</f>
        <v>0</v>
      </c>
      <c r="D8" s="87">
        <f>'[2]СП-1 (н.о.)'!$H$32</f>
        <v>0</v>
      </c>
      <c r="E8" s="161">
        <f>'[3]СП-1 (н.о.)'!$H$32</f>
        <v>0</v>
      </c>
      <c r="F8" s="87">
        <f>[4]STA_SP1_NO!$H$30</f>
        <v>0</v>
      </c>
      <c r="G8" s="193">
        <f>[5]STA_SP1_NO!$H$30</f>
        <v>0</v>
      </c>
      <c r="H8" s="87">
        <f>[6]STA_SP1_NO!$H$30</f>
        <v>0</v>
      </c>
      <c r="I8" s="203">
        <f>[7]STA_SP1_NO!$H$30</f>
        <v>0</v>
      </c>
      <c r="J8" s="173">
        <f>'[8]СП-1 (н.о.)'!$H$32</f>
        <v>0</v>
      </c>
      <c r="K8" s="193">
        <f>'[9]СП-1 (н.о.)'!$H$32</f>
        <v>0</v>
      </c>
      <c r="L8" s="192">
        <f>'[10]СП-1 (н.о.)'!$H$32</f>
        <v>0</v>
      </c>
      <c r="M8" s="193">
        <f>'[11]СП-1 (н.о.)'!$H$32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93">
        <f>[1]STA_SP1_NO!$H$33</f>
        <v>0</v>
      </c>
      <c r="D9" s="87">
        <f>'[2]СП-1 (н.о.)'!$H$35</f>
        <v>1</v>
      </c>
      <c r="E9" s="60">
        <v>0</v>
      </c>
      <c r="F9" s="87">
        <f>[4]STA_SP1_NO!$H$33</f>
        <v>1</v>
      </c>
      <c r="G9" s="193">
        <f>[5]STA_SP1_NO!$H$33</f>
        <v>0</v>
      </c>
      <c r="H9" s="87">
        <f>[6]STA_SP1_NO!$H$33</f>
        <v>0</v>
      </c>
      <c r="I9" s="203">
        <f>[7]STA_SP1_NO!$H$33</f>
        <v>0</v>
      </c>
      <c r="J9" s="173">
        <f>'[8]СП-1 (н.о.)'!$H$35</f>
        <v>0</v>
      </c>
      <c r="K9" s="193">
        <f>'[9]СП-1 (н.о.)'!$H$35</f>
        <v>0</v>
      </c>
      <c r="L9" s="192">
        <f>'[10]СП-1 (н.о.)'!$H$35</f>
        <v>0</v>
      </c>
      <c r="M9" s="193">
        <f>'[11]СП-1 (н.о.)'!$H$35</f>
        <v>0</v>
      </c>
      <c r="N9" s="67">
        <f t="shared" si="0"/>
        <v>2</v>
      </c>
    </row>
    <row r="10" spans="1:14" ht="15.75" thickBot="1" x14ac:dyDescent="0.3">
      <c r="A10" s="36">
        <v>7</v>
      </c>
      <c r="B10" s="37" t="s">
        <v>18</v>
      </c>
      <c r="C10" s="193">
        <f>[1]STA_SP1_NO!$H$36</f>
        <v>3</v>
      </c>
      <c r="D10" s="87">
        <f>'[2]СП-1 (н.о.)'!$H$38</f>
        <v>2</v>
      </c>
      <c r="E10" s="161">
        <f>'[3]СП-1 (н.о.)'!$H$38</f>
        <v>4</v>
      </c>
      <c r="F10" s="87">
        <f>[4]STA_SP1_NO!$H$36</f>
        <v>0</v>
      </c>
      <c r="G10" s="193">
        <f>[5]STA_SP1_NO!$H$36</f>
        <v>3</v>
      </c>
      <c r="H10" s="87">
        <f>[6]STA_SP1_NO!$H$36</f>
        <v>2</v>
      </c>
      <c r="I10" s="203">
        <f>[7]STA_SP1_NO!$H$36</f>
        <v>0</v>
      </c>
      <c r="J10" s="173">
        <f>'[8]СП-1 (н.о.)'!$H$38</f>
        <v>1</v>
      </c>
      <c r="K10" s="193">
        <f>'[9]СП-1 (н.о.)'!$H$38</f>
        <v>3</v>
      </c>
      <c r="L10" s="192">
        <f>'[10]СП-1 (н.о.)'!$H$38</f>
        <v>0</v>
      </c>
      <c r="M10" s="193">
        <f>'[11]СП-1 (н.о.)'!$H$38</f>
        <v>1</v>
      </c>
      <c r="N10" s="67">
        <f t="shared" si="0"/>
        <v>19</v>
      </c>
    </row>
    <row r="11" spans="1:14" ht="15.75" thickBot="1" x14ac:dyDescent="0.3">
      <c r="A11" s="36">
        <v>8</v>
      </c>
      <c r="B11" s="37" t="s">
        <v>19</v>
      </c>
      <c r="C11" s="193">
        <f>[1]STA_SP1_NO!$H$40</f>
        <v>31</v>
      </c>
      <c r="D11" s="87">
        <f>'[2]СП-1 (н.о.)'!$H$42</f>
        <v>15</v>
      </c>
      <c r="E11" s="161">
        <f>'[3]СП-1 (н.о.)'!$H$42</f>
        <v>14</v>
      </c>
      <c r="F11" s="87">
        <f>[4]STA_SP1_NO!$H$40</f>
        <v>38</v>
      </c>
      <c r="G11" s="193">
        <f>[5]STA_SP1_NO!$H$40</f>
        <v>6</v>
      </c>
      <c r="H11" s="87">
        <f>[6]STA_SP1_NO!$H$40</f>
        <v>75</v>
      </c>
      <c r="I11" s="203">
        <f>[7]STA_SP1_NO!$H$40</f>
        <v>12</v>
      </c>
      <c r="J11" s="173">
        <f>'[8]СП-1 (н.о.)'!$H$42</f>
        <v>14</v>
      </c>
      <c r="K11" s="193">
        <f>'[9]СП-1 (н.о.)'!$H$42</f>
        <v>29</v>
      </c>
      <c r="L11" s="192">
        <f>'[10]СП-1 (н.о.)'!$H$42</f>
        <v>13</v>
      </c>
      <c r="M11" s="193">
        <f>'[11]СП-1 (н.о.)'!$H$42</f>
        <v>24</v>
      </c>
      <c r="N11" s="67">
        <f t="shared" si="0"/>
        <v>271</v>
      </c>
    </row>
    <row r="12" spans="1:14" ht="15.75" thickBot="1" x14ac:dyDescent="0.3">
      <c r="A12" s="36">
        <v>9</v>
      </c>
      <c r="B12" s="37" t="s">
        <v>20</v>
      </c>
      <c r="C12" s="193">
        <f>[1]STA_SP1_NO!$H$56</f>
        <v>94</v>
      </c>
      <c r="D12" s="87">
        <f>'[2]СП-1 (н.о.)'!$H$58</f>
        <v>112</v>
      </c>
      <c r="E12" s="161">
        <f>'[3]СП-1 (н.о.)'!$H$58</f>
        <v>147</v>
      </c>
      <c r="F12" s="87">
        <f>[4]STA_SP1_NO!$H$56</f>
        <v>144</v>
      </c>
      <c r="G12" s="193">
        <f>[5]STA_SP1_NO!$H$56</f>
        <v>36</v>
      </c>
      <c r="H12" s="87">
        <f>[6]STA_SP1_NO!$H$56</f>
        <v>114</v>
      </c>
      <c r="I12" s="203">
        <f>[7]STA_SP1_NO!$H$56</f>
        <v>3</v>
      </c>
      <c r="J12" s="173">
        <f>'[8]СП-1 (н.о.)'!$H$58</f>
        <v>82</v>
      </c>
      <c r="K12" s="193">
        <f>'[9]СП-1 (н.о.)'!$H$58</f>
        <v>22</v>
      </c>
      <c r="L12" s="192">
        <f>'[10]СП-1 (н.о.)'!$H$58</f>
        <v>154</v>
      </c>
      <c r="M12" s="193">
        <f>'[11]СП-1 (н.о.)'!$H$58</f>
        <v>60</v>
      </c>
      <c r="N12" s="67">
        <f t="shared" si="0"/>
        <v>968</v>
      </c>
    </row>
    <row r="13" spans="1:14" ht="15.75" thickBot="1" x14ac:dyDescent="0.3">
      <c r="A13" s="36">
        <v>10</v>
      </c>
      <c r="B13" s="37" t="s">
        <v>21</v>
      </c>
      <c r="C13" s="193">
        <f>[1]STA_SP1_NO!$H$88</f>
        <v>518</v>
      </c>
      <c r="D13" s="87">
        <f>'[2]СП-1 (н.о.)'!$H$90</f>
        <v>1017</v>
      </c>
      <c r="E13" s="161">
        <f>'[3]СП-1 (н.о.)'!$H$90</f>
        <v>872</v>
      </c>
      <c r="F13" s="87">
        <f>[4]STA_SP1_NO!$H$88</f>
        <v>868</v>
      </c>
      <c r="G13" s="193">
        <f>[5]STA_SP1_NO!$H$88</f>
        <v>676</v>
      </c>
      <c r="H13" s="87">
        <f>[6]STA_SP1_NO!$H$88</f>
        <v>1303</v>
      </c>
      <c r="I13" s="203">
        <f>[7]STA_SP1_NO!$H$88</f>
        <v>1813</v>
      </c>
      <c r="J13" s="173">
        <f>'[8]СП-1 (н.о.)'!$H$90</f>
        <v>828</v>
      </c>
      <c r="K13" s="193">
        <f>'[9]СП-1 (н.о.)'!$H$90</f>
        <v>732</v>
      </c>
      <c r="L13" s="192">
        <f>'[10]СП-1 (н.о.)'!$H$90</f>
        <v>832</v>
      </c>
      <c r="M13" s="193">
        <f>'[11]СП-1 (н.о.)'!$H$90</f>
        <v>827</v>
      </c>
      <c r="N13" s="67">
        <f t="shared" si="0"/>
        <v>10286</v>
      </c>
    </row>
    <row r="14" spans="1:14" ht="15.75" thickBot="1" x14ac:dyDescent="0.3">
      <c r="A14" s="36">
        <v>11</v>
      </c>
      <c r="B14" s="37" t="s">
        <v>22</v>
      </c>
      <c r="C14" s="193">
        <f>[1]STA_SP1_NO!$H$124</f>
        <v>0</v>
      </c>
      <c r="D14" s="87">
        <f>'[2]СП-1 (н.о.)'!$H$126</f>
        <v>0</v>
      </c>
      <c r="E14" s="161">
        <f>'[3]СП-1 (н.о.)'!$H$126</f>
        <v>0</v>
      </c>
      <c r="F14" s="87">
        <f>[4]STA_SP1_NO!$H$124</f>
        <v>0</v>
      </c>
      <c r="G14" s="193">
        <f>[5]STA_SP1_NO!$H$124</f>
        <v>0</v>
      </c>
      <c r="H14" s="87">
        <f>[6]STA_SP1_NO!$H$124</f>
        <v>0</v>
      </c>
      <c r="I14" s="203">
        <f>[7]STA_SP1_NO!$H$124</f>
        <v>0</v>
      </c>
      <c r="J14" s="173">
        <f>'[8]СП-1 (н.о.)'!$H$126</f>
        <v>0</v>
      </c>
      <c r="K14" s="193">
        <f>'[9]СП-1 (н.о.)'!$H$126</f>
        <v>0</v>
      </c>
      <c r="L14" s="192">
        <f>'[10]СП-1 (н.о.)'!$H$126</f>
        <v>0</v>
      </c>
      <c r="M14" s="193">
        <f>'[11]СП-1 (н.о.)'!$H$126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93">
        <f>[1]STA_SP1_NO!$H$128</f>
        <v>0</v>
      </c>
      <c r="D15" s="87">
        <f>'[2]СП-1 (н.о.)'!$H$130</f>
        <v>6</v>
      </c>
      <c r="E15" s="161">
        <f>'[3]СП-1 (н.о.)'!$H$130</f>
        <v>0</v>
      </c>
      <c r="F15" s="87">
        <f>[4]STA_SP1_NO!$H$128</f>
        <v>0</v>
      </c>
      <c r="G15" s="193">
        <f>[5]STA_SP1_NO!$H$128</f>
        <v>0</v>
      </c>
      <c r="H15" s="87">
        <f>[6]STA_SP1_NO!$H$128</f>
        <v>0</v>
      </c>
      <c r="I15" s="203">
        <f>[7]STA_SP1_NO!$H$128</f>
        <v>0</v>
      </c>
      <c r="J15" s="173">
        <f>'[8]СП-1 (н.о.)'!$H$130</f>
        <v>0</v>
      </c>
      <c r="K15" s="193">
        <f>'[9]СП-1 (н.о.)'!$H$130</f>
        <v>0</v>
      </c>
      <c r="L15" s="192">
        <f>'[10]СП-1 (н.о.)'!$H$130</f>
        <v>0</v>
      </c>
      <c r="M15" s="193">
        <f>'[11]СП-1 (н.о.)'!$H$130</f>
        <v>0</v>
      </c>
      <c r="N15" s="67">
        <f t="shared" si="0"/>
        <v>6</v>
      </c>
    </row>
    <row r="16" spans="1:14" ht="15.75" thickBot="1" x14ac:dyDescent="0.3">
      <c r="A16" s="36">
        <v>13</v>
      </c>
      <c r="B16" s="37" t="s">
        <v>24</v>
      </c>
      <c r="C16" s="193">
        <f>[1]STA_SP1_NO!$H$132</f>
        <v>29</v>
      </c>
      <c r="D16" s="87">
        <f>'[2]СП-1 (н.о.)'!$H$134</f>
        <v>6</v>
      </c>
      <c r="E16" s="161">
        <f>'[3]СП-1 (н.о.)'!$H$134</f>
        <v>13</v>
      </c>
      <c r="F16" s="87">
        <f>[4]STA_SP1_NO!$H$132</f>
        <v>13</v>
      </c>
      <c r="G16" s="193">
        <f>[5]STA_SP1_NO!$H$132</f>
        <v>14</v>
      </c>
      <c r="H16" s="87">
        <f>[6]STA_SP1_NO!$H$132</f>
        <v>19</v>
      </c>
      <c r="I16" s="203">
        <f>[7]STA_SP1_NO!$H$132</f>
        <v>0</v>
      </c>
      <c r="J16" s="173">
        <f>'[8]СП-1 (н.о.)'!$H$134</f>
        <v>17</v>
      </c>
      <c r="K16" s="193">
        <f>'[9]СП-1 (н.о.)'!$H$134</f>
        <v>22</v>
      </c>
      <c r="L16" s="192">
        <f>'[10]СП-1 (н.о.)'!$H$134</f>
        <v>4</v>
      </c>
      <c r="M16" s="193">
        <f>'[11]СП-1 (н.о.)'!$H$134</f>
        <v>19</v>
      </c>
      <c r="N16" s="67">
        <f t="shared" si="0"/>
        <v>156</v>
      </c>
    </row>
    <row r="17" spans="1:14" ht="15.75" thickBot="1" x14ac:dyDescent="0.3">
      <c r="A17" s="36">
        <v>14</v>
      </c>
      <c r="B17" s="37" t="s">
        <v>25</v>
      </c>
      <c r="C17" s="193">
        <f>[1]STA_SP1_NO!$H$153</f>
        <v>0</v>
      </c>
      <c r="D17" s="87">
        <f>'[2]СП-1 (н.о.)'!$H$155</f>
        <v>5</v>
      </c>
      <c r="E17" s="161">
        <f>'[3]СП-1 (н.о.)'!$H$155</f>
        <v>0</v>
      </c>
      <c r="F17" s="87">
        <f>[4]STA_SP1_NO!$H$153</f>
        <v>0</v>
      </c>
      <c r="G17" s="193">
        <f>[5]STA_SP1_NO!$H$153</f>
        <v>0</v>
      </c>
      <c r="H17" s="87">
        <f>[6]STA_SP1_NO!$H$153</f>
        <v>0</v>
      </c>
      <c r="I17" s="203">
        <f>[7]STA_SP1_NO!$H$153</f>
        <v>0</v>
      </c>
      <c r="J17" s="173">
        <f>'[8]СП-1 (н.о.)'!$H$155</f>
        <v>0</v>
      </c>
      <c r="K17" s="193">
        <f>'[9]СП-1 (н.о.)'!$H$155</f>
        <v>0</v>
      </c>
      <c r="L17" s="192">
        <f>'[10]СП-1 (н.о.)'!$H$155</f>
        <v>0</v>
      </c>
      <c r="M17" s="193">
        <f>'[11]СП-1 (н.о.)'!$H$155</f>
        <v>0</v>
      </c>
      <c r="N17" s="67">
        <f t="shared" si="0"/>
        <v>5</v>
      </c>
    </row>
    <row r="18" spans="1:14" ht="15.75" thickBot="1" x14ac:dyDescent="0.3">
      <c r="A18" s="36">
        <v>15</v>
      </c>
      <c r="B18" s="37" t="s">
        <v>26</v>
      </c>
      <c r="C18" s="193">
        <f>[1]STA_SP1_NO!$H$158</f>
        <v>0</v>
      </c>
      <c r="D18" s="87">
        <f>'[2]СП-1 (н.о.)'!$H$160</f>
        <v>0</v>
      </c>
      <c r="E18" s="161">
        <f>'[3]СП-1 (н.о.)'!$H$160</f>
        <v>0</v>
      </c>
      <c r="F18" s="87">
        <f>[4]STA_SP1_NO!$H$158</f>
        <v>0</v>
      </c>
      <c r="G18" s="193">
        <f>[5]STA_SP1_NO!$H$158</f>
        <v>0</v>
      </c>
      <c r="H18" s="87">
        <f>[6]STA_SP1_NO!$H$158</f>
        <v>0</v>
      </c>
      <c r="I18" s="203">
        <f>[7]STA_SP1_NO!$H$158</f>
        <v>0</v>
      </c>
      <c r="J18" s="173">
        <f>'[8]СП-1 (н.о.)'!$H$160</f>
        <v>0</v>
      </c>
      <c r="K18" s="193">
        <f>'[9]СП-1 (н.о.)'!$H$160</f>
        <v>0</v>
      </c>
      <c r="L18" s="192">
        <f>'[10]СП-1 (н.о.)'!$H$160</f>
        <v>0</v>
      </c>
      <c r="M18" s="193">
        <f>'[11]СП-1 (н.о.)'!$H$160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93">
        <f>[1]STA_SP1_NO!$H$161</f>
        <v>0</v>
      </c>
      <c r="D19" s="87">
        <f>'[2]СП-1 (н.о.)'!$H$163</f>
        <v>0</v>
      </c>
      <c r="E19" s="161">
        <f>'[3]СП-1 (н.о.)'!$H$163</f>
        <v>0</v>
      </c>
      <c r="F19" s="87">
        <f>[4]STA_SP1_NO!$H$161</f>
        <v>0</v>
      </c>
      <c r="G19" s="193">
        <f>[5]STA_SP1_NO!$H$161</f>
        <v>0</v>
      </c>
      <c r="H19" s="87">
        <f>[6]STA_SP1_NO!$H$161</f>
        <v>0</v>
      </c>
      <c r="I19" s="203">
        <f>[7]STA_SP1_NO!$H$161</f>
        <v>0</v>
      </c>
      <c r="J19" s="173">
        <f>'[8]СП-1 (н.о.)'!$H$163</f>
        <v>0</v>
      </c>
      <c r="K19" s="193">
        <f>'[9]СП-1 (н.о.)'!$H$163</f>
        <v>0</v>
      </c>
      <c r="L19" s="192">
        <f>'[10]СП-1 (н.о.)'!$H$163</f>
        <v>0</v>
      </c>
      <c r="M19" s="193">
        <f>'[11]СП-1 (н.о.)'!$H$163</f>
        <v>0</v>
      </c>
      <c r="N19" s="67">
        <f t="shared" si="0"/>
        <v>0</v>
      </c>
    </row>
    <row r="20" spans="1:14" ht="15.75" thickBot="1" x14ac:dyDescent="0.3">
      <c r="A20" s="36">
        <v>17</v>
      </c>
      <c r="B20" s="37" t="s">
        <v>28</v>
      </c>
      <c r="C20" s="193">
        <f>[1]STA_SP1_NO!$H$167</f>
        <v>0</v>
      </c>
      <c r="D20" s="87">
        <f>'[2]СП-1 (н.о.)'!$H$169</f>
        <v>0</v>
      </c>
      <c r="E20" s="161">
        <f>'[3]СП-1 (н.о.)'!$H$169</f>
        <v>0</v>
      </c>
      <c r="F20" s="87">
        <f>[4]STA_SP1_NO!$H$167</f>
        <v>0</v>
      </c>
      <c r="G20" s="193">
        <f>[5]STA_SP1_NO!$H$167</f>
        <v>0</v>
      </c>
      <c r="H20" s="87">
        <f>[6]STA_SP1_NO!$H$167</f>
        <v>0</v>
      </c>
      <c r="I20" s="203">
        <f>[7]STA_SP1_NO!$H$167</f>
        <v>0</v>
      </c>
      <c r="J20" s="173">
        <f>'[8]СП-1 (н.о.)'!$H$169</f>
        <v>0</v>
      </c>
      <c r="K20" s="193">
        <f>'[9]СП-1 (н.о.)'!$H$169</f>
        <v>0</v>
      </c>
      <c r="L20" s="192">
        <f>'[10]СП-1 (н.о.)'!$H$169</f>
        <v>0</v>
      </c>
      <c r="M20" s="193">
        <f>'[11]СП-1 (н.о.)'!$H$169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3">
        <f>[1]STA_SP1_NO!$H$170</f>
        <v>13</v>
      </c>
      <c r="D21" s="87">
        <f>'[2]СП-1 (н.о.)'!$H$172</f>
        <v>431</v>
      </c>
      <c r="E21" s="162">
        <f>'[3]СП-1 (н.о.)'!$H$172</f>
        <v>81</v>
      </c>
      <c r="F21" s="87">
        <f>[4]STA_SP1_NO!$H$170</f>
        <v>261</v>
      </c>
      <c r="G21" s="193">
        <f>[5]STA_SP1_NO!$H$170</f>
        <v>3</v>
      </c>
      <c r="H21" s="87">
        <f>[6]STA_SP1_NO!$H$170</f>
        <v>185</v>
      </c>
      <c r="I21" s="203">
        <f>[7]STA_SP1_NO!$H$170</f>
        <v>19</v>
      </c>
      <c r="J21" s="173">
        <f>'[8]СП-1 (н.о.)'!$H$172</f>
        <v>8</v>
      </c>
      <c r="K21" s="193">
        <f>'[9]СП-1 (н.о.)'!$H$172</f>
        <v>114</v>
      </c>
      <c r="L21" s="192">
        <f>'[10]СП-1 (н.о.)'!$H$172</f>
        <v>34</v>
      </c>
      <c r="M21" s="193">
        <f>'[11]СП-1 (н.о.)'!$H$172</f>
        <v>260</v>
      </c>
      <c r="N21" s="164">
        <f t="shared" si="0"/>
        <v>1409</v>
      </c>
    </row>
    <row r="22" spans="1:14" ht="15.75" thickBot="1" x14ac:dyDescent="0.3">
      <c r="A22" s="40"/>
      <c r="B22" s="41" t="s">
        <v>37</v>
      </c>
      <c r="C22" s="61">
        <f t="shared" ref="C22:M22" si="1">SUM(C4:C21)</f>
        <v>931</v>
      </c>
      <c r="D22" s="46">
        <f t="shared" si="1"/>
        <v>2548</v>
      </c>
      <c r="E22" s="91">
        <f>SUM(E4:E21)</f>
        <v>1422</v>
      </c>
      <c r="F22" s="46">
        <f t="shared" si="1"/>
        <v>2679</v>
      </c>
      <c r="G22" s="62">
        <f t="shared" si="1"/>
        <v>867</v>
      </c>
      <c r="H22" s="46">
        <f t="shared" si="1"/>
        <v>3250</v>
      </c>
      <c r="I22" s="61">
        <f t="shared" si="1"/>
        <v>1958</v>
      </c>
      <c r="J22" s="46">
        <f>SUM(J4:J21)</f>
        <v>1144</v>
      </c>
      <c r="K22" s="91">
        <f>SUM(K4:K21)</f>
        <v>1101</v>
      </c>
      <c r="L22" s="46">
        <f t="shared" si="1"/>
        <v>2220</v>
      </c>
      <c r="M22" s="61">
        <f t="shared" si="1"/>
        <v>4067</v>
      </c>
      <c r="N22" s="43">
        <f t="shared" si="0"/>
        <v>22187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35" t="s">
        <v>31</v>
      </c>
      <c r="B24" s="336"/>
      <c r="C24" s="52">
        <f>C22/N22</f>
        <v>4.1961508991751925E-2</v>
      </c>
      <c r="D24" s="51">
        <f>D22/N22</f>
        <v>0.11484202460900528</v>
      </c>
      <c r="E24" s="52">
        <f>E22/N22</f>
        <v>6.4091585162482534E-2</v>
      </c>
      <c r="F24" s="51">
        <f>F22/N22</f>
        <v>0.12074638301708207</v>
      </c>
      <c r="G24" s="52">
        <f>G22/N22</f>
        <v>3.9076936945057913E-2</v>
      </c>
      <c r="H24" s="51">
        <f>H22/N22</f>
        <v>0.14648217424618021</v>
      </c>
      <c r="I24" s="52">
        <f>I22/N22</f>
        <v>8.8249876053544868E-2</v>
      </c>
      <c r="J24" s="51">
        <f>J22/N22</f>
        <v>5.1561725334655431E-2</v>
      </c>
      <c r="K24" s="52">
        <f>K22/N22</f>
        <v>4.962365349078289E-2</v>
      </c>
      <c r="L24" s="51">
        <f>L22/N22</f>
        <v>0.10005859286969847</v>
      </c>
      <c r="M24" s="52">
        <f>M22/N22</f>
        <v>0.18330553927975843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3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40" t="s">
        <v>11</v>
      </c>
      <c r="D27" s="174" t="s">
        <v>32</v>
      </c>
      <c r="E27" s="240" t="s">
        <v>7</v>
      </c>
      <c r="F27" s="174" t="s">
        <v>9</v>
      </c>
      <c r="G27" s="238" t="s">
        <v>4</v>
      </c>
      <c r="H27" s="350"/>
      <c r="I27" s="1"/>
      <c r="J27" s="104"/>
      <c r="K27" s="345" t="s">
        <v>33</v>
      </c>
      <c r="L27" s="346"/>
      <c r="M27" s="155">
        <f>N22</f>
        <v>22187</v>
      </c>
      <c r="N27" s="156">
        <f>M27/M29</f>
        <v>0.97307135651945087</v>
      </c>
    </row>
    <row r="28" spans="1:14" ht="15.75" thickBot="1" x14ac:dyDescent="0.3">
      <c r="A28" s="24">
        <v>19</v>
      </c>
      <c r="B28" s="175" t="s">
        <v>34</v>
      </c>
      <c r="C28" s="234">
        <f>[12]STA_SP2_ZO!$G$51+[12]STA_SP2_ZO!$H$51</f>
        <v>271</v>
      </c>
      <c r="D28" s="55">
        <f>'[13]СП-2 (ж.о.)'!$G$53+'[13]СП-2 (ж.о.)'!$H$53</f>
        <v>270</v>
      </c>
      <c r="E28" s="234">
        <f>'[14]СП-2 (ж.о.)'!$G$53+'[14]СП-2 (ж.о.)'!$H$53</f>
        <v>26</v>
      </c>
      <c r="F28" s="55">
        <f>'[15]СП-2 (ж.о.)'!$G$53+'[15]СП-2 (ж.о.)'!$H$53</f>
        <v>36</v>
      </c>
      <c r="G28" s="154">
        <f>[16]STA_SP2_ZO!$G$51+[16]STA_SP2_ZO!$H$51</f>
        <v>11</v>
      </c>
      <c r="H28" s="55">
        <f>SUM(C28:G28)</f>
        <v>614</v>
      </c>
      <c r="I28" s="1"/>
      <c r="J28" s="104"/>
      <c r="K28" s="337" t="s">
        <v>34</v>
      </c>
      <c r="L28" s="338"/>
      <c r="M28" s="154">
        <f>H28</f>
        <v>614</v>
      </c>
      <c r="N28" s="157">
        <f>M28/M29</f>
        <v>2.6928643480549099E-2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39" t="s">
        <v>3</v>
      </c>
      <c r="L29" s="340"/>
      <c r="M29" s="158">
        <f>M27+M28</f>
        <v>22801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0.44136807817589574</v>
      </c>
      <c r="D30" s="105">
        <f>D28/H28</f>
        <v>0.43973941368078173</v>
      </c>
      <c r="E30" s="25">
        <f>E28/H28</f>
        <v>4.2345276872964167E-2</v>
      </c>
      <c r="F30" s="105">
        <f>F28/H28</f>
        <v>5.8631921824104233E-2</v>
      </c>
      <c r="G30" s="25">
        <f>G28/H28</f>
        <v>1.7915309446254073E-2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C29" sqref="C29"/>
    </sheetView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29"/>
      <c r="B1" s="29"/>
      <c r="C1" s="324" t="s">
        <v>100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36</v>
      </c>
    </row>
    <row r="2" spans="1:14" ht="15.75" thickBot="1" x14ac:dyDescent="0.3">
      <c r="A2" s="327" t="s">
        <v>0</v>
      </c>
      <c r="B2" s="329" t="s">
        <v>1</v>
      </c>
      <c r="C2" s="359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83" t="s">
        <v>38</v>
      </c>
      <c r="L3" s="239" t="s">
        <v>93</v>
      </c>
      <c r="M3" s="58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60">
        <f>[1]STA_SP1_NO!$I$10</f>
        <v>3302.77</v>
      </c>
      <c r="D4" s="87">
        <f>'[2]СП-1 (н.о.)'!$I$12</f>
        <v>16685.727999999999</v>
      </c>
      <c r="E4" s="160">
        <f>'[3]СП-1 (н.о.)'!$I$12</f>
        <v>2596</v>
      </c>
      <c r="F4" s="87">
        <f>[4]STA_SP1_NO!$I$10</f>
        <v>10898.92</v>
      </c>
      <c r="G4" s="160">
        <f>[5]STA_SP1_NO!$I$10</f>
        <v>5766</v>
      </c>
      <c r="H4" s="87">
        <f>[6]STA_SP1_NO!$I$10</f>
        <v>6525.5</v>
      </c>
      <c r="I4" s="203">
        <f>[7]STA_SP1_NO!$I$10</f>
        <v>3145</v>
      </c>
      <c r="J4" s="87">
        <f>'[8]СП-1 (н.о.)'!$I$12</f>
        <v>3224</v>
      </c>
      <c r="K4" s="160">
        <f>'[9]СП-1 (н.о.)'!$I$12</f>
        <v>1018</v>
      </c>
      <c r="L4" s="87">
        <f>'[10]СП-1 (н.о.)'!$I$12</f>
        <v>19566.810000000001</v>
      </c>
      <c r="M4" s="193">
        <f>'[11]СП-1 (н.о.)'!$I$12</f>
        <v>3605</v>
      </c>
      <c r="N4" s="163">
        <f t="shared" ref="N4:N21" si="0">SUM(C4:M4)</f>
        <v>76333.728000000003</v>
      </c>
    </row>
    <row r="5" spans="1:14" ht="15.75" thickBot="1" x14ac:dyDescent="0.3">
      <c r="A5" s="36">
        <v>2</v>
      </c>
      <c r="B5" s="37" t="s">
        <v>13</v>
      </c>
      <c r="C5" s="160">
        <f>[1]STA_SP1_NO!$I$20</f>
        <v>1439.61</v>
      </c>
      <c r="D5" s="87">
        <f>'[2]СП-1 (н.о.)'!$I$22</f>
        <v>4550.9029999999993</v>
      </c>
      <c r="E5" s="80">
        <f>'[3]СП-1 (н.о.)'!$I$22</f>
        <v>713</v>
      </c>
      <c r="F5" s="87">
        <f>[4]STA_SP1_NO!$I$20</f>
        <v>7903.38</v>
      </c>
      <c r="G5" s="160">
        <f>[5]STA_SP1_NO!$I$20</f>
        <v>24</v>
      </c>
      <c r="H5" s="87">
        <f>[6]STA_SP1_NO!$I$20</f>
        <v>11164</v>
      </c>
      <c r="I5" s="203">
        <f>[7]STA_SP1_NO!$I$20</f>
        <v>0</v>
      </c>
      <c r="J5" s="87">
        <f>'[8]СП-1 (н.о.)'!$I$22</f>
        <v>215</v>
      </c>
      <c r="K5" s="160">
        <f>'[9]СП-1 (н.о.)'!$I$22</f>
        <v>0</v>
      </c>
      <c r="L5" s="87">
        <f>'[10]СП-1 (н.о.)'!$I$22</f>
        <v>5881.87</v>
      </c>
      <c r="M5" s="193">
        <f>'[11]СП-1 (н.о.)'!$I$22</f>
        <v>19944</v>
      </c>
      <c r="N5" s="67">
        <f t="shared" si="0"/>
        <v>51835.762999999999</v>
      </c>
    </row>
    <row r="6" spans="1:14" ht="15.75" thickBot="1" x14ac:dyDescent="0.3">
      <c r="A6" s="36">
        <v>3</v>
      </c>
      <c r="B6" s="37" t="s">
        <v>14</v>
      </c>
      <c r="C6" s="160">
        <f>[1]STA_SP1_NO!$I$24</f>
        <v>7316.3</v>
      </c>
      <c r="D6" s="87">
        <f>'[2]СП-1 (н.о.)'!$I$26</f>
        <v>36198.737000000001</v>
      </c>
      <c r="E6" s="80">
        <f>'[3]СП-1 (н.о.)'!$I$26</f>
        <v>12586</v>
      </c>
      <c r="F6" s="87">
        <f>[4]STA_SP1_NO!$I$24</f>
        <v>32984.620000000003</v>
      </c>
      <c r="G6" s="160">
        <f>[5]STA_SP1_NO!$I$24</f>
        <v>15924</v>
      </c>
      <c r="H6" s="87">
        <f>[6]STA_SP1_NO!$I$24</f>
        <v>26571</v>
      </c>
      <c r="I6" s="203">
        <f>[7]STA_SP1_NO!$I$24</f>
        <v>3635</v>
      </c>
      <c r="J6" s="87">
        <f>'[8]СП-1 (н.о.)'!$I$26</f>
        <v>9017</v>
      </c>
      <c r="K6" s="160">
        <f>'[9]СП-1 (н.о.)'!$I$26</f>
        <v>13520</v>
      </c>
      <c r="L6" s="87">
        <f>'[10]СП-1 (н.о.)'!$I$26</f>
        <v>27187.27</v>
      </c>
      <c r="M6" s="193">
        <f>'[11]СП-1 (н.о.)'!$I$26</f>
        <v>24622</v>
      </c>
      <c r="N6" s="67">
        <f t="shared" si="0"/>
        <v>209561.927</v>
      </c>
    </row>
    <row r="7" spans="1:14" ht="15.75" thickBot="1" x14ac:dyDescent="0.3">
      <c r="A7" s="36">
        <v>4</v>
      </c>
      <c r="B7" s="37" t="s">
        <v>15</v>
      </c>
      <c r="C7" s="160">
        <f>[1]STA_SP1_NO!$I$27</f>
        <v>0</v>
      </c>
      <c r="D7" s="87">
        <f>'[2]СП-1 (н.о.)'!$I$29</f>
        <v>0</v>
      </c>
      <c r="E7" s="80">
        <f>'[3]СП-1 (н.о.)'!$I$29</f>
        <v>0</v>
      </c>
      <c r="F7" s="87">
        <f>[4]STA_SP1_NO!$I$27</f>
        <v>0</v>
      </c>
      <c r="G7" s="160">
        <f>[5]STA_SP1_NO!$I$27</f>
        <v>0</v>
      </c>
      <c r="H7" s="87">
        <f>[6]STA_SP1_NO!$I$27</f>
        <v>0</v>
      </c>
      <c r="I7" s="203">
        <f>[7]STA_SP1_NO!$I$27</f>
        <v>0</v>
      </c>
      <c r="J7" s="87">
        <f>'[8]СП-1 (н.о.)'!$I$29</f>
        <v>0</v>
      </c>
      <c r="K7" s="160">
        <f>'[9]СП-1 (н.о.)'!$I$29</f>
        <v>0</v>
      </c>
      <c r="L7" s="87">
        <f>'[10]СП-1 (н.о.)'!$I$29</f>
        <v>0</v>
      </c>
      <c r="M7" s="193">
        <f>'[11]СП-1 (н.о.)'!$I$29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60">
        <f>[1]STA_SP1_NO!$I$30</f>
        <v>0</v>
      </c>
      <c r="D8" s="87">
        <f>'[2]СП-1 (н.о.)'!$I$32</f>
        <v>0</v>
      </c>
      <c r="E8" s="80">
        <f>'[3]СП-1 (н.о.)'!$I$32</f>
        <v>0</v>
      </c>
      <c r="F8" s="87">
        <f>[4]STA_SP1_NO!$I$30</f>
        <v>0</v>
      </c>
      <c r="G8" s="160">
        <f>[5]STA_SP1_NO!$I$30</f>
        <v>0</v>
      </c>
      <c r="H8" s="87">
        <f>[6]STA_SP1_NO!$I$30</f>
        <v>0</v>
      </c>
      <c r="I8" s="203">
        <f>[7]STA_SP1_NO!$I$30</f>
        <v>0</v>
      </c>
      <c r="J8" s="87">
        <f>'[8]СП-1 (н.о.)'!$I$32</f>
        <v>0</v>
      </c>
      <c r="K8" s="160">
        <f>'[9]СП-1 (н.о.)'!$I$32</f>
        <v>0</v>
      </c>
      <c r="L8" s="87">
        <f>'[10]СП-1 (н.о.)'!$I$32</f>
        <v>0</v>
      </c>
      <c r="M8" s="193">
        <f>'[11]СП-1 (н.о.)'!$I$32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60">
        <f>[1]STA_SP1_NO!$I$33</f>
        <v>0</v>
      </c>
      <c r="D9" s="87">
        <f>'[2]СП-1 (н.о.)'!$I$35</f>
        <v>950</v>
      </c>
      <c r="E9" s="80">
        <f>'[3]СП-1 (н.о.)'!$I$35</f>
        <v>0</v>
      </c>
      <c r="F9" s="87">
        <f>[4]STA_SP1_NO!$I$33</f>
        <v>150</v>
      </c>
      <c r="G9" s="160">
        <f>[5]STA_SP1_NO!$I$33</f>
        <v>0</v>
      </c>
      <c r="H9" s="87">
        <f>[6]STA_SP1_NO!$I$33</f>
        <v>0</v>
      </c>
      <c r="I9" s="203">
        <f>[7]STA_SP1_NO!$I$33</f>
        <v>0</v>
      </c>
      <c r="J9" s="87">
        <f>'[8]СП-1 (н.о.)'!$I$35</f>
        <v>0</v>
      </c>
      <c r="K9" s="160">
        <f>'[9]СП-1 (н.о.)'!$I$35</f>
        <v>0</v>
      </c>
      <c r="L9" s="87">
        <f>'[10]СП-1 (н.о.)'!$I$35</f>
        <v>0</v>
      </c>
      <c r="M9" s="193">
        <f>'[11]СП-1 (н.о.)'!$I$35</f>
        <v>0</v>
      </c>
      <c r="N9" s="67">
        <f t="shared" si="0"/>
        <v>1100</v>
      </c>
    </row>
    <row r="10" spans="1:14" ht="15.75" thickBot="1" x14ac:dyDescent="0.3">
      <c r="A10" s="36">
        <v>7</v>
      </c>
      <c r="B10" s="37" t="s">
        <v>18</v>
      </c>
      <c r="C10" s="160">
        <f>[1]STA_SP1_NO!$I$36</f>
        <v>1165</v>
      </c>
      <c r="D10" s="87">
        <f>'[2]СП-1 (н.о.)'!$I$38</f>
        <v>137</v>
      </c>
      <c r="E10" s="80">
        <f>'[3]СП-1 (н.о.)'!$I$38</f>
        <v>100</v>
      </c>
      <c r="F10" s="87">
        <f>[4]STA_SP1_NO!$I$36</f>
        <v>0</v>
      </c>
      <c r="G10" s="160">
        <f>[5]STA_SP1_NO!$I$36</f>
        <v>390</v>
      </c>
      <c r="H10" s="87">
        <f>[6]STA_SP1_NO!$I$36</f>
        <v>313</v>
      </c>
      <c r="I10" s="203">
        <f>[7]STA_SP1_NO!$I$36</f>
        <v>0</v>
      </c>
      <c r="J10" s="87">
        <f>'[8]СП-1 (н.о.)'!$I$38</f>
        <v>10</v>
      </c>
      <c r="K10" s="160">
        <f>'[9]СП-1 (н.о.)'!$I$38</f>
        <v>630</v>
      </c>
      <c r="L10" s="87">
        <f>'[10]СП-1 (н.о.)'!$I$38</f>
        <v>0</v>
      </c>
      <c r="M10" s="193">
        <f>'[11]СП-1 (н.о.)'!$I$38</f>
        <v>180</v>
      </c>
      <c r="N10" s="67">
        <f t="shared" si="0"/>
        <v>2925</v>
      </c>
    </row>
    <row r="11" spans="1:14" ht="15.75" thickBot="1" x14ac:dyDescent="0.3">
      <c r="A11" s="36">
        <v>8</v>
      </c>
      <c r="B11" s="37" t="s">
        <v>19</v>
      </c>
      <c r="C11" s="160">
        <f>[1]STA_SP1_NO!$I$40</f>
        <v>63286.68</v>
      </c>
      <c r="D11" s="87">
        <f>'[2]СП-1 (н.о.)'!$I$42</f>
        <v>12706.494999999999</v>
      </c>
      <c r="E11" s="80">
        <f>'[3]СП-1 (н.о.)'!$I$42</f>
        <v>721</v>
      </c>
      <c r="F11" s="87">
        <f>[4]STA_SP1_NO!$I$40</f>
        <v>11848.51</v>
      </c>
      <c r="G11" s="160">
        <f>[5]STA_SP1_NO!$I$40</f>
        <v>16268</v>
      </c>
      <c r="H11" s="87">
        <f>[6]STA_SP1_NO!$I$40</f>
        <v>31903</v>
      </c>
      <c r="I11" s="203">
        <f>[7]STA_SP1_NO!$I$40</f>
        <v>442</v>
      </c>
      <c r="J11" s="87">
        <f>'[8]СП-1 (н.о.)'!$I$42</f>
        <v>1855</v>
      </c>
      <c r="K11" s="160">
        <f>'[9]СП-1 (н.о.)'!$I$42</f>
        <v>2494</v>
      </c>
      <c r="L11" s="87">
        <f>'[10]СП-1 (н.о.)'!$I$42</f>
        <v>883.81999999999994</v>
      </c>
      <c r="M11" s="193">
        <f>'[11]СП-1 (н.о.)'!$I$42</f>
        <v>134818</v>
      </c>
      <c r="N11" s="67">
        <f t="shared" si="0"/>
        <v>277226.505</v>
      </c>
    </row>
    <row r="12" spans="1:14" ht="15.75" thickBot="1" x14ac:dyDescent="0.3">
      <c r="A12" s="36">
        <v>9</v>
      </c>
      <c r="B12" s="37" t="s">
        <v>20</v>
      </c>
      <c r="C12" s="160">
        <f>[1]STA_SP1_NO!$I$56</f>
        <v>43840.959999999999</v>
      </c>
      <c r="D12" s="87">
        <f>'[2]СП-1 (н.о.)'!$I$58</f>
        <v>6870.6689999999999</v>
      </c>
      <c r="E12" s="80">
        <f>'[3]СП-1 (н.о.)'!$I$58</f>
        <v>15449</v>
      </c>
      <c r="F12" s="87">
        <f>[4]STA_SP1_NO!$I$56</f>
        <v>8951.82</v>
      </c>
      <c r="G12" s="160">
        <f>[5]STA_SP1_NO!$I$56</f>
        <v>8280</v>
      </c>
      <c r="H12" s="87">
        <f>[6]STA_SP1_NO!$I$56</f>
        <v>5264</v>
      </c>
      <c r="I12" s="203">
        <f>[7]STA_SP1_NO!$I$56</f>
        <v>103</v>
      </c>
      <c r="J12" s="87">
        <f>'[8]СП-1 (н.о.)'!$I$58</f>
        <v>33351</v>
      </c>
      <c r="K12" s="160">
        <f>'[9]СП-1 (н.о.)'!$I$58</f>
        <v>1964</v>
      </c>
      <c r="L12" s="87">
        <f>'[10]СП-1 (н.о.)'!$I$58</f>
        <v>69717.069999999992</v>
      </c>
      <c r="M12" s="193">
        <f>'[11]СП-1 (н.о.)'!$I$58</f>
        <v>4801</v>
      </c>
      <c r="N12" s="67">
        <f t="shared" si="0"/>
        <v>198592.51899999997</v>
      </c>
    </row>
    <row r="13" spans="1:14" ht="15.75" thickBot="1" x14ac:dyDescent="0.3">
      <c r="A13" s="36">
        <v>10</v>
      </c>
      <c r="B13" s="37" t="s">
        <v>21</v>
      </c>
      <c r="C13" s="160">
        <f>[1]STA_SP1_NO!$I$88</f>
        <v>66607.66</v>
      </c>
      <c r="D13" s="87">
        <f>'[2]СП-1 (н.о.)'!$I$90</f>
        <v>286877.15715999994</v>
      </c>
      <c r="E13" s="80">
        <f>'[3]СП-1 (н.о.)'!$I$90</f>
        <v>107541</v>
      </c>
      <c r="F13" s="87">
        <f>[4]STA_SP1_NO!$I$88</f>
        <v>198499.15</v>
      </c>
      <c r="G13" s="160">
        <f>[5]STA_SP1_NO!$I$88</f>
        <v>228932</v>
      </c>
      <c r="H13" s="87">
        <f>[6]STA_SP1_NO!$I$88</f>
        <v>222413</v>
      </c>
      <c r="I13" s="203">
        <f>[7]STA_SP1_NO!$I$88</f>
        <v>258171</v>
      </c>
      <c r="J13" s="87">
        <f>'[8]СП-1 (н.о.)'!$I$90</f>
        <v>109880</v>
      </c>
      <c r="K13" s="160">
        <f>'[9]СП-1 (н.о.)'!$I$90</f>
        <v>184228</v>
      </c>
      <c r="L13" s="87">
        <f>'[10]СП-1 (н.о.)'!$I$90</f>
        <v>236021.63000000003</v>
      </c>
      <c r="M13" s="193">
        <f>'[11]СП-1 (н.о.)'!$I$90</f>
        <v>148453</v>
      </c>
      <c r="N13" s="67">
        <f t="shared" si="0"/>
        <v>2047623.5971600001</v>
      </c>
    </row>
    <row r="14" spans="1:14" ht="15.75" thickBot="1" x14ac:dyDescent="0.3">
      <c r="A14" s="36">
        <v>11</v>
      </c>
      <c r="B14" s="37" t="s">
        <v>22</v>
      </c>
      <c r="C14" s="160">
        <f>[1]STA_SP1_NO!$I$124</f>
        <v>0</v>
      </c>
      <c r="D14" s="87">
        <f>'[2]СП-1 (н.о.)'!$I$126</f>
        <v>0</v>
      </c>
      <c r="E14" s="80">
        <f>'[3]СП-1 (н.о.)'!$I$126</f>
        <v>0</v>
      </c>
      <c r="F14" s="87">
        <f>[4]STA_SP1_NO!$I$124</f>
        <v>0</v>
      </c>
      <c r="G14" s="160">
        <f>[5]STA_SP1_NO!$I$124</f>
        <v>0</v>
      </c>
      <c r="H14" s="87">
        <f>[6]STA_SP1_NO!$I$124</f>
        <v>0</v>
      </c>
      <c r="I14" s="203">
        <f>[7]STA_SP1_NO!$I$124</f>
        <v>0</v>
      </c>
      <c r="J14" s="87">
        <f>'[8]СП-1 (н.о.)'!$I$126</f>
        <v>0</v>
      </c>
      <c r="K14" s="160">
        <f>'[9]СП-1 (н.о.)'!$I$126</f>
        <v>0</v>
      </c>
      <c r="L14" s="87">
        <f>'[10]СП-1 (н.о.)'!$I$126</f>
        <v>0</v>
      </c>
      <c r="M14" s="193">
        <f>'[11]СП-1 (н.о.)'!$I$126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60">
        <f>[1]STA_SP1_NO!$I$128</f>
        <v>0</v>
      </c>
      <c r="D15" s="87">
        <f>'[2]СП-1 (н.о.)'!$I$130</f>
        <v>6255</v>
      </c>
      <c r="E15" s="80">
        <f>'[3]СП-1 (н.о.)'!$I$130</f>
        <v>0</v>
      </c>
      <c r="F15" s="87">
        <f>[4]STA_SP1_NO!$I$128</f>
        <v>0</v>
      </c>
      <c r="G15" s="160">
        <f>[5]STA_SP1_NO!$I$128</f>
        <v>0</v>
      </c>
      <c r="H15" s="87">
        <f>[6]STA_SP1_NO!$I$128</f>
        <v>0</v>
      </c>
      <c r="I15" s="203">
        <f>[7]STA_SP1_NO!$I$128</f>
        <v>0</v>
      </c>
      <c r="J15" s="87">
        <f>'[8]СП-1 (н.о.)'!$I$130</f>
        <v>0</v>
      </c>
      <c r="K15" s="160">
        <f>'[9]СП-1 (н.о.)'!$I$130</f>
        <v>0</v>
      </c>
      <c r="L15" s="87">
        <f>'[10]СП-1 (н.о.)'!$I$130</f>
        <v>0</v>
      </c>
      <c r="M15" s="193">
        <f>'[11]СП-1 (н.о.)'!$I$130</f>
        <v>0</v>
      </c>
      <c r="N15" s="67">
        <f t="shared" si="0"/>
        <v>6255</v>
      </c>
    </row>
    <row r="16" spans="1:14" ht="15.75" thickBot="1" x14ac:dyDescent="0.3">
      <c r="A16" s="36">
        <v>13</v>
      </c>
      <c r="B16" s="37" t="s">
        <v>24</v>
      </c>
      <c r="C16" s="160">
        <f>[1]STA_SP1_NO!$I$132</f>
        <v>1504.22</v>
      </c>
      <c r="D16" s="87">
        <f>'[2]СП-1 (н.о.)'!$I$134</f>
        <v>3962.3</v>
      </c>
      <c r="E16" s="80">
        <f>'[3]СП-1 (н.о.)'!$I$134</f>
        <v>391</v>
      </c>
      <c r="F16" s="87">
        <f>[4]STA_SP1_NO!$I$132</f>
        <v>4780.8999999999996</v>
      </c>
      <c r="G16" s="160">
        <f>[5]STA_SP1_NO!$I$132</f>
        <v>7975</v>
      </c>
      <c r="H16" s="87">
        <f>[6]STA_SP1_NO!$I$132</f>
        <v>2826</v>
      </c>
      <c r="I16" s="203">
        <f>[7]STA_SP1_NO!$I$132</f>
        <v>0</v>
      </c>
      <c r="J16" s="87">
        <f>'[8]СП-1 (н.о.)'!$I$134</f>
        <v>9676</v>
      </c>
      <c r="K16" s="160">
        <f>'[9]СП-1 (н.о.)'!$I$134</f>
        <v>8874</v>
      </c>
      <c r="L16" s="87">
        <f>'[10]СП-1 (н.о.)'!$I$134</f>
        <v>680</v>
      </c>
      <c r="M16" s="193">
        <f>'[11]СП-1 (н.о.)'!$I$134</f>
        <v>617</v>
      </c>
      <c r="N16" s="67">
        <f t="shared" si="0"/>
        <v>41286.42</v>
      </c>
    </row>
    <row r="17" spans="1:14" ht="15.75" thickBot="1" x14ac:dyDescent="0.3">
      <c r="A17" s="36">
        <v>14</v>
      </c>
      <c r="B17" s="37" t="s">
        <v>25</v>
      </c>
      <c r="C17" s="160">
        <f>[1]STA_SP1_NO!$I$153</f>
        <v>0</v>
      </c>
      <c r="D17" s="87">
        <f>'[2]СП-1 (н.о.)'!$I$155</f>
        <v>3475.317</v>
      </c>
      <c r="E17" s="80">
        <f>'[3]СП-1 (н.о.)'!$I$155</f>
        <v>0</v>
      </c>
      <c r="F17" s="87">
        <f>[4]STA_SP1_NO!$I$153</f>
        <v>0</v>
      </c>
      <c r="G17" s="160">
        <f>[5]STA_SP1_NO!$I$153</f>
        <v>0</v>
      </c>
      <c r="H17" s="87">
        <f>[6]STA_SP1_NO!$I$153</f>
        <v>0</v>
      </c>
      <c r="I17" s="203">
        <f>[7]STA_SP1_NO!$I$153</f>
        <v>0</v>
      </c>
      <c r="J17" s="87">
        <f>'[8]СП-1 (н.о.)'!$I$155</f>
        <v>0</v>
      </c>
      <c r="K17" s="160">
        <f>'[9]СП-1 (н.о.)'!$I$155</f>
        <v>0</v>
      </c>
      <c r="L17" s="87">
        <f>'[10]СП-1 (н.о.)'!$I$155</f>
        <v>0</v>
      </c>
      <c r="M17" s="193">
        <f>'[11]СП-1 (н.о.)'!$I$155</f>
        <v>0</v>
      </c>
      <c r="N17" s="67">
        <f t="shared" si="0"/>
        <v>3475.317</v>
      </c>
    </row>
    <row r="18" spans="1:14" ht="15.75" thickBot="1" x14ac:dyDescent="0.3">
      <c r="A18" s="36">
        <v>15</v>
      </c>
      <c r="B18" s="37" t="s">
        <v>26</v>
      </c>
      <c r="C18" s="160">
        <f>[1]STA_SP1_NO!$I$158</f>
        <v>0</v>
      </c>
      <c r="D18" s="87">
        <f>'[2]СП-1 (н.о.)'!$I$160</f>
        <v>0</v>
      </c>
      <c r="E18" s="80">
        <f>'[3]СП-1 (н.о.)'!$I$160</f>
        <v>0</v>
      </c>
      <c r="F18" s="87">
        <f>[4]STA_SP1_NO!$I$158</f>
        <v>0</v>
      </c>
      <c r="G18" s="160">
        <f>[5]STA_SP1_NO!$I$158</f>
        <v>0</v>
      </c>
      <c r="H18" s="87">
        <f>[6]STA_SP1_NO!$I$158</f>
        <v>0</v>
      </c>
      <c r="I18" s="203">
        <f>[7]STA_SP1_NO!$I$158</f>
        <v>0</v>
      </c>
      <c r="J18" s="87">
        <f>'[8]СП-1 (н.о.)'!$I$160</f>
        <v>0</v>
      </c>
      <c r="K18" s="160">
        <f>'[9]СП-1 (н.о.)'!$I$160</f>
        <v>0</v>
      </c>
      <c r="L18" s="87">
        <f>'[10]СП-1 (н.о.)'!$I$160</f>
        <v>0</v>
      </c>
      <c r="M18" s="193">
        <f>'[11]СП-1 (н.о.)'!$I$160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60">
        <f>[1]STA_SP1_NO!$I$161</f>
        <v>0</v>
      </c>
      <c r="D19" s="87">
        <f>'[2]СП-1 (н.о.)'!$I$163</f>
        <v>0</v>
      </c>
      <c r="E19" s="80">
        <f>'[3]СП-1 (н.о.)'!$I$163</f>
        <v>0</v>
      </c>
      <c r="F19" s="87">
        <f>[4]STA_SP1_NO!$I$161</f>
        <v>0</v>
      </c>
      <c r="G19" s="160">
        <f>[5]STA_SP1_NO!$I$161</f>
        <v>0</v>
      </c>
      <c r="H19" s="87">
        <f>[6]STA_SP1_NO!$I$161</f>
        <v>0</v>
      </c>
      <c r="I19" s="203">
        <f>[7]STA_SP1_NO!$I$161</f>
        <v>0</v>
      </c>
      <c r="J19" s="87">
        <f>'[8]СП-1 (н.о.)'!$I$163</f>
        <v>0</v>
      </c>
      <c r="K19" s="160">
        <f>'[9]СП-1 (н.о.)'!$I$163</f>
        <v>0</v>
      </c>
      <c r="L19" s="87">
        <f>'[10]СП-1 (н.о.)'!$I$163</f>
        <v>0</v>
      </c>
      <c r="M19" s="193">
        <f>'[11]СП-1 (н.о.)'!$I$163</f>
        <v>0</v>
      </c>
      <c r="N19" s="67">
        <f t="shared" si="0"/>
        <v>0</v>
      </c>
    </row>
    <row r="20" spans="1:14" ht="15.75" thickBot="1" x14ac:dyDescent="0.3">
      <c r="A20" s="36">
        <v>17</v>
      </c>
      <c r="B20" s="37" t="s">
        <v>28</v>
      </c>
      <c r="C20" s="160">
        <f>[1]STA_SP1_NO!$I$167</f>
        <v>0</v>
      </c>
      <c r="D20" s="87">
        <f>'[2]СП-1 (н.о.)'!$I$169</f>
        <v>0</v>
      </c>
      <c r="E20" s="80">
        <f>'[3]СП-1 (н.о.)'!$I$169</f>
        <v>0</v>
      </c>
      <c r="F20" s="87">
        <f>[4]STA_SP1_NO!$I$167</f>
        <v>0</v>
      </c>
      <c r="G20" s="160">
        <f>[5]STA_SP1_NO!$I$167</f>
        <v>0</v>
      </c>
      <c r="H20" s="87">
        <f>[6]STA_SP1_NO!$I$167</f>
        <v>0</v>
      </c>
      <c r="I20" s="203">
        <f>[7]STA_SP1_NO!$I$167</f>
        <v>0</v>
      </c>
      <c r="J20" s="87">
        <f>'[8]СП-1 (н.о.)'!$I$169</f>
        <v>0</v>
      </c>
      <c r="K20" s="160">
        <f>'[9]СП-1 (н.о.)'!$I$169</f>
        <v>0</v>
      </c>
      <c r="L20" s="87">
        <f>'[10]СП-1 (н.о.)'!$I$169</f>
        <v>0</v>
      </c>
      <c r="M20" s="193">
        <f>'[11]СП-1 (н.о.)'!$I$169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60">
        <f>[1]STA_SP1_NO!$I$170</f>
        <v>627.70000000000005</v>
      </c>
      <c r="D21" s="87">
        <f>'[2]СП-1 (н.о.)'!$I$172</f>
        <v>12677.68115</v>
      </c>
      <c r="E21" s="89">
        <f>'[3]СП-1 (н.о.)'!$I$172</f>
        <v>1501</v>
      </c>
      <c r="F21" s="87">
        <f>[4]STA_SP1_NO!$I$170</f>
        <v>7980.03</v>
      </c>
      <c r="G21" s="160">
        <f>[5]STA_SP1_NO!$I$170</f>
        <v>760</v>
      </c>
      <c r="H21" s="87">
        <f>[6]STA_SP1_NO!$I$170</f>
        <v>4026</v>
      </c>
      <c r="I21" s="203">
        <f>[7]STA_SP1_NO!$I$170</f>
        <v>1524</v>
      </c>
      <c r="J21" s="87">
        <f>'[8]СП-1 (н.о.)'!$I$172</f>
        <v>261</v>
      </c>
      <c r="K21" s="160">
        <f>'[9]СП-1 (н.о.)'!$I$172</f>
        <v>1200</v>
      </c>
      <c r="L21" s="87">
        <f>'[10]СП-1 (н.о.)'!$I$172</f>
        <v>708.03</v>
      </c>
      <c r="M21" s="193">
        <f>'[11]СП-1 (н.о.)'!$I$172</f>
        <v>3301</v>
      </c>
      <c r="N21" s="164">
        <f t="shared" si="0"/>
        <v>34566.441149999999</v>
      </c>
    </row>
    <row r="22" spans="1:14" ht="15.75" thickBot="1" x14ac:dyDescent="0.3">
      <c r="A22" s="40"/>
      <c r="B22" s="41" t="s">
        <v>30</v>
      </c>
      <c r="C22" s="45">
        <f t="shared" ref="C22:M22" si="1">SUM(C4:C21)</f>
        <v>189090.90000000002</v>
      </c>
      <c r="D22" s="46">
        <f>SUM(D4:D21)</f>
        <v>391346.98730999994</v>
      </c>
      <c r="E22" s="45">
        <f t="shared" si="1"/>
        <v>141598</v>
      </c>
      <c r="F22" s="46">
        <f t="shared" si="1"/>
        <v>283997.33000000007</v>
      </c>
      <c r="G22" s="95">
        <f t="shared" si="1"/>
        <v>284319</v>
      </c>
      <c r="H22" s="46">
        <f t="shared" si="1"/>
        <v>311005.5</v>
      </c>
      <c r="I22" s="45">
        <f>SUM(I4:I21)</f>
        <v>267020</v>
      </c>
      <c r="J22" s="46">
        <f>SUM(J4:J21)</f>
        <v>167489</v>
      </c>
      <c r="K22" s="95">
        <f t="shared" si="1"/>
        <v>213928</v>
      </c>
      <c r="L22" s="46">
        <f t="shared" si="1"/>
        <v>360646.50000000006</v>
      </c>
      <c r="M22" s="61">
        <f t="shared" si="1"/>
        <v>340341</v>
      </c>
      <c r="N22" s="43">
        <f>SUM(N4:N21)</f>
        <v>2950782.2173099997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65"/>
      <c r="J23" s="1"/>
      <c r="K23" s="1"/>
      <c r="L23" s="1"/>
      <c r="M23" s="1"/>
      <c r="N23" s="1"/>
    </row>
    <row r="24" spans="1:14" ht="15.75" thickBot="1" x14ac:dyDescent="0.3">
      <c r="A24" s="335" t="s">
        <v>31</v>
      </c>
      <c r="B24" s="336"/>
      <c r="C24" s="52">
        <f>C22/N22</f>
        <v>6.4081618389438308E-2</v>
      </c>
      <c r="D24" s="51">
        <f>D22/N22</f>
        <v>0.13262482910946941</v>
      </c>
      <c r="E24" s="52">
        <f>E22/N22</f>
        <v>4.7986597983867466E-2</v>
      </c>
      <c r="F24" s="51">
        <f>F22/N22</f>
        <v>9.6244761248052563E-2</v>
      </c>
      <c r="G24" s="52">
        <f>G22/N22</f>
        <v>9.6353773020630334E-2</v>
      </c>
      <c r="H24" s="51">
        <f>H22/N22</f>
        <v>0.10539764614805076</v>
      </c>
      <c r="I24" s="52">
        <f>I22/N22</f>
        <v>9.0491259718726888E-2</v>
      </c>
      <c r="J24" s="51">
        <f>J22/N22</f>
        <v>5.6760881578270722E-2</v>
      </c>
      <c r="K24" s="52">
        <f>K22/N22</f>
        <v>7.249874245040748E-2</v>
      </c>
      <c r="L24" s="51">
        <f>L22/N22</f>
        <v>0.12222064301606562</v>
      </c>
      <c r="M24" s="52">
        <f>M22/N22</f>
        <v>0.11533924733702056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38" t="s">
        <v>4</v>
      </c>
      <c r="H27" s="350"/>
      <c r="I27" s="1"/>
      <c r="J27" s="104"/>
      <c r="K27" s="294" t="s">
        <v>33</v>
      </c>
      <c r="L27" s="295"/>
      <c r="M27" s="155">
        <f>N22</f>
        <v>2950782.2173099997</v>
      </c>
      <c r="N27" s="156">
        <f>M27/M29</f>
        <v>0.97615719693014069</v>
      </c>
    </row>
    <row r="28" spans="1:14" ht="15.75" thickBot="1" x14ac:dyDescent="0.3">
      <c r="A28" s="24">
        <v>19</v>
      </c>
      <c r="B28" s="175" t="s">
        <v>34</v>
      </c>
      <c r="C28" s="277">
        <f>[12]STA_SP4_ZO!$G$51</f>
        <v>14892</v>
      </c>
      <c r="D28" s="276">
        <f>'[13]СП-4 (ж.о.)'!$G$53</f>
        <v>41480</v>
      </c>
      <c r="E28" s="278">
        <f>'[14]СП-4 (ж.о.)'!$G$53</f>
        <v>9508</v>
      </c>
      <c r="F28" s="55">
        <f>'[15]СП-4 (ж.о.)'!$G$53</f>
        <v>4233</v>
      </c>
      <c r="G28" s="154">
        <f>[16]STA_SP4_ZO!$G$51</f>
        <v>1960.35</v>
      </c>
      <c r="H28" s="55">
        <f>SUM(C28:G28)</f>
        <v>72073.350000000006</v>
      </c>
      <c r="I28" s="1"/>
      <c r="J28" s="104"/>
      <c r="K28" s="294" t="s">
        <v>34</v>
      </c>
      <c r="L28" s="295"/>
      <c r="M28" s="219">
        <f>H28</f>
        <v>72073.350000000006</v>
      </c>
      <c r="N28" s="157">
        <f>M28/M29</f>
        <v>2.3842803069859256E-2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220">
        <f>M27+M28</f>
        <v>3022855.5673099998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0.20662283631883349</v>
      </c>
      <c r="D30" s="105">
        <f>D28/H28</f>
        <v>0.57552479522597455</v>
      </c>
      <c r="E30" s="25">
        <f>E28/H28</f>
        <v>0.13192116087291625</v>
      </c>
      <c r="F30" s="105">
        <f>F28/H28</f>
        <v>5.8731833611175274E-2</v>
      </c>
      <c r="G30" s="25">
        <f>G28/H28</f>
        <v>2.7199373971100272E-2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I4" sqref="I4:I21"/>
    </sheetView>
  </sheetViews>
  <sheetFormatPr defaultRowHeight="15" x14ac:dyDescent="0.25"/>
  <cols>
    <col min="1" max="1" width="6.42578125" customWidth="1"/>
    <col min="2" max="2" width="25.5703125" customWidth="1"/>
  </cols>
  <sheetData>
    <row r="1" spans="1:14" ht="28.5" customHeight="1" thickBot="1" x14ac:dyDescent="0.3">
      <c r="A1" s="324" t="s">
        <v>118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218" t="s">
        <v>36</v>
      </c>
    </row>
    <row r="2" spans="1:14" ht="15.75" thickBot="1" x14ac:dyDescent="0.3">
      <c r="A2" s="327" t="s">
        <v>0</v>
      </c>
      <c r="B2" s="329" t="s">
        <v>1</v>
      </c>
      <c r="C2" s="359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33" t="s">
        <v>3</v>
      </c>
    </row>
    <row r="3" spans="1:14" ht="21" customHeight="1" thickBot="1" x14ac:dyDescent="0.3">
      <c r="A3" s="328"/>
      <c r="B3" s="330"/>
      <c r="C3" s="85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83" t="s">
        <v>38</v>
      </c>
      <c r="L3" s="239" t="s">
        <v>93</v>
      </c>
      <c r="M3" s="58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60">
        <f>[1]STA_SP5_NO!$G$10</f>
        <v>15768.32</v>
      </c>
      <c r="D4" s="87">
        <f>'[2]СП-5 (н.о.)'!$G$12</f>
        <v>31264.148000000001</v>
      </c>
      <c r="E4" s="160">
        <f>'[3]СП-5 (н.о.)'!$G$12</f>
        <v>19185</v>
      </c>
      <c r="F4" s="87">
        <f>[4]STA_SP5_NO!$G$10</f>
        <v>7094.43</v>
      </c>
      <c r="G4" s="160">
        <f>[5]STA_SP5_NO!$G$10</f>
        <v>6107</v>
      </c>
      <c r="H4" s="87">
        <f>[6]STA_SP5_NO!$G$10</f>
        <v>23471</v>
      </c>
      <c r="I4" s="160">
        <f>[7]STA_SP5_NO!$G$10</f>
        <v>2543</v>
      </c>
      <c r="J4" s="87">
        <f>'[8]СП-5 (н.о.)'!$G$12</f>
        <v>10518</v>
      </c>
      <c r="K4" s="160">
        <f>'[9]СП-5 (н.о.)'!$G$12</f>
        <v>9022.8126124705705</v>
      </c>
      <c r="L4" s="87">
        <f>'[10]СП-5 (н.о.)'!$G$12</f>
        <v>24648.23</v>
      </c>
      <c r="M4" s="193">
        <f>'[11]СП-5 (н.о.)'!$G$12</f>
        <v>21676</v>
      </c>
      <c r="N4" s="163">
        <f t="shared" ref="N4:N21" si="0">SUM(C4:M4)</f>
        <v>171297.94061247056</v>
      </c>
    </row>
    <row r="5" spans="1:14" ht="15.75" thickBot="1" x14ac:dyDescent="0.3">
      <c r="A5" s="36">
        <v>2</v>
      </c>
      <c r="B5" s="37" t="s">
        <v>13</v>
      </c>
      <c r="C5" s="160">
        <f>[1]STA_SP5_NO!$G$11</f>
        <v>1366.72</v>
      </c>
      <c r="D5" s="87">
        <f>'[2]СП-5 (н.о.)'!$G$13</f>
        <v>1722.96</v>
      </c>
      <c r="E5" s="160">
        <f>'[3]СП-5 (н.о.)'!$G$13</f>
        <v>3078</v>
      </c>
      <c r="F5" s="87">
        <f>[4]STA_SP5_NO!$G$11</f>
        <v>4878.32</v>
      </c>
      <c r="G5" s="160">
        <f>[5]STA_SP5_NO!$G$11</f>
        <v>449</v>
      </c>
      <c r="H5" s="87">
        <f>[6]STA_SP5_NO!$G$11</f>
        <v>6264.4</v>
      </c>
      <c r="I5" s="160">
        <f>[7]STA_SP5_NO!$G$11</f>
        <v>0</v>
      </c>
      <c r="J5" s="87">
        <f>'[8]СП-5 (н.о.)'!$G$13</f>
        <v>1781</v>
      </c>
      <c r="K5" s="160">
        <f>'[9]СП-5 (н.о.)'!$G$13</f>
        <v>0</v>
      </c>
      <c r="L5" s="87">
        <f>'[10]СП-5 (н.о.)'!$G$13</f>
        <v>10208.11</v>
      </c>
      <c r="M5" s="193">
        <f>'[11]СП-5 (н.о.)'!$G$13</f>
        <v>5582</v>
      </c>
      <c r="N5" s="67">
        <f t="shared" si="0"/>
        <v>35330.51</v>
      </c>
    </row>
    <row r="6" spans="1:14" ht="15.75" thickBot="1" x14ac:dyDescent="0.3">
      <c r="A6" s="36">
        <v>3</v>
      </c>
      <c r="B6" s="37" t="s">
        <v>14</v>
      </c>
      <c r="C6" s="160">
        <f>[1]STA_SP5_NO!$G$12</f>
        <v>3789.44</v>
      </c>
      <c r="D6" s="87">
        <f>'[2]СП-5 (н.о.)'!$G$14</f>
        <v>7041.3389999999999</v>
      </c>
      <c r="E6" s="160">
        <f>'[3]СП-5 (н.о.)'!$G$14</f>
        <v>11317</v>
      </c>
      <c r="F6" s="87">
        <f>[4]STA_SP5_NO!$G$12</f>
        <v>7038.35</v>
      </c>
      <c r="G6" s="160">
        <f>[5]STA_SP5_NO!$G$12</f>
        <v>2069</v>
      </c>
      <c r="H6" s="87">
        <f>[6]STA_SP5_NO!$G$12</f>
        <v>16454.400000000001</v>
      </c>
      <c r="I6" s="160">
        <f>[7]STA_SP5_NO!$G$12</f>
        <v>153</v>
      </c>
      <c r="J6" s="87">
        <f>'[8]СП-5 (н.о.)'!$G$14</f>
        <v>3902</v>
      </c>
      <c r="K6" s="160">
        <f>'[9]СП-5 (н.о.)'!$G$14</f>
        <v>6486.1049605679509</v>
      </c>
      <c r="L6" s="87">
        <f>'[10]СП-5 (н.о.)'!$G$14</f>
        <v>10106.219999999999</v>
      </c>
      <c r="M6" s="193">
        <f>'[11]СП-5 (н.о.)'!$G$14</f>
        <v>6825</v>
      </c>
      <c r="N6" s="67">
        <f t="shared" si="0"/>
        <v>75181.853960567954</v>
      </c>
    </row>
    <row r="7" spans="1:14" ht="15.75" thickBot="1" x14ac:dyDescent="0.3">
      <c r="A7" s="36">
        <v>4</v>
      </c>
      <c r="B7" s="37" t="s">
        <v>15</v>
      </c>
      <c r="C7" s="160">
        <f>[1]STA_SP5_NO!$G$13</f>
        <v>0</v>
      </c>
      <c r="D7" s="87">
        <f>'[2]СП-5 (н.о.)'!$G$15</f>
        <v>0</v>
      </c>
      <c r="E7" s="160">
        <f>'[3]СП-5 (н.о.)'!$G$15</f>
        <v>0</v>
      </c>
      <c r="F7" s="87">
        <f>[4]STA_SP5_NO!$G$13</f>
        <v>0</v>
      </c>
      <c r="G7" s="160">
        <f>[5]STA_SP5_NO!$G$13</f>
        <v>0</v>
      </c>
      <c r="H7" s="87">
        <f>[6]STA_SP5_NO!$G$13</f>
        <v>0</v>
      </c>
      <c r="I7" s="160">
        <f>[7]STA_SP5_NO!$G$13</f>
        <v>0</v>
      </c>
      <c r="J7" s="87">
        <f>'[8]СП-5 (н.о.)'!$G$15</f>
        <v>0</v>
      </c>
      <c r="K7" s="160">
        <f>'[9]СП-5 (н.о.)'!$G$15</f>
        <v>0</v>
      </c>
      <c r="L7" s="87">
        <f>'[10]СП-5 (н.о.)'!$G$15</f>
        <v>0</v>
      </c>
      <c r="M7" s="193">
        <f>'[11]СП-5 (н.о.)'!$G$15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60">
        <f>[1]STA_SP5_NO!$G$14</f>
        <v>0</v>
      </c>
      <c r="D8" s="87">
        <f>'[2]СП-5 (н.о.)'!$G$16</f>
        <v>0</v>
      </c>
      <c r="E8" s="160">
        <f>'[3]СП-5 (н.о.)'!$G$16</f>
        <v>0</v>
      </c>
      <c r="F8" s="87">
        <f>[4]STA_SP5_NO!$G$14</f>
        <v>0</v>
      </c>
      <c r="G8" s="160">
        <f>[5]STA_SP5_NO!$G$14</f>
        <v>0</v>
      </c>
      <c r="H8" s="87">
        <f>[6]STA_SP5_NO!$G$14</f>
        <v>0</v>
      </c>
      <c r="I8" s="160">
        <f>[7]STA_SP5_NO!$G$14</f>
        <v>0</v>
      </c>
      <c r="J8" s="87">
        <f>'[8]СП-5 (н.о.)'!$G$16</f>
        <v>0</v>
      </c>
      <c r="K8" s="160">
        <f>'[9]СП-5 (н.о.)'!$G$16</f>
        <v>0</v>
      </c>
      <c r="L8" s="87">
        <f>'[10]СП-5 (н.о.)'!$G$16</f>
        <v>0</v>
      </c>
      <c r="M8" s="193">
        <f>'[11]СП-5 (н.о.)'!$G$16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60">
        <f>[1]STA_SP5_NO!$G$15</f>
        <v>0</v>
      </c>
      <c r="D9" s="87">
        <f>'[2]СП-5 (н.о.)'!$G$17</f>
        <v>0</v>
      </c>
      <c r="E9" s="160">
        <f>'[3]СП-5 (н.о.)'!$G$17</f>
        <v>0</v>
      </c>
      <c r="F9" s="87">
        <f>[4]STA_SP5_NO!$G$15</f>
        <v>0</v>
      </c>
      <c r="G9" s="160">
        <f>[5]STA_SP5_NO!$G$15</f>
        <v>0</v>
      </c>
      <c r="H9" s="87">
        <f>[6]STA_SP5_NO!$G$15</f>
        <v>0</v>
      </c>
      <c r="I9" s="160">
        <f>[7]STA_SP5_NO!$G$15</f>
        <v>0</v>
      </c>
      <c r="J9" s="87">
        <f>'[8]СП-5 (н.о.)'!$G$17</f>
        <v>0</v>
      </c>
      <c r="K9" s="160">
        <f>'[9]СП-5 (н.о.)'!$G$17</f>
        <v>0</v>
      </c>
      <c r="L9" s="87">
        <f>'[10]СП-5 (н.о.)'!$G$17</f>
        <v>0</v>
      </c>
      <c r="M9" s="193">
        <f>'[11]СП-5 (н.о.)'!$G$17</f>
        <v>0</v>
      </c>
      <c r="N9" s="67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60">
        <f>[1]STA_SP5_NO!$G$16</f>
        <v>353.33</v>
      </c>
      <c r="D10" s="87">
        <f>'[2]СП-5 (н.о.)'!$G$18</f>
        <v>0</v>
      </c>
      <c r="E10" s="160">
        <f>'[3]СП-5 (н.о.)'!$G$18</f>
        <v>687</v>
      </c>
      <c r="F10" s="87">
        <f>[4]STA_SP5_NO!$G$16</f>
        <v>0</v>
      </c>
      <c r="G10" s="160">
        <f>[5]STA_SP5_NO!$G$16</f>
        <v>0</v>
      </c>
      <c r="H10" s="87">
        <f>[6]STA_SP5_NO!$G$16</f>
        <v>287</v>
      </c>
      <c r="I10" s="160">
        <f>[7]STA_SP5_NO!$G$16</f>
        <v>0</v>
      </c>
      <c r="J10" s="87">
        <f>'[8]СП-5 (н.о.)'!$G$18</f>
        <v>0</v>
      </c>
      <c r="K10" s="160">
        <f>'[9]СП-5 (н.о.)'!$G$18</f>
        <v>0</v>
      </c>
      <c r="L10" s="87">
        <f>'[10]СП-5 (н.о.)'!$G$18</f>
        <v>200</v>
      </c>
      <c r="M10" s="193">
        <f>'[11]СП-5 (н.о.)'!$G$18</f>
        <v>140</v>
      </c>
      <c r="N10" s="67">
        <f t="shared" si="0"/>
        <v>1667.33</v>
      </c>
    </row>
    <row r="11" spans="1:14" ht="15.75" thickBot="1" x14ac:dyDescent="0.3">
      <c r="A11" s="36">
        <v>8</v>
      </c>
      <c r="B11" s="37" t="s">
        <v>19</v>
      </c>
      <c r="C11" s="160">
        <f>[1]STA_SP5_NO!$G$17</f>
        <v>14871.42</v>
      </c>
      <c r="D11" s="87">
        <f>'[2]СП-5 (н.о.)'!$G$19</f>
        <v>2537.5760249942205</v>
      </c>
      <c r="E11" s="160">
        <f>'[3]СП-5 (н.о.)'!$G$19</f>
        <v>2572</v>
      </c>
      <c r="F11" s="87">
        <f>[4]STA_SP5_NO!$G$17</f>
        <v>3836.56</v>
      </c>
      <c r="G11" s="160">
        <f>[5]STA_SP5_NO!$G$17</f>
        <v>379</v>
      </c>
      <c r="H11" s="87">
        <f>[6]STA_SP5_NO!$G$17</f>
        <v>8490</v>
      </c>
      <c r="I11" s="160">
        <f>[7]STA_SP5_NO!$G$17</f>
        <v>51</v>
      </c>
      <c r="J11" s="87">
        <f>'[8]СП-5 (н.о.)'!$G$19</f>
        <v>556</v>
      </c>
      <c r="K11" s="160">
        <f>'[9]СП-5 (н.о.)'!$G$19</f>
        <v>3853.3847578311306</v>
      </c>
      <c r="L11" s="87">
        <f>'[10]СП-5 (н.о.)'!$G$19</f>
        <v>7099.07</v>
      </c>
      <c r="M11" s="193">
        <f>'[11]СП-5 (н.о.)'!$G$19</f>
        <v>2438</v>
      </c>
      <c r="N11" s="67">
        <f t="shared" si="0"/>
        <v>46684.010782825353</v>
      </c>
    </row>
    <row r="12" spans="1:14" ht="15.75" thickBot="1" x14ac:dyDescent="0.3">
      <c r="A12" s="36">
        <v>9</v>
      </c>
      <c r="B12" s="37" t="s">
        <v>20</v>
      </c>
      <c r="C12" s="160">
        <f>[1]STA_SP5_NO!$G$20</f>
        <v>10635.21</v>
      </c>
      <c r="D12" s="87">
        <f>'[2]СП-5 (н.о.)'!$G$22</f>
        <v>2975.0679750057798</v>
      </c>
      <c r="E12" s="160">
        <f>'[3]СП-5 (н.о.)'!$G$22</f>
        <v>26800</v>
      </c>
      <c r="F12" s="87">
        <f>[4]STA_SP5_NO!$G$20</f>
        <v>8152.71</v>
      </c>
      <c r="G12" s="160">
        <f>[5]STA_SP5_NO!$G$20</f>
        <v>193</v>
      </c>
      <c r="H12" s="87">
        <f>[6]STA_SP5_NO!$G$20</f>
        <v>2391</v>
      </c>
      <c r="I12" s="160">
        <f>[7]STA_SP5_NO!$G$20</f>
        <v>0</v>
      </c>
      <c r="J12" s="87">
        <f>'[8]СП-5 (н.о.)'!$G$22</f>
        <v>1502</v>
      </c>
      <c r="K12" s="160">
        <f>'[9]СП-5 (н.о.)'!$G$22</f>
        <v>3035.1444009256656</v>
      </c>
      <c r="L12" s="87">
        <f>'[10]СП-5 (н.о.)'!$G$22</f>
        <v>14632.14</v>
      </c>
      <c r="M12" s="193">
        <f>'[11]СП-5 (н.о.)'!$G$22</f>
        <v>4214</v>
      </c>
      <c r="N12" s="67">
        <f t="shared" si="0"/>
        <v>74530.272375931439</v>
      </c>
    </row>
    <row r="13" spans="1:14" ht="15.75" thickBot="1" x14ac:dyDescent="0.3">
      <c r="A13" s="36">
        <v>10</v>
      </c>
      <c r="B13" s="37" t="s">
        <v>21</v>
      </c>
      <c r="C13" s="160">
        <f>[1]STA_SP5_NO!$G$26</f>
        <v>97635.53</v>
      </c>
      <c r="D13" s="87">
        <f>'[2]СП-5 (н.о.)'!$G$28</f>
        <v>229272.99672415198</v>
      </c>
      <c r="E13" s="160">
        <f>'[3]СП-5 (н.о.)'!$G$28</f>
        <v>208582</v>
      </c>
      <c r="F13" s="87">
        <f>[4]STA_SP5_NO!$G$26</f>
        <v>163576.56</v>
      </c>
      <c r="G13" s="160">
        <f>[5]STA_SP5_NO!$G$26</f>
        <v>182306</v>
      </c>
      <c r="H13" s="87">
        <f>[6]STA_SP5_NO!$G$26</f>
        <v>154000</v>
      </c>
      <c r="I13" s="160">
        <f>[7]STA_SP5_NO!$G$26</f>
        <v>224206</v>
      </c>
      <c r="J13" s="87">
        <f>'[8]СП-5 (н.о.)'!$G$28</f>
        <v>211558</v>
      </c>
      <c r="K13" s="160">
        <f>'[9]СП-5 (н.о.)'!$G$28</f>
        <v>221114.795812528</v>
      </c>
      <c r="L13" s="87">
        <f>'[10]СП-5 (н.о.)'!$G$28</f>
        <v>169534.13</v>
      </c>
      <c r="M13" s="193">
        <f>'[11]СП-5 (н.о.)'!$G$28</f>
        <v>193809</v>
      </c>
      <c r="N13" s="67">
        <f t="shared" si="0"/>
        <v>2055595.0125366799</v>
      </c>
    </row>
    <row r="14" spans="1:14" ht="15.75" thickBot="1" x14ac:dyDescent="0.3">
      <c r="A14" s="36">
        <v>11</v>
      </c>
      <c r="B14" s="37" t="s">
        <v>22</v>
      </c>
      <c r="C14" s="160">
        <f>[1]STA_SP5_NO!$G$33</f>
        <v>0</v>
      </c>
      <c r="D14" s="87">
        <f>'[2]СП-5 (н.о.)'!$G$35</f>
        <v>0</v>
      </c>
      <c r="E14" s="160">
        <f>'[3]СП-5 (н.о.)'!$G$35</f>
        <v>0</v>
      </c>
      <c r="F14" s="87">
        <f>[4]STA_SP5_NO!$G$33</f>
        <v>0</v>
      </c>
      <c r="G14" s="160">
        <f>[5]STA_SP5_NO!$G$33</f>
        <v>0</v>
      </c>
      <c r="H14" s="87">
        <f>[6]STA_SP5_NO!$G$33</f>
        <v>0</v>
      </c>
      <c r="I14" s="160">
        <f>[7]STA_SP5_NO!$G$33</f>
        <v>0</v>
      </c>
      <c r="J14" s="87">
        <f>'[8]СП-5 (н.о.)'!$G$35</f>
        <v>0</v>
      </c>
      <c r="K14" s="160">
        <f>'[9]СП-5 (н.о.)'!$G$35</f>
        <v>0</v>
      </c>
      <c r="L14" s="87">
        <f>'[10]СП-5 (н.о.)'!$G$35</f>
        <v>0</v>
      </c>
      <c r="M14" s="193">
        <f>'[11]СП-5 (н.о.)'!$G$35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60">
        <f>[1]STA_SP5_NO!$G$34</f>
        <v>0</v>
      </c>
      <c r="D15" s="87">
        <f>'[2]СП-5 (н.о.)'!$G$36</f>
        <v>0</v>
      </c>
      <c r="E15" s="160">
        <f>'[3]СП-5 (н.о.)'!$G$36</f>
        <v>0</v>
      </c>
      <c r="F15" s="87">
        <f>[4]STA_SP5_NO!$G$34</f>
        <v>0</v>
      </c>
      <c r="G15" s="160">
        <f>[5]STA_SP5_NO!$G$34</f>
        <v>0</v>
      </c>
      <c r="H15" s="87">
        <f>[6]STA_SP5_NO!$G$34</f>
        <v>0</v>
      </c>
      <c r="I15" s="160">
        <f>[7]STA_SP5_NO!$G$34</f>
        <v>0</v>
      </c>
      <c r="J15" s="87">
        <f>'[8]СП-5 (н.о.)'!$G$36</f>
        <v>0</v>
      </c>
      <c r="K15" s="160">
        <f>'[9]СП-5 (н.о.)'!$G$36</f>
        <v>0</v>
      </c>
      <c r="L15" s="87">
        <f>'[10]СП-5 (н.о.)'!$G$36</f>
        <v>0</v>
      </c>
      <c r="M15" s="193">
        <f>'[11]СП-5 (н.о.)'!$G$36</f>
        <v>0</v>
      </c>
      <c r="N15" s="67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60">
        <f>[1]STA_SP5_NO!$G$35</f>
        <v>1296.95</v>
      </c>
      <c r="D16" s="87">
        <f>'[2]СП-5 (н.о.)'!$G$37</f>
        <v>787.58699999999999</v>
      </c>
      <c r="E16" s="160">
        <f>'[3]СП-5 (н.о.)'!$G$37</f>
        <v>455</v>
      </c>
      <c r="F16" s="87">
        <f>[4]STA_SP5_NO!$G$35</f>
        <v>100</v>
      </c>
      <c r="G16" s="160">
        <f>[5]STA_SP5_NO!$G$35</f>
        <v>576</v>
      </c>
      <c r="H16" s="87">
        <f>[6]STA_SP5_NO!$G$35</f>
        <v>4015</v>
      </c>
      <c r="I16" s="160">
        <f>[7]STA_SP5_NO!$G$35</f>
        <v>126</v>
      </c>
      <c r="J16" s="87">
        <f>'[8]СП-5 (н.о.)'!$G$37</f>
        <v>2516</v>
      </c>
      <c r="K16" s="160">
        <f>'[9]СП-5 (н.о.)'!$G$37</f>
        <v>4554.6701235204473</v>
      </c>
      <c r="L16" s="87">
        <f>'[10]СП-5 (н.о.)'!$G$37</f>
        <v>3500</v>
      </c>
      <c r="M16" s="193">
        <f>'[11]СП-5 (н.о.)'!$G$37</f>
        <v>221</v>
      </c>
      <c r="N16" s="67">
        <f t="shared" si="0"/>
        <v>18148.207123520449</v>
      </c>
    </row>
    <row r="17" spans="1:14" ht="15.75" thickBot="1" x14ac:dyDescent="0.3">
      <c r="A17" s="36">
        <v>14</v>
      </c>
      <c r="B17" s="37" t="s">
        <v>25</v>
      </c>
      <c r="C17" s="160">
        <f>[1]STA_SP5_NO!$G$36</f>
        <v>0</v>
      </c>
      <c r="D17" s="87">
        <f>'[2]СП-5 (н.о.)'!$G$38</f>
        <v>0</v>
      </c>
      <c r="E17" s="160">
        <f>'[3]СП-5 (н.о.)'!$G$38</f>
        <v>0</v>
      </c>
      <c r="F17" s="87">
        <f>[4]STA_SP5_NO!$G$36</f>
        <v>0</v>
      </c>
      <c r="G17" s="160">
        <f>[5]STA_SP5_NO!$G$36</f>
        <v>0</v>
      </c>
      <c r="H17" s="87">
        <f>[6]STA_SP5_NO!$G$36</f>
        <v>0</v>
      </c>
      <c r="I17" s="160">
        <f>[7]STA_SP5_NO!$G$36</f>
        <v>0</v>
      </c>
      <c r="J17" s="87">
        <f>'[8]СП-5 (н.о.)'!$G$38</f>
        <v>0</v>
      </c>
      <c r="K17" s="160">
        <f>'[9]СП-5 (н.о.)'!$G$38</f>
        <v>0</v>
      </c>
      <c r="L17" s="87">
        <f>'[10]СП-5 (н.о.)'!$G$38</f>
        <v>0</v>
      </c>
      <c r="M17" s="193">
        <f>'[11]СП-5 (н.о.)'!$G$38</f>
        <v>0</v>
      </c>
      <c r="N17" s="67">
        <f t="shared" si="0"/>
        <v>0</v>
      </c>
    </row>
    <row r="18" spans="1:14" ht="15.75" thickBot="1" x14ac:dyDescent="0.3">
      <c r="A18" s="36">
        <v>15</v>
      </c>
      <c r="B18" s="37" t="s">
        <v>26</v>
      </c>
      <c r="C18" s="160">
        <f>[1]STA_SP5_NO!$G$37</f>
        <v>0</v>
      </c>
      <c r="D18" s="87">
        <f>'[2]СП-5 (н.о.)'!$G$39</f>
        <v>0</v>
      </c>
      <c r="E18" s="160">
        <f>'[3]СП-5 (н.о.)'!$G$39</f>
        <v>0</v>
      </c>
      <c r="F18" s="87">
        <f>[4]STA_SP5_NO!$G$37</f>
        <v>0</v>
      </c>
      <c r="G18" s="160">
        <f>[5]STA_SP5_NO!$G$37</f>
        <v>0</v>
      </c>
      <c r="H18" s="87">
        <f>[6]STA_SP5_NO!$G$37</f>
        <v>0</v>
      </c>
      <c r="I18" s="160">
        <f>[7]STA_SP5_NO!$G$37</f>
        <v>0</v>
      </c>
      <c r="J18" s="87">
        <f>'[8]СП-5 (н.о.)'!$G$39</f>
        <v>0</v>
      </c>
      <c r="K18" s="160">
        <f>'[9]СП-5 (н.о.)'!$G$39</f>
        <v>0</v>
      </c>
      <c r="L18" s="87">
        <f>'[10]СП-5 (н.о.)'!$G$39</f>
        <v>0</v>
      </c>
      <c r="M18" s="193">
        <f>'[11]СП-5 (н.о.)'!$G$39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60">
        <f>[1]STA_SP5_NO!$G$38</f>
        <v>0</v>
      </c>
      <c r="D19" s="87">
        <f>'[2]СП-5 (н.о.)'!$G$40</f>
        <v>0</v>
      </c>
      <c r="E19" s="160">
        <f>'[3]СП-5 (н.о.)'!$G$40</f>
        <v>87</v>
      </c>
      <c r="F19" s="87">
        <f>[4]STA_SP5_NO!$G$38</f>
        <v>0</v>
      </c>
      <c r="G19" s="160">
        <f>[5]STA_SP5_NO!$G$38</f>
        <v>0</v>
      </c>
      <c r="H19" s="87">
        <f>[6]STA_SP5_NO!$G$38</f>
        <v>0</v>
      </c>
      <c r="I19" s="160">
        <f>[7]STA_SP5_NO!$G$38</f>
        <v>0</v>
      </c>
      <c r="J19" s="87">
        <f>'[8]СП-5 (н.о.)'!$G$40</f>
        <v>0</v>
      </c>
      <c r="K19" s="160">
        <f>'[9]СП-5 (н.о.)'!$G$40</f>
        <v>0</v>
      </c>
      <c r="L19" s="87">
        <f>'[10]СП-5 (н.о.)'!$G$40</f>
        <v>0</v>
      </c>
      <c r="M19" s="193">
        <f>'[11]СП-5 (н.о.)'!$G$40</f>
        <v>0</v>
      </c>
      <c r="N19" s="67">
        <f t="shared" si="0"/>
        <v>87</v>
      </c>
    </row>
    <row r="20" spans="1:14" ht="15.75" thickBot="1" x14ac:dyDescent="0.3">
      <c r="A20" s="36">
        <v>17</v>
      </c>
      <c r="B20" s="37" t="s">
        <v>28</v>
      </c>
      <c r="C20" s="160">
        <f>[1]STA_SP5_NO!$G$39</f>
        <v>0</v>
      </c>
      <c r="D20" s="87">
        <f>'[2]СП-5 (н.о.)'!$G$41</f>
        <v>0</v>
      </c>
      <c r="E20" s="160">
        <f>'[3]СП-5 (н.о.)'!$G$41</f>
        <v>0</v>
      </c>
      <c r="F20" s="87">
        <f>[4]STA_SP5_NO!$G$39</f>
        <v>0</v>
      </c>
      <c r="G20" s="160">
        <f>[5]STA_SP5_NO!$G$39</f>
        <v>0</v>
      </c>
      <c r="H20" s="87">
        <f>[6]STA_SP5_NO!$G$39</f>
        <v>0</v>
      </c>
      <c r="I20" s="160">
        <f>[7]STA_SP5_NO!$G$39</f>
        <v>0</v>
      </c>
      <c r="J20" s="87">
        <f>'[8]СП-5 (н.о.)'!$G$41</f>
        <v>0</v>
      </c>
      <c r="K20" s="160">
        <f>'[9]СП-5 (н.о.)'!$G$41</f>
        <v>0</v>
      </c>
      <c r="L20" s="87">
        <f>'[10]СП-5 (н.о.)'!$G$41</f>
        <v>0</v>
      </c>
      <c r="M20" s="193">
        <f>'[11]СП-5 (н.о.)'!$G$41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60">
        <f>[1]STA_SP5_NO!$G$40</f>
        <v>738.74</v>
      </c>
      <c r="D21" s="87">
        <f>'[2]СП-5 (н.о.)'!$G$42</f>
        <v>581.03800000000001</v>
      </c>
      <c r="E21" s="160">
        <f>'[3]СП-5 (н.о.)'!$G$42</f>
        <v>1892</v>
      </c>
      <c r="F21" s="87">
        <f>[4]STA_SP5_NO!$G$40</f>
        <v>1054</v>
      </c>
      <c r="G21" s="160">
        <f>[5]STA_SP5_NO!$G$40</f>
        <v>505</v>
      </c>
      <c r="H21" s="87">
        <f>[6]STA_SP5_NO!$G$40</f>
        <v>1294.5</v>
      </c>
      <c r="I21" s="160">
        <f>[7]STA_SP5_NO!$G$40</f>
        <v>176</v>
      </c>
      <c r="J21" s="87">
        <f>'[8]СП-5 (н.о.)'!$G$42</f>
        <v>392</v>
      </c>
      <c r="K21" s="160">
        <f>'[9]СП-5 (н.о.)'!$G$42</f>
        <v>1699.0767378680969</v>
      </c>
      <c r="L21" s="87">
        <f>'[10]СП-5 (н.о.)'!$G$42</f>
        <v>1700</v>
      </c>
      <c r="M21" s="193">
        <f>'[11]СП-5 (н.о.)'!$G$42</f>
        <v>1247</v>
      </c>
      <c r="N21" s="164">
        <f t="shared" si="0"/>
        <v>11279.354737868098</v>
      </c>
    </row>
    <row r="22" spans="1:14" ht="15.75" thickBot="1" x14ac:dyDescent="0.3">
      <c r="A22" s="40"/>
      <c r="B22" s="41" t="s">
        <v>30</v>
      </c>
      <c r="C22" s="45">
        <f t="shared" ref="C22:M22" si="1">SUM(C4:C21)</f>
        <v>146455.66</v>
      </c>
      <c r="D22" s="46">
        <f>SUM(D4:D21)</f>
        <v>276182.71272415196</v>
      </c>
      <c r="E22" s="45">
        <f t="shared" si="1"/>
        <v>274655</v>
      </c>
      <c r="F22" s="46">
        <f t="shared" si="1"/>
        <v>195730.93</v>
      </c>
      <c r="G22" s="95">
        <f t="shared" si="1"/>
        <v>192584</v>
      </c>
      <c r="H22" s="46">
        <f t="shared" si="1"/>
        <v>216667.3</v>
      </c>
      <c r="I22" s="45">
        <f>SUM(I4:I21)</f>
        <v>227255</v>
      </c>
      <c r="J22" s="46">
        <f>SUM(J4:J21)</f>
        <v>232725</v>
      </c>
      <c r="K22" s="95">
        <f t="shared" si="1"/>
        <v>249765.98940571188</v>
      </c>
      <c r="L22" s="46">
        <f t="shared" si="1"/>
        <v>241627.9</v>
      </c>
      <c r="M22" s="61">
        <f t="shared" si="1"/>
        <v>236152</v>
      </c>
      <c r="N22" s="43">
        <f>SUM(N4:N21)</f>
        <v>2489801.4921298637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65"/>
      <c r="J23" s="1"/>
      <c r="K23" s="1"/>
      <c r="L23" s="1"/>
      <c r="M23" s="1"/>
      <c r="N23" s="1"/>
    </row>
    <row r="24" spans="1:14" ht="15.75" thickBot="1" x14ac:dyDescent="0.3">
      <c r="A24" s="335" t="s">
        <v>31</v>
      </c>
      <c r="B24" s="336"/>
      <c r="C24" s="52">
        <f>C22/N22</f>
        <v>5.8822223563982479E-2</v>
      </c>
      <c r="D24" s="51">
        <f>D22/N22</f>
        <v>0.11092559531237792</v>
      </c>
      <c r="E24" s="52">
        <f>E22/N22</f>
        <v>0.1103120071492328</v>
      </c>
      <c r="F24" s="51">
        <f>F22/N22</f>
        <v>7.8613066390511674E-2</v>
      </c>
      <c r="G24" s="52">
        <f>G22/N22</f>
        <v>7.7349138318355201E-2</v>
      </c>
      <c r="H24" s="51">
        <f>H22/N22</f>
        <v>8.7021917484134514E-2</v>
      </c>
      <c r="I24" s="52">
        <f>I22/N22</f>
        <v>9.127434484971654E-2</v>
      </c>
      <c r="J24" s="51">
        <f>J22/N22</f>
        <v>9.3471307144618529E-2</v>
      </c>
      <c r="K24" s="52">
        <f>K22/N22</f>
        <v>0.1003156236331328</v>
      </c>
      <c r="L24" s="51">
        <f>L22/N22</f>
        <v>9.704705405783294E-2</v>
      </c>
      <c r="M24" s="52">
        <f>M22/N22</f>
        <v>9.4847722096104647E-2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38" t="s">
        <v>4</v>
      </c>
      <c r="H27" s="350"/>
      <c r="I27" s="1"/>
      <c r="J27" s="104"/>
      <c r="K27" s="294" t="s">
        <v>33</v>
      </c>
      <c r="L27" s="295"/>
      <c r="M27" s="155">
        <f>N22</f>
        <v>2489801.4921298637</v>
      </c>
      <c r="N27" s="156">
        <f>M27/M29</f>
        <v>0.98749783591895535</v>
      </c>
    </row>
    <row r="28" spans="1:14" ht="15.75" thickBot="1" x14ac:dyDescent="0.3">
      <c r="A28" s="24">
        <v>19</v>
      </c>
      <c r="B28" s="175" t="s">
        <v>34</v>
      </c>
      <c r="C28" s="277">
        <f>[12]STA_SP4_ZO!$H$51</f>
        <v>1977</v>
      </c>
      <c r="D28" s="276">
        <f>'[13]СП-4 (ж.о.)'!$H$53</f>
        <v>20601</v>
      </c>
      <c r="E28" s="278">
        <f>'[14]СП-4 (ж.о.)'!$H$53</f>
        <v>8409</v>
      </c>
      <c r="F28" s="55">
        <f>'[15]СП-4 (ж.о.)'!$H$53</f>
        <v>303</v>
      </c>
      <c r="G28" s="154">
        <f>[16]STA_SP4_ZO!$H$51</f>
        <v>232</v>
      </c>
      <c r="H28" s="55">
        <f>SUM(C28:G28)</f>
        <v>31522</v>
      </c>
      <c r="I28" s="1"/>
      <c r="J28" s="104"/>
      <c r="K28" s="294" t="s">
        <v>34</v>
      </c>
      <c r="L28" s="295"/>
      <c r="M28" s="219">
        <f>H28</f>
        <v>31522</v>
      </c>
      <c r="N28" s="157">
        <f>M28/M29</f>
        <v>1.2502164081044632E-2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220">
        <f>M27+M28</f>
        <v>2521323.4921298637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6.2718101643296748E-2</v>
      </c>
      <c r="D30" s="105">
        <f>D28/H28</f>
        <v>0.65354355688090859</v>
      </c>
      <c r="E30" s="25">
        <f>E28/H28</f>
        <v>0.26676606814288434</v>
      </c>
      <c r="F30" s="105">
        <f>F28/H28</f>
        <v>9.6123342427510937E-3</v>
      </c>
      <c r="G30" s="25">
        <f>G28/H28</f>
        <v>7.3599390901592536E-3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K29:L29"/>
    <mergeCell ref="A30:B30"/>
    <mergeCell ref="A1:M1"/>
    <mergeCell ref="A26:A27"/>
    <mergeCell ref="B26:B27"/>
    <mergeCell ref="C26:G26"/>
    <mergeCell ref="H26:H27"/>
    <mergeCell ref="K27:L27"/>
    <mergeCell ref="K28:L28"/>
    <mergeCell ref="A2:A3"/>
    <mergeCell ref="B2:B3"/>
    <mergeCell ref="C2:M2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I5" sqref="I5:I17"/>
    </sheetView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29"/>
      <c r="B1" s="29"/>
      <c r="C1" s="324" t="s">
        <v>101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71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29" t="s">
        <v>9</v>
      </c>
      <c r="K3" s="368" t="s">
        <v>38</v>
      </c>
      <c r="L3" s="329" t="s">
        <v>93</v>
      </c>
      <c r="M3" s="373" t="s">
        <v>11</v>
      </c>
      <c r="N3" s="370"/>
    </row>
    <row r="4" spans="1:14" ht="15.75" thickBot="1" x14ac:dyDescent="0.3">
      <c r="A4" s="362"/>
      <c r="B4" s="364"/>
      <c r="C4" s="372"/>
      <c r="D4" s="366"/>
      <c r="E4" s="362"/>
      <c r="F4" s="366"/>
      <c r="G4" s="362"/>
      <c r="H4" s="366"/>
      <c r="I4" s="362"/>
      <c r="J4" s="362"/>
      <c r="K4" s="369"/>
      <c r="L4" s="362"/>
      <c r="M4" s="374"/>
      <c r="N4" s="364"/>
    </row>
    <row r="5" spans="1:14" ht="15.75" thickBot="1" x14ac:dyDescent="0.3">
      <c r="A5" s="34">
        <v>1</v>
      </c>
      <c r="B5" s="35" t="s">
        <v>39</v>
      </c>
      <c r="C5" s="160">
        <f>[1]STA_SP2_NO!$C$11</f>
        <v>30927</v>
      </c>
      <c r="D5" s="87">
        <f>'[2]СП-2 (н.о.)'!$C$14</f>
        <v>55711</v>
      </c>
      <c r="E5" s="160">
        <f>'[3]СП-2 (н.о.)'!$C$14</f>
        <v>44721</v>
      </c>
      <c r="F5" s="87">
        <f>[4]STA_SP2_NO!$C$11</f>
        <v>44052</v>
      </c>
      <c r="G5" s="160">
        <f>[5]STA_SP2_NO!$C$11</f>
        <v>75313</v>
      </c>
      <c r="H5" s="168">
        <f>[6]STA_SP2_NO!$C$11</f>
        <v>48562</v>
      </c>
      <c r="I5" s="160">
        <f>[7]STA_SP2_NO!$C$11</f>
        <v>37480</v>
      </c>
      <c r="J5" s="87">
        <f>'[8]СП-2 (н.о.)'!$C$14</f>
        <v>72477</v>
      </c>
      <c r="K5" s="160">
        <f>'[9]СП-2 (н.о.)'!$C$14</f>
        <v>54143</v>
      </c>
      <c r="L5" s="87">
        <f>'[10]СП-2 (н.о.)'!$C$14</f>
        <v>35248</v>
      </c>
      <c r="M5" s="160">
        <f>'[11]СП-2 (н.о.)'!$C$14</f>
        <v>53295</v>
      </c>
      <c r="N5" s="163">
        <f t="shared" ref="N5:N17" si="0">SUM(C5:M5)</f>
        <v>551929</v>
      </c>
    </row>
    <row r="6" spans="1:14" ht="15.75" thickBot="1" x14ac:dyDescent="0.3">
      <c r="A6" s="36">
        <v>2</v>
      </c>
      <c r="B6" s="37" t="s">
        <v>40</v>
      </c>
      <c r="C6" s="160">
        <f>[1]STA_SP2_NO!$C$12</f>
        <v>3172</v>
      </c>
      <c r="D6" s="87">
        <f>'[2]СП-2 (н.о.)'!$C$15</f>
        <v>6735</v>
      </c>
      <c r="E6" s="80">
        <f>'[3]СП-2 (н.о.)'!$C$15</f>
        <v>2438</v>
      </c>
      <c r="F6" s="87">
        <f>[4]STA_SP2_NO!$C$12</f>
        <v>6282</v>
      </c>
      <c r="G6" s="160">
        <f>[5]STA_SP2_NO!$C$12</f>
        <v>6317</v>
      </c>
      <c r="H6" s="168">
        <f>[6]STA_SP2_NO!$C$12</f>
        <v>3957</v>
      </c>
      <c r="I6" s="160">
        <f>[7]STA_SP2_NO!$C$12</f>
        <v>3216</v>
      </c>
      <c r="J6" s="87">
        <f>'[8]СП-2 (н.о.)'!$C$15</f>
        <v>8101</v>
      </c>
      <c r="K6" s="80">
        <f>'[9]СП-2 (н.о.)'!$C$15</f>
        <v>5349</v>
      </c>
      <c r="L6" s="87">
        <f>'[10]СП-2 (н.о.)'!$C$15</f>
        <v>4711</v>
      </c>
      <c r="M6" s="160">
        <f>'[11]СП-2 (н.о.)'!$C$15</f>
        <v>5242</v>
      </c>
      <c r="N6" s="67">
        <f t="shared" si="0"/>
        <v>55520</v>
      </c>
    </row>
    <row r="7" spans="1:14" ht="15.75" thickBot="1" x14ac:dyDescent="0.3">
      <c r="A7" s="36">
        <v>3</v>
      </c>
      <c r="B7" s="37" t="s">
        <v>41</v>
      </c>
      <c r="C7" s="160">
        <f>[1]STA_SP2_NO!$C$13</f>
        <v>163</v>
      </c>
      <c r="D7" s="87">
        <f>'[2]СП-2 (н.о.)'!$C$16</f>
        <v>428</v>
      </c>
      <c r="E7" s="66">
        <f>'[3]СП-2 (н.о.)'!$C$16</f>
        <v>258</v>
      </c>
      <c r="F7" s="87">
        <f>[4]STA_SP2_NO!$C$13</f>
        <v>395</v>
      </c>
      <c r="G7" s="160">
        <f>[5]STA_SP2_NO!$C$13</f>
        <v>410</v>
      </c>
      <c r="H7" s="168">
        <f>[6]STA_SP2_NO!$C$13</f>
        <v>461</v>
      </c>
      <c r="I7" s="160">
        <f>[7]STA_SP2_NO!$C$13</f>
        <v>209</v>
      </c>
      <c r="J7" s="87">
        <f>'[8]СП-2 (н.о.)'!$C$16</f>
        <v>585</v>
      </c>
      <c r="K7" s="66">
        <f>'[9]СП-2 (н.о.)'!$C$16</f>
        <v>283</v>
      </c>
      <c r="L7" s="87">
        <f>'[10]СП-2 (н.о.)'!$C$16</f>
        <v>335</v>
      </c>
      <c r="M7" s="160">
        <f>'[11]СП-2 (н.о.)'!$C$16</f>
        <v>146</v>
      </c>
      <c r="N7" s="67">
        <f t="shared" si="0"/>
        <v>3673</v>
      </c>
    </row>
    <row r="8" spans="1:14" ht="15.75" thickBot="1" x14ac:dyDescent="0.3">
      <c r="A8" s="36">
        <v>4</v>
      </c>
      <c r="B8" s="37" t="s">
        <v>42</v>
      </c>
      <c r="C8" s="160">
        <f>[1]STA_SP2_NO!$C$14</f>
        <v>391</v>
      </c>
      <c r="D8" s="87">
        <f>'[2]СП-2 (н.о.)'!$C$17</f>
        <v>498</v>
      </c>
      <c r="E8" s="66">
        <f>'[3]СП-2 (н.о.)'!$C$17</f>
        <v>107</v>
      </c>
      <c r="F8" s="87">
        <f>[4]STA_SP2_NO!$C$14</f>
        <v>443</v>
      </c>
      <c r="G8" s="160">
        <f>[5]STA_SP2_NO!$C$14</f>
        <v>907</v>
      </c>
      <c r="H8" s="168">
        <f>[6]STA_SP2_NO!$C$14</f>
        <v>278</v>
      </c>
      <c r="I8" s="160">
        <f>[7]STA_SP2_NO!$C$14</f>
        <v>220</v>
      </c>
      <c r="J8" s="87">
        <f>'[8]СП-2 (н.о.)'!$C$17</f>
        <v>458</v>
      </c>
      <c r="K8" s="160">
        <f>'[9]СП-2 (н.о.)'!$C$17</f>
        <v>774</v>
      </c>
      <c r="L8" s="87">
        <f>'[10]СП-2 (н.о.)'!$C$17</f>
        <v>291</v>
      </c>
      <c r="M8" s="160">
        <f>'[11]СП-2 (н.о.)'!$C$17</f>
        <v>454</v>
      </c>
      <c r="N8" s="67">
        <f t="shared" si="0"/>
        <v>4821</v>
      </c>
    </row>
    <row r="9" spans="1:14" ht="15.75" thickBot="1" x14ac:dyDescent="0.3">
      <c r="A9" s="36">
        <v>5</v>
      </c>
      <c r="B9" s="37" t="s">
        <v>43</v>
      </c>
      <c r="C9" s="160">
        <f>[1]STA_SP2_NO!$C$15</f>
        <v>42</v>
      </c>
      <c r="D9" s="87">
        <f>'[2]СП-2 (н.о.)'!$C$18</f>
        <v>48</v>
      </c>
      <c r="E9" s="66">
        <f>'[3]СП-2 (н.о.)'!$C$18</f>
        <v>69</v>
      </c>
      <c r="F9" s="87">
        <f>[4]STA_SP2_NO!$C$15</f>
        <v>62</v>
      </c>
      <c r="G9" s="160">
        <f>[5]STA_SP2_NO!$C$15</f>
        <v>82</v>
      </c>
      <c r="H9" s="168">
        <f>[6]STA_SP2_NO!$C$15</f>
        <v>62</v>
      </c>
      <c r="I9" s="160">
        <f>[7]STA_SP2_NO!$C$15</f>
        <v>33</v>
      </c>
      <c r="J9" s="87">
        <f>'[8]СП-2 (н.о.)'!$C$18</f>
        <v>57</v>
      </c>
      <c r="K9" s="80">
        <f>'[9]СП-2 (н.о.)'!$C$18</f>
        <v>255</v>
      </c>
      <c r="L9" s="87">
        <f>'[10]СП-2 (н.о.)'!$C$18</f>
        <v>60</v>
      </c>
      <c r="M9" s="160">
        <f>'[11]СП-2 (н.о.)'!$C$18</f>
        <v>42</v>
      </c>
      <c r="N9" s="67">
        <f t="shared" si="0"/>
        <v>812</v>
      </c>
    </row>
    <row r="10" spans="1:14" ht="15.75" thickBot="1" x14ac:dyDescent="0.3">
      <c r="A10" s="36">
        <v>6</v>
      </c>
      <c r="B10" s="37" t="s">
        <v>44</v>
      </c>
      <c r="C10" s="160">
        <f>[1]STA_SP2_NO!$C$16</f>
        <v>2448</v>
      </c>
      <c r="D10" s="87">
        <f>'[2]СП-2 (н.о.)'!$C$19</f>
        <v>3420</v>
      </c>
      <c r="E10" s="80">
        <f>'[3]СП-2 (н.о.)'!$C$19</f>
        <v>465</v>
      </c>
      <c r="F10" s="87">
        <f>[4]STA_SP2_NO!$C$16</f>
        <v>3666</v>
      </c>
      <c r="G10" s="160">
        <f>[5]STA_SP2_NO!$C$16</f>
        <v>3659</v>
      </c>
      <c r="H10" s="168">
        <f>[6]STA_SP2_NO!$C$16</f>
        <v>2746</v>
      </c>
      <c r="I10" s="160">
        <f>[7]STA_SP2_NO!$C$16</f>
        <v>2329</v>
      </c>
      <c r="J10" s="87">
        <f>'[8]СП-2 (н.о.)'!$C$19</f>
        <v>4969</v>
      </c>
      <c r="K10" s="66">
        <f>'[9]СП-2 (н.о.)'!$C$19</f>
        <v>3604</v>
      </c>
      <c r="L10" s="87">
        <f>'[10]СП-2 (н.о.)'!$C$19</f>
        <v>2079</v>
      </c>
      <c r="M10" s="160">
        <f>'[11]СП-2 (н.о.)'!$C$19</f>
        <v>4220</v>
      </c>
      <c r="N10" s="67">
        <f t="shared" si="0"/>
        <v>33605</v>
      </c>
    </row>
    <row r="11" spans="1:14" ht="15.75" thickBot="1" x14ac:dyDescent="0.3">
      <c r="A11" s="36">
        <v>7</v>
      </c>
      <c r="B11" s="37" t="s">
        <v>45</v>
      </c>
      <c r="C11" s="160">
        <f>[1]STA_SP2_NO!$C$17</f>
        <v>720</v>
      </c>
      <c r="D11" s="87">
        <f>'[2]СП-2 (н.о.)'!$C$20</f>
        <v>2001</v>
      </c>
      <c r="E11" s="66">
        <f>'[3]СП-2 (н.о.)'!$C$20</f>
        <v>340</v>
      </c>
      <c r="F11" s="87">
        <f>[4]STA_SP2_NO!$C$17</f>
        <v>1379</v>
      </c>
      <c r="G11" s="160">
        <f>[5]STA_SP2_NO!$C$17</f>
        <v>1293</v>
      </c>
      <c r="H11" s="168">
        <f>[6]STA_SP2_NO!$C$17</f>
        <v>685</v>
      </c>
      <c r="I11" s="160">
        <f>[7]STA_SP2_NO!$C$17</f>
        <v>289</v>
      </c>
      <c r="J11" s="87">
        <f>'[8]СП-2 (н.о.)'!$C$20</f>
        <v>1587</v>
      </c>
      <c r="K11" s="160">
        <f>'[9]СП-2 (н.о.)'!$C$20</f>
        <v>1497</v>
      </c>
      <c r="L11" s="87">
        <f>'[10]СП-2 (н.о.)'!$C$20</f>
        <v>1061</v>
      </c>
      <c r="M11" s="160">
        <f>'[11]СП-2 (н.о.)'!$C$20</f>
        <v>995</v>
      </c>
      <c r="N11" s="67">
        <f t="shared" si="0"/>
        <v>11847</v>
      </c>
    </row>
    <row r="12" spans="1:14" ht="15.75" thickBot="1" x14ac:dyDescent="0.3">
      <c r="A12" s="36">
        <v>8</v>
      </c>
      <c r="B12" s="37" t="s">
        <v>46</v>
      </c>
      <c r="C12" s="160">
        <f>[1]STA_SP2_NO!$C$18</f>
        <v>88</v>
      </c>
      <c r="D12" s="87">
        <f>'[2]СП-2 (н.о.)'!$C$21</f>
        <v>155</v>
      </c>
      <c r="E12" s="66">
        <f>'[3]СП-2 (н.о.)'!$C$21</f>
        <v>71</v>
      </c>
      <c r="F12" s="87">
        <f>[4]STA_SP2_NO!$C$18</f>
        <v>135</v>
      </c>
      <c r="G12" s="160">
        <f>[5]STA_SP2_NO!$C$18</f>
        <v>228</v>
      </c>
      <c r="H12" s="168">
        <f>[6]STA_SP2_NO!$C$18</f>
        <v>110</v>
      </c>
      <c r="I12" s="160">
        <f>[7]STA_SP2_NO!$C$18</f>
        <v>350</v>
      </c>
      <c r="J12" s="87">
        <f>'[8]СП-2 (н.о.)'!$C$21</f>
        <v>275</v>
      </c>
      <c r="K12" s="80">
        <f>'[9]СП-2 (н.о.)'!$C$21</f>
        <v>425</v>
      </c>
      <c r="L12" s="87">
        <f>'[10]СП-2 (н.о.)'!$C$21</f>
        <v>124</v>
      </c>
      <c r="M12" s="160">
        <f>'[11]СП-2 (н.о.)'!$C$21</f>
        <v>222</v>
      </c>
      <c r="N12" s="67">
        <f t="shared" si="0"/>
        <v>2183</v>
      </c>
    </row>
    <row r="13" spans="1:14" ht="23.25" thickBot="1" x14ac:dyDescent="0.3">
      <c r="A13" s="36">
        <v>9</v>
      </c>
      <c r="B13" s="65" t="s">
        <v>47</v>
      </c>
      <c r="C13" s="160">
        <f>[1]STA_SP2_NO!$C$19</f>
        <v>0</v>
      </c>
      <c r="D13" s="87">
        <f>'[2]СП-2 (н.о.)'!$C$22</f>
        <v>0</v>
      </c>
      <c r="E13" s="66">
        <f>'[3]СП-2 (н.о.)'!$C$22</f>
        <v>0</v>
      </c>
      <c r="F13" s="87">
        <f>[4]STA_SP2_NO!$C$19</f>
        <v>0</v>
      </c>
      <c r="G13" s="160">
        <f>[5]STA_SP2_NO!$C$19</f>
        <v>0</v>
      </c>
      <c r="H13" s="168">
        <f>[6]STA_SP2_NO!$C$19</f>
        <v>0</v>
      </c>
      <c r="I13" s="160">
        <f>[7]STA_SP2_NO!$C$19</f>
        <v>0</v>
      </c>
      <c r="J13" s="87">
        <f>'[8]СП-2 (н.о.)'!$C$22</f>
        <v>0</v>
      </c>
      <c r="K13" s="66">
        <f>'[9]СП-2 (н.о.)'!$C$22</f>
        <v>0</v>
      </c>
      <c r="L13" s="87">
        <f>'[10]СП-2 (н.о.)'!$C$22</f>
        <v>0</v>
      </c>
      <c r="M13" s="160">
        <f>'[11]СП-2 (н.о.)'!$C$22</f>
        <v>0</v>
      </c>
      <c r="N13" s="67">
        <f t="shared" si="0"/>
        <v>0</v>
      </c>
    </row>
    <row r="14" spans="1:14" ht="23.25" thickBot="1" x14ac:dyDescent="0.3">
      <c r="A14" s="36">
        <v>10</v>
      </c>
      <c r="B14" s="65" t="s">
        <v>48</v>
      </c>
      <c r="C14" s="80">
        <f>[1]STA_SP2_NO!$C$20</f>
        <v>0</v>
      </c>
      <c r="D14" s="87">
        <f>'[2]СП-2 (н.о.)'!$C$23</f>
        <v>0</v>
      </c>
      <c r="E14" s="66">
        <f>'[3]СП-2 (н.о.)'!$C$23</f>
        <v>0</v>
      </c>
      <c r="F14" s="87">
        <f>[4]STA_SP2_NO!$C$20</f>
        <v>0</v>
      </c>
      <c r="G14" s="160">
        <f>[5]STA_SP2_NO!$C$20</f>
        <v>0</v>
      </c>
      <c r="H14" s="168">
        <f>[6]STA_SP2_NO!$C$20</f>
        <v>0</v>
      </c>
      <c r="I14" s="160">
        <f>[7]STA_SP2_NO!$C$20</f>
        <v>0</v>
      </c>
      <c r="J14" s="87">
        <f>'[8]СП-2 (н.о.)'!$C$23</f>
        <v>0</v>
      </c>
      <c r="K14" s="160">
        <f>'[9]СП-2 (н.о.)'!$C$23</f>
        <v>0</v>
      </c>
      <c r="L14" s="87">
        <f>'[10]СП-2 (н.о.)'!$C$23</f>
        <v>0</v>
      </c>
      <c r="M14" s="160">
        <f>'[11]СП-2 (н.о.)'!$C$23</f>
        <v>0</v>
      </c>
      <c r="N14" s="6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80">
        <f>[1]STA_SP2_NO!$C$21</f>
        <v>0</v>
      </c>
      <c r="D15" s="87">
        <f>'[2]СП-2 (н.о.)'!$C$24</f>
        <v>0</v>
      </c>
      <c r="E15" s="66">
        <f>'[3]СП-2 (н.о.)'!$C$24</f>
        <v>0</v>
      </c>
      <c r="F15" s="87">
        <f>[4]STA_SP2_NO!$C$21</f>
        <v>0</v>
      </c>
      <c r="G15" s="160">
        <f>[5]STA_SP2_NO!$C$21</f>
        <v>0</v>
      </c>
      <c r="H15" s="168">
        <f>[6]STA_SP2_NO!$C$21</f>
        <v>932</v>
      </c>
      <c r="I15" s="160">
        <f>[7]STA_SP2_NO!$C$21</f>
        <v>0</v>
      </c>
      <c r="J15" s="87">
        <f>'[8]СП-2 (н.о.)'!$C$24</f>
        <v>0</v>
      </c>
      <c r="K15" s="80">
        <f>'[9]СП-2 (н.о.)'!$C$24</f>
        <v>0</v>
      </c>
      <c r="L15" s="87">
        <f>'[10]СП-2 (н.о.)'!$C$24</f>
        <v>0</v>
      </c>
      <c r="M15" s="160">
        <f>'[11]СП-2 (н.о.)'!$C$24</f>
        <v>0</v>
      </c>
      <c r="N15" s="67">
        <f t="shared" si="0"/>
        <v>932</v>
      </c>
    </row>
    <row r="16" spans="1:14" ht="49.5" customHeight="1" thickBot="1" x14ac:dyDescent="0.3">
      <c r="A16" s="36">
        <v>12</v>
      </c>
      <c r="B16" s="65" t="s">
        <v>50</v>
      </c>
      <c r="C16" s="80">
        <f>[1]STA_SP2_NO!$C$22</f>
        <v>0</v>
      </c>
      <c r="D16" s="87">
        <f>'[2]СП-2 (н.о.)'!$C$25</f>
        <v>0</v>
      </c>
      <c r="E16" s="66">
        <f>'[3]СП-2 (н.о.)'!$C$25</f>
        <v>0</v>
      </c>
      <c r="F16" s="87">
        <f>[4]STA_SP2_NO!$C$22</f>
        <v>0</v>
      </c>
      <c r="G16" s="160">
        <f>[5]STA_SP2_NO!$C$22</f>
        <v>0</v>
      </c>
      <c r="H16" s="168">
        <f>[6]STA_SP2_NO!$C$22</f>
        <v>0</v>
      </c>
      <c r="I16" s="160">
        <f>[7]STA_SP2_NO!$C$22</f>
        <v>0</v>
      </c>
      <c r="J16" s="87">
        <f>'[8]СП-2 (н.о.)'!$C$25</f>
        <v>0</v>
      </c>
      <c r="K16" s="66">
        <f>'[9]СП-2 (н.о.)'!$C$25</f>
        <v>0</v>
      </c>
      <c r="L16" s="87">
        <f>'[10]СП-2 (н.о.)'!$C$25</f>
        <v>0</v>
      </c>
      <c r="M16" s="160">
        <f>'[11]СП-2 (н.о.)'!$C$25</f>
        <v>0</v>
      </c>
      <c r="N16" s="6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80">
        <f>[1]STA_SP2_NO!$C$23</f>
        <v>96</v>
      </c>
      <c r="D17" s="87">
        <f>'[2]СП-2 (н.о.)'!$C$26</f>
        <v>0</v>
      </c>
      <c r="E17" s="66">
        <f>'[3]СП-2 (н.о.)'!$C$26</f>
        <v>0</v>
      </c>
      <c r="F17" s="87">
        <f>[4]STA_SP2_NO!$C$23</f>
        <v>0</v>
      </c>
      <c r="G17" s="160">
        <f>[5]STA_SP2_NO!$C$23</f>
        <v>0</v>
      </c>
      <c r="H17" s="168">
        <f>[6]STA_SP2_NO!$C$23</f>
        <v>78</v>
      </c>
      <c r="I17" s="160">
        <f>[7]STA_SP2_NO!$C$23</f>
        <v>0</v>
      </c>
      <c r="J17" s="87">
        <f>'[8]СП-2 (н.о.)'!$C$26</f>
        <v>0</v>
      </c>
      <c r="K17" s="160">
        <f>'[9]СП-2 (н.о.)'!$C$26</f>
        <v>0</v>
      </c>
      <c r="L17" s="87">
        <f>'[10]СП-2 (н.о.)'!$C$26</f>
        <v>0</v>
      </c>
      <c r="M17" s="160">
        <f>'[11]СП-2 (н.о.)'!$C$26</f>
        <v>2</v>
      </c>
      <c r="N17" s="67">
        <f t="shared" si="0"/>
        <v>176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38047</v>
      </c>
      <c r="D18" s="46">
        <f>SUM(D5:D17)</f>
        <v>68996</v>
      </c>
      <c r="E18" s="45">
        <f t="shared" si="1"/>
        <v>48469</v>
      </c>
      <c r="F18" s="46">
        <f t="shared" si="1"/>
        <v>56414</v>
      </c>
      <c r="G18" s="45">
        <f>SUM(G5:G17)</f>
        <v>88209</v>
      </c>
      <c r="H18" s="46">
        <f t="shared" si="1"/>
        <v>57871</v>
      </c>
      <c r="I18" s="45">
        <f t="shared" si="1"/>
        <v>44126</v>
      </c>
      <c r="J18" s="46">
        <f t="shared" si="1"/>
        <v>88509</v>
      </c>
      <c r="K18" s="45">
        <f t="shared" si="1"/>
        <v>66330</v>
      </c>
      <c r="L18" s="46">
        <f t="shared" si="1"/>
        <v>43909</v>
      </c>
      <c r="M18" s="45">
        <f t="shared" si="1"/>
        <v>64618</v>
      </c>
      <c r="N18" s="43">
        <f>SUM(N5:N17)</f>
        <v>665498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35" t="s">
        <v>53</v>
      </c>
      <c r="B20" s="336"/>
      <c r="C20" s="52">
        <f>C18/N18</f>
        <v>5.7170720272637934E-2</v>
      </c>
      <c r="D20" s="51">
        <f>D18/N18</f>
        <v>0.1036757435784931</v>
      </c>
      <c r="E20" s="52">
        <f>E18/N18</f>
        <v>7.2831173046350256E-2</v>
      </c>
      <c r="F20" s="51">
        <f>F18/N18</f>
        <v>8.4769601110747134E-2</v>
      </c>
      <c r="G20" s="52">
        <f>G18/N18</f>
        <v>0.13254585288009882</v>
      </c>
      <c r="H20" s="51">
        <f>H18/N18</f>
        <v>8.6958939020102238E-2</v>
      </c>
      <c r="I20" s="52">
        <f>I18/N18</f>
        <v>6.6305233073577982E-2</v>
      </c>
      <c r="J20" s="51">
        <f>J18/N18</f>
        <v>0.13299664311538126</v>
      </c>
      <c r="K20" s="52">
        <f>K18/N18</f>
        <v>9.9669721020949731E-2</v>
      </c>
      <c r="L20" s="51">
        <f>L18/N18</f>
        <v>6.5979161470057016E-2</v>
      </c>
      <c r="M20" s="52">
        <f>M18/N18</f>
        <v>9.7097211411604545E-2</v>
      </c>
      <c r="N20" s="5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I19" sqref="I19"/>
    </sheetView>
  </sheetViews>
  <sheetFormatPr defaultRowHeight="15" x14ac:dyDescent="0.25"/>
  <cols>
    <col min="1" max="1" width="4.42578125" customWidth="1"/>
    <col min="2" max="2" width="28.28515625" customWidth="1"/>
    <col min="3" max="3" width="9.140625" customWidth="1"/>
  </cols>
  <sheetData>
    <row r="1" spans="1:14" ht="26.25" customHeight="1" thickBot="1" x14ac:dyDescent="0.3">
      <c r="A1" s="166"/>
      <c r="B1" s="29"/>
      <c r="C1" s="324" t="s">
        <v>102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52</v>
      </c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ht="12.75" customHeight="1" x14ac:dyDescent="0.25">
      <c r="A3" s="361"/>
      <c r="B3" s="363"/>
      <c r="C3" s="382" t="s">
        <v>69</v>
      </c>
      <c r="D3" s="329" t="s">
        <v>4</v>
      </c>
      <c r="E3" s="367" t="s">
        <v>5</v>
      </c>
      <c r="F3" s="329" t="s">
        <v>6</v>
      </c>
      <c r="G3" s="367" t="s">
        <v>7</v>
      </c>
      <c r="H3" s="329" t="s">
        <v>8</v>
      </c>
      <c r="I3" s="367" t="s">
        <v>94</v>
      </c>
      <c r="J3" s="329" t="s">
        <v>9</v>
      </c>
      <c r="K3" s="379" t="s">
        <v>38</v>
      </c>
      <c r="L3" s="329" t="s">
        <v>93</v>
      </c>
      <c r="M3" s="367" t="s">
        <v>11</v>
      </c>
      <c r="N3" s="370"/>
    </row>
    <row r="4" spans="1:14" ht="9" customHeight="1" x14ac:dyDescent="0.25">
      <c r="A4" s="375"/>
      <c r="B4" s="376"/>
      <c r="C4" s="383"/>
      <c r="D4" s="376"/>
      <c r="E4" s="378"/>
      <c r="F4" s="376"/>
      <c r="G4" s="378"/>
      <c r="H4" s="376"/>
      <c r="I4" s="378"/>
      <c r="J4" s="376"/>
      <c r="K4" s="380"/>
      <c r="L4" s="376"/>
      <c r="M4" s="378"/>
      <c r="N4" s="376"/>
    </row>
    <row r="5" spans="1:14" ht="5.25" customHeight="1" thickBot="1" x14ac:dyDescent="0.3">
      <c r="A5" s="362"/>
      <c r="B5" s="364"/>
      <c r="C5" s="384"/>
      <c r="D5" s="362"/>
      <c r="E5" s="362"/>
      <c r="F5" s="362"/>
      <c r="G5" s="362"/>
      <c r="H5" s="362"/>
      <c r="I5" s="362"/>
      <c r="J5" s="362"/>
      <c r="K5" s="381"/>
      <c r="L5" s="362"/>
      <c r="M5" s="362"/>
      <c r="N5" s="364"/>
    </row>
    <row r="6" spans="1:14" ht="15.75" thickBot="1" x14ac:dyDescent="0.3">
      <c r="A6" s="34">
        <v>1</v>
      </c>
      <c r="B6" s="35" t="s">
        <v>39</v>
      </c>
      <c r="C6" s="79">
        <f>[1]STA_SP2_NO!$D$11</f>
        <v>157782.44</v>
      </c>
      <c r="D6" s="87">
        <f>'[2]СП-2 (н.о.)'!$D$14</f>
        <v>307189.50900000002</v>
      </c>
      <c r="E6" s="160">
        <f>'[3]СП-2 (н.о.)'!$D$14</f>
        <v>246977</v>
      </c>
      <c r="F6" s="173">
        <f>[4]STA_SP2_NO!$D$11</f>
        <v>251168.43</v>
      </c>
      <c r="G6" s="194">
        <f>[5]STA_SP2_NO!$D$11</f>
        <v>428202</v>
      </c>
      <c r="H6" s="173">
        <f>[6]STA_SP2_NO!$D$11</f>
        <v>263844</v>
      </c>
      <c r="I6" s="160">
        <f>[7]STA_SP2_NO!$D$11</f>
        <v>213343</v>
      </c>
      <c r="J6" s="173">
        <f>'[8]СП-2 (н.о.)'!$D$14</f>
        <v>407019</v>
      </c>
      <c r="K6" s="194">
        <f>'[9]СП-2 (н.о.)'!$D$14</f>
        <v>292429</v>
      </c>
      <c r="L6" s="67">
        <f>'[10]СП-2 (н.о.)'!$D$14</f>
        <v>203008.47</v>
      </c>
      <c r="M6" s="194">
        <f>'[11]СП-2 (н.о.)'!$D$14</f>
        <v>294297</v>
      </c>
      <c r="N6" s="163">
        <f t="shared" ref="N6:N18" si="0">SUM(C6:M6)</f>
        <v>3065259.8489999999</v>
      </c>
    </row>
    <row r="7" spans="1:14" ht="15.75" thickBot="1" x14ac:dyDescent="0.3">
      <c r="A7" s="36">
        <v>2</v>
      </c>
      <c r="B7" s="37" t="s">
        <v>40</v>
      </c>
      <c r="C7" s="79">
        <f>[1]STA_SP2_NO!$D$12</f>
        <v>36286.54</v>
      </c>
      <c r="D7" s="87">
        <f>'[2]СП-2 (н.о.)'!$D$15</f>
        <v>81617.923999999999</v>
      </c>
      <c r="E7" s="80">
        <f>'[3]СП-2 (н.о.)'!$D$15</f>
        <v>29874</v>
      </c>
      <c r="F7" s="173">
        <f>[4]STA_SP2_NO!$D$12</f>
        <v>70931.399999999994</v>
      </c>
      <c r="G7" s="194">
        <f>[5]STA_SP2_NO!$D$12</f>
        <v>69257</v>
      </c>
      <c r="H7" s="173">
        <f>[6]STA_SP2_NO!$D$12</f>
        <v>40443</v>
      </c>
      <c r="I7" s="160">
        <f>[7]STA_SP2_NO!$D$12</f>
        <v>31839</v>
      </c>
      <c r="J7" s="173">
        <f>'[8]СП-2 (н.о.)'!$D$15</f>
        <v>88799</v>
      </c>
      <c r="K7" s="194">
        <f>'[9]СП-2 (н.о.)'!$D$15</f>
        <v>59443</v>
      </c>
      <c r="L7" s="67">
        <f>'[10]СП-2 (н.о.)'!$D$15</f>
        <v>54171.35</v>
      </c>
      <c r="M7" s="194">
        <f>'[11]СП-2 (н.о.)'!$D$15</f>
        <v>56000</v>
      </c>
      <c r="N7" s="67">
        <f t="shared" si="0"/>
        <v>618662.21400000004</v>
      </c>
    </row>
    <row r="8" spans="1:14" ht="15.75" thickBot="1" x14ac:dyDescent="0.3">
      <c r="A8" s="36">
        <v>3</v>
      </c>
      <c r="B8" s="37" t="s">
        <v>41</v>
      </c>
      <c r="C8" s="79">
        <f>[1]STA_SP2_NO!$D$13</f>
        <v>3247.94</v>
      </c>
      <c r="D8" s="87">
        <f>'[2]СП-2 (н.о.)'!$D$16</f>
        <v>8347.0149999999994</v>
      </c>
      <c r="E8" s="80">
        <f>'[3]СП-2 (н.о.)'!$D$16</f>
        <v>4071</v>
      </c>
      <c r="F8" s="173">
        <f>[4]STA_SP2_NO!$D$13</f>
        <v>8655.76</v>
      </c>
      <c r="G8" s="194">
        <f>[5]STA_SP2_NO!$D$13</f>
        <v>8424</v>
      </c>
      <c r="H8" s="173">
        <f>[6]STA_SP2_NO!$D$13</f>
        <v>4746</v>
      </c>
      <c r="I8" s="160">
        <f>[7]STA_SP2_NO!$D$13</f>
        <v>5322</v>
      </c>
      <c r="J8" s="173">
        <f>'[8]СП-2 (н.о.)'!$D$16</f>
        <v>13143</v>
      </c>
      <c r="K8" s="194">
        <f>'[9]СП-2 (н.о.)'!$D$16</f>
        <v>4804.7389999999996</v>
      </c>
      <c r="L8" s="67">
        <f>'[10]СП-2 (н.о.)'!$D$16</f>
        <v>7426.28</v>
      </c>
      <c r="M8" s="194">
        <f>'[11]СП-2 (н.о.)'!$D$16</f>
        <v>3535</v>
      </c>
      <c r="N8" s="67">
        <f t="shared" si="0"/>
        <v>71722.733999999997</v>
      </c>
    </row>
    <row r="9" spans="1:14" ht="15.75" thickBot="1" x14ac:dyDescent="0.3">
      <c r="A9" s="36">
        <v>4</v>
      </c>
      <c r="B9" s="37" t="s">
        <v>42</v>
      </c>
      <c r="C9" s="79">
        <f>[1]STA_SP2_NO!$D$14</f>
        <v>294.41000000000003</v>
      </c>
      <c r="D9" s="87">
        <f>'[2]СП-2 (н.о.)'!$D$17</f>
        <v>404.96600000000001</v>
      </c>
      <c r="E9" s="66">
        <f>'[3]СП-2 (н.о.)'!$D$17</f>
        <v>283</v>
      </c>
      <c r="F9" s="173">
        <f>[4]STA_SP2_NO!$D$14</f>
        <v>360.37</v>
      </c>
      <c r="G9" s="194">
        <f>[5]STA_SP2_NO!$D$14</f>
        <v>587</v>
      </c>
      <c r="H9" s="173">
        <f>[6]STA_SP2_NO!$D$14</f>
        <v>207</v>
      </c>
      <c r="I9" s="160">
        <f>[7]STA_SP2_NO!$D$14</f>
        <v>162</v>
      </c>
      <c r="J9" s="173">
        <f>'[8]СП-2 (н.о.)'!$D$17</f>
        <v>345</v>
      </c>
      <c r="K9" s="194">
        <f>'[9]СП-2 (н.о.)'!$D$17</f>
        <v>564</v>
      </c>
      <c r="L9" s="67">
        <f>'[10]СП-2 (н.о.)'!$D$17</f>
        <v>223.26</v>
      </c>
      <c r="M9" s="194">
        <f>'[11]СП-2 (н.о.)'!$D$17</f>
        <v>787</v>
      </c>
      <c r="N9" s="67">
        <f t="shared" si="0"/>
        <v>4218.0060000000003</v>
      </c>
    </row>
    <row r="10" spans="1:14" ht="15.75" thickBot="1" x14ac:dyDescent="0.3">
      <c r="A10" s="36">
        <v>5</v>
      </c>
      <c r="B10" s="37" t="s">
        <v>43</v>
      </c>
      <c r="C10" s="79">
        <f>[1]STA_SP2_NO!$D$15</f>
        <v>122.41</v>
      </c>
      <c r="D10" s="87">
        <f>'[2]СП-2 (н.о.)'!$D$18</f>
        <v>140.631</v>
      </c>
      <c r="E10" s="66">
        <f>'[3]СП-2 (н.о.)'!$D$18</f>
        <v>326</v>
      </c>
      <c r="F10" s="173">
        <f>[4]STA_SP2_NO!$D$15</f>
        <v>181.95</v>
      </c>
      <c r="G10" s="194">
        <f>[5]STA_SP2_NO!$D$15</f>
        <v>248</v>
      </c>
      <c r="H10" s="173">
        <f>[6]STA_SP2_NO!$D$15</f>
        <v>194</v>
      </c>
      <c r="I10" s="160">
        <f>[7]STA_SP2_NO!$D$15</f>
        <v>96</v>
      </c>
      <c r="J10" s="173">
        <f>'[8]СП-2 (н.о.)'!$D$18</f>
        <v>159</v>
      </c>
      <c r="K10" s="194">
        <f>'[9]СП-2 (н.о.)'!$D$18</f>
        <v>714</v>
      </c>
      <c r="L10" s="67">
        <f>'[10]СП-2 (н.о.)'!$D$18</f>
        <v>202.2</v>
      </c>
      <c r="M10" s="194">
        <f>'[11]СП-2 (н.о.)'!$D$18</f>
        <v>138</v>
      </c>
      <c r="N10" s="67">
        <f t="shared" si="0"/>
        <v>2522.1909999999998</v>
      </c>
    </row>
    <row r="11" spans="1:14" ht="15.75" thickBot="1" x14ac:dyDescent="0.3">
      <c r="A11" s="36">
        <v>6</v>
      </c>
      <c r="B11" s="37" t="s">
        <v>44</v>
      </c>
      <c r="C11" s="79">
        <f>[1]STA_SP2_NO!$D$16</f>
        <v>3274.65</v>
      </c>
      <c r="D11" s="87">
        <f>'[2]СП-2 (н.о.)'!$D$19</f>
        <v>5693.4080000000004</v>
      </c>
      <c r="E11" s="80">
        <f>'[3]СП-2 (н.о.)'!$D$19</f>
        <v>821</v>
      </c>
      <c r="F11" s="173">
        <f>[4]STA_SP2_NO!$D$16</f>
        <v>6961.13</v>
      </c>
      <c r="G11" s="194">
        <f>[5]STA_SP2_NO!$D$16</f>
        <v>5202</v>
      </c>
      <c r="H11" s="173">
        <f>[6]STA_SP2_NO!$D$16</f>
        <v>3895</v>
      </c>
      <c r="I11" s="160">
        <f>[7]STA_SP2_NO!$D$16</f>
        <v>3763</v>
      </c>
      <c r="J11" s="173">
        <f>'[8]СП-2 (н.о.)'!$D$19</f>
        <v>7855</v>
      </c>
      <c r="K11" s="194">
        <f>'[9]СП-2 (н.о.)'!$D$19</f>
        <v>5265</v>
      </c>
      <c r="L11" s="67">
        <f>'[10]СП-2 (н.о.)'!$D$19</f>
        <v>3168.19</v>
      </c>
      <c r="M11" s="194">
        <f>'[11]СП-2 (н.о.)'!$D$19</f>
        <v>7322</v>
      </c>
      <c r="N11" s="67">
        <f t="shared" si="0"/>
        <v>53220.378000000004</v>
      </c>
    </row>
    <row r="12" spans="1:14" ht="15.75" thickBot="1" x14ac:dyDescent="0.3">
      <c r="A12" s="36">
        <v>7</v>
      </c>
      <c r="B12" s="37" t="s">
        <v>45</v>
      </c>
      <c r="C12" s="79">
        <f>[1]STA_SP2_NO!$D$17</f>
        <v>240.58</v>
      </c>
      <c r="D12" s="87">
        <f>'[2]СП-2 (н.о.)'!$D$20</f>
        <v>643.60500000000002</v>
      </c>
      <c r="E12" s="66">
        <f>'[3]СП-2 (н.о.)'!$D$20</f>
        <v>105</v>
      </c>
      <c r="F12" s="173">
        <f>[4]STA_SP2_NO!$D$17</f>
        <v>448.5</v>
      </c>
      <c r="G12" s="194">
        <f>[5]STA_SP2_NO!$D$17</f>
        <v>407</v>
      </c>
      <c r="H12" s="173">
        <f>[6]STA_SP2_NO!$D$17</f>
        <v>222</v>
      </c>
      <c r="I12" s="160">
        <f>[7]STA_SP2_NO!$D$17</f>
        <v>79</v>
      </c>
      <c r="J12" s="173">
        <f>'[8]СП-2 (н.о.)'!$D$20</f>
        <v>504</v>
      </c>
      <c r="K12" s="194">
        <f>'[9]СП-2 (н.о.)'!$D$20</f>
        <v>509</v>
      </c>
      <c r="L12" s="67">
        <f>'[10]СП-2 (н.о.)'!$D$20</f>
        <v>341.62</v>
      </c>
      <c r="M12" s="194">
        <f>'[11]СП-2 (н.о.)'!$D$20</f>
        <v>326</v>
      </c>
      <c r="N12" s="67">
        <f t="shared" si="0"/>
        <v>3826.3049999999998</v>
      </c>
    </row>
    <row r="13" spans="1:14" ht="15.75" thickBot="1" x14ac:dyDescent="0.3">
      <c r="A13" s="36">
        <v>8</v>
      </c>
      <c r="B13" s="37" t="s">
        <v>46</v>
      </c>
      <c r="C13" s="79">
        <f>[1]STA_SP2_NO!$D$18</f>
        <v>340.22</v>
      </c>
      <c r="D13" s="87">
        <f>'[2]СП-2 (н.о.)'!$D$21</f>
        <v>579.10599999999999</v>
      </c>
      <c r="E13" s="66">
        <f>'[3]СП-2 (н.о.)'!$D$21</f>
        <v>355</v>
      </c>
      <c r="F13" s="173">
        <f>[4]STA_SP2_NO!$D$18</f>
        <v>521.04999999999995</v>
      </c>
      <c r="G13" s="194">
        <f>[5]STA_SP2_NO!$D$18</f>
        <v>861</v>
      </c>
      <c r="H13" s="173">
        <f>[6]STA_SP2_NO!$D$18</f>
        <v>442</v>
      </c>
      <c r="I13" s="160">
        <f>[7]STA_SP2_NO!$D$18</f>
        <v>413</v>
      </c>
      <c r="J13" s="173">
        <f>'[8]СП-2 (н.о.)'!$D$21</f>
        <v>938</v>
      </c>
      <c r="K13" s="194">
        <f>'[9]СП-2 (н.о.)'!$D$21</f>
        <v>1655</v>
      </c>
      <c r="L13" s="67">
        <f>'[10]СП-2 (н.о.)'!$D$21</f>
        <v>461.56</v>
      </c>
      <c r="M13" s="194">
        <f>'[11]СП-2 (н.о.)'!$D$21</f>
        <v>1514</v>
      </c>
      <c r="N13" s="67">
        <f t="shared" si="0"/>
        <v>8079.9360000000006</v>
      </c>
    </row>
    <row r="14" spans="1:14" ht="23.25" thickBot="1" x14ac:dyDescent="0.3">
      <c r="A14" s="36">
        <v>9</v>
      </c>
      <c r="B14" s="65" t="s">
        <v>47</v>
      </c>
      <c r="C14" s="79">
        <f>[1]STA_SP2_NO!$D$19</f>
        <v>0</v>
      </c>
      <c r="D14" s="87">
        <f>'[2]СП-2 (н.о.)'!$D$22</f>
        <v>0</v>
      </c>
      <c r="E14" s="66">
        <f>'[3]СП-2 (н.о.)'!$D$22</f>
        <v>0</v>
      </c>
      <c r="F14" s="173">
        <f>[4]STA_SP2_NO!$D$19</f>
        <v>0</v>
      </c>
      <c r="G14" s="194">
        <f>[5]STA_SP2_NO!$D$19</f>
        <v>0</v>
      </c>
      <c r="H14" s="173">
        <f>[6]STA_SP2_NO!$D$19</f>
        <v>0</v>
      </c>
      <c r="I14" s="160">
        <f>[7]STA_SP2_NO!$D$19</f>
        <v>0</v>
      </c>
      <c r="J14" s="173">
        <f>'[8]СП-2 (н.о.)'!$D$22</f>
        <v>0</v>
      </c>
      <c r="K14" s="194">
        <f>'[9]СП-2 (н.о.)'!$D$22</f>
        <v>0</v>
      </c>
      <c r="L14" s="67">
        <f>'[10]СП-2 (н.о.)'!$D$22</f>
        <v>0</v>
      </c>
      <c r="M14" s="194">
        <f>'[11]СП-2 (н.о.)'!$D$22</f>
        <v>0</v>
      </c>
      <c r="N14" s="67">
        <f t="shared" si="0"/>
        <v>0</v>
      </c>
    </row>
    <row r="15" spans="1:14" ht="23.25" thickBot="1" x14ac:dyDescent="0.3">
      <c r="A15" s="36">
        <v>10</v>
      </c>
      <c r="B15" s="65" t="s">
        <v>48</v>
      </c>
      <c r="C15" s="79">
        <f>[1]STA_SP2_NO!$D$20</f>
        <v>0</v>
      </c>
      <c r="D15" s="87">
        <f>'[2]СП-2 (н.о.)'!$D$23</f>
        <v>0</v>
      </c>
      <c r="E15" s="66">
        <f>'[3]СП-2 (н.о.)'!$D$23</f>
        <v>0</v>
      </c>
      <c r="F15" s="173">
        <f>[4]STA_SP2_NO!$D$20</f>
        <v>0</v>
      </c>
      <c r="G15" s="194">
        <f>[5]STA_SP2_NO!$D$20</f>
        <v>0</v>
      </c>
      <c r="H15" s="173">
        <f>[6]STA_SP2_NO!$D$20</f>
        <v>0</v>
      </c>
      <c r="I15" s="160">
        <f>[7]STA_SP2_NO!$D$20</f>
        <v>0</v>
      </c>
      <c r="J15" s="173">
        <f>'[8]СП-2 (н.о.)'!$D$23</f>
        <v>0</v>
      </c>
      <c r="K15" s="194">
        <f>'[9]СП-2 (н.о.)'!$D$23</f>
        <v>0</v>
      </c>
      <c r="L15" s="67">
        <f>'[10]СП-2 (н.о.)'!$D$23</f>
        <v>0</v>
      </c>
      <c r="M15" s="194">
        <f>'[11]СП-2 (н.о.)'!$D$23</f>
        <v>0</v>
      </c>
      <c r="N15" s="67">
        <f t="shared" si="0"/>
        <v>0</v>
      </c>
    </row>
    <row r="16" spans="1:14" ht="15.75" thickBot="1" x14ac:dyDescent="0.3">
      <c r="A16" s="36">
        <v>11</v>
      </c>
      <c r="B16" s="37" t="s">
        <v>49</v>
      </c>
      <c r="C16" s="79">
        <f>[1]STA_SP2_NO!$D$21</f>
        <v>0</v>
      </c>
      <c r="D16" s="87">
        <f>'[2]СП-2 (н.о.)'!$D$24</f>
        <v>0</v>
      </c>
      <c r="E16" s="66">
        <f>'[3]СП-2 (н.о.)'!$D$24</f>
        <v>0</v>
      </c>
      <c r="F16" s="173">
        <f>[4]STA_SP2_NO!$D$21</f>
        <v>0</v>
      </c>
      <c r="G16" s="194">
        <f>[5]STA_SP2_NO!$D$21</f>
        <v>0</v>
      </c>
      <c r="H16" s="173">
        <f>[6]STA_SP2_NO!$D$21</f>
        <v>370</v>
      </c>
      <c r="I16" s="160">
        <f>[7]STA_SP2_NO!$D$21</f>
        <v>0</v>
      </c>
      <c r="J16" s="173">
        <f>'[8]СП-2 (н.о.)'!$D$24</f>
        <v>0</v>
      </c>
      <c r="K16" s="194">
        <f>'[9]СП-2 (н.о.)'!$D$24</f>
        <v>0</v>
      </c>
      <c r="L16" s="67">
        <f>'[10]СП-2 (н.о.)'!$D$24</f>
        <v>0</v>
      </c>
      <c r="M16" s="194">
        <f>'[11]СП-2 (н.о.)'!$D$24</f>
        <v>0</v>
      </c>
      <c r="N16" s="67">
        <f t="shared" si="0"/>
        <v>370</v>
      </c>
    </row>
    <row r="17" spans="1:14" ht="45.75" thickBot="1" x14ac:dyDescent="0.3">
      <c r="A17" s="36">
        <v>12</v>
      </c>
      <c r="B17" s="65" t="s">
        <v>50</v>
      </c>
      <c r="C17" s="79">
        <f>[1]STA_SP2_NO!$D$22</f>
        <v>0</v>
      </c>
      <c r="D17" s="87">
        <f>'[2]СП-2 (н.о.)'!$D$25</f>
        <v>0</v>
      </c>
      <c r="E17" s="66">
        <f>'[3]СП-2 (н.о.)'!$D$25</f>
        <v>0</v>
      </c>
      <c r="F17" s="173">
        <f>[4]STA_SP2_NO!$D$22</f>
        <v>0</v>
      </c>
      <c r="G17" s="194">
        <f>[5]STA_SP2_NO!$D$22</f>
        <v>0</v>
      </c>
      <c r="H17" s="173">
        <f>[6]STA_SP2_NO!$D$22</f>
        <v>0</v>
      </c>
      <c r="I17" s="160">
        <f>[7]STA_SP2_NO!$D$22</f>
        <v>0</v>
      </c>
      <c r="J17" s="173">
        <f>'[8]СП-2 (н.о.)'!$D$25</f>
        <v>0</v>
      </c>
      <c r="K17" s="194">
        <f>'[9]СП-2 (н.о.)'!$D$25</f>
        <v>0</v>
      </c>
      <c r="L17" s="67">
        <f>'[10]СП-2 (н.о.)'!$D$25</f>
        <v>0</v>
      </c>
      <c r="M17" s="194">
        <f>'[11]СП-2 (н.о.)'!$D$25</f>
        <v>0</v>
      </c>
      <c r="N17" s="67">
        <f t="shared" si="0"/>
        <v>0</v>
      </c>
    </row>
    <row r="18" spans="1:14" ht="34.5" thickBot="1" x14ac:dyDescent="0.3">
      <c r="A18" s="36">
        <v>13</v>
      </c>
      <c r="B18" s="65" t="s">
        <v>51</v>
      </c>
      <c r="C18" s="79">
        <f>[1]STA_SP2_NO!$D$23</f>
        <v>501.37</v>
      </c>
      <c r="D18" s="87">
        <f>'[2]СП-2 (н.о.)'!$D$26</f>
        <v>0</v>
      </c>
      <c r="E18" s="66">
        <f>'[3]СП-2 (н.о.)'!$D$26</f>
        <v>0</v>
      </c>
      <c r="F18" s="173">
        <f>[4]STA_SP2_NO!$D$23</f>
        <v>0</v>
      </c>
      <c r="G18" s="194">
        <f>[5]STA_SP2_NO!$D$23</f>
        <v>0</v>
      </c>
      <c r="H18" s="173">
        <f>[6]STA_SP2_NO!$D$23</f>
        <v>648</v>
      </c>
      <c r="I18" s="160">
        <f>[7]STA_SP2_NO!$D$23</f>
        <v>0</v>
      </c>
      <c r="J18" s="173">
        <f>'[8]СП-2 (н.о.)'!$D$26</f>
        <v>0</v>
      </c>
      <c r="K18" s="194">
        <f>'[9]СП-2 (н.о.)'!$D$26</f>
        <v>0</v>
      </c>
      <c r="L18" s="67">
        <f>'[10]СП-2 (н.о.)'!$D$26</f>
        <v>0</v>
      </c>
      <c r="M18" s="194">
        <f>'[11]СП-2 (н.о.)'!$D$26</f>
        <v>15</v>
      </c>
      <c r="N18" s="67">
        <f t="shared" si="0"/>
        <v>1164.3699999999999</v>
      </c>
    </row>
    <row r="19" spans="1:14" ht="15.75" thickBot="1" x14ac:dyDescent="0.3">
      <c r="A19" s="40"/>
      <c r="B19" s="41" t="s">
        <v>37</v>
      </c>
      <c r="C19" s="45">
        <f t="shared" ref="C19:M19" si="1">SUM(C6:C18)</f>
        <v>202090.56</v>
      </c>
      <c r="D19" s="46">
        <f>SUM(D6:D18)</f>
        <v>404616.16400000005</v>
      </c>
      <c r="E19" s="45">
        <f t="shared" si="1"/>
        <v>282812</v>
      </c>
      <c r="F19" s="43">
        <f>SUM(F6:F18)</f>
        <v>339228.58999999997</v>
      </c>
      <c r="G19" s="45">
        <f t="shared" si="1"/>
        <v>513188</v>
      </c>
      <c r="H19" s="43">
        <f t="shared" si="1"/>
        <v>315011</v>
      </c>
      <c r="I19" s="44">
        <f t="shared" si="1"/>
        <v>255017</v>
      </c>
      <c r="J19" s="43">
        <f t="shared" si="1"/>
        <v>518762</v>
      </c>
      <c r="K19" s="44">
        <f t="shared" si="1"/>
        <v>365383.739</v>
      </c>
      <c r="L19" s="43">
        <f t="shared" si="1"/>
        <v>269002.93000000005</v>
      </c>
      <c r="M19" s="44">
        <f t="shared" si="1"/>
        <v>363934</v>
      </c>
      <c r="N19" s="43">
        <f>SUM(N6:N18)</f>
        <v>3829045.9830000009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35" t="s">
        <v>53</v>
      </c>
      <c r="B21" s="377"/>
      <c r="C21" s="68">
        <f>C19/N19</f>
        <v>5.2778305848827922E-2</v>
      </c>
      <c r="D21" s="69">
        <f>D19/N19</f>
        <v>0.10567022851028529</v>
      </c>
      <c r="E21" s="52">
        <f>E19/N19</f>
        <v>7.3859651008531632E-2</v>
      </c>
      <c r="F21" s="69">
        <f>F19/N19</f>
        <v>8.8593501228788951E-2</v>
      </c>
      <c r="G21" s="52">
        <f>G19/N19</f>
        <v>0.13402502928364543</v>
      </c>
      <c r="H21" s="69">
        <f>H19/N19</f>
        <v>8.226879525567711E-2</v>
      </c>
      <c r="I21" s="52">
        <f>I19/N19</f>
        <v>6.6600662706118238E-2</v>
      </c>
      <c r="J21" s="69">
        <f>J19/N19</f>
        <v>0.13548074436900798</v>
      </c>
      <c r="K21" s="52">
        <f>K19/N19</f>
        <v>9.5424223324089522E-2</v>
      </c>
      <c r="L21" s="69">
        <f>L19/N19</f>
        <v>7.0253251382800114E-2</v>
      </c>
      <c r="M21" s="70">
        <f>M19/N19</f>
        <v>9.504560708222759E-2</v>
      </c>
      <c r="N21" s="221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Не пријавени штети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Viktorija Nikudinoska</cp:lastModifiedBy>
  <cp:lastPrinted>2023-04-06T11:16:44Z</cp:lastPrinted>
  <dcterms:created xsi:type="dcterms:W3CDTF">2013-08-27T07:05:34Z</dcterms:created>
  <dcterms:modified xsi:type="dcterms:W3CDTF">2023-04-06T11:34:58Z</dcterms:modified>
</cp:coreProperties>
</file>