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975" windowWidth="20115" windowHeight="1170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ЗАО договори" sheetId="8" r:id="rId7"/>
    <sheet name="ЗАО Премија" sheetId="9" r:id="rId8"/>
    <sheet name="ЗК Број Премија" sheetId="12" r:id="rId9"/>
    <sheet name="ГР Број и Премија " sheetId="53" r:id="rId10"/>
    <sheet name="ЗАО број Лик штети" sheetId="32" r:id="rId11"/>
    <sheet name="ЗАО Ликвидирани штети" sheetId="31" r:id="rId12"/>
    <sheet name="ЗК број и штети" sheetId="30" r:id="rId13"/>
    <sheet name="ГР Број Штети" sheetId="29" r:id="rId14"/>
    <sheet name="Техничка премија" sheetId="10" r:id="rId15"/>
    <sheet name="Рез за настанати при штети" sheetId="17" r:id="rId16"/>
    <sheet name="Продажба по канали" sheetId="34" r:id="rId17"/>
    <sheet name="Бруто тех" sheetId="47" r:id="rId18"/>
    <sheet name="Вкупно" sheetId="57" r:id="rId19"/>
  </sheets>
  <calcPr calcId="145621"/>
</workbook>
</file>

<file path=xl/calcChain.xml><?xml version="1.0" encoding="utf-8"?>
<calcChain xmlns="http://schemas.openxmlformats.org/spreadsheetml/2006/main">
  <c r="G23" i="47" l="1"/>
  <c r="G8" i="47" l="1"/>
  <c r="E28" i="5" l="1"/>
  <c r="L30" i="30" l="1"/>
  <c r="G14" i="47" l="1"/>
  <c r="G10" i="47" l="1"/>
  <c r="F30" i="30"/>
  <c r="G17" i="47" l="1"/>
  <c r="M30" i="30"/>
  <c r="G13" i="47" l="1"/>
  <c r="I22" i="47" l="1"/>
  <c r="G22" i="47"/>
  <c r="F28" i="5"/>
  <c r="F28" i="3"/>
  <c r="G11" i="47" l="1"/>
  <c r="G30" i="30"/>
  <c r="I21" i="47" l="1"/>
  <c r="G21" i="47"/>
  <c r="E28" i="3"/>
  <c r="I19" i="47" l="1"/>
  <c r="G19" i="47"/>
  <c r="C28" i="5" l="1"/>
  <c r="C28" i="3" l="1"/>
  <c r="G9" i="47" l="1"/>
  <c r="G7" i="47"/>
  <c r="G16" i="47" l="1"/>
  <c r="G12" i="47" l="1"/>
  <c r="I20" i="47" l="1"/>
  <c r="G20" i="47" l="1"/>
  <c r="D28" i="5"/>
  <c r="G15" i="47" l="1"/>
  <c r="H22" i="1" l="1"/>
  <c r="E22" i="6" l="1"/>
  <c r="C22" i="1" l="1"/>
  <c r="C30" i="30"/>
  <c r="H28" i="6" l="1"/>
  <c r="H30" i="6" l="1"/>
  <c r="F30" i="6"/>
  <c r="G30" i="6"/>
  <c r="E30" i="6"/>
  <c r="C30" i="6"/>
  <c r="M28" i="6"/>
  <c r="D30" i="6"/>
  <c r="J18" i="47" l="1"/>
  <c r="I18" i="47"/>
  <c r="H18" i="47"/>
  <c r="F18" i="47"/>
  <c r="E18" i="47"/>
  <c r="D18" i="47"/>
  <c r="C18" i="47"/>
  <c r="K23" i="47"/>
  <c r="H13" i="17" l="1"/>
  <c r="M13" i="17" s="1"/>
  <c r="H12" i="17"/>
  <c r="M12" i="17" s="1"/>
  <c r="H28" i="10" l="1"/>
  <c r="H30" i="10" s="1"/>
  <c r="L13" i="29"/>
  <c r="H28" i="5"/>
  <c r="H30" i="5" s="1"/>
  <c r="H28" i="4"/>
  <c r="H30" i="4" s="1"/>
  <c r="M28" i="10" l="1"/>
  <c r="C30" i="10"/>
  <c r="E30" i="10"/>
  <c r="G30" i="10"/>
  <c r="D30" i="10"/>
  <c r="F30" i="10"/>
  <c r="M28" i="5"/>
  <c r="C30" i="5"/>
  <c r="E30" i="5"/>
  <c r="G30" i="5"/>
  <c r="D30" i="5"/>
  <c r="F30" i="5"/>
  <c r="M28" i="4"/>
  <c r="C30" i="4"/>
  <c r="E30" i="4"/>
  <c r="G30" i="4"/>
  <c r="D30" i="4"/>
  <c r="F30" i="4"/>
  <c r="H28" i="3"/>
  <c r="H30" i="3" s="1"/>
  <c r="H28" i="2"/>
  <c r="H30" i="2" s="1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H28" i="1"/>
  <c r="H30" i="1" s="1"/>
  <c r="M22" i="1"/>
  <c r="L22" i="1"/>
  <c r="K22" i="1"/>
  <c r="J22" i="1"/>
  <c r="I22" i="1"/>
  <c r="G22" i="1"/>
  <c r="F22" i="1"/>
  <c r="E22" i="1"/>
  <c r="D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28" i="3" l="1"/>
  <c r="C30" i="3"/>
  <c r="E30" i="3"/>
  <c r="G30" i="3"/>
  <c r="D30" i="3"/>
  <c r="F30" i="3"/>
  <c r="N22" i="2"/>
  <c r="M28" i="2"/>
  <c r="C30" i="2"/>
  <c r="E30" i="2"/>
  <c r="G30" i="2"/>
  <c r="D30" i="2"/>
  <c r="F30" i="2"/>
  <c r="N22" i="1"/>
  <c r="K24" i="1" s="1"/>
  <c r="M28" i="1"/>
  <c r="C30" i="1"/>
  <c r="E30" i="1"/>
  <c r="G30" i="1"/>
  <c r="D30" i="1"/>
  <c r="F30" i="1"/>
  <c r="M27" i="2" l="1"/>
  <c r="N24" i="2"/>
  <c r="J24" i="2"/>
  <c r="F24" i="2"/>
  <c r="M24" i="2"/>
  <c r="I24" i="2"/>
  <c r="E24" i="2"/>
  <c r="L24" i="2"/>
  <c r="H24" i="2"/>
  <c r="D24" i="2"/>
  <c r="K24" i="2"/>
  <c r="G24" i="2"/>
  <c r="C24" i="2"/>
  <c r="L24" i="1"/>
  <c r="D24" i="1"/>
  <c r="H24" i="1"/>
  <c r="M27" i="1"/>
  <c r="N24" i="1"/>
  <c r="G24" i="1"/>
  <c r="J24" i="1"/>
  <c r="F24" i="1"/>
  <c r="M24" i="1"/>
  <c r="I24" i="1"/>
  <c r="E24" i="1"/>
  <c r="C24" i="1"/>
  <c r="M29" i="2" l="1"/>
  <c r="N27" i="2" s="1"/>
  <c r="M29" i="1"/>
  <c r="N27" i="1" s="1"/>
  <c r="N29" i="2" l="1"/>
  <c r="N28" i="2"/>
  <c r="N29" i="1"/>
  <c r="N28" i="1"/>
  <c r="K22" i="47" l="1"/>
  <c r="K21" i="47" l="1"/>
  <c r="K20" i="47" l="1"/>
  <c r="K19" i="47" l="1"/>
  <c r="K18" i="47" s="1"/>
  <c r="G18" i="47"/>
  <c r="L22" i="10" l="1"/>
  <c r="M22" i="10" l="1"/>
  <c r="D11" i="57" l="1"/>
  <c r="K17" i="47" l="1"/>
  <c r="K16" i="47"/>
  <c r="K15" i="47"/>
  <c r="K14" i="47"/>
  <c r="K13" i="47"/>
  <c r="K12" i="47"/>
  <c r="K11" i="47"/>
  <c r="K10" i="47"/>
  <c r="K9" i="47"/>
  <c r="K8" i="47"/>
  <c r="K7" i="47"/>
  <c r="J6" i="47"/>
  <c r="J24" i="47" s="1"/>
  <c r="I6" i="47"/>
  <c r="I24" i="47" s="1"/>
  <c r="H6" i="47"/>
  <c r="H24" i="47" s="1"/>
  <c r="F6" i="47"/>
  <c r="F24" i="47" s="1"/>
  <c r="E6" i="47"/>
  <c r="E24" i="47" s="1"/>
  <c r="D6" i="47"/>
  <c r="D24" i="47" s="1"/>
  <c r="C6" i="47"/>
  <c r="C24" i="47" s="1"/>
  <c r="M34" i="34"/>
  <c r="M33" i="34"/>
  <c r="M32" i="34"/>
  <c r="M30" i="34"/>
  <c r="M29" i="34"/>
  <c r="M28" i="34"/>
  <c r="M26" i="34"/>
  <c r="M25" i="34"/>
  <c r="M24" i="34"/>
  <c r="M22" i="34"/>
  <c r="M21" i="34"/>
  <c r="M20" i="34"/>
  <c r="M18" i="34"/>
  <c r="M17" i="34"/>
  <c r="M16" i="34"/>
  <c r="M14" i="34"/>
  <c r="M13" i="34"/>
  <c r="M12" i="34"/>
  <c r="M10" i="34"/>
  <c r="M9" i="34"/>
  <c r="M8" i="34"/>
  <c r="M6" i="34"/>
  <c r="M5" i="34"/>
  <c r="M4" i="34"/>
  <c r="N7" i="17"/>
  <c r="L13" i="17" s="1"/>
  <c r="N13" i="17" s="1"/>
  <c r="N6" i="17"/>
  <c r="L12" i="17" s="1"/>
  <c r="N12" i="17" s="1"/>
  <c r="K22" i="10"/>
  <c r="J22" i="10"/>
  <c r="I22" i="10"/>
  <c r="H22" i="10"/>
  <c r="G22" i="10"/>
  <c r="F22" i="10"/>
  <c r="E22" i="10"/>
  <c r="D22" i="10"/>
  <c r="C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M29" i="29"/>
  <c r="L29" i="29"/>
  <c r="K29" i="29"/>
  <c r="J29" i="29"/>
  <c r="I29" i="29"/>
  <c r="H29" i="29"/>
  <c r="G29" i="29"/>
  <c r="F29" i="29"/>
  <c r="E29" i="29"/>
  <c r="D29" i="29"/>
  <c r="C29" i="29"/>
  <c r="N28" i="29"/>
  <c r="N27" i="29"/>
  <c r="N26" i="29"/>
  <c r="N25" i="29"/>
  <c r="N24" i="29"/>
  <c r="N23" i="29"/>
  <c r="N22" i="29"/>
  <c r="N21" i="29"/>
  <c r="N29" i="29" s="1"/>
  <c r="N31" i="29" s="1"/>
  <c r="M13" i="29"/>
  <c r="K13" i="29"/>
  <c r="J13" i="29"/>
  <c r="I13" i="29"/>
  <c r="H13" i="29"/>
  <c r="G13" i="29"/>
  <c r="F13" i="29"/>
  <c r="E13" i="29"/>
  <c r="D13" i="29"/>
  <c r="C13" i="29"/>
  <c r="N12" i="29"/>
  <c r="N11" i="29"/>
  <c r="N10" i="29"/>
  <c r="N9" i="29"/>
  <c r="N8" i="29"/>
  <c r="N7" i="29"/>
  <c r="N6" i="29"/>
  <c r="N5" i="29"/>
  <c r="N13" i="29" s="1"/>
  <c r="N15" i="29" s="1"/>
  <c r="K30" i="30"/>
  <c r="J30" i="30"/>
  <c r="I30" i="30"/>
  <c r="H30" i="30"/>
  <c r="E30" i="30"/>
  <c r="D30" i="30"/>
  <c r="N28" i="30"/>
  <c r="N27" i="30"/>
  <c r="N26" i="30"/>
  <c r="N25" i="30"/>
  <c r="N24" i="30"/>
  <c r="N23" i="30"/>
  <c r="N22" i="30"/>
  <c r="M13" i="30"/>
  <c r="L13" i="30"/>
  <c r="K13" i="30"/>
  <c r="J13" i="30"/>
  <c r="I13" i="30"/>
  <c r="H13" i="30"/>
  <c r="G13" i="30"/>
  <c r="F13" i="30"/>
  <c r="E13" i="30"/>
  <c r="D13" i="30"/>
  <c r="C13" i="30"/>
  <c r="N12" i="30"/>
  <c r="N11" i="30"/>
  <c r="N10" i="30"/>
  <c r="N9" i="30"/>
  <c r="N8" i="30"/>
  <c r="N7" i="30"/>
  <c r="N6" i="30"/>
  <c r="N5" i="30"/>
  <c r="M18" i="31"/>
  <c r="L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M18" i="32"/>
  <c r="L18" i="32"/>
  <c r="K18" i="32"/>
  <c r="J18" i="32"/>
  <c r="I18" i="32"/>
  <c r="H18" i="32"/>
  <c r="G18" i="32"/>
  <c r="F18" i="32"/>
  <c r="E18" i="32"/>
  <c r="D18" i="32"/>
  <c r="C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M29" i="53"/>
  <c r="L29" i="53"/>
  <c r="K29" i="53"/>
  <c r="J29" i="53"/>
  <c r="I29" i="53"/>
  <c r="H29" i="53"/>
  <c r="G29" i="53"/>
  <c r="F29" i="53"/>
  <c r="E29" i="53"/>
  <c r="D29" i="53"/>
  <c r="C29" i="53"/>
  <c r="N28" i="53"/>
  <c r="N27" i="53"/>
  <c r="N26" i="53"/>
  <c r="N25" i="53"/>
  <c r="N24" i="53"/>
  <c r="N23" i="53"/>
  <c r="N22" i="53"/>
  <c r="N21" i="53"/>
  <c r="M13" i="53"/>
  <c r="L13" i="53"/>
  <c r="K13" i="53"/>
  <c r="J13" i="53"/>
  <c r="I13" i="53"/>
  <c r="H13" i="53"/>
  <c r="G13" i="53"/>
  <c r="F13" i="53"/>
  <c r="E13" i="53"/>
  <c r="D13" i="53"/>
  <c r="C13" i="53"/>
  <c r="N12" i="53"/>
  <c r="N11" i="53"/>
  <c r="N10" i="53"/>
  <c r="N9" i="53"/>
  <c r="N8" i="53"/>
  <c r="N7" i="53"/>
  <c r="N6" i="53"/>
  <c r="N5" i="53"/>
  <c r="M30" i="12"/>
  <c r="L30" i="12"/>
  <c r="K30" i="12"/>
  <c r="J30" i="12"/>
  <c r="I30" i="12"/>
  <c r="H30" i="12"/>
  <c r="G30" i="12"/>
  <c r="F30" i="12"/>
  <c r="E30" i="12"/>
  <c r="D30" i="12"/>
  <c r="C30" i="12"/>
  <c r="N29" i="12"/>
  <c r="N28" i="12"/>
  <c r="N27" i="12"/>
  <c r="N26" i="12"/>
  <c r="N25" i="12"/>
  <c r="N24" i="12"/>
  <c r="N23" i="12"/>
  <c r="N22" i="12"/>
  <c r="M13" i="12"/>
  <c r="L13" i="12"/>
  <c r="K13" i="12"/>
  <c r="J13" i="12"/>
  <c r="I13" i="12"/>
  <c r="H13" i="12"/>
  <c r="G13" i="12"/>
  <c r="F13" i="12"/>
  <c r="E13" i="12"/>
  <c r="D13" i="12"/>
  <c r="C13" i="12"/>
  <c r="N12" i="12"/>
  <c r="N11" i="12"/>
  <c r="N10" i="12"/>
  <c r="N9" i="12"/>
  <c r="N8" i="12"/>
  <c r="N7" i="12"/>
  <c r="N6" i="12"/>
  <c r="N5" i="12"/>
  <c r="M19" i="9"/>
  <c r="L19" i="9"/>
  <c r="K19" i="9"/>
  <c r="J19" i="9"/>
  <c r="I19" i="9"/>
  <c r="H19" i="9"/>
  <c r="G19" i="9"/>
  <c r="F19" i="9"/>
  <c r="E19" i="9"/>
  <c r="D19" i="9"/>
  <c r="C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M18" i="8"/>
  <c r="L18" i="8"/>
  <c r="K18" i="8"/>
  <c r="J18" i="8"/>
  <c r="I18" i="8"/>
  <c r="H18" i="8"/>
  <c r="G18" i="8"/>
  <c r="F18" i="8"/>
  <c r="E18" i="8"/>
  <c r="D18" i="8"/>
  <c r="C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M22" i="6"/>
  <c r="L22" i="6"/>
  <c r="K22" i="6"/>
  <c r="J22" i="6"/>
  <c r="I22" i="6"/>
  <c r="H22" i="6"/>
  <c r="G22" i="6"/>
  <c r="F22" i="6"/>
  <c r="D22" i="6"/>
  <c r="C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M22" i="5"/>
  <c r="L22" i="5"/>
  <c r="K22" i="5"/>
  <c r="J22" i="5"/>
  <c r="I22" i="5"/>
  <c r="H22" i="5"/>
  <c r="G22" i="5"/>
  <c r="F22" i="5"/>
  <c r="E22" i="5"/>
  <c r="D22" i="5"/>
  <c r="C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M22" i="4"/>
  <c r="L22" i="4"/>
  <c r="K22" i="4"/>
  <c r="J22" i="4"/>
  <c r="I22" i="4"/>
  <c r="H22" i="4"/>
  <c r="G22" i="4"/>
  <c r="F22" i="4"/>
  <c r="E22" i="4"/>
  <c r="D22" i="4"/>
  <c r="C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M22" i="3"/>
  <c r="L22" i="3"/>
  <c r="K22" i="3"/>
  <c r="J22" i="3"/>
  <c r="I22" i="3"/>
  <c r="H22" i="3"/>
  <c r="G22" i="3"/>
  <c r="F22" i="3"/>
  <c r="E22" i="3"/>
  <c r="D22" i="3"/>
  <c r="C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22" i="3" l="1"/>
  <c r="N19" i="9"/>
  <c r="N21" i="9" s="1"/>
  <c r="M27" i="3"/>
  <c r="M29" i="3" s="1"/>
  <c r="N27" i="3" s="1"/>
  <c r="N30" i="30"/>
  <c r="H32" i="30" s="1"/>
  <c r="N29" i="53"/>
  <c r="N31" i="53" s="1"/>
  <c r="N22" i="6"/>
  <c r="M27" i="6" s="1"/>
  <c r="N22" i="5"/>
  <c r="M27" i="5" s="1"/>
  <c r="N18" i="32"/>
  <c r="N20" i="32" s="1"/>
  <c r="G6" i="47"/>
  <c r="K6" i="47"/>
  <c r="N22" i="10"/>
  <c r="M27" i="10" s="1"/>
  <c r="N13" i="30"/>
  <c r="N16" i="30" s="1"/>
  <c r="N18" i="31"/>
  <c r="N20" i="31" s="1"/>
  <c r="N13" i="53"/>
  <c r="N15" i="53" s="1"/>
  <c r="N30" i="12"/>
  <c r="N32" i="12" s="1"/>
  <c r="N13" i="12"/>
  <c r="N15" i="12" s="1"/>
  <c r="N18" i="8"/>
  <c r="N20" i="8" s="1"/>
  <c r="N22" i="4"/>
  <c r="C15" i="29"/>
  <c r="E15" i="29"/>
  <c r="G15" i="29"/>
  <c r="I15" i="29"/>
  <c r="K15" i="29"/>
  <c r="M15" i="29"/>
  <c r="D31" i="29"/>
  <c r="F31" i="29"/>
  <c r="H31" i="29"/>
  <c r="J31" i="29"/>
  <c r="L31" i="29"/>
  <c r="D15" i="29"/>
  <c r="F15" i="29"/>
  <c r="H15" i="29"/>
  <c r="J15" i="29"/>
  <c r="L15" i="29"/>
  <c r="C31" i="29"/>
  <c r="E31" i="29"/>
  <c r="G31" i="29"/>
  <c r="I31" i="29"/>
  <c r="K31" i="29"/>
  <c r="M31" i="29"/>
  <c r="M29" i="6" l="1"/>
  <c r="N27" i="6" s="1"/>
  <c r="M29" i="10"/>
  <c r="N27" i="10" s="1"/>
  <c r="M29" i="5"/>
  <c r="N27" i="5" s="1"/>
  <c r="D24" i="10"/>
  <c r="N24" i="6"/>
  <c r="D24" i="4"/>
  <c r="M27" i="4"/>
  <c r="D24" i="3"/>
  <c r="N29" i="3"/>
  <c r="N28" i="3"/>
  <c r="G24" i="47"/>
  <c r="K24" i="47"/>
  <c r="H24" i="6"/>
  <c r="K24" i="6"/>
  <c r="L24" i="6"/>
  <c r="D24" i="6"/>
  <c r="G24" i="6"/>
  <c r="C15" i="12"/>
  <c r="L24" i="10"/>
  <c r="G24" i="10"/>
  <c r="K24" i="10"/>
  <c r="C24" i="10"/>
  <c r="D20" i="32"/>
  <c r="M20" i="8"/>
  <c r="I20" i="8"/>
  <c r="L20" i="8"/>
  <c r="E20" i="8"/>
  <c r="H20" i="8"/>
  <c r="C24" i="6"/>
  <c r="J24" i="6"/>
  <c r="F24" i="6"/>
  <c r="M24" i="6"/>
  <c r="I24" i="6"/>
  <c r="E24" i="6"/>
  <c r="C16" i="30"/>
  <c r="K20" i="8"/>
  <c r="G20" i="8"/>
  <c r="C20" i="8"/>
  <c r="J20" i="8"/>
  <c r="E24" i="4"/>
  <c r="I24" i="10"/>
  <c r="E24" i="10"/>
  <c r="M24" i="3"/>
  <c r="I24" i="3"/>
  <c r="D31" i="53"/>
  <c r="C15" i="53"/>
  <c r="K24" i="3"/>
  <c r="G24" i="3"/>
  <c r="E24" i="3"/>
  <c r="C24" i="3"/>
  <c r="N24" i="3"/>
  <c r="L24" i="3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D20" i="8"/>
  <c r="M24" i="4"/>
  <c r="K24" i="4"/>
  <c r="I24" i="4"/>
  <c r="G24" i="4"/>
  <c r="J24" i="3"/>
  <c r="H24" i="3"/>
  <c r="F24" i="3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E21" i="9"/>
  <c r="C21" i="9"/>
  <c r="L21" i="9"/>
  <c r="J21" i="9"/>
  <c r="D21" i="9"/>
  <c r="D24" i="5"/>
  <c r="C24" i="4"/>
  <c r="N24" i="4"/>
  <c r="M24" i="10"/>
  <c r="N24" i="10"/>
  <c r="M32" i="30"/>
  <c r="I32" i="30"/>
  <c r="C32" i="30"/>
  <c r="D32" i="30"/>
  <c r="E32" i="30"/>
  <c r="N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E32" i="12"/>
  <c r="C32" i="12"/>
  <c r="L32" i="12"/>
  <c r="J32" i="12"/>
  <c r="H32" i="12"/>
  <c r="F32" i="12"/>
  <c r="J15" i="12"/>
  <c r="H21" i="9"/>
  <c r="N24" i="5"/>
  <c r="L24" i="4"/>
  <c r="J24" i="4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L24" i="5"/>
  <c r="G24" i="5"/>
  <c r="H24" i="5"/>
  <c r="K24" i="5"/>
  <c r="C24" i="5"/>
  <c r="J24" i="5"/>
  <c r="F24" i="5"/>
  <c r="M24" i="5"/>
  <c r="I24" i="5"/>
  <c r="E24" i="5"/>
  <c r="H24" i="4"/>
  <c r="F24" i="4"/>
  <c r="N29" i="6" l="1"/>
  <c r="N28" i="6"/>
  <c r="N29" i="10"/>
  <c r="N28" i="10"/>
  <c r="N29" i="5"/>
  <c r="N28" i="5"/>
  <c r="M29" i="4"/>
  <c r="N27" i="4" s="1"/>
  <c r="G11" i="57"/>
  <c r="F11" i="57"/>
  <c r="E11" i="57"/>
  <c r="N29" i="4" l="1"/>
  <c r="N28" i="4"/>
</calcChain>
</file>

<file path=xl/sharedStrings.xml><?xml version="1.0" encoding="utf-8"?>
<sst xmlns="http://schemas.openxmlformats.org/spreadsheetml/2006/main" count="818" uniqueCount="118">
  <si>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</si>
  <si>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</si>
  <si>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</si>
  <si>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</si>
  <si>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</si>
  <si>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</si>
  <si>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</si>
  <si>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</si>
  <si>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</si>
  <si>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</si>
  <si>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</si>
  <si>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</si>
  <si>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</si>
  <si>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</si>
  <si>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</si>
  <si>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</si>
  <si>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</si>
  <si>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</si>
  <si>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</si>
  <si>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</si>
  <si>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</si>
  <si>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</si>
  <si>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</si>
  <si>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</si>
  <si>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</si>
  <si>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</si>
  <si>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</si>
  <si>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</si>
  <si>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</si>
  <si>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</si>
  <si>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</si>
  <si>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</si>
  <si>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</si>
  <si>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</si>
  <si>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</si>
  <si>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</si>
  <si>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</si>
  <si>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</si>
  <si>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</si>
  <si>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</si>
  <si>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</si>
  <si>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</si>
  <si>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</si>
  <si>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</si>
  <si>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</si>
  <si>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</si>
  <si>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</si>
  <si>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</si>
  <si>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</si>
  <si>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</si>
  <si>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</si>
  <si>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</si>
  <si>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</si>
  <si>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</si>
  <si>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</si>
  <si>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</si>
  <si>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</si>
  <si>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</si>
  <si>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</si>
  <si>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</si>
  <si>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</si>
  <si>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</si>
  <si>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</si>
  <si>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</si>
  <si>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</si>
  <si>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</si>
  <si>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</si>
  <si>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</si>
  <si>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</si>
  <si>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</si>
  <si>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</si>
  <si>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</si>
  <si>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</si>
  <si>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</si>
  <si>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</si>
  <si>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</si>
  <si>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</si>
  <si>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</si>
  <si>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</si>
  <si>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</si>
  <si>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</si>
  <si>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</si>
  <si>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</si>
  <si>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</si>
  <si>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</si>
  <si>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</si>
  <si>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</si>
  <si>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</si>
  <si>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</si>
  <si>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</si>
  <si>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</si>
  <si>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</si>
  <si>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</si>
  <si>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Бруто полисирана премија за период од 01.01.2019 до 31.12.2019</t>
  </si>
  <si>
    <t>Халк</t>
  </si>
  <si>
    <t>Број на договори за период од 01.01.2019 до 31.12.2019</t>
  </si>
  <si>
    <t>Бруто исплатени (ликвидирани) штети за период од 01.01.2019 до 31.12.2019</t>
  </si>
  <si>
    <t>Број исплатени (ликвидирани) штети за период од 01.01.2019 до 31.12.2019</t>
  </si>
  <si>
    <t>Број на резервирани штети за период од 01.01.2019 до 31.12.2019</t>
  </si>
  <si>
    <t>Бруто резерви за настанати и пријавени штети за период од 01.01.2019 до 31.12.2019</t>
  </si>
  <si>
    <t>Договори за ЗАО за период од 01.01.2018  до 31.12.2019</t>
  </si>
  <si>
    <t>Премија за ЗАО за период од 01.01.20 19  до 31.12.2019</t>
  </si>
  <si>
    <t>Број на Зелена карта за период од 01.01.2019 до 31.12.2019</t>
  </si>
  <si>
    <t>Премија за Зелена карта за период од 01.01.2019  до 31.12.2019</t>
  </si>
  <si>
    <t>Број на Гранично осигурување за период од 01.01.2019  до 31.12.2019</t>
  </si>
  <si>
    <t>Премија за Гранично осигурување за период од 01.01.2019 до 31.12.2019</t>
  </si>
  <si>
    <t>Број на штети од ЗАО за период од 01.01.2019  до 31.12.2019</t>
  </si>
  <si>
    <t>Ликвидирани штети на ЗАО за период од 01.01.2019  до 31.12.2019</t>
  </si>
  <si>
    <t>Број на штети на Зелена карта за период од 01.01.2019 до 31.12.2019</t>
  </si>
  <si>
    <t>Ликвидирани штети за ЗК за период од 01.01.2019 до 31.12.2019</t>
  </si>
  <si>
    <t>Штети на Гранично осигурување за период од 01.01.2019  до 31.12.2019</t>
  </si>
  <si>
    <t>Техничка премија за период од 01.01.2019  до 31.12.2019</t>
  </si>
  <si>
    <t xml:space="preserve">          Резерви за настанати и пријавени, непријавени штети за период од 01.01.2019 до 31.12.2019</t>
  </si>
  <si>
    <t>Продажба по канали за период од 01.01.2019  до 31.12.2019 година</t>
  </si>
  <si>
    <t>Бруто технички резерви за периодот од  01.01.2019  до 31.12.2019</t>
  </si>
  <si>
    <t>Неосигурени возила, непознати возила и услужни штети за период од 01.01 до 31.12.2019 година ( Вкупно )</t>
  </si>
  <si>
    <t>Граве н.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</si>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</sst>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8"/>
      <color theme="1"/>
      <name val="Calibri"/>
      <family val="2"/>
      <charset val="204"/>
      <scheme val="minor"/>
    </font>
    <font>
      <b/>
      <i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20">
    <xf numFmtId="0" fontId="0" fillId="0" borderId="0" xfId="0"/>
    <xf numFmtId="0" fontId="0" fillId="0" borderId="0" xfId="0"/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5" fillId="3" borderId="7" xfId="1" applyFont="1" applyFill="1" applyBorder="1"/>
    <xf numFmtId="0" fontId="5" fillId="2" borderId="17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17" xfId="0" applyFont="1" applyFill="1" applyBorder="1"/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8" xfId="0" applyFont="1" applyFill="1" applyBorder="1"/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164" fontId="5" fillId="3" borderId="1" xfId="6" applyNumberFormat="1" applyFont="1" applyFill="1" applyBorder="1" applyAlignment="1">
      <alignment vertical="center"/>
    </xf>
    <xf numFmtId="164" fontId="5" fillId="4" borderId="1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6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9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31" xfId="0" applyNumberFormat="1" applyFont="1" applyFill="1" applyBorder="1" applyAlignment="1">
      <alignment vertical="center"/>
    </xf>
    <xf numFmtId="3" fontId="5" fillId="2" borderId="29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3" fontId="7" fillId="3" borderId="1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0" fontId="24" fillId="3" borderId="1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2" borderId="6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center"/>
    </xf>
    <xf numFmtId="3" fontId="24" fillId="0" borderId="32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0" fontId="5" fillId="2" borderId="21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2" borderId="22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1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4" borderId="9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3" borderId="17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3" fontId="5" fillId="4" borderId="7" xfId="1" applyNumberFormat="1" applyFont="1" applyFill="1" applyBorder="1" applyAlignment="1">
      <alignment vertical="center"/>
    </xf>
    <xf numFmtId="3" fontId="5" fillId="4" borderId="9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2" borderId="17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3" borderId="1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10" fontId="5" fillId="2" borderId="14" xfId="6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3" fontId="5" fillId="2" borderId="17" xfId="0" applyNumberFormat="1" applyFont="1" applyFill="1" applyBorder="1" applyAlignment="1">
      <alignment vertical="center" wrapText="1"/>
    </xf>
    <xf numFmtId="3" fontId="12" fillId="4" borderId="7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3" fontId="19" fillId="3" borderId="41" xfId="0" applyNumberFormat="1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3" fontId="19" fillId="3" borderId="44" xfId="0" applyNumberFormat="1" applyFont="1" applyFill="1" applyBorder="1" applyAlignment="1">
      <alignment vertical="center"/>
    </xf>
    <xf numFmtId="3" fontId="19" fillId="3" borderId="45" xfId="0" applyNumberFormat="1" applyFont="1" applyFill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0" fontId="19" fillId="4" borderId="13" xfId="0" applyFont="1" applyFill="1" applyBorder="1" applyAlignment="1">
      <alignment horizontal="center" vertical="center"/>
    </xf>
    <xf numFmtId="3" fontId="12" fillId="0" borderId="11" xfId="0" applyNumberFormat="1" applyFont="1" applyBorder="1" applyAlignment="1">
      <alignment vertical="center"/>
    </xf>
    <xf numFmtId="3" fontId="32" fillId="3" borderId="1" xfId="0" applyNumberFormat="1" applyFont="1" applyFill="1" applyBorder="1" applyAlignment="1">
      <alignment vertical="center"/>
    </xf>
    <xf numFmtId="3" fontId="19" fillId="0" borderId="42" xfId="0" applyNumberFormat="1" applyFont="1" applyBorder="1" applyAlignment="1">
      <alignment vertical="center"/>
    </xf>
    <xf numFmtId="1" fontId="4" fillId="0" borderId="41" xfId="0" applyNumberFormat="1" applyFont="1" applyBorder="1" applyAlignment="1">
      <alignment vertical="center"/>
    </xf>
    <xf numFmtId="3" fontId="19" fillId="0" borderId="4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12" fillId="4" borderId="9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14" fillId="0" borderId="27" xfId="0" applyNumberFormat="1" applyFont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3" fontId="14" fillId="0" borderId="30" xfId="0" applyNumberFormat="1" applyFont="1" applyBorder="1" applyAlignment="1">
      <alignment vertical="center"/>
    </xf>
    <xf numFmtId="3" fontId="14" fillId="0" borderId="29" xfId="0" applyNumberFormat="1" applyFont="1" applyBorder="1" applyAlignment="1">
      <alignment vertical="center"/>
    </xf>
    <xf numFmtId="3" fontId="25" fillId="3" borderId="1" xfId="0" applyNumberFormat="1" applyFont="1" applyFill="1" applyBorder="1" applyAlignment="1">
      <alignment vertical="center"/>
    </xf>
    <xf numFmtId="3" fontId="34" fillId="3" borderId="1" xfId="0" applyNumberFormat="1" applyFont="1" applyFill="1" applyBorder="1" applyAlignment="1">
      <alignment vertical="center"/>
    </xf>
    <xf numFmtId="3" fontId="23" fillId="3" borderId="3" xfId="0" applyNumberFormat="1" applyFont="1" applyFill="1" applyBorder="1" applyAlignment="1">
      <alignment vertical="center"/>
    </xf>
    <xf numFmtId="3" fontId="14" fillId="3" borderId="6" xfId="0" applyNumberFormat="1" applyFont="1" applyFill="1" applyBorder="1" applyAlignment="1">
      <alignment vertical="center"/>
    </xf>
    <xf numFmtId="3" fontId="23" fillId="3" borderId="4" xfId="0" applyNumberFormat="1" applyFont="1" applyFill="1" applyBorder="1" applyAlignment="1">
      <alignment vertical="center"/>
    </xf>
    <xf numFmtId="3" fontId="35" fillId="3" borderId="1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10" fontId="0" fillId="0" borderId="0" xfId="0" applyNumberFormat="1"/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18" fillId="0" borderId="0" xfId="0" applyFont="1"/>
    <xf numFmtId="3" fontId="11" fillId="3" borderId="1" xfId="1" applyNumberFormat="1" applyFont="1" applyFill="1" applyBorder="1" applyAlignment="1">
      <alignment vertical="center"/>
    </xf>
    <xf numFmtId="3" fontId="35" fillId="3" borderId="11" xfId="0" applyNumberFormat="1" applyFont="1" applyFill="1" applyBorder="1" applyAlignment="1">
      <alignment vertical="center"/>
    </xf>
    <xf numFmtId="3" fontId="23" fillId="3" borderId="9" xfId="0" applyNumberFormat="1" applyFont="1" applyFill="1" applyBorder="1" applyAlignment="1">
      <alignment vertical="center"/>
    </xf>
    <xf numFmtId="0" fontId="4" fillId="2" borderId="9" xfId="1" applyFont="1" applyFill="1" applyBorder="1" applyAlignment="1">
      <alignment horizontal="left" vertical="center"/>
    </xf>
    <xf numFmtId="0" fontId="29" fillId="3" borderId="1" xfId="1" applyFont="1" applyFill="1" applyBorder="1" applyAlignment="1">
      <alignment horizontal="center" vertical="center"/>
    </xf>
    <xf numFmtId="3" fontId="8" fillId="4" borderId="1" xfId="1" applyNumberFormat="1" applyFont="1" applyFill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3" fontId="11" fillId="2" borderId="13" xfId="1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9" fillId="2" borderId="2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5" fillId="2" borderId="33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right" vertical="center" wrapText="1"/>
    </xf>
    <xf numFmtId="0" fontId="16" fillId="3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vertical="center" wrapText="1"/>
    </xf>
    <xf numFmtId="0" fontId="22" fillId="3" borderId="40" xfId="0" applyFont="1" applyFill="1" applyBorder="1" applyAlignment="1">
      <alignment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vertical="center" wrapText="1"/>
    </xf>
    <xf numFmtId="0" fontId="22" fillId="3" borderId="43" xfId="0" applyFont="1" applyFill="1" applyBorder="1" applyAlignment="1">
      <alignment vertical="center" wrapText="1"/>
    </xf>
    <xf numFmtId="2" fontId="17" fillId="0" borderId="0" xfId="0" applyNumberFormat="1" applyFont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</cellXfs>
  <cellStyles count="10">
    <cellStyle name="Comma 2" xfId="8"/>
    <cellStyle name="Currency 2" xfId="9"/>
    <cellStyle name="Normal" xfId="0" builtinId="0"/>
    <cellStyle name="Normal 2" xfId="3"/>
    <cellStyle name="Normal 3" xfId="7"/>
    <cellStyle name="Normal 4" xfId="5"/>
    <cellStyle name="Normal 5" xfId="4"/>
    <cellStyle name="Normal 6" xfId="1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B1" sqref="B1"/>
    </sheetView>
  </sheetViews>
  <sheetFormatPr defaultRowHeight="15" x14ac:dyDescent="0.25"/>
  <cols>
    <col min="1" max="1" width="4.85546875" customWidth="1"/>
    <col min="2" max="2" width="28" customWidth="1"/>
  </cols>
  <sheetData>
    <row r="1" spans="1:14" ht="24.75" customHeight="1" thickBot="1" x14ac:dyDescent="0.3">
      <c r="A1" s="215"/>
      <c r="B1" s="216"/>
      <c r="C1" s="290" t="s">
        <v>93</v>
      </c>
      <c r="D1" s="291"/>
      <c r="E1" s="291"/>
      <c r="F1" s="291"/>
      <c r="G1" s="291"/>
      <c r="H1" s="291"/>
      <c r="I1" s="291"/>
      <c r="J1" s="2"/>
      <c r="K1" s="2"/>
      <c r="L1" s="2"/>
      <c r="M1" s="2"/>
      <c r="N1" s="215" t="s">
        <v>36</v>
      </c>
    </row>
    <row r="2" spans="1:14" ht="15.75" customHeight="1" thickBot="1" x14ac:dyDescent="0.3">
      <c r="A2" s="294" t="s">
        <v>0</v>
      </c>
      <c r="B2" s="296" t="s">
        <v>1</v>
      </c>
      <c r="C2" s="298" t="s">
        <v>2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</v>
      </c>
    </row>
    <row r="3" spans="1:14" ht="15.75" thickBot="1" x14ac:dyDescent="0.3">
      <c r="A3" s="295"/>
      <c r="B3" s="297"/>
      <c r="C3" s="89" t="s">
        <v>69</v>
      </c>
      <c r="D3" s="23" t="s">
        <v>4</v>
      </c>
      <c r="E3" s="22" t="s">
        <v>5</v>
      </c>
      <c r="F3" s="23" t="s">
        <v>6</v>
      </c>
      <c r="G3" s="22" t="s">
        <v>7</v>
      </c>
      <c r="H3" s="23" t="s">
        <v>8</v>
      </c>
      <c r="I3" s="22" t="s">
        <v>116</v>
      </c>
      <c r="J3" s="23" t="s">
        <v>9</v>
      </c>
      <c r="K3" s="89" t="s">
        <v>10</v>
      </c>
      <c r="L3" s="23" t="s">
        <v>94</v>
      </c>
      <c r="M3" s="24" t="s">
        <v>11</v>
      </c>
      <c r="N3" s="293"/>
    </row>
    <row r="4" spans="1:14" x14ac:dyDescent="0.25">
      <c r="A4" s="4">
        <v>1</v>
      </c>
      <c r="B4" s="8" t="s">
        <v>12</v>
      </c>
      <c r="C4" s="186">
        <v>91910</v>
      </c>
      <c r="D4" s="157">
        <v>95588</v>
      </c>
      <c r="E4" s="208">
        <v>33169</v>
      </c>
      <c r="F4" s="202">
        <v>87207</v>
      </c>
      <c r="G4" s="208">
        <v>66428</v>
      </c>
      <c r="H4" s="202">
        <v>133592</v>
      </c>
      <c r="I4" s="208">
        <v>15775</v>
      </c>
      <c r="J4" s="202">
        <v>61822</v>
      </c>
      <c r="K4" s="186">
        <v>42401</v>
      </c>
      <c r="L4" s="202">
        <v>19808</v>
      </c>
      <c r="M4" s="198">
        <v>46460</v>
      </c>
      <c r="N4" s="195">
        <f t="shared" ref="N4:N21" si="0">SUM(C4:M4)</f>
        <v>694160</v>
      </c>
    </row>
    <row r="5" spans="1:14" x14ac:dyDescent="0.25">
      <c r="A5" s="3">
        <v>2</v>
      </c>
      <c r="B5" s="9" t="s">
        <v>13</v>
      </c>
      <c r="C5" s="206">
        <v>2284</v>
      </c>
      <c r="D5" s="71">
        <v>71381</v>
      </c>
      <c r="E5" s="206">
        <v>10648</v>
      </c>
      <c r="F5" s="203">
        <v>8926</v>
      </c>
      <c r="G5" s="206">
        <v>2491</v>
      </c>
      <c r="H5" s="203">
        <v>86766</v>
      </c>
      <c r="I5" s="205">
        <v>0</v>
      </c>
      <c r="J5" s="203">
        <v>6249</v>
      </c>
      <c r="K5" s="205">
        <v>141</v>
      </c>
      <c r="L5" s="21">
        <v>0</v>
      </c>
      <c r="M5" s="199">
        <v>0</v>
      </c>
      <c r="N5" s="196">
        <f t="shared" si="0"/>
        <v>188886</v>
      </c>
    </row>
    <row r="6" spans="1:14" x14ac:dyDescent="0.25">
      <c r="A6" s="3">
        <v>3</v>
      </c>
      <c r="B6" s="9" t="s">
        <v>14</v>
      </c>
      <c r="C6" s="206">
        <v>66560</v>
      </c>
      <c r="D6" s="71">
        <v>170725</v>
      </c>
      <c r="E6" s="206">
        <v>62695</v>
      </c>
      <c r="F6" s="203">
        <v>136847</v>
      </c>
      <c r="G6" s="206">
        <v>48153</v>
      </c>
      <c r="H6" s="203">
        <v>94218</v>
      </c>
      <c r="I6" s="206">
        <v>12123</v>
      </c>
      <c r="J6" s="203">
        <v>57818</v>
      </c>
      <c r="K6" s="206">
        <v>102003</v>
      </c>
      <c r="L6" s="203">
        <v>34216</v>
      </c>
      <c r="M6" s="200">
        <v>52878</v>
      </c>
      <c r="N6" s="196">
        <f t="shared" si="0"/>
        <v>838236</v>
      </c>
    </row>
    <row r="7" spans="1:14" x14ac:dyDescent="0.25">
      <c r="A7" s="3">
        <v>4</v>
      </c>
      <c r="B7" s="9" t="s">
        <v>15</v>
      </c>
      <c r="C7" s="205">
        <v>0</v>
      </c>
      <c r="D7" s="38">
        <v>0</v>
      </c>
      <c r="E7" s="205">
        <v>0</v>
      </c>
      <c r="F7" s="21">
        <v>0</v>
      </c>
      <c r="G7" s="205">
        <v>0</v>
      </c>
      <c r="H7" s="21">
        <v>0</v>
      </c>
      <c r="I7" s="205">
        <v>0</v>
      </c>
      <c r="J7" s="21">
        <v>0</v>
      </c>
      <c r="K7" s="205">
        <v>0</v>
      </c>
      <c r="L7" s="21">
        <v>0</v>
      </c>
      <c r="M7" s="199">
        <v>0</v>
      </c>
      <c r="N7" s="9">
        <f t="shared" si="0"/>
        <v>0</v>
      </c>
    </row>
    <row r="8" spans="1:14" x14ac:dyDescent="0.25">
      <c r="A8" s="3">
        <v>5</v>
      </c>
      <c r="B8" s="9" t="s">
        <v>16</v>
      </c>
      <c r="C8" s="205">
        <v>0</v>
      </c>
      <c r="D8" s="71">
        <v>37738</v>
      </c>
      <c r="E8" s="20">
        <v>0</v>
      </c>
      <c r="F8" s="21">
        <v>0</v>
      </c>
      <c r="G8" s="206">
        <v>8348</v>
      </c>
      <c r="H8" s="203">
        <v>7235</v>
      </c>
      <c r="I8" s="205">
        <v>0</v>
      </c>
      <c r="J8" s="21">
        <v>0</v>
      </c>
      <c r="K8" s="205">
        <v>0</v>
      </c>
      <c r="L8" s="21">
        <v>0</v>
      </c>
      <c r="M8" s="199">
        <v>0</v>
      </c>
      <c r="N8" s="196">
        <f t="shared" si="0"/>
        <v>53321</v>
      </c>
    </row>
    <row r="9" spans="1:14" x14ac:dyDescent="0.25">
      <c r="A9" s="3">
        <v>6</v>
      </c>
      <c r="B9" s="9" t="s">
        <v>17</v>
      </c>
      <c r="C9" s="205">
        <v>6</v>
      </c>
      <c r="D9" s="38">
        <v>143</v>
      </c>
      <c r="E9" s="205">
        <v>26</v>
      </c>
      <c r="F9" s="21">
        <v>148</v>
      </c>
      <c r="G9" s="205">
        <v>78</v>
      </c>
      <c r="H9" s="21">
        <v>106</v>
      </c>
      <c r="I9" s="205">
        <v>0</v>
      </c>
      <c r="J9" s="21">
        <v>36</v>
      </c>
      <c r="K9" s="205">
        <v>22</v>
      </c>
      <c r="L9" s="21">
        <v>0</v>
      </c>
      <c r="M9" s="199">
        <v>0</v>
      </c>
      <c r="N9" s="196">
        <f t="shared" si="0"/>
        <v>565</v>
      </c>
    </row>
    <row r="10" spans="1:14" x14ac:dyDescent="0.25">
      <c r="A10" s="3">
        <v>7</v>
      </c>
      <c r="B10" s="9" t="s">
        <v>18</v>
      </c>
      <c r="C10" s="206">
        <v>24669</v>
      </c>
      <c r="D10" s="71">
        <v>20779</v>
      </c>
      <c r="E10" s="206">
        <v>12188</v>
      </c>
      <c r="F10" s="203">
        <v>4931</v>
      </c>
      <c r="G10" s="206">
        <v>5688</v>
      </c>
      <c r="H10" s="203">
        <v>5740</v>
      </c>
      <c r="I10" s="205">
        <v>16</v>
      </c>
      <c r="J10" s="203">
        <v>5144</v>
      </c>
      <c r="K10" s="206">
        <v>956</v>
      </c>
      <c r="L10" s="21">
        <v>178</v>
      </c>
      <c r="M10" s="200">
        <v>1274</v>
      </c>
      <c r="N10" s="196">
        <f t="shared" si="0"/>
        <v>81563</v>
      </c>
    </row>
    <row r="11" spans="1:14" x14ac:dyDescent="0.25">
      <c r="A11" s="3">
        <v>8</v>
      </c>
      <c r="B11" s="9" t="s">
        <v>19</v>
      </c>
      <c r="C11" s="206">
        <v>128760</v>
      </c>
      <c r="D11" s="71">
        <v>76455</v>
      </c>
      <c r="E11" s="206">
        <v>174875</v>
      </c>
      <c r="F11" s="203">
        <v>55893</v>
      </c>
      <c r="G11" s="206">
        <v>15559</v>
      </c>
      <c r="H11" s="203">
        <v>100121</v>
      </c>
      <c r="I11" s="206">
        <v>3952</v>
      </c>
      <c r="J11" s="203">
        <v>77798</v>
      </c>
      <c r="K11" s="206">
        <v>37298</v>
      </c>
      <c r="L11" s="203">
        <v>31253</v>
      </c>
      <c r="M11" s="200">
        <v>49637</v>
      </c>
      <c r="N11" s="196">
        <f t="shared" si="0"/>
        <v>751601</v>
      </c>
    </row>
    <row r="12" spans="1:14" x14ac:dyDescent="0.25">
      <c r="A12" s="3">
        <v>9</v>
      </c>
      <c r="B12" s="9" t="s">
        <v>20</v>
      </c>
      <c r="C12" s="206">
        <v>272348</v>
      </c>
      <c r="D12" s="71">
        <v>222855</v>
      </c>
      <c r="E12" s="206">
        <v>82512</v>
      </c>
      <c r="F12" s="203">
        <v>106674</v>
      </c>
      <c r="G12" s="206">
        <v>107088</v>
      </c>
      <c r="H12" s="203">
        <v>66510</v>
      </c>
      <c r="I12" s="206">
        <v>2043</v>
      </c>
      <c r="J12" s="203">
        <v>61543</v>
      </c>
      <c r="K12" s="206">
        <v>15614</v>
      </c>
      <c r="L12" s="203">
        <v>67008</v>
      </c>
      <c r="M12" s="200">
        <v>16603</v>
      </c>
      <c r="N12" s="196">
        <f t="shared" si="0"/>
        <v>1020798</v>
      </c>
    </row>
    <row r="13" spans="1:14" x14ac:dyDescent="0.25">
      <c r="A13" s="3">
        <v>10</v>
      </c>
      <c r="B13" s="9" t="s">
        <v>21</v>
      </c>
      <c r="C13" s="206">
        <v>281631</v>
      </c>
      <c r="D13" s="71">
        <v>581758</v>
      </c>
      <c r="E13" s="206">
        <v>411470</v>
      </c>
      <c r="F13" s="203">
        <v>433668</v>
      </c>
      <c r="G13" s="206">
        <v>525043</v>
      </c>
      <c r="H13" s="203">
        <v>416215</v>
      </c>
      <c r="I13" s="206">
        <v>321473</v>
      </c>
      <c r="J13" s="203">
        <v>501943</v>
      </c>
      <c r="K13" s="206">
        <v>475728</v>
      </c>
      <c r="L13" s="203">
        <v>358910</v>
      </c>
      <c r="M13" s="200">
        <v>269240</v>
      </c>
      <c r="N13" s="196">
        <f t="shared" si="0"/>
        <v>4577079</v>
      </c>
    </row>
    <row r="14" spans="1:14" x14ac:dyDescent="0.25">
      <c r="A14" s="3">
        <v>11</v>
      </c>
      <c r="B14" s="9" t="s">
        <v>22</v>
      </c>
      <c r="C14" s="205">
        <v>0</v>
      </c>
      <c r="D14" s="71">
        <v>8875</v>
      </c>
      <c r="E14" s="205">
        <v>0</v>
      </c>
      <c r="F14" s="203">
        <v>0</v>
      </c>
      <c r="G14" s="206">
        <v>2515</v>
      </c>
      <c r="H14" s="203">
        <v>2647</v>
      </c>
      <c r="I14" s="205">
        <v>0</v>
      </c>
      <c r="J14" s="21">
        <v>0</v>
      </c>
      <c r="K14" s="205">
        <v>299</v>
      </c>
      <c r="L14" s="21">
        <v>0</v>
      </c>
      <c r="M14" s="199">
        <v>0</v>
      </c>
      <c r="N14" s="196">
        <f t="shared" si="0"/>
        <v>14336</v>
      </c>
    </row>
    <row r="15" spans="1:14" x14ac:dyDescent="0.25">
      <c r="A15" s="3">
        <v>12</v>
      </c>
      <c r="B15" s="9" t="s">
        <v>23</v>
      </c>
      <c r="C15" s="205">
        <v>196</v>
      </c>
      <c r="D15" s="38">
        <v>763</v>
      </c>
      <c r="E15" s="205">
        <v>103</v>
      </c>
      <c r="F15" s="21">
        <v>633</v>
      </c>
      <c r="G15" s="205">
        <v>226</v>
      </c>
      <c r="H15" s="21">
        <v>341</v>
      </c>
      <c r="I15" s="205">
        <v>0</v>
      </c>
      <c r="J15" s="21">
        <v>309</v>
      </c>
      <c r="K15" s="205">
        <v>487</v>
      </c>
      <c r="L15" s="21">
        <v>0</v>
      </c>
      <c r="M15" s="199">
        <v>5</v>
      </c>
      <c r="N15" s="196">
        <f t="shared" si="0"/>
        <v>3063</v>
      </c>
    </row>
    <row r="16" spans="1:14" x14ac:dyDescent="0.25">
      <c r="A16" s="3">
        <v>13</v>
      </c>
      <c r="B16" s="9" t="s">
        <v>24</v>
      </c>
      <c r="C16" s="206">
        <v>36771</v>
      </c>
      <c r="D16" s="71">
        <v>41201</v>
      </c>
      <c r="E16" s="206">
        <v>12197</v>
      </c>
      <c r="F16" s="203">
        <v>11657</v>
      </c>
      <c r="G16" s="206">
        <v>12832</v>
      </c>
      <c r="H16" s="203">
        <v>61499</v>
      </c>
      <c r="I16" s="206">
        <v>690</v>
      </c>
      <c r="J16" s="203">
        <v>24997</v>
      </c>
      <c r="K16" s="206">
        <v>15199</v>
      </c>
      <c r="L16" s="203">
        <v>5580</v>
      </c>
      <c r="M16" s="200">
        <v>4325</v>
      </c>
      <c r="N16" s="196">
        <f t="shared" si="0"/>
        <v>226948</v>
      </c>
    </row>
    <row r="17" spans="1:14" x14ac:dyDescent="0.25">
      <c r="A17" s="3">
        <v>14</v>
      </c>
      <c r="B17" s="9" t="s">
        <v>25</v>
      </c>
      <c r="C17" s="205">
        <v>402</v>
      </c>
      <c r="D17" s="71">
        <v>12486</v>
      </c>
      <c r="E17" s="205">
        <v>0</v>
      </c>
      <c r="F17" s="21">
        <v>39</v>
      </c>
      <c r="G17" s="205">
        <v>0</v>
      </c>
      <c r="H17" s="21">
        <v>0</v>
      </c>
      <c r="I17" s="205">
        <v>0</v>
      </c>
      <c r="J17" s="21">
        <v>0</v>
      </c>
      <c r="K17" s="205">
        <v>0</v>
      </c>
      <c r="L17" s="21">
        <v>0</v>
      </c>
      <c r="M17" s="199">
        <v>0</v>
      </c>
      <c r="N17" s="196">
        <f t="shared" si="0"/>
        <v>12927</v>
      </c>
    </row>
    <row r="18" spans="1:14" x14ac:dyDescent="0.25">
      <c r="A18" s="3">
        <v>15</v>
      </c>
      <c r="B18" s="9" t="s">
        <v>26</v>
      </c>
      <c r="C18" s="205">
        <v>9</v>
      </c>
      <c r="D18" s="38">
        <v>62</v>
      </c>
      <c r="E18" s="205">
        <v>126</v>
      </c>
      <c r="F18" s="203">
        <v>830</v>
      </c>
      <c r="G18" s="205">
        <v>0</v>
      </c>
      <c r="H18" s="21">
        <v>135</v>
      </c>
      <c r="I18" s="205">
        <v>0</v>
      </c>
      <c r="J18" s="21">
        <v>0</v>
      </c>
      <c r="K18" s="205">
        <v>79</v>
      </c>
      <c r="L18" s="21">
        <v>0</v>
      </c>
      <c r="M18" s="199">
        <v>0</v>
      </c>
      <c r="N18" s="196">
        <f>SUM(C18:M18)</f>
        <v>1241</v>
      </c>
    </row>
    <row r="19" spans="1:14" x14ac:dyDescent="0.25">
      <c r="A19" s="3">
        <v>16</v>
      </c>
      <c r="B19" s="9" t="s">
        <v>27</v>
      </c>
      <c r="C19" s="206">
        <v>7741</v>
      </c>
      <c r="D19" s="71">
        <v>47265</v>
      </c>
      <c r="E19" s="206">
        <v>790</v>
      </c>
      <c r="F19" s="203">
        <v>3425</v>
      </c>
      <c r="G19" s="205">
        <v>0</v>
      </c>
      <c r="H19" s="21">
        <v>293</v>
      </c>
      <c r="I19" s="205">
        <v>0</v>
      </c>
      <c r="J19" s="203">
        <v>7554</v>
      </c>
      <c r="K19" s="206">
        <v>0</v>
      </c>
      <c r="L19" s="21">
        <v>0</v>
      </c>
      <c r="M19" s="200">
        <v>135</v>
      </c>
      <c r="N19" s="196">
        <f>SUM(C19:M19)</f>
        <v>67203</v>
      </c>
    </row>
    <row r="20" spans="1:14" x14ac:dyDescent="0.25">
      <c r="A20" s="3">
        <v>17</v>
      </c>
      <c r="B20" s="9" t="s">
        <v>28</v>
      </c>
      <c r="C20" s="205">
        <v>0</v>
      </c>
      <c r="D20" s="38">
        <v>0</v>
      </c>
      <c r="E20" s="205">
        <v>0</v>
      </c>
      <c r="F20" s="21">
        <v>0</v>
      </c>
      <c r="G20" s="205">
        <v>0</v>
      </c>
      <c r="H20" s="21">
        <v>0</v>
      </c>
      <c r="I20" s="205">
        <v>0</v>
      </c>
      <c r="J20" s="21">
        <v>0</v>
      </c>
      <c r="K20" s="205">
        <v>0</v>
      </c>
      <c r="L20" s="21">
        <v>0</v>
      </c>
      <c r="M20" s="199">
        <v>5</v>
      </c>
      <c r="N20" s="9">
        <f>SUM(C20:M20)</f>
        <v>5</v>
      </c>
    </row>
    <row r="21" spans="1:14" ht="15.75" thickBot="1" x14ac:dyDescent="0.3">
      <c r="A21" s="5">
        <v>18</v>
      </c>
      <c r="B21" s="10" t="s">
        <v>29</v>
      </c>
      <c r="C21" s="207">
        <v>14691</v>
      </c>
      <c r="D21" s="158">
        <v>36819</v>
      </c>
      <c r="E21" s="207">
        <v>12763</v>
      </c>
      <c r="F21" s="204">
        <v>35548</v>
      </c>
      <c r="G21" s="207">
        <v>14540</v>
      </c>
      <c r="H21" s="204">
        <v>37651</v>
      </c>
      <c r="I21" s="207">
        <v>6007</v>
      </c>
      <c r="J21" s="204">
        <v>17963</v>
      </c>
      <c r="K21" s="207">
        <v>19837</v>
      </c>
      <c r="L21" s="204">
        <v>6334</v>
      </c>
      <c r="M21" s="201">
        <v>18540</v>
      </c>
      <c r="N21" s="197">
        <f t="shared" si="0"/>
        <v>220693</v>
      </c>
    </row>
    <row r="22" spans="1:14" ht="15.75" thickBot="1" x14ac:dyDescent="0.3">
      <c r="A22" s="6"/>
      <c r="B22" s="18" t="s">
        <v>30</v>
      </c>
      <c r="C22" s="217">
        <f>SUM(C4:C21)</f>
        <v>927978</v>
      </c>
      <c r="D22" s="218">
        <f>SUM(D4:D21)</f>
        <v>1424893</v>
      </c>
      <c r="E22" s="217">
        <f>SUM(E4:E21)</f>
        <v>813562</v>
      </c>
      <c r="F22" s="219">
        <f>SUM(F4:F21)</f>
        <v>886426</v>
      </c>
      <c r="G22" s="220">
        <f t="shared" ref="G22:M22" si="1">SUM(G4:G21)</f>
        <v>808989</v>
      </c>
      <c r="H22" s="219">
        <f t="shared" si="1"/>
        <v>1013069</v>
      </c>
      <c r="I22" s="220">
        <f t="shared" si="1"/>
        <v>362079</v>
      </c>
      <c r="J22" s="219">
        <f t="shared" si="1"/>
        <v>823176</v>
      </c>
      <c r="K22" s="220">
        <f t="shared" si="1"/>
        <v>710064</v>
      </c>
      <c r="L22" s="219">
        <f t="shared" si="1"/>
        <v>523287</v>
      </c>
      <c r="M22" s="221">
        <f t="shared" si="1"/>
        <v>459102</v>
      </c>
      <c r="N22" s="222">
        <f>SUM(C22:M22)</f>
        <v>8752625</v>
      </c>
    </row>
    <row r="23" spans="1:14" ht="15.75" thickBot="1" x14ac:dyDescent="0.3">
      <c r="A23" s="12"/>
      <c r="B23" s="17"/>
      <c r="C23" s="13"/>
      <c r="D23" s="15"/>
      <c r="E23" s="14"/>
      <c r="F23" s="15"/>
      <c r="G23" s="15"/>
      <c r="H23" s="15"/>
      <c r="I23" s="15"/>
      <c r="J23" s="15"/>
      <c r="K23" s="15"/>
      <c r="L23" s="15"/>
      <c r="M23" s="16"/>
      <c r="N23" s="15"/>
    </row>
    <row r="24" spans="1:14" ht="15.75" customHeight="1" thickBot="1" x14ac:dyDescent="0.3">
      <c r="A24" s="288" t="s">
        <v>31</v>
      </c>
      <c r="B24" s="289"/>
      <c r="C24" s="26">
        <f>C22/N22</f>
        <v>0.10602282172491109</v>
      </c>
      <c r="D24" s="27">
        <f>D22/N22</f>
        <v>0.16279607546307537</v>
      </c>
      <c r="E24" s="28">
        <f>E22/N22</f>
        <v>9.2950629096985191E-2</v>
      </c>
      <c r="F24" s="27">
        <f>F22/N22</f>
        <v>0.10127544593764727</v>
      </c>
      <c r="G24" s="28">
        <f>G22/N22</f>
        <v>9.2428157267105585E-2</v>
      </c>
      <c r="H24" s="27">
        <f>H22/N22</f>
        <v>0.11574459090844175</v>
      </c>
      <c r="I24" s="28">
        <f>I22/N22</f>
        <v>4.1368046728838488E-2</v>
      </c>
      <c r="J24" s="27">
        <f>J22/N22</f>
        <v>9.4049042430128099E-2</v>
      </c>
      <c r="K24" s="28">
        <f>K22/N22</f>
        <v>8.1125833678467887E-2</v>
      </c>
      <c r="L24" s="27">
        <f>L22/N22</f>
        <v>5.9786292683623482E-2</v>
      </c>
      <c r="M24" s="29">
        <f>M22/N22</f>
        <v>5.2453064080775769E-2</v>
      </c>
      <c r="N24" s="105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 thickBot="1" x14ac:dyDescent="0.3">
      <c r="A26" s="294" t="s">
        <v>0</v>
      </c>
      <c r="B26" s="300" t="s">
        <v>1</v>
      </c>
      <c r="C26" s="304" t="s">
        <v>90</v>
      </c>
      <c r="D26" s="305"/>
      <c r="E26" s="305"/>
      <c r="F26" s="305"/>
      <c r="G26" s="306"/>
      <c r="H26" s="30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08"/>
      <c r="I27" s="1"/>
      <c r="J27" s="107"/>
      <c r="K27" s="302" t="s">
        <v>33</v>
      </c>
      <c r="L27" s="303"/>
      <c r="M27" s="148">
        <f>N22</f>
        <v>8752625</v>
      </c>
      <c r="N27" s="149">
        <f>M27/M29</f>
        <v>0.8270133815043047</v>
      </c>
    </row>
    <row r="28" spans="1:14" ht="15.75" thickBot="1" x14ac:dyDescent="0.3">
      <c r="A28" s="25">
        <v>19</v>
      </c>
      <c r="B28" s="171" t="s">
        <v>34</v>
      </c>
      <c r="C28" s="147">
        <v>805885</v>
      </c>
      <c r="D28" s="57">
        <v>548376</v>
      </c>
      <c r="E28" s="147">
        <v>291559</v>
      </c>
      <c r="F28" s="57">
        <v>147842</v>
      </c>
      <c r="G28" s="147">
        <v>37127</v>
      </c>
      <c r="H28" s="57">
        <f>SUM(C28:G28)</f>
        <v>1830789</v>
      </c>
      <c r="I28" s="1"/>
      <c r="J28" s="107"/>
      <c r="K28" s="284" t="s">
        <v>34</v>
      </c>
      <c r="L28" s="285"/>
      <c r="M28" s="147">
        <f>H28</f>
        <v>1830789</v>
      </c>
      <c r="N28" s="150">
        <f>M28/M29</f>
        <v>0.17298661849569524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86" t="s">
        <v>3</v>
      </c>
      <c r="L29" s="287"/>
      <c r="M29" s="151">
        <f>M27+M28</f>
        <v>10583414</v>
      </c>
      <c r="N29" s="152">
        <f>M29/M29</f>
        <v>1</v>
      </c>
    </row>
    <row r="30" spans="1:14" ht="15.75" customHeight="1" thickBot="1" x14ac:dyDescent="0.3">
      <c r="A30" s="288" t="s">
        <v>35</v>
      </c>
      <c r="B30" s="289"/>
      <c r="C30" s="26">
        <f>C28/H28</f>
        <v>0.44018453246114109</v>
      </c>
      <c r="D30" s="108">
        <f>D28/H28</f>
        <v>0.29952987482446092</v>
      </c>
      <c r="E30" s="26">
        <f>E28/H28</f>
        <v>0.15925319629951895</v>
      </c>
      <c r="F30" s="108">
        <f>F28/H28</f>
        <v>8.0753161615019539E-2</v>
      </c>
      <c r="G30" s="26">
        <f>G28/H28</f>
        <v>2.0279234799859516E-2</v>
      </c>
      <c r="H30" s="10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14">
    <mergeCell ref="K28:L28"/>
    <mergeCell ref="K29:L29"/>
    <mergeCell ref="A30:B30"/>
    <mergeCell ref="C1:I1"/>
    <mergeCell ref="N2:N3"/>
    <mergeCell ref="A2:A3"/>
    <mergeCell ref="B2:B3"/>
    <mergeCell ref="C2:M2"/>
    <mergeCell ref="A26:A27"/>
    <mergeCell ref="B26:B27"/>
    <mergeCell ref="A24:B24"/>
    <mergeCell ref="K27:L27"/>
    <mergeCell ref="C26:G26"/>
    <mergeCell ref="H26:H27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3.85546875" customWidth="1"/>
    <col min="2" max="2" width="20" customWidth="1"/>
  </cols>
  <sheetData>
    <row r="1" spans="1:14" ht="28.5" customHeight="1" thickBot="1" x14ac:dyDescent="0.3">
      <c r="A1" s="30"/>
      <c r="B1" s="30"/>
      <c r="C1" s="313" t="s">
        <v>104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66"/>
    </row>
    <row r="2" spans="1:14" ht="15.75" thickBot="1" x14ac:dyDescent="0.3">
      <c r="A2" s="316" t="s">
        <v>0</v>
      </c>
      <c r="B2" s="318" t="s">
        <v>1</v>
      </c>
      <c r="C2" s="329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18" t="s">
        <v>3</v>
      </c>
    </row>
    <row r="3" spans="1:14" x14ac:dyDescent="0.25">
      <c r="A3" s="340"/>
      <c r="B3" s="341"/>
      <c r="C3" s="345" t="s">
        <v>69</v>
      </c>
      <c r="D3" s="318" t="s">
        <v>4</v>
      </c>
      <c r="E3" s="336" t="s">
        <v>5</v>
      </c>
      <c r="F3" s="354" t="s">
        <v>6</v>
      </c>
      <c r="G3" s="336" t="s">
        <v>7</v>
      </c>
      <c r="H3" s="334" t="s">
        <v>8</v>
      </c>
      <c r="I3" s="336" t="s">
        <v>116</v>
      </c>
      <c r="J3" s="334" t="s">
        <v>9</v>
      </c>
      <c r="K3" s="345" t="s">
        <v>10</v>
      </c>
      <c r="L3" s="318" t="s">
        <v>94</v>
      </c>
      <c r="M3" s="336" t="s">
        <v>11</v>
      </c>
      <c r="N3" s="330"/>
    </row>
    <row r="4" spans="1:14" ht="15.75" thickBot="1" x14ac:dyDescent="0.3">
      <c r="A4" s="337"/>
      <c r="B4" s="331"/>
      <c r="C4" s="347"/>
      <c r="D4" s="337"/>
      <c r="E4" s="337"/>
      <c r="F4" s="355"/>
      <c r="G4" s="337"/>
      <c r="H4" s="335"/>
      <c r="I4" s="337"/>
      <c r="J4" s="335"/>
      <c r="K4" s="347"/>
      <c r="L4" s="337"/>
      <c r="M4" s="337"/>
      <c r="N4" s="331"/>
    </row>
    <row r="5" spans="1:14" x14ac:dyDescent="0.25">
      <c r="A5" s="35">
        <v>1</v>
      </c>
      <c r="B5" s="36" t="s">
        <v>39</v>
      </c>
      <c r="C5" s="84">
        <v>3292</v>
      </c>
      <c r="D5" s="157">
        <v>331</v>
      </c>
      <c r="E5" s="84">
        <v>14392</v>
      </c>
      <c r="F5" s="157">
        <v>1363</v>
      </c>
      <c r="G5" s="84">
        <v>263</v>
      </c>
      <c r="H5" s="157">
        <v>289</v>
      </c>
      <c r="I5" s="84">
        <v>346</v>
      </c>
      <c r="J5" s="157">
        <v>1186</v>
      </c>
      <c r="K5" s="84">
        <v>79</v>
      </c>
      <c r="L5" s="157">
        <v>1178</v>
      </c>
      <c r="M5" s="84">
        <v>188</v>
      </c>
      <c r="N5" s="157">
        <f t="shared" ref="N5:N13" si="0">SUM(C5:M5)</f>
        <v>22907</v>
      </c>
    </row>
    <row r="6" spans="1:14" x14ac:dyDescent="0.25">
      <c r="A6" s="37">
        <v>2</v>
      </c>
      <c r="B6" s="38" t="s">
        <v>40</v>
      </c>
      <c r="C6" s="84">
        <v>80</v>
      </c>
      <c r="D6" s="71">
        <v>0</v>
      </c>
      <c r="E6" s="84">
        <v>350</v>
      </c>
      <c r="F6" s="71">
        <v>4</v>
      </c>
      <c r="G6" s="84">
        <v>0</v>
      </c>
      <c r="H6" s="71">
        <v>0</v>
      </c>
      <c r="I6" s="84">
        <v>0</v>
      </c>
      <c r="J6" s="71">
        <v>0</v>
      </c>
      <c r="K6" s="84">
        <v>1</v>
      </c>
      <c r="L6" s="71">
        <v>29</v>
      </c>
      <c r="M6" s="84">
        <v>1</v>
      </c>
      <c r="N6" s="71">
        <f t="shared" si="0"/>
        <v>465</v>
      </c>
    </row>
    <row r="7" spans="1:14" x14ac:dyDescent="0.25">
      <c r="A7" s="37">
        <v>3</v>
      </c>
      <c r="B7" s="38" t="s">
        <v>41</v>
      </c>
      <c r="C7" s="68">
        <v>3</v>
      </c>
      <c r="D7" s="38">
        <v>1</v>
      </c>
      <c r="E7" s="68">
        <v>61</v>
      </c>
      <c r="F7" s="38">
        <v>4</v>
      </c>
      <c r="G7" s="68">
        <v>0</v>
      </c>
      <c r="H7" s="38">
        <v>0</v>
      </c>
      <c r="I7" s="68">
        <v>0</v>
      </c>
      <c r="J7" s="38">
        <v>0</v>
      </c>
      <c r="K7" s="68">
        <v>0</v>
      </c>
      <c r="L7" s="38">
        <v>5</v>
      </c>
      <c r="M7" s="68">
        <v>0</v>
      </c>
      <c r="N7" s="38">
        <f t="shared" si="0"/>
        <v>74</v>
      </c>
    </row>
    <row r="8" spans="1:14" x14ac:dyDescent="0.25">
      <c r="A8" s="37">
        <v>4</v>
      </c>
      <c r="B8" s="38" t="s">
        <v>42</v>
      </c>
      <c r="C8" s="68">
        <v>25</v>
      </c>
      <c r="D8" s="38">
        <v>0</v>
      </c>
      <c r="E8" s="68">
        <v>185</v>
      </c>
      <c r="F8" s="38">
        <v>0</v>
      </c>
      <c r="G8" s="68">
        <v>0</v>
      </c>
      <c r="H8" s="38">
        <v>0</v>
      </c>
      <c r="I8" s="68">
        <v>0</v>
      </c>
      <c r="J8" s="38">
        <v>0</v>
      </c>
      <c r="K8" s="68">
        <v>0</v>
      </c>
      <c r="L8" s="38">
        <v>5</v>
      </c>
      <c r="M8" s="68">
        <v>0</v>
      </c>
      <c r="N8" s="38">
        <f t="shared" si="0"/>
        <v>215</v>
      </c>
    </row>
    <row r="9" spans="1:14" x14ac:dyDescent="0.25">
      <c r="A9" s="37">
        <v>5</v>
      </c>
      <c r="B9" s="38" t="s">
        <v>43</v>
      </c>
      <c r="C9" s="68">
        <v>0</v>
      </c>
      <c r="D9" s="38">
        <v>0</v>
      </c>
      <c r="E9" s="68">
        <v>0</v>
      </c>
      <c r="F9" s="38">
        <v>1</v>
      </c>
      <c r="G9" s="68">
        <v>2</v>
      </c>
      <c r="H9" s="38">
        <v>0</v>
      </c>
      <c r="I9" s="68">
        <v>4</v>
      </c>
      <c r="J9" s="38">
        <v>0</v>
      </c>
      <c r="K9" s="68">
        <v>0</v>
      </c>
      <c r="L9" s="38">
        <v>3</v>
      </c>
      <c r="M9" s="68">
        <v>0</v>
      </c>
      <c r="N9" s="38">
        <f t="shared" si="0"/>
        <v>10</v>
      </c>
    </row>
    <row r="10" spans="1:14" x14ac:dyDescent="0.25">
      <c r="A10" s="37">
        <v>6</v>
      </c>
      <c r="B10" s="38" t="s">
        <v>44</v>
      </c>
      <c r="C10" s="68">
        <v>48</v>
      </c>
      <c r="D10" s="38">
        <v>10</v>
      </c>
      <c r="E10" s="68">
        <v>193</v>
      </c>
      <c r="F10" s="38">
        <v>150</v>
      </c>
      <c r="G10" s="68">
        <v>9</v>
      </c>
      <c r="H10" s="38">
        <v>0</v>
      </c>
      <c r="I10" s="68">
        <v>26</v>
      </c>
      <c r="J10" s="38">
        <v>0</v>
      </c>
      <c r="K10" s="68">
        <v>2</v>
      </c>
      <c r="L10" s="38">
        <v>44</v>
      </c>
      <c r="M10" s="68">
        <v>8</v>
      </c>
      <c r="N10" s="38">
        <f t="shared" si="0"/>
        <v>490</v>
      </c>
    </row>
    <row r="11" spans="1:14" x14ac:dyDescent="0.25">
      <c r="A11" s="37">
        <v>7</v>
      </c>
      <c r="B11" s="38" t="s">
        <v>45</v>
      </c>
      <c r="C11" s="68">
        <v>107</v>
      </c>
      <c r="D11" s="71">
        <v>2</v>
      </c>
      <c r="E11" s="68">
        <v>261</v>
      </c>
      <c r="F11" s="71">
        <v>136</v>
      </c>
      <c r="G11" s="68">
        <v>3</v>
      </c>
      <c r="H11" s="71">
        <v>0</v>
      </c>
      <c r="I11" s="68">
        <v>5</v>
      </c>
      <c r="J11" s="71">
        <v>0</v>
      </c>
      <c r="K11" s="68">
        <v>2</v>
      </c>
      <c r="L11" s="71">
        <v>29</v>
      </c>
      <c r="M11" s="68">
        <v>9</v>
      </c>
      <c r="N11" s="71">
        <f t="shared" si="0"/>
        <v>554</v>
      </c>
    </row>
    <row r="12" spans="1:14" ht="15.75" thickBot="1" x14ac:dyDescent="0.3">
      <c r="A12" s="40">
        <v>8</v>
      </c>
      <c r="B12" s="41" t="s">
        <v>46</v>
      </c>
      <c r="C12" s="85">
        <v>0</v>
      </c>
      <c r="D12" s="38">
        <v>0</v>
      </c>
      <c r="E12" s="85">
        <v>0</v>
      </c>
      <c r="F12" s="38">
        <v>0</v>
      </c>
      <c r="G12" s="85">
        <v>1</v>
      </c>
      <c r="H12" s="38">
        <v>0</v>
      </c>
      <c r="I12" s="85">
        <v>4</v>
      </c>
      <c r="J12" s="38">
        <v>0</v>
      </c>
      <c r="K12" s="85">
        <v>0</v>
      </c>
      <c r="L12" s="38">
        <v>2</v>
      </c>
      <c r="M12" s="85">
        <v>0</v>
      </c>
      <c r="N12" s="38">
        <f t="shared" si="0"/>
        <v>7</v>
      </c>
    </row>
    <row r="13" spans="1:14" ht="15.75" thickBot="1" x14ac:dyDescent="0.3">
      <c r="A13" s="43"/>
      <c r="B13" s="44" t="s">
        <v>37</v>
      </c>
      <c r="C13" s="48">
        <f t="shared" ref="C13:M13" si="1">SUM(C5:C12)</f>
        <v>3555</v>
      </c>
      <c r="D13" s="46">
        <f t="shared" si="1"/>
        <v>344</v>
      </c>
      <c r="E13" s="48">
        <f t="shared" si="1"/>
        <v>15442</v>
      </c>
      <c r="F13" s="46">
        <f t="shared" si="1"/>
        <v>1658</v>
      </c>
      <c r="G13" s="48">
        <f t="shared" si="1"/>
        <v>278</v>
      </c>
      <c r="H13" s="46">
        <f t="shared" si="1"/>
        <v>289</v>
      </c>
      <c r="I13" s="48">
        <f t="shared" si="1"/>
        <v>385</v>
      </c>
      <c r="J13" s="46">
        <f t="shared" si="1"/>
        <v>1186</v>
      </c>
      <c r="K13" s="48">
        <f t="shared" si="1"/>
        <v>84</v>
      </c>
      <c r="L13" s="46">
        <f t="shared" si="1"/>
        <v>1295</v>
      </c>
      <c r="M13" s="48">
        <f t="shared" si="1"/>
        <v>206</v>
      </c>
      <c r="N13" s="46">
        <f t="shared" si="0"/>
        <v>24722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11" t="s">
        <v>53</v>
      </c>
      <c r="B15" s="350"/>
      <c r="C15" s="72">
        <f>C13/N13</f>
        <v>0.14379904538467761</v>
      </c>
      <c r="D15" s="73">
        <f>D13/N13</f>
        <v>1.3914731817814092E-2</v>
      </c>
      <c r="E15" s="55">
        <f>E13/N13</f>
        <v>0.62462583933338722</v>
      </c>
      <c r="F15" s="73">
        <f>F13/N13</f>
        <v>6.7065771377720254E-2</v>
      </c>
      <c r="G15" s="55">
        <f>G13/N13</f>
        <v>1.1245044899279993E-2</v>
      </c>
      <c r="H15" s="73">
        <f>H13/N13</f>
        <v>1.1689992719035676E-2</v>
      </c>
      <c r="I15" s="55">
        <f>I13/N13</f>
        <v>1.5573173691448911E-2</v>
      </c>
      <c r="J15" s="73">
        <f>J13/N13</f>
        <v>4.7973464930021845E-2</v>
      </c>
      <c r="K15" s="55">
        <f>K13/N13</f>
        <v>3.3977833508615808E-3</v>
      </c>
      <c r="L15" s="73">
        <f>L13/N13</f>
        <v>5.2382493325782702E-2</v>
      </c>
      <c r="M15" s="74">
        <f>M13/N13</f>
        <v>8.3326591699700667E-3</v>
      </c>
      <c r="N15" s="224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30"/>
      <c r="B17" s="30"/>
      <c r="C17" s="313" t="s">
        <v>105</v>
      </c>
      <c r="D17" s="314"/>
      <c r="E17" s="314"/>
      <c r="F17" s="314"/>
      <c r="G17" s="314"/>
      <c r="H17" s="314"/>
      <c r="I17" s="314"/>
      <c r="J17" s="315"/>
      <c r="K17" s="315"/>
      <c r="L17" s="30"/>
      <c r="M17" s="30"/>
      <c r="N17" s="223" t="s">
        <v>36</v>
      </c>
    </row>
    <row r="18" spans="1:14" ht="15.75" thickBot="1" x14ac:dyDescent="0.3">
      <c r="A18" s="316" t="s">
        <v>0</v>
      </c>
      <c r="B18" s="318" t="s">
        <v>1</v>
      </c>
      <c r="C18" s="329" t="s">
        <v>2</v>
      </c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18" t="s">
        <v>3</v>
      </c>
    </row>
    <row r="19" spans="1:14" x14ac:dyDescent="0.25">
      <c r="A19" s="340"/>
      <c r="B19" s="341"/>
      <c r="C19" s="345" t="s">
        <v>69</v>
      </c>
      <c r="D19" s="318" t="s">
        <v>4</v>
      </c>
      <c r="E19" s="336" t="s">
        <v>5</v>
      </c>
      <c r="F19" s="354" t="s">
        <v>6</v>
      </c>
      <c r="G19" s="336" t="s">
        <v>7</v>
      </c>
      <c r="H19" s="334" t="s">
        <v>8</v>
      </c>
      <c r="I19" s="336" t="s">
        <v>116</v>
      </c>
      <c r="J19" s="334" t="s">
        <v>9</v>
      </c>
      <c r="K19" s="345" t="s">
        <v>10</v>
      </c>
      <c r="L19" s="318" t="s">
        <v>94</v>
      </c>
      <c r="M19" s="336" t="s">
        <v>11</v>
      </c>
      <c r="N19" s="330"/>
    </row>
    <row r="20" spans="1:14" ht="15.75" thickBot="1" x14ac:dyDescent="0.3">
      <c r="A20" s="337"/>
      <c r="B20" s="331"/>
      <c r="C20" s="347"/>
      <c r="D20" s="337"/>
      <c r="E20" s="337"/>
      <c r="F20" s="355"/>
      <c r="G20" s="337"/>
      <c r="H20" s="335"/>
      <c r="I20" s="337"/>
      <c r="J20" s="335"/>
      <c r="K20" s="347"/>
      <c r="L20" s="337"/>
      <c r="M20" s="337"/>
      <c r="N20" s="331"/>
    </row>
    <row r="21" spans="1:14" x14ac:dyDescent="0.25">
      <c r="A21" s="35">
        <v>1</v>
      </c>
      <c r="B21" s="36" t="s">
        <v>39</v>
      </c>
      <c r="C21" s="84">
        <v>10719</v>
      </c>
      <c r="D21" s="157">
        <v>2216</v>
      </c>
      <c r="E21" s="84">
        <v>45589</v>
      </c>
      <c r="F21" s="157">
        <v>4949</v>
      </c>
      <c r="G21" s="84">
        <v>1511</v>
      </c>
      <c r="H21" s="157">
        <v>1610</v>
      </c>
      <c r="I21" s="84">
        <v>1783</v>
      </c>
      <c r="J21" s="157">
        <v>4838</v>
      </c>
      <c r="K21" s="84">
        <v>569</v>
      </c>
      <c r="L21" s="157">
        <v>4427</v>
      </c>
      <c r="M21" s="84">
        <v>796</v>
      </c>
      <c r="N21" s="157">
        <f t="shared" ref="N21:N28" si="2">SUM(C21:M21)</f>
        <v>79007</v>
      </c>
    </row>
    <row r="22" spans="1:14" x14ac:dyDescent="0.25">
      <c r="A22" s="37">
        <v>2</v>
      </c>
      <c r="B22" s="38" t="s">
        <v>40</v>
      </c>
      <c r="C22" s="84">
        <v>752</v>
      </c>
      <c r="D22" s="71">
        <v>0</v>
      </c>
      <c r="E22" s="84">
        <v>4099</v>
      </c>
      <c r="F22" s="71">
        <v>50</v>
      </c>
      <c r="G22" s="84">
        <v>0</v>
      </c>
      <c r="H22" s="71">
        <v>0</v>
      </c>
      <c r="I22" s="84">
        <v>0</v>
      </c>
      <c r="J22" s="71">
        <v>0</v>
      </c>
      <c r="K22" s="84">
        <v>14</v>
      </c>
      <c r="L22" s="71">
        <v>286</v>
      </c>
      <c r="M22" s="84">
        <v>7</v>
      </c>
      <c r="N22" s="71">
        <f t="shared" si="2"/>
        <v>5208</v>
      </c>
    </row>
    <row r="23" spans="1:14" x14ac:dyDescent="0.25">
      <c r="A23" s="37">
        <v>3</v>
      </c>
      <c r="B23" s="38" t="s">
        <v>41</v>
      </c>
      <c r="C23" s="68">
        <v>54</v>
      </c>
      <c r="D23" s="38">
        <v>79</v>
      </c>
      <c r="E23" s="84">
        <v>1065</v>
      </c>
      <c r="F23" s="38">
        <v>71</v>
      </c>
      <c r="G23" s="68">
        <v>0</v>
      </c>
      <c r="H23" s="38">
        <v>0</v>
      </c>
      <c r="I23" s="68">
        <v>0</v>
      </c>
      <c r="J23" s="38">
        <v>0</v>
      </c>
      <c r="K23" s="68">
        <v>0</v>
      </c>
      <c r="L23" s="38">
        <v>79</v>
      </c>
      <c r="M23" s="68">
        <v>0</v>
      </c>
      <c r="N23" s="71">
        <f t="shared" si="2"/>
        <v>1348</v>
      </c>
    </row>
    <row r="24" spans="1:14" x14ac:dyDescent="0.25">
      <c r="A24" s="37">
        <v>4</v>
      </c>
      <c r="B24" s="38" t="s">
        <v>42</v>
      </c>
      <c r="C24" s="68">
        <v>26</v>
      </c>
      <c r="D24" s="38">
        <v>0</v>
      </c>
      <c r="E24" s="68">
        <v>120</v>
      </c>
      <c r="F24" s="38">
        <v>0</v>
      </c>
      <c r="G24" s="68">
        <v>0</v>
      </c>
      <c r="H24" s="38">
        <v>0</v>
      </c>
      <c r="I24" s="68">
        <v>0</v>
      </c>
      <c r="J24" s="38">
        <v>0</v>
      </c>
      <c r="K24" s="68">
        <v>0</v>
      </c>
      <c r="L24" s="38">
        <v>3</v>
      </c>
      <c r="M24" s="68">
        <v>0</v>
      </c>
      <c r="N24" s="38">
        <f t="shared" si="2"/>
        <v>149</v>
      </c>
    </row>
    <row r="25" spans="1:14" x14ac:dyDescent="0.25">
      <c r="A25" s="37">
        <v>5</v>
      </c>
      <c r="B25" s="38" t="s">
        <v>43</v>
      </c>
      <c r="C25" s="68">
        <v>0</v>
      </c>
      <c r="D25" s="267">
        <v>0</v>
      </c>
      <c r="E25" s="68">
        <v>0</v>
      </c>
      <c r="F25" s="38">
        <v>3</v>
      </c>
      <c r="G25" s="68">
        <v>5</v>
      </c>
      <c r="H25" s="38">
        <v>0</v>
      </c>
      <c r="I25" s="68">
        <v>61</v>
      </c>
      <c r="J25" s="38">
        <v>0</v>
      </c>
      <c r="K25" s="68">
        <v>0</v>
      </c>
      <c r="L25" s="38">
        <v>7</v>
      </c>
      <c r="M25" s="68">
        <v>0</v>
      </c>
      <c r="N25" s="38">
        <f t="shared" si="2"/>
        <v>76</v>
      </c>
    </row>
    <row r="26" spans="1:14" x14ac:dyDescent="0.25">
      <c r="A26" s="37">
        <v>6</v>
      </c>
      <c r="B26" s="38" t="s">
        <v>44</v>
      </c>
      <c r="C26" s="68">
        <v>156</v>
      </c>
      <c r="D26" s="38">
        <v>40</v>
      </c>
      <c r="E26" s="68">
        <v>620</v>
      </c>
      <c r="F26" s="38">
        <v>491</v>
      </c>
      <c r="G26" s="68">
        <v>35</v>
      </c>
      <c r="H26" s="38">
        <v>0</v>
      </c>
      <c r="I26" s="68">
        <v>91</v>
      </c>
      <c r="J26" s="38">
        <v>0</v>
      </c>
      <c r="K26" s="68">
        <v>7</v>
      </c>
      <c r="L26" s="38">
        <v>153</v>
      </c>
      <c r="M26" s="68">
        <v>25</v>
      </c>
      <c r="N26" s="38">
        <f t="shared" si="2"/>
        <v>1618</v>
      </c>
    </row>
    <row r="27" spans="1:14" x14ac:dyDescent="0.25">
      <c r="A27" s="37">
        <v>7</v>
      </c>
      <c r="B27" s="38" t="s">
        <v>45</v>
      </c>
      <c r="C27" s="268">
        <v>68</v>
      </c>
      <c r="D27" s="71">
        <v>4</v>
      </c>
      <c r="E27" s="68">
        <v>166</v>
      </c>
      <c r="F27" s="71">
        <v>291</v>
      </c>
      <c r="G27" s="68">
        <v>2</v>
      </c>
      <c r="H27" s="71">
        <v>0</v>
      </c>
      <c r="I27" s="68">
        <v>6</v>
      </c>
      <c r="J27" s="71">
        <v>0</v>
      </c>
      <c r="K27" s="68">
        <v>15</v>
      </c>
      <c r="L27" s="71">
        <v>16</v>
      </c>
      <c r="M27" s="68">
        <v>6</v>
      </c>
      <c r="N27" s="71">
        <f t="shared" si="2"/>
        <v>574</v>
      </c>
    </row>
    <row r="28" spans="1:14" ht="15.75" thickBot="1" x14ac:dyDescent="0.3">
      <c r="A28" s="40">
        <v>8</v>
      </c>
      <c r="B28" s="41" t="s">
        <v>46</v>
      </c>
      <c r="C28" s="85">
        <v>0</v>
      </c>
      <c r="D28" s="38">
        <v>0</v>
      </c>
      <c r="E28" s="85">
        <v>0</v>
      </c>
      <c r="F28" s="38">
        <v>0</v>
      </c>
      <c r="G28" s="85">
        <v>20</v>
      </c>
      <c r="H28" s="38">
        <v>0</v>
      </c>
      <c r="I28" s="85">
        <v>63</v>
      </c>
      <c r="J28" s="38">
        <v>0</v>
      </c>
      <c r="K28" s="85">
        <v>0</v>
      </c>
      <c r="L28" s="38">
        <v>5</v>
      </c>
      <c r="M28" s="85">
        <v>0</v>
      </c>
      <c r="N28" s="38">
        <f t="shared" si="2"/>
        <v>88</v>
      </c>
    </row>
    <row r="29" spans="1:14" ht="15.75" thickBot="1" x14ac:dyDescent="0.3">
      <c r="A29" s="43"/>
      <c r="B29" s="44" t="s">
        <v>37</v>
      </c>
      <c r="C29" s="48">
        <f t="shared" ref="C29:M29" si="3">SUM(C21:C28)</f>
        <v>11775</v>
      </c>
      <c r="D29" s="46">
        <f>SUM(D21:D28)</f>
        <v>2339</v>
      </c>
      <c r="E29" s="48">
        <f t="shared" si="3"/>
        <v>51659</v>
      </c>
      <c r="F29" s="46">
        <f t="shared" si="3"/>
        <v>5855</v>
      </c>
      <c r="G29" s="99">
        <f t="shared" si="3"/>
        <v>1573</v>
      </c>
      <c r="H29" s="46">
        <f t="shared" si="3"/>
        <v>1610</v>
      </c>
      <c r="I29" s="48">
        <f>SUM(I21:I28)</f>
        <v>2004</v>
      </c>
      <c r="J29" s="46">
        <f t="shared" si="3"/>
        <v>4838</v>
      </c>
      <c r="K29" s="48">
        <f t="shared" si="3"/>
        <v>605</v>
      </c>
      <c r="L29" s="46">
        <f t="shared" si="3"/>
        <v>4976</v>
      </c>
      <c r="M29" s="48">
        <f t="shared" si="3"/>
        <v>834</v>
      </c>
      <c r="N29" s="46">
        <f>SUM(C29:M29)</f>
        <v>88068</v>
      </c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11" t="s">
        <v>53</v>
      </c>
      <c r="B31" s="350"/>
      <c r="C31" s="72">
        <f>C29/N29</f>
        <v>0.13370350183948768</v>
      </c>
      <c r="D31" s="73">
        <f>D29/N29</f>
        <v>2.6559022573465957E-2</v>
      </c>
      <c r="E31" s="55">
        <f>E29/N29</f>
        <v>0.58658082390879773</v>
      </c>
      <c r="F31" s="73">
        <f>F29/N29</f>
        <v>6.64827178998047E-2</v>
      </c>
      <c r="G31" s="55">
        <f>G29/N29</f>
        <v>1.7861198165054278E-2</v>
      </c>
      <c r="H31" s="73">
        <f>H29/N29</f>
        <v>1.8281328064677294E-2</v>
      </c>
      <c r="I31" s="55">
        <f>I29/N29</f>
        <v>2.2755143752554843E-2</v>
      </c>
      <c r="J31" s="73">
        <f>J29/N29</f>
        <v>5.493482309124767E-2</v>
      </c>
      <c r="K31" s="55">
        <f>K29/N29</f>
        <v>6.869691601943952E-3</v>
      </c>
      <c r="L31" s="73">
        <f>L29/N29</f>
        <v>5.6501794068220014E-2</v>
      </c>
      <c r="M31" s="74">
        <f>M29/N29</f>
        <v>9.4699550347458784E-3</v>
      </c>
      <c r="N31" s="224">
        <f>N29/N29</f>
        <v>1</v>
      </c>
    </row>
  </sheetData>
  <mergeCells count="34">
    <mergeCell ref="A31:B31"/>
    <mergeCell ref="G19:G20"/>
    <mergeCell ref="H19:H20"/>
    <mergeCell ref="I19:I20"/>
    <mergeCell ref="J19:J20"/>
    <mergeCell ref="A15:B15"/>
    <mergeCell ref="C17:K17"/>
    <mergeCell ref="A18:A20"/>
    <mergeCell ref="B18:B20"/>
    <mergeCell ref="C18:M18"/>
    <mergeCell ref="M19:M20"/>
    <mergeCell ref="K19:K20"/>
    <mergeCell ref="L19:L20"/>
    <mergeCell ref="N18:N20"/>
    <mergeCell ref="C19:C20"/>
    <mergeCell ref="D19:D20"/>
    <mergeCell ref="E19:E20"/>
    <mergeCell ref="F19:F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60"/>
      <c r="B1" s="160"/>
      <c r="C1" s="358" t="s">
        <v>106</v>
      </c>
      <c r="D1" s="359"/>
      <c r="E1" s="359"/>
      <c r="F1" s="359"/>
      <c r="G1" s="359"/>
      <c r="H1" s="359"/>
      <c r="I1" s="359"/>
      <c r="J1" s="360"/>
      <c r="K1" s="360"/>
      <c r="L1" s="160"/>
      <c r="M1" s="160"/>
      <c r="N1" s="161"/>
    </row>
    <row r="2" spans="1:14" ht="15.75" thickBot="1" x14ac:dyDescent="0.3">
      <c r="A2" s="316" t="s">
        <v>0</v>
      </c>
      <c r="B2" s="318" t="s">
        <v>1</v>
      </c>
      <c r="C2" s="329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18" t="s">
        <v>3</v>
      </c>
    </row>
    <row r="3" spans="1:14" x14ac:dyDescent="0.25">
      <c r="A3" s="340"/>
      <c r="B3" s="341"/>
      <c r="C3" s="332" t="s">
        <v>69</v>
      </c>
      <c r="D3" s="334" t="s">
        <v>4</v>
      </c>
      <c r="E3" s="336" t="s">
        <v>5</v>
      </c>
      <c r="F3" s="334" t="s">
        <v>6</v>
      </c>
      <c r="G3" s="336" t="s">
        <v>7</v>
      </c>
      <c r="H3" s="334" t="s">
        <v>8</v>
      </c>
      <c r="I3" s="336" t="s">
        <v>116</v>
      </c>
      <c r="J3" s="318" t="s">
        <v>9</v>
      </c>
      <c r="K3" s="361" t="s">
        <v>38</v>
      </c>
      <c r="L3" s="318" t="s">
        <v>94</v>
      </c>
      <c r="M3" s="338" t="s">
        <v>11</v>
      </c>
      <c r="N3" s="330"/>
    </row>
    <row r="4" spans="1:14" ht="15.75" thickBot="1" x14ac:dyDescent="0.3">
      <c r="A4" s="337"/>
      <c r="B4" s="331"/>
      <c r="C4" s="333"/>
      <c r="D4" s="335"/>
      <c r="E4" s="337"/>
      <c r="F4" s="335"/>
      <c r="G4" s="337"/>
      <c r="H4" s="335"/>
      <c r="I4" s="337"/>
      <c r="J4" s="337"/>
      <c r="K4" s="362"/>
      <c r="L4" s="337"/>
      <c r="M4" s="339"/>
      <c r="N4" s="331"/>
    </row>
    <row r="5" spans="1:14" x14ac:dyDescent="0.25">
      <c r="A5" s="35">
        <v>1</v>
      </c>
      <c r="B5" s="36" t="s">
        <v>39</v>
      </c>
      <c r="C5" s="153">
        <v>1285</v>
      </c>
      <c r="D5" s="91">
        <v>2949</v>
      </c>
      <c r="E5" s="153">
        <v>2034</v>
      </c>
      <c r="F5" s="91">
        <v>1738</v>
      </c>
      <c r="G5" s="153">
        <v>2843</v>
      </c>
      <c r="H5" s="162">
        <v>2050</v>
      </c>
      <c r="I5" s="153">
        <v>2029</v>
      </c>
      <c r="J5" s="91">
        <v>2750</v>
      </c>
      <c r="K5" s="153">
        <v>2083</v>
      </c>
      <c r="L5" s="91">
        <v>1956</v>
      </c>
      <c r="M5" s="153">
        <v>1524</v>
      </c>
      <c r="N5" s="157">
        <f t="shared" ref="N5:N17" si="0">SUM(C5:M5)</f>
        <v>23241</v>
      </c>
    </row>
    <row r="6" spans="1:14" x14ac:dyDescent="0.25">
      <c r="A6" s="37">
        <v>2</v>
      </c>
      <c r="B6" s="38" t="s">
        <v>40</v>
      </c>
      <c r="C6" s="84">
        <v>190</v>
      </c>
      <c r="D6" s="65">
        <v>422</v>
      </c>
      <c r="E6" s="84">
        <v>267</v>
      </c>
      <c r="F6" s="65">
        <v>383</v>
      </c>
      <c r="G6" s="84">
        <v>295</v>
      </c>
      <c r="H6" s="65">
        <v>262</v>
      </c>
      <c r="I6" s="84">
        <v>57</v>
      </c>
      <c r="J6" s="65">
        <v>349</v>
      </c>
      <c r="K6" s="84">
        <v>315</v>
      </c>
      <c r="L6" s="65">
        <v>129</v>
      </c>
      <c r="M6" s="84">
        <v>244</v>
      </c>
      <c r="N6" s="71">
        <f t="shared" si="0"/>
        <v>2913</v>
      </c>
    </row>
    <row r="7" spans="1:14" x14ac:dyDescent="0.25">
      <c r="A7" s="37">
        <v>3</v>
      </c>
      <c r="B7" s="38" t="s">
        <v>41</v>
      </c>
      <c r="C7" s="84">
        <v>12</v>
      </c>
      <c r="D7" s="65">
        <v>32</v>
      </c>
      <c r="E7" s="84">
        <v>20</v>
      </c>
      <c r="F7" s="65">
        <v>28</v>
      </c>
      <c r="G7" s="84">
        <v>20</v>
      </c>
      <c r="H7" s="69">
        <v>8</v>
      </c>
      <c r="I7" s="68">
        <v>31</v>
      </c>
      <c r="J7" s="65">
        <v>128</v>
      </c>
      <c r="K7" s="84">
        <v>55</v>
      </c>
      <c r="L7" s="65">
        <v>28</v>
      </c>
      <c r="M7" s="68">
        <v>16</v>
      </c>
      <c r="N7" s="71">
        <f t="shared" si="0"/>
        <v>378</v>
      </c>
    </row>
    <row r="8" spans="1:14" x14ac:dyDescent="0.25">
      <c r="A8" s="37">
        <v>4</v>
      </c>
      <c r="B8" s="38" t="s">
        <v>42</v>
      </c>
      <c r="C8" s="68">
        <v>2</v>
      </c>
      <c r="D8" s="69">
        <v>10</v>
      </c>
      <c r="E8" s="68">
        <v>6</v>
      </c>
      <c r="F8" s="69">
        <v>5</v>
      </c>
      <c r="G8" s="68">
        <v>7</v>
      </c>
      <c r="H8" s="69">
        <v>2</v>
      </c>
      <c r="I8" s="68">
        <v>2</v>
      </c>
      <c r="J8" s="69">
        <v>8</v>
      </c>
      <c r="K8" s="84">
        <v>15</v>
      </c>
      <c r="L8" s="65">
        <v>2</v>
      </c>
      <c r="M8" s="68">
        <v>1</v>
      </c>
      <c r="N8" s="71">
        <f t="shared" si="0"/>
        <v>60</v>
      </c>
    </row>
    <row r="9" spans="1:14" x14ac:dyDescent="0.25">
      <c r="A9" s="37">
        <v>5</v>
      </c>
      <c r="B9" s="38" t="s">
        <v>43</v>
      </c>
      <c r="C9" s="68">
        <v>2</v>
      </c>
      <c r="D9" s="69">
        <v>1</v>
      </c>
      <c r="E9" s="68">
        <v>10</v>
      </c>
      <c r="F9" s="69">
        <v>1</v>
      </c>
      <c r="G9" s="68">
        <v>7</v>
      </c>
      <c r="H9" s="69">
        <v>3</v>
      </c>
      <c r="I9" s="68">
        <v>0</v>
      </c>
      <c r="J9" s="69">
        <v>2</v>
      </c>
      <c r="K9" s="85">
        <v>12</v>
      </c>
      <c r="L9" s="69">
        <v>4</v>
      </c>
      <c r="M9" s="68">
        <v>1</v>
      </c>
      <c r="N9" s="38">
        <f t="shared" si="0"/>
        <v>43</v>
      </c>
    </row>
    <row r="10" spans="1:14" x14ac:dyDescent="0.25">
      <c r="A10" s="37">
        <v>6</v>
      </c>
      <c r="B10" s="38" t="s">
        <v>44</v>
      </c>
      <c r="C10" s="84">
        <v>8</v>
      </c>
      <c r="D10" s="65">
        <v>20</v>
      </c>
      <c r="E10" s="84">
        <v>8</v>
      </c>
      <c r="F10" s="65">
        <v>23</v>
      </c>
      <c r="G10" s="84">
        <v>21</v>
      </c>
      <c r="H10" s="65">
        <v>14</v>
      </c>
      <c r="I10" s="84">
        <v>37</v>
      </c>
      <c r="J10" s="65">
        <v>13</v>
      </c>
      <c r="K10" s="84">
        <v>17</v>
      </c>
      <c r="L10" s="65">
        <v>5</v>
      </c>
      <c r="M10" s="84">
        <v>14</v>
      </c>
      <c r="N10" s="71">
        <f t="shared" si="0"/>
        <v>180</v>
      </c>
    </row>
    <row r="11" spans="1:14" x14ac:dyDescent="0.25">
      <c r="A11" s="37">
        <v>7</v>
      </c>
      <c r="B11" s="38" t="s">
        <v>45</v>
      </c>
      <c r="C11" s="68">
        <v>0</v>
      </c>
      <c r="D11" s="65">
        <v>3</v>
      </c>
      <c r="E11" s="68">
        <v>0</v>
      </c>
      <c r="F11" s="69">
        <v>0</v>
      </c>
      <c r="G11" s="68">
        <v>1</v>
      </c>
      <c r="H11" s="69">
        <v>2</v>
      </c>
      <c r="I11" s="68">
        <v>1</v>
      </c>
      <c r="J11" s="69">
        <v>1</v>
      </c>
      <c r="K11" s="83">
        <v>3</v>
      </c>
      <c r="L11" s="69">
        <v>1</v>
      </c>
      <c r="M11" s="68">
        <v>1</v>
      </c>
      <c r="N11" s="71">
        <f t="shared" si="0"/>
        <v>13</v>
      </c>
    </row>
    <row r="12" spans="1:14" x14ac:dyDescent="0.25">
      <c r="A12" s="37">
        <v>8</v>
      </c>
      <c r="B12" s="38" t="s">
        <v>46</v>
      </c>
      <c r="C12" s="68">
        <v>2</v>
      </c>
      <c r="D12" s="69">
        <v>10</v>
      </c>
      <c r="E12" s="68">
        <v>24</v>
      </c>
      <c r="F12" s="69">
        <v>10</v>
      </c>
      <c r="G12" s="68">
        <v>3</v>
      </c>
      <c r="H12" s="69">
        <v>5</v>
      </c>
      <c r="I12" s="68">
        <v>0</v>
      </c>
      <c r="J12" s="69">
        <v>21</v>
      </c>
      <c r="K12" s="84">
        <v>44</v>
      </c>
      <c r="L12" s="69">
        <v>2</v>
      </c>
      <c r="M12" s="68">
        <v>1</v>
      </c>
      <c r="N12" s="71">
        <f t="shared" si="0"/>
        <v>122</v>
      </c>
    </row>
    <row r="13" spans="1:14" ht="22.5" x14ac:dyDescent="0.25">
      <c r="A13" s="37">
        <v>9</v>
      </c>
      <c r="B13" s="67" t="s">
        <v>47</v>
      </c>
      <c r="C13" s="68">
        <v>0</v>
      </c>
      <c r="D13" s="69">
        <v>0</v>
      </c>
      <c r="E13" s="68">
        <v>0</v>
      </c>
      <c r="F13" s="69">
        <v>0</v>
      </c>
      <c r="G13" s="68">
        <v>0</v>
      </c>
      <c r="H13" s="69">
        <v>0</v>
      </c>
      <c r="I13" s="68">
        <v>0</v>
      </c>
      <c r="J13" s="69">
        <v>0</v>
      </c>
      <c r="K13" s="68">
        <v>0</v>
      </c>
      <c r="L13" s="69">
        <v>0</v>
      </c>
      <c r="M13" s="68">
        <v>0</v>
      </c>
      <c r="N13" s="38">
        <f t="shared" si="0"/>
        <v>0</v>
      </c>
    </row>
    <row r="14" spans="1:14" ht="29.25" customHeight="1" x14ac:dyDescent="0.25">
      <c r="A14" s="37">
        <v>10</v>
      </c>
      <c r="B14" s="67" t="s">
        <v>48</v>
      </c>
      <c r="C14" s="68">
        <v>0</v>
      </c>
      <c r="D14" s="69">
        <v>0</v>
      </c>
      <c r="E14" s="68">
        <v>0</v>
      </c>
      <c r="F14" s="69">
        <v>0</v>
      </c>
      <c r="G14" s="68">
        <v>0</v>
      </c>
      <c r="H14" s="69">
        <v>0</v>
      </c>
      <c r="I14" s="68">
        <v>0</v>
      </c>
      <c r="J14" s="69">
        <v>0</v>
      </c>
      <c r="K14" s="68">
        <v>0</v>
      </c>
      <c r="L14" s="69">
        <v>0</v>
      </c>
      <c r="M14" s="68">
        <v>0</v>
      </c>
      <c r="N14" s="38">
        <f t="shared" si="0"/>
        <v>0</v>
      </c>
    </row>
    <row r="15" spans="1:14" x14ac:dyDescent="0.25">
      <c r="A15" s="37">
        <v>11</v>
      </c>
      <c r="B15" s="38" t="s">
        <v>49</v>
      </c>
      <c r="C15" s="68">
        <v>0</v>
      </c>
      <c r="D15" s="69">
        <v>0</v>
      </c>
      <c r="E15" s="68">
        <v>0</v>
      </c>
      <c r="F15" s="69">
        <v>0</v>
      </c>
      <c r="G15" s="68">
        <v>0</v>
      </c>
      <c r="H15" s="69">
        <v>0</v>
      </c>
      <c r="I15" s="68">
        <v>0</v>
      </c>
      <c r="J15" s="69">
        <v>0</v>
      </c>
      <c r="K15" s="68">
        <v>0</v>
      </c>
      <c r="L15" s="69">
        <v>0</v>
      </c>
      <c r="M15" s="68">
        <v>0</v>
      </c>
      <c r="N15" s="38">
        <f t="shared" si="0"/>
        <v>0</v>
      </c>
    </row>
    <row r="16" spans="1:14" ht="56.25" x14ac:dyDescent="0.25">
      <c r="A16" s="37">
        <v>12</v>
      </c>
      <c r="B16" s="67" t="s">
        <v>50</v>
      </c>
      <c r="C16" s="68">
        <v>0</v>
      </c>
      <c r="D16" s="69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0</v>
      </c>
      <c r="K16" s="68">
        <v>0</v>
      </c>
      <c r="L16" s="69">
        <v>0</v>
      </c>
      <c r="M16" s="68">
        <v>0</v>
      </c>
      <c r="N16" s="38">
        <f t="shared" si="0"/>
        <v>0</v>
      </c>
    </row>
    <row r="17" spans="1:14" ht="34.5" thickBot="1" x14ac:dyDescent="0.3">
      <c r="A17" s="37">
        <v>13</v>
      </c>
      <c r="B17" s="67" t="s">
        <v>51</v>
      </c>
      <c r="C17" s="84">
        <v>2</v>
      </c>
      <c r="D17" s="69">
        <v>0</v>
      </c>
      <c r="E17" s="68">
        <v>0</v>
      </c>
      <c r="F17" s="69">
        <v>0</v>
      </c>
      <c r="G17" s="68">
        <v>0</v>
      </c>
      <c r="H17" s="69">
        <v>0</v>
      </c>
      <c r="I17" s="68">
        <v>0</v>
      </c>
      <c r="J17" s="69">
        <v>0</v>
      </c>
      <c r="K17" s="68">
        <v>0</v>
      </c>
      <c r="L17" s="69">
        <v>0</v>
      </c>
      <c r="M17" s="68">
        <v>0</v>
      </c>
      <c r="N17" s="38">
        <f t="shared" si="0"/>
        <v>2</v>
      </c>
    </row>
    <row r="18" spans="1:14" ht="15.75" thickBot="1" x14ac:dyDescent="0.3">
      <c r="A18" s="43"/>
      <c r="B18" s="44" t="s">
        <v>37</v>
      </c>
      <c r="C18" s="48">
        <f t="shared" ref="C18:M18" si="1">SUM(C5:C17)</f>
        <v>1503</v>
      </c>
      <c r="D18" s="49">
        <f t="shared" si="1"/>
        <v>3447</v>
      </c>
      <c r="E18" s="48">
        <f t="shared" si="1"/>
        <v>2369</v>
      </c>
      <c r="F18" s="49">
        <f t="shared" si="1"/>
        <v>2188</v>
      </c>
      <c r="G18" s="48">
        <f t="shared" si="1"/>
        <v>3197</v>
      </c>
      <c r="H18" s="49">
        <f t="shared" si="1"/>
        <v>2346</v>
      </c>
      <c r="I18" s="48">
        <f t="shared" si="1"/>
        <v>2157</v>
      </c>
      <c r="J18" s="49">
        <f t="shared" si="1"/>
        <v>3272</v>
      </c>
      <c r="K18" s="48">
        <f t="shared" si="1"/>
        <v>2544</v>
      </c>
      <c r="L18" s="49">
        <f>SUM(L5:L17)</f>
        <v>2127</v>
      </c>
      <c r="M18" s="48">
        <f t="shared" si="1"/>
        <v>1802</v>
      </c>
      <c r="N18" s="46">
        <f>SUM(C18:M18)</f>
        <v>26952</v>
      </c>
    </row>
    <row r="19" spans="1:14" ht="15.75" thickBot="1" x14ac:dyDescent="0.3">
      <c r="A19" s="133"/>
      <c r="B19" s="134"/>
      <c r="C19" s="53"/>
      <c r="D19" s="47"/>
      <c r="E19" s="53"/>
      <c r="F19" s="47"/>
      <c r="G19" s="53"/>
      <c r="H19" s="47"/>
      <c r="I19" s="53"/>
      <c r="J19" s="47"/>
      <c r="K19" s="53"/>
      <c r="L19" s="47"/>
      <c r="M19" s="53"/>
      <c r="N19" s="53"/>
    </row>
    <row r="20" spans="1:14" ht="15.75" thickBot="1" x14ac:dyDescent="0.3">
      <c r="A20" s="356" t="s">
        <v>53</v>
      </c>
      <c r="B20" s="357"/>
      <c r="C20" s="72">
        <f>C18/N18</f>
        <v>5.5765805877114868E-2</v>
      </c>
      <c r="D20" s="73">
        <f>D18/N18</f>
        <v>0.1278940338379341</v>
      </c>
      <c r="E20" s="55">
        <f>E18/N18</f>
        <v>8.7897002077767877E-2</v>
      </c>
      <c r="F20" s="73">
        <f>F18/N18</f>
        <v>8.1181359453843874E-2</v>
      </c>
      <c r="G20" s="55">
        <f>G18/N18</f>
        <v>0.11861828435737608</v>
      </c>
      <c r="H20" s="73">
        <f>H18/N18</f>
        <v>8.7043633125556547E-2</v>
      </c>
      <c r="I20" s="55">
        <f>I18/N18</f>
        <v>8.0031166518254676E-2</v>
      </c>
      <c r="J20" s="73">
        <f>J18/N18</f>
        <v>0.12140100920154348</v>
      </c>
      <c r="K20" s="55">
        <f>K18/N18</f>
        <v>9.4390026714158498E-2</v>
      </c>
      <c r="L20" s="73">
        <f>L18/N18</f>
        <v>7.8918076580587707E-2</v>
      </c>
      <c r="M20" s="74">
        <f>M18/N18</f>
        <v>6.685960225586228E-2</v>
      </c>
      <c r="N20" s="54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3.85546875" customWidth="1"/>
    <col min="2" max="2" width="27.42578125" customWidth="1"/>
    <col min="11" max="11" width="9.5703125" bestFit="1" customWidth="1"/>
  </cols>
  <sheetData>
    <row r="1" spans="1:14" ht="32.25" customHeight="1" thickBot="1" x14ac:dyDescent="0.3">
      <c r="A1" s="160" t="s">
        <v>67</v>
      </c>
      <c r="B1" s="30"/>
      <c r="C1" s="313" t="s">
        <v>107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223" t="s">
        <v>36</v>
      </c>
    </row>
    <row r="2" spans="1:14" ht="15.75" thickBot="1" x14ac:dyDescent="0.3">
      <c r="A2" s="316" t="s">
        <v>0</v>
      </c>
      <c r="B2" s="318" t="s">
        <v>1</v>
      </c>
      <c r="C2" s="329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18" t="s">
        <v>3</v>
      </c>
    </row>
    <row r="3" spans="1:14" x14ac:dyDescent="0.25">
      <c r="A3" s="340"/>
      <c r="B3" s="341"/>
      <c r="C3" s="332" t="s">
        <v>69</v>
      </c>
      <c r="D3" s="334" t="s">
        <v>4</v>
      </c>
      <c r="E3" s="336" t="s">
        <v>5</v>
      </c>
      <c r="F3" s="334" t="s">
        <v>6</v>
      </c>
      <c r="G3" s="336" t="s">
        <v>7</v>
      </c>
      <c r="H3" s="334" t="s">
        <v>8</v>
      </c>
      <c r="I3" s="336" t="s">
        <v>116</v>
      </c>
      <c r="J3" s="318" t="s">
        <v>9</v>
      </c>
      <c r="K3" s="361" t="s">
        <v>38</v>
      </c>
      <c r="L3" s="318" t="s">
        <v>94</v>
      </c>
      <c r="M3" s="338" t="s">
        <v>11</v>
      </c>
      <c r="N3" s="330"/>
    </row>
    <row r="4" spans="1:14" ht="15.75" thickBot="1" x14ac:dyDescent="0.3">
      <c r="A4" s="337"/>
      <c r="B4" s="331"/>
      <c r="C4" s="333"/>
      <c r="D4" s="335"/>
      <c r="E4" s="337"/>
      <c r="F4" s="335"/>
      <c r="G4" s="337"/>
      <c r="H4" s="335"/>
      <c r="I4" s="337"/>
      <c r="J4" s="337"/>
      <c r="K4" s="362"/>
      <c r="L4" s="337"/>
      <c r="M4" s="339"/>
      <c r="N4" s="331"/>
    </row>
    <row r="5" spans="1:14" x14ac:dyDescent="0.25">
      <c r="A5" s="35">
        <v>1</v>
      </c>
      <c r="B5" s="36" t="s">
        <v>39</v>
      </c>
      <c r="C5" s="153">
        <v>78560</v>
      </c>
      <c r="D5" s="91">
        <v>172114</v>
      </c>
      <c r="E5" s="153">
        <v>120539</v>
      </c>
      <c r="F5" s="91">
        <v>114494</v>
      </c>
      <c r="G5" s="153">
        <v>192041</v>
      </c>
      <c r="H5" s="162">
        <v>121315</v>
      </c>
      <c r="I5" s="153">
        <v>132919</v>
      </c>
      <c r="J5" s="91">
        <v>157244</v>
      </c>
      <c r="K5" s="153">
        <v>139006</v>
      </c>
      <c r="L5" s="91">
        <v>137104</v>
      </c>
      <c r="M5" s="153">
        <v>95989</v>
      </c>
      <c r="N5" s="157">
        <f t="shared" ref="N5:N17" si="0">SUM(C5:M5)</f>
        <v>1461325</v>
      </c>
    </row>
    <row r="6" spans="1:14" x14ac:dyDescent="0.25">
      <c r="A6" s="37">
        <v>2</v>
      </c>
      <c r="B6" s="38" t="s">
        <v>40</v>
      </c>
      <c r="C6" s="84">
        <v>10660</v>
      </c>
      <c r="D6" s="65">
        <v>23193</v>
      </c>
      <c r="E6" s="84">
        <v>18341</v>
      </c>
      <c r="F6" s="65">
        <v>16971</v>
      </c>
      <c r="G6" s="84">
        <v>19905</v>
      </c>
      <c r="H6" s="65">
        <v>14445</v>
      </c>
      <c r="I6" s="84">
        <v>3081</v>
      </c>
      <c r="J6" s="65">
        <v>21823</v>
      </c>
      <c r="K6" s="84">
        <v>18077</v>
      </c>
      <c r="L6" s="65">
        <v>9861</v>
      </c>
      <c r="M6" s="84">
        <v>11814</v>
      </c>
      <c r="N6" s="71">
        <f t="shared" si="0"/>
        <v>168171</v>
      </c>
    </row>
    <row r="7" spans="1:14" x14ac:dyDescent="0.25">
      <c r="A7" s="37">
        <v>3</v>
      </c>
      <c r="B7" s="38" t="s">
        <v>41</v>
      </c>
      <c r="C7" s="84">
        <v>753</v>
      </c>
      <c r="D7" s="65">
        <v>1514</v>
      </c>
      <c r="E7" s="84">
        <v>6902</v>
      </c>
      <c r="F7" s="65">
        <v>2852</v>
      </c>
      <c r="G7" s="84">
        <v>1002</v>
      </c>
      <c r="H7" s="65">
        <v>187</v>
      </c>
      <c r="I7" s="84">
        <v>10429</v>
      </c>
      <c r="J7" s="65">
        <v>8866</v>
      </c>
      <c r="K7" s="84">
        <v>5811</v>
      </c>
      <c r="L7" s="65">
        <v>2521</v>
      </c>
      <c r="M7" s="84">
        <v>9001</v>
      </c>
      <c r="N7" s="71">
        <f t="shared" si="0"/>
        <v>49838</v>
      </c>
    </row>
    <row r="8" spans="1:14" x14ac:dyDescent="0.25">
      <c r="A8" s="37">
        <v>4</v>
      </c>
      <c r="B8" s="38" t="s">
        <v>42</v>
      </c>
      <c r="C8" s="68">
        <v>33</v>
      </c>
      <c r="D8" s="69">
        <v>224</v>
      </c>
      <c r="E8" s="68">
        <v>73</v>
      </c>
      <c r="F8" s="69">
        <v>210</v>
      </c>
      <c r="G8" s="68">
        <v>157</v>
      </c>
      <c r="H8" s="69">
        <v>85</v>
      </c>
      <c r="I8" s="68">
        <v>389</v>
      </c>
      <c r="J8" s="69">
        <v>550</v>
      </c>
      <c r="K8" s="68">
        <v>607</v>
      </c>
      <c r="L8" s="65">
        <v>66</v>
      </c>
      <c r="M8" s="84">
        <v>13</v>
      </c>
      <c r="N8" s="71">
        <f t="shared" si="0"/>
        <v>2407</v>
      </c>
    </row>
    <row r="9" spans="1:14" x14ac:dyDescent="0.25">
      <c r="A9" s="37">
        <v>5</v>
      </c>
      <c r="B9" s="38" t="s">
        <v>43</v>
      </c>
      <c r="C9" s="68">
        <v>17</v>
      </c>
      <c r="D9" s="69">
        <v>16</v>
      </c>
      <c r="E9" s="84">
        <v>1512</v>
      </c>
      <c r="F9" s="69">
        <v>762</v>
      </c>
      <c r="G9" s="68">
        <v>191</v>
      </c>
      <c r="H9" s="69">
        <v>72</v>
      </c>
      <c r="I9" s="68">
        <v>0</v>
      </c>
      <c r="J9" s="69">
        <v>38</v>
      </c>
      <c r="K9" s="85">
        <v>659</v>
      </c>
      <c r="L9" s="69">
        <v>35</v>
      </c>
      <c r="M9" s="68">
        <v>21</v>
      </c>
      <c r="N9" s="71">
        <f t="shared" si="0"/>
        <v>3323</v>
      </c>
    </row>
    <row r="10" spans="1:14" x14ac:dyDescent="0.25">
      <c r="A10" s="37">
        <v>6</v>
      </c>
      <c r="B10" s="38" t="s">
        <v>44</v>
      </c>
      <c r="C10" s="84">
        <v>627</v>
      </c>
      <c r="D10" s="65">
        <v>2542</v>
      </c>
      <c r="E10" s="84">
        <v>512</v>
      </c>
      <c r="F10" s="65">
        <v>1407</v>
      </c>
      <c r="G10" s="84">
        <v>1606</v>
      </c>
      <c r="H10" s="65">
        <v>459</v>
      </c>
      <c r="I10" s="84">
        <v>4380</v>
      </c>
      <c r="J10" s="65">
        <v>245</v>
      </c>
      <c r="K10" s="84">
        <v>1479</v>
      </c>
      <c r="L10" s="65">
        <v>288</v>
      </c>
      <c r="M10" s="84">
        <v>379</v>
      </c>
      <c r="N10" s="71">
        <f t="shared" si="0"/>
        <v>13924</v>
      </c>
    </row>
    <row r="11" spans="1:14" x14ac:dyDescent="0.25">
      <c r="A11" s="37">
        <v>7</v>
      </c>
      <c r="B11" s="38" t="s">
        <v>45</v>
      </c>
      <c r="C11" s="68">
        <v>0</v>
      </c>
      <c r="D11" s="65">
        <v>63</v>
      </c>
      <c r="E11" s="68">
        <v>0</v>
      </c>
      <c r="F11" s="69">
        <v>0</v>
      </c>
      <c r="G11" s="68">
        <v>16</v>
      </c>
      <c r="H11" s="69">
        <v>118</v>
      </c>
      <c r="I11" s="68">
        <v>10</v>
      </c>
      <c r="J11" s="69">
        <v>7</v>
      </c>
      <c r="K11" s="83">
        <v>92</v>
      </c>
      <c r="L11" s="69">
        <v>232</v>
      </c>
      <c r="M11" s="68">
        <v>162</v>
      </c>
      <c r="N11" s="71">
        <f t="shared" si="0"/>
        <v>700</v>
      </c>
    </row>
    <row r="12" spans="1:14" x14ac:dyDescent="0.25">
      <c r="A12" s="37">
        <v>8</v>
      </c>
      <c r="B12" s="38" t="s">
        <v>46</v>
      </c>
      <c r="C12" s="68">
        <v>72</v>
      </c>
      <c r="D12" s="65">
        <v>448</v>
      </c>
      <c r="E12" s="68">
        <v>920</v>
      </c>
      <c r="F12" s="69">
        <v>292</v>
      </c>
      <c r="G12" s="68">
        <v>259</v>
      </c>
      <c r="H12" s="69">
        <v>107</v>
      </c>
      <c r="I12" s="68">
        <v>0</v>
      </c>
      <c r="J12" s="69">
        <v>813</v>
      </c>
      <c r="K12" s="84">
        <v>1346</v>
      </c>
      <c r="L12" s="69">
        <v>46</v>
      </c>
      <c r="M12" s="68">
        <v>12</v>
      </c>
      <c r="N12" s="71">
        <f t="shared" si="0"/>
        <v>4315</v>
      </c>
    </row>
    <row r="13" spans="1:14" ht="22.5" x14ac:dyDescent="0.25">
      <c r="A13" s="37">
        <v>9</v>
      </c>
      <c r="B13" s="67" t="s">
        <v>47</v>
      </c>
      <c r="C13" s="68">
        <v>0</v>
      </c>
      <c r="D13" s="69">
        <v>0</v>
      </c>
      <c r="E13" s="68">
        <v>0</v>
      </c>
      <c r="F13" s="69">
        <v>0</v>
      </c>
      <c r="G13" s="68">
        <v>0</v>
      </c>
      <c r="H13" s="69">
        <v>0</v>
      </c>
      <c r="I13" s="68">
        <v>0</v>
      </c>
      <c r="J13" s="69">
        <v>0</v>
      </c>
      <c r="K13" s="68">
        <v>0</v>
      </c>
      <c r="L13" s="69">
        <v>0</v>
      </c>
      <c r="M13" s="68">
        <v>0</v>
      </c>
      <c r="N13" s="38">
        <f t="shared" si="0"/>
        <v>0</v>
      </c>
    </row>
    <row r="14" spans="1:14" ht="30" customHeight="1" x14ac:dyDescent="0.25">
      <c r="A14" s="37">
        <v>10</v>
      </c>
      <c r="B14" s="225" t="s">
        <v>48</v>
      </c>
      <c r="C14" s="68">
        <v>0</v>
      </c>
      <c r="D14" s="69">
        <v>0</v>
      </c>
      <c r="E14" s="68">
        <v>0</v>
      </c>
      <c r="F14" s="69">
        <v>0</v>
      </c>
      <c r="G14" s="68">
        <v>0</v>
      </c>
      <c r="H14" s="69">
        <v>0</v>
      </c>
      <c r="I14" s="68">
        <v>0</v>
      </c>
      <c r="J14" s="69">
        <v>0</v>
      </c>
      <c r="K14" s="68">
        <v>0</v>
      </c>
      <c r="L14" s="69">
        <v>0</v>
      </c>
      <c r="M14" s="68">
        <v>0</v>
      </c>
      <c r="N14" s="38">
        <f t="shared" si="0"/>
        <v>0</v>
      </c>
    </row>
    <row r="15" spans="1:14" x14ac:dyDescent="0.25">
      <c r="A15" s="37">
        <v>11</v>
      </c>
      <c r="B15" s="38" t="s">
        <v>49</v>
      </c>
      <c r="C15" s="68">
        <v>0</v>
      </c>
      <c r="D15" s="69">
        <v>0</v>
      </c>
      <c r="E15" s="68">
        <v>0</v>
      </c>
      <c r="F15" s="69"/>
      <c r="G15" s="68">
        <v>0</v>
      </c>
      <c r="H15" s="69">
        <v>15</v>
      </c>
      <c r="I15" s="68">
        <v>0</v>
      </c>
      <c r="J15" s="69">
        <v>0</v>
      </c>
      <c r="K15" s="68">
        <v>0</v>
      </c>
      <c r="L15" s="69">
        <v>0</v>
      </c>
      <c r="M15" s="68">
        <v>0</v>
      </c>
      <c r="N15" s="38">
        <f t="shared" si="0"/>
        <v>15</v>
      </c>
    </row>
    <row r="16" spans="1:14" ht="52.5" customHeight="1" x14ac:dyDescent="0.25">
      <c r="A16" s="37">
        <v>12</v>
      </c>
      <c r="B16" s="67" t="s">
        <v>50</v>
      </c>
      <c r="C16" s="68">
        <v>0</v>
      </c>
      <c r="D16" s="69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0</v>
      </c>
      <c r="K16" s="68">
        <v>0</v>
      </c>
      <c r="L16" s="69">
        <v>0</v>
      </c>
      <c r="M16" s="68">
        <v>0</v>
      </c>
      <c r="N16" s="38">
        <f t="shared" si="0"/>
        <v>0</v>
      </c>
    </row>
    <row r="17" spans="1:14" ht="34.5" thickBot="1" x14ac:dyDescent="0.3">
      <c r="A17" s="37">
        <v>13</v>
      </c>
      <c r="B17" s="67" t="s">
        <v>51</v>
      </c>
      <c r="C17" s="68">
        <v>104</v>
      </c>
      <c r="D17" s="69">
        <v>0</v>
      </c>
      <c r="E17" s="68">
        <v>0</v>
      </c>
      <c r="F17" s="69">
        <v>0</v>
      </c>
      <c r="G17" s="68">
        <v>0</v>
      </c>
      <c r="H17" s="69">
        <v>0</v>
      </c>
      <c r="I17" s="68">
        <v>0</v>
      </c>
      <c r="J17" s="69">
        <v>0</v>
      </c>
      <c r="K17" s="68">
        <v>0</v>
      </c>
      <c r="L17" s="69">
        <v>0</v>
      </c>
      <c r="M17" s="68">
        <v>0</v>
      </c>
      <c r="N17" s="38">
        <f t="shared" si="0"/>
        <v>104</v>
      </c>
    </row>
    <row r="18" spans="1:14" ht="15.75" thickBot="1" x14ac:dyDescent="0.3">
      <c r="A18" s="43"/>
      <c r="B18" s="44" t="s">
        <v>37</v>
      </c>
      <c r="C18" s="48">
        <f t="shared" ref="C18:M18" si="1">SUM(C5:C17)</f>
        <v>90826</v>
      </c>
      <c r="D18" s="49">
        <f>SUM(D5:D17)</f>
        <v>200114</v>
      </c>
      <c r="E18" s="48">
        <f t="shared" si="1"/>
        <v>148799</v>
      </c>
      <c r="F18" s="49">
        <f>SUM(F5:F17)</f>
        <v>136988</v>
      </c>
      <c r="G18" s="48">
        <f t="shared" si="1"/>
        <v>215177</v>
      </c>
      <c r="H18" s="49">
        <f t="shared" si="1"/>
        <v>136803</v>
      </c>
      <c r="I18" s="48">
        <f>SUM(I5:I17)</f>
        <v>151208</v>
      </c>
      <c r="J18" s="49">
        <f t="shared" si="1"/>
        <v>189586</v>
      </c>
      <c r="K18" s="99">
        <f t="shared" si="1"/>
        <v>167077</v>
      </c>
      <c r="L18" s="49">
        <f t="shared" si="1"/>
        <v>150153</v>
      </c>
      <c r="M18" s="48">
        <f t="shared" si="1"/>
        <v>117391</v>
      </c>
      <c r="N18" s="46">
        <f>SUM(N5:N17)</f>
        <v>1704122</v>
      </c>
    </row>
    <row r="19" spans="1:14" ht="15.75" thickBot="1" x14ac:dyDescent="0.3"/>
    <row r="20" spans="1:14" ht="15.75" thickBot="1" x14ac:dyDescent="0.3">
      <c r="A20" s="356" t="s">
        <v>53</v>
      </c>
      <c r="B20" s="357"/>
      <c r="C20" s="72">
        <f>C18/N18</f>
        <v>5.3297827268235488E-2</v>
      </c>
      <c r="D20" s="73">
        <f>D18/N18</f>
        <v>0.1174293859242472</v>
      </c>
      <c r="E20" s="55">
        <f>E18/N18</f>
        <v>8.7317105230728789E-2</v>
      </c>
      <c r="F20" s="73">
        <f>F18/N18</f>
        <v>8.0386263424801749E-2</v>
      </c>
      <c r="G20" s="55">
        <f>G18/N18</f>
        <v>0.12626854180627914</v>
      </c>
      <c r="H20" s="73">
        <f>H18/N18</f>
        <v>8.0277703122194302E-2</v>
      </c>
      <c r="I20" s="55">
        <f>I18/N18</f>
        <v>8.8730736414411648E-2</v>
      </c>
      <c r="J20" s="73">
        <f>J18/N18</f>
        <v>0.11125142448721394</v>
      </c>
      <c r="K20" s="55">
        <f>K18/N18</f>
        <v>9.8042863128344093E-2</v>
      </c>
      <c r="L20" s="73">
        <f>L18/N18</f>
        <v>8.811164928332596E-2</v>
      </c>
      <c r="M20" s="74">
        <f>M18/N18</f>
        <v>6.8886499910217697E-2</v>
      </c>
      <c r="N20" s="224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4" customWidth="1"/>
    <col min="2" max="2" width="21.5703125" customWidth="1"/>
  </cols>
  <sheetData>
    <row r="1" spans="1:14" ht="27.75" customHeight="1" thickBot="1" x14ac:dyDescent="0.3">
      <c r="A1" s="160"/>
      <c r="B1" s="30"/>
      <c r="C1" s="313" t="s">
        <v>108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66"/>
    </row>
    <row r="2" spans="1:14" ht="15.75" thickBot="1" x14ac:dyDescent="0.3">
      <c r="A2" s="316" t="s">
        <v>0</v>
      </c>
      <c r="B2" s="318" t="s">
        <v>1</v>
      </c>
      <c r="C2" s="329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18" t="s">
        <v>3</v>
      </c>
    </row>
    <row r="3" spans="1:14" x14ac:dyDescent="0.25">
      <c r="A3" s="340"/>
      <c r="B3" s="341"/>
      <c r="C3" s="345" t="s">
        <v>69</v>
      </c>
      <c r="D3" s="318" t="s">
        <v>4</v>
      </c>
      <c r="E3" s="336" t="s">
        <v>5</v>
      </c>
      <c r="F3" s="354" t="s">
        <v>6</v>
      </c>
      <c r="G3" s="336" t="s">
        <v>7</v>
      </c>
      <c r="H3" s="334" t="s">
        <v>8</v>
      </c>
      <c r="I3" s="336" t="s">
        <v>116</v>
      </c>
      <c r="J3" s="334" t="s">
        <v>9</v>
      </c>
      <c r="K3" s="345" t="s">
        <v>10</v>
      </c>
      <c r="L3" s="318" t="s">
        <v>94</v>
      </c>
      <c r="M3" s="336" t="s">
        <v>11</v>
      </c>
      <c r="N3" s="330"/>
    </row>
    <row r="4" spans="1:14" ht="15.75" thickBot="1" x14ac:dyDescent="0.3">
      <c r="A4" s="337"/>
      <c r="B4" s="331"/>
      <c r="C4" s="347"/>
      <c r="D4" s="337"/>
      <c r="E4" s="337"/>
      <c r="F4" s="355"/>
      <c r="G4" s="337"/>
      <c r="H4" s="335"/>
      <c r="I4" s="337"/>
      <c r="J4" s="335"/>
      <c r="K4" s="347"/>
      <c r="L4" s="337"/>
      <c r="M4" s="337"/>
      <c r="N4" s="331"/>
    </row>
    <row r="5" spans="1:14" x14ac:dyDescent="0.25">
      <c r="A5" s="35">
        <v>1</v>
      </c>
      <c r="B5" s="36" t="s">
        <v>39</v>
      </c>
      <c r="C5" s="84">
        <v>29</v>
      </c>
      <c r="D5" s="157">
        <v>102</v>
      </c>
      <c r="E5" s="83">
        <v>44</v>
      </c>
      <c r="F5" s="91">
        <v>48</v>
      </c>
      <c r="G5" s="83">
        <v>55</v>
      </c>
      <c r="H5" s="91">
        <v>48</v>
      </c>
      <c r="I5" s="83">
        <v>100</v>
      </c>
      <c r="J5" s="91">
        <v>80</v>
      </c>
      <c r="K5" s="83">
        <v>52</v>
      </c>
      <c r="L5" s="91">
        <v>68</v>
      </c>
      <c r="M5" s="83">
        <v>33</v>
      </c>
      <c r="N5" s="248">
        <f t="shared" ref="N5:N12" si="0">SUM(C5:M5)</f>
        <v>659</v>
      </c>
    </row>
    <row r="6" spans="1:14" x14ac:dyDescent="0.25">
      <c r="A6" s="37">
        <v>2</v>
      </c>
      <c r="B6" s="38" t="s">
        <v>40</v>
      </c>
      <c r="C6" s="84">
        <v>62</v>
      </c>
      <c r="D6" s="71">
        <v>212</v>
      </c>
      <c r="E6" s="84">
        <v>35</v>
      </c>
      <c r="F6" s="65">
        <v>109</v>
      </c>
      <c r="G6" s="84">
        <v>41</v>
      </c>
      <c r="H6" s="65">
        <v>45</v>
      </c>
      <c r="I6" s="68">
        <v>4</v>
      </c>
      <c r="J6" s="65">
        <v>66</v>
      </c>
      <c r="K6" s="84">
        <v>115</v>
      </c>
      <c r="L6" s="69">
        <v>25</v>
      </c>
      <c r="M6" s="68">
        <v>65</v>
      </c>
      <c r="N6" s="71">
        <f t="shared" si="0"/>
        <v>779</v>
      </c>
    </row>
    <row r="7" spans="1:14" x14ac:dyDescent="0.25">
      <c r="A7" s="37">
        <v>3</v>
      </c>
      <c r="B7" s="38" t="s">
        <v>41</v>
      </c>
      <c r="C7" s="68">
        <v>5</v>
      </c>
      <c r="D7" s="38">
        <v>44</v>
      </c>
      <c r="E7" s="68">
        <v>7</v>
      </c>
      <c r="F7" s="65">
        <v>7</v>
      </c>
      <c r="G7" s="68">
        <v>2</v>
      </c>
      <c r="H7" s="69">
        <v>10</v>
      </c>
      <c r="I7" s="68">
        <v>1</v>
      </c>
      <c r="J7" s="69">
        <v>8</v>
      </c>
      <c r="K7" s="68">
        <v>2</v>
      </c>
      <c r="L7" s="69">
        <v>6</v>
      </c>
      <c r="M7" s="68">
        <v>2</v>
      </c>
      <c r="N7" s="38">
        <f t="shared" si="0"/>
        <v>94</v>
      </c>
    </row>
    <row r="8" spans="1:14" x14ac:dyDescent="0.25">
      <c r="A8" s="37">
        <v>4</v>
      </c>
      <c r="B8" s="38" t="s">
        <v>42</v>
      </c>
      <c r="C8" s="68">
        <v>0</v>
      </c>
      <c r="D8" s="38">
        <v>0</v>
      </c>
      <c r="E8" s="68">
        <v>0</v>
      </c>
      <c r="F8" s="69">
        <v>0</v>
      </c>
      <c r="G8" s="68">
        <v>0</v>
      </c>
      <c r="H8" s="69">
        <v>0</v>
      </c>
      <c r="I8" s="68">
        <v>0</v>
      </c>
      <c r="J8" s="69">
        <v>0</v>
      </c>
      <c r="K8" s="68">
        <v>2</v>
      </c>
      <c r="L8" s="69">
        <v>0</v>
      </c>
      <c r="M8" s="68">
        <v>0</v>
      </c>
      <c r="N8" s="38">
        <f t="shared" si="0"/>
        <v>2</v>
      </c>
    </row>
    <row r="9" spans="1:14" x14ac:dyDescent="0.25">
      <c r="A9" s="37">
        <v>5</v>
      </c>
      <c r="B9" s="38" t="s">
        <v>43</v>
      </c>
      <c r="C9" s="68">
        <v>0</v>
      </c>
      <c r="D9" s="38">
        <v>0</v>
      </c>
      <c r="E9" s="68">
        <v>0</v>
      </c>
      <c r="F9" s="69">
        <v>0</v>
      </c>
      <c r="G9" s="68">
        <v>0</v>
      </c>
      <c r="H9" s="69">
        <v>0</v>
      </c>
      <c r="I9" s="68">
        <v>0</v>
      </c>
      <c r="J9" s="69">
        <v>0</v>
      </c>
      <c r="K9" s="85">
        <v>0</v>
      </c>
      <c r="L9" s="69">
        <v>0</v>
      </c>
      <c r="M9" s="68">
        <v>0</v>
      </c>
      <c r="N9" s="38">
        <f t="shared" si="0"/>
        <v>0</v>
      </c>
    </row>
    <row r="10" spans="1:14" x14ac:dyDescent="0.25">
      <c r="A10" s="37">
        <v>6</v>
      </c>
      <c r="B10" s="38" t="s">
        <v>44</v>
      </c>
      <c r="C10" s="68">
        <v>0</v>
      </c>
      <c r="D10" s="38">
        <v>2</v>
      </c>
      <c r="E10" s="68">
        <v>0</v>
      </c>
      <c r="F10" s="69">
        <v>1</v>
      </c>
      <c r="G10" s="68">
        <v>0</v>
      </c>
      <c r="H10" s="69">
        <v>0</v>
      </c>
      <c r="I10" s="68">
        <v>1</v>
      </c>
      <c r="J10" s="69">
        <v>0</v>
      </c>
      <c r="K10" s="68">
        <v>0</v>
      </c>
      <c r="L10" s="69">
        <v>0</v>
      </c>
      <c r="M10" s="68">
        <v>1</v>
      </c>
      <c r="N10" s="38">
        <f t="shared" si="0"/>
        <v>5</v>
      </c>
    </row>
    <row r="11" spans="1:14" x14ac:dyDescent="0.25">
      <c r="A11" s="37">
        <v>7</v>
      </c>
      <c r="B11" s="38" t="s">
        <v>45</v>
      </c>
      <c r="C11" s="68">
        <v>2</v>
      </c>
      <c r="D11" s="71">
        <v>16</v>
      </c>
      <c r="E11" s="68">
        <v>3</v>
      </c>
      <c r="F11" s="69">
        <v>2</v>
      </c>
      <c r="G11" s="68">
        <v>0</v>
      </c>
      <c r="H11" s="69">
        <v>4</v>
      </c>
      <c r="I11" s="68">
        <v>0</v>
      </c>
      <c r="J11" s="69">
        <v>3</v>
      </c>
      <c r="K11" s="165">
        <v>5</v>
      </c>
      <c r="L11" s="69">
        <v>2</v>
      </c>
      <c r="M11" s="68">
        <v>0</v>
      </c>
      <c r="N11" s="247">
        <f t="shared" si="0"/>
        <v>37</v>
      </c>
    </row>
    <row r="12" spans="1:14" ht="15.75" thickBot="1" x14ac:dyDescent="0.3">
      <c r="A12" s="40">
        <v>8</v>
      </c>
      <c r="B12" s="41" t="s">
        <v>46</v>
      </c>
      <c r="C12" s="85">
        <v>0</v>
      </c>
      <c r="D12" s="38">
        <v>0</v>
      </c>
      <c r="E12" s="85">
        <v>0</v>
      </c>
      <c r="F12" s="164">
        <v>0</v>
      </c>
      <c r="G12" s="85">
        <v>0</v>
      </c>
      <c r="H12" s="164">
        <v>0</v>
      </c>
      <c r="I12" s="85">
        <v>0</v>
      </c>
      <c r="J12" s="164">
        <v>0</v>
      </c>
      <c r="K12" s="85">
        <v>0</v>
      </c>
      <c r="L12" s="164">
        <v>0</v>
      </c>
      <c r="M12" s="85">
        <v>0</v>
      </c>
      <c r="N12" s="246">
        <f t="shared" si="0"/>
        <v>0</v>
      </c>
    </row>
    <row r="13" spans="1:14" ht="15.75" thickBot="1" x14ac:dyDescent="0.3">
      <c r="A13" s="43"/>
      <c r="B13" s="44" t="s">
        <v>54</v>
      </c>
      <c r="C13" s="48">
        <f t="shared" ref="C13:N13" si="1">SUM(C5:C12)</f>
        <v>98</v>
      </c>
      <c r="D13" s="46">
        <f t="shared" si="1"/>
        <v>376</v>
      </c>
      <c r="E13" s="48">
        <f t="shared" si="1"/>
        <v>89</v>
      </c>
      <c r="F13" s="49">
        <f t="shared" si="1"/>
        <v>167</v>
      </c>
      <c r="G13" s="48">
        <f t="shared" si="1"/>
        <v>98</v>
      </c>
      <c r="H13" s="49">
        <f t="shared" si="1"/>
        <v>107</v>
      </c>
      <c r="I13" s="48">
        <f t="shared" si="1"/>
        <v>106</v>
      </c>
      <c r="J13" s="49">
        <f t="shared" si="1"/>
        <v>157</v>
      </c>
      <c r="K13" s="48">
        <f t="shared" si="1"/>
        <v>176</v>
      </c>
      <c r="L13" s="49">
        <f t="shared" si="1"/>
        <v>101</v>
      </c>
      <c r="M13" s="48">
        <f t="shared" si="1"/>
        <v>101</v>
      </c>
      <c r="N13" s="46">
        <f t="shared" si="1"/>
        <v>1576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363" t="s">
        <v>53</v>
      </c>
      <c r="B16" s="364"/>
      <c r="C16" s="72">
        <f>C13/N13</f>
        <v>6.2182741116751268E-2</v>
      </c>
      <c r="D16" s="73">
        <f>D13/N13</f>
        <v>0.23857868020304568</v>
      </c>
      <c r="E16" s="55">
        <f>E13/N13</f>
        <v>5.6472081218274114E-2</v>
      </c>
      <c r="F16" s="73">
        <f>F13/N13</f>
        <v>0.10596446700507614</v>
      </c>
      <c r="G16" s="55">
        <f>G13/N13</f>
        <v>6.2182741116751268E-2</v>
      </c>
      <c r="H16" s="73">
        <f>H13/N13</f>
        <v>6.7893401015228422E-2</v>
      </c>
      <c r="I16" s="55">
        <f>I13/N13</f>
        <v>6.7258883248730958E-2</v>
      </c>
      <c r="J16" s="73">
        <f>J13/N13</f>
        <v>9.9619289340101516E-2</v>
      </c>
      <c r="K16" s="55">
        <f>K13/N13</f>
        <v>0.1116751269035533</v>
      </c>
      <c r="L16" s="73">
        <f>L13/N13</f>
        <v>6.4086294416243653E-2</v>
      </c>
      <c r="M16" s="74">
        <f>M13/N13</f>
        <v>6.4086294416243653E-2</v>
      </c>
      <c r="N16" s="224">
        <f>N13/N13</f>
        <v>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30"/>
      <c r="C18" s="313" t="s">
        <v>109</v>
      </c>
      <c r="D18" s="314"/>
      <c r="E18" s="314"/>
      <c r="F18" s="314"/>
      <c r="G18" s="314"/>
      <c r="H18" s="314"/>
      <c r="I18" s="314"/>
      <c r="J18" s="315"/>
      <c r="K18" s="315"/>
      <c r="L18" s="30"/>
      <c r="M18" s="30"/>
      <c r="N18" s="223" t="s">
        <v>36</v>
      </c>
    </row>
    <row r="19" spans="1:14" ht="15.75" thickBot="1" x14ac:dyDescent="0.3">
      <c r="A19" s="316" t="s">
        <v>0</v>
      </c>
      <c r="B19" s="318" t="s">
        <v>1</v>
      </c>
      <c r="C19" s="329" t="s">
        <v>2</v>
      </c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18" t="s">
        <v>3</v>
      </c>
    </row>
    <row r="20" spans="1:14" x14ac:dyDescent="0.25">
      <c r="A20" s="340"/>
      <c r="B20" s="341"/>
      <c r="C20" s="345" t="s">
        <v>69</v>
      </c>
      <c r="D20" s="318" t="s">
        <v>4</v>
      </c>
      <c r="E20" s="336" t="s">
        <v>5</v>
      </c>
      <c r="F20" s="354" t="s">
        <v>6</v>
      </c>
      <c r="G20" s="336" t="s">
        <v>7</v>
      </c>
      <c r="H20" s="334" t="s">
        <v>8</v>
      </c>
      <c r="I20" s="336" t="s">
        <v>116</v>
      </c>
      <c r="J20" s="334" t="s">
        <v>9</v>
      </c>
      <c r="K20" s="345" t="s">
        <v>10</v>
      </c>
      <c r="L20" s="318" t="s">
        <v>94</v>
      </c>
      <c r="M20" s="336" t="s">
        <v>11</v>
      </c>
      <c r="N20" s="330"/>
    </row>
    <row r="21" spans="1:14" ht="15.75" thickBot="1" x14ac:dyDescent="0.3">
      <c r="A21" s="337"/>
      <c r="B21" s="331"/>
      <c r="C21" s="347"/>
      <c r="D21" s="337"/>
      <c r="E21" s="337"/>
      <c r="F21" s="355"/>
      <c r="G21" s="337"/>
      <c r="H21" s="335"/>
      <c r="I21" s="337"/>
      <c r="J21" s="335"/>
      <c r="K21" s="347"/>
      <c r="L21" s="337"/>
      <c r="M21" s="337"/>
      <c r="N21" s="331"/>
    </row>
    <row r="22" spans="1:14" x14ac:dyDescent="0.25">
      <c r="A22" s="35">
        <v>1</v>
      </c>
      <c r="B22" s="36" t="s">
        <v>39</v>
      </c>
      <c r="C22" s="84">
        <v>5870</v>
      </c>
      <c r="D22" s="157">
        <v>18427</v>
      </c>
      <c r="E22" s="83">
        <v>11143</v>
      </c>
      <c r="F22" s="91">
        <v>5592</v>
      </c>
      <c r="G22" s="83">
        <v>10003</v>
      </c>
      <c r="H22" s="91">
        <v>7664</v>
      </c>
      <c r="I22" s="83">
        <v>22855</v>
      </c>
      <c r="J22" s="91">
        <v>21625</v>
      </c>
      <c r="K22" s="83">
        <v>5506</v>
      </c>
      <c r="L22" s="91">
        <v>13934</v>
      </c>
      <c r="M22" s="83">
        <v>6824</v>
      </c>
      <c r="N22" s="157">
        <f t="shared" ref="N22:N28" si="2">SUM(C22:M22)</f>
        <v>129443</v>
      </c>
    </row>
    <row r="23" spans="1:14" x14ac:dyDescent="0.25">
      <c r="A23" s="37">
        <v>2</v>
      </c>
      <c r="B23" s="38" t="s">
        <v>40</v>
      </c>
      <c r="C23" s="84">
        <v>13716</v>
      </c>
      <c r="D23" s="71">
        <v>35080</v>
      </c>
      <c r="E23" s="84">
        <v>14589</v>
      </c>
      <c r="F23" s="65">
        <v>24729</v>
      </c>
      <c r="G23" s="84">
        <v>7921</v>
      </c>
      <c r="H23" s="65">
        <v>12771</v>
      </c>
      <c r="I23" s="68">
        <v>688</v>
      </c>
      <c r="J23" s="65">
        <v>13874</v>
      </c>
      <c r="K23" s="84">
        <v>19545</v>
      </c>
      <c r="L23" s="65">
        <v>2393</v>
      </c>
      <c r="M23" s="84">
        <v>12505</v>
      </c>
      <c r="N23" s="71">
        <f t="shared" si="2"/>
        <v>157811</v>
      </c>
    </row>
    <row r="24" spans="1:14" x14ac:dyDescent="0.25">
      <c r="A24" s="37">
        <v>3</v>
      </c>
      <c r="B24" s="38" t="s">
        <v>41</v>
      </c>
      <c r="C24" s="68">
        <v>738</v>
      </c>
      <c r="D24" s="71">
        <v>16014</v>
      </c>
      <c r="E24" s="84">
        <v>541</v>
      </c>
      <c r="F24" s="65">
        <v>2564</v>
      </c>
      <c r="G24" s="84">
        <v>394</v>
      </c>
      <c r="H24" s="65">
        <v>2778</v>
      </c>
      <c r="I24" s="68">
        <v>673</v>
      </c>
      <c r="J24" s="65">
        <v>431</v>
      </c>
      <c r="K24" s="68">
        <v>105</v>
      </c>
      <c r="L24" s="227">
        <v>1161</v>
      </c>
      <c r="M24" s="68">
        <v>94</v>
      </c>
      <c r="N24" s="247">
        <f t="shared" si="2"/>
        <v>25493</v>
      </c>
    </row>
    <row r="25" spans="1:14" x14ac:dyDescent="0.25">
      <c r="A25" s="37">
        <v>4</v>
      </c>
      <c r="B25" s="38" t="s">
        <v>42</v>
      </c>
      <c r="C25" s="68">
        <v>0</v>
      </c>
      <c r="D25" s="38">
        <v>0</v>
      </c>
      <c r="E25" s="68">
        <v>0</v>
      </c>
      <c r="F25" s="69">
        <v>0</v>
      </c>
      <c r="G25" s="68">
        <v>0</v>
      </c>
      <c r="H25" s="69">
        <v>0</v>
      </c>
      <c r="I25" s="68">
        <v>0</v>
      </c>
      <c r="J25" s="69">
        <v>0</v>
      </c>
      <c r="K25" s="84">
        <v>768</v>
      </c>
      <c r="L25" s="69">
        <v>0</v>
      </c>
      <c r="M25" s="68">
        <v>0</v>
      </c>
      <c r="N25" s="247">
        <f t="shared" si="2"/>
        <v>768</v>
      </c>
    </row>
    <row r="26" spans="1:14" x14ac:dyDescent="0.25">
      <c r="A26" s="37">
        <v>5</v>
      </c>
      <c r="B26" s="38" t="s">
        <v>43</v>
      </c>
      <c r="C26" s="68">
        <v>0</v>
      </c>
      <c r="D26" s="38">
        <v>0</v>
      </c>
      <c r="E26" s="68">
        <v>0</v>
      </c>
      <c r="F26" s="69">
        <v>0</v>
      </c>
      <c r="G26" s="68">
        <v>0</v>
      </c>
      <c r="H26" s="69">
        <v>0</v>
      </c>
      <c r="I26" s="68">
        <v>0</v>
      </c>
      <c r="J26" s="69">
        <v>0</v>
      </c>
      <c r="K26" s="85">
        <v>0</v>
      </c>
      <c r="L26" s="69">
        <v>0</v>
      </c>
      <c r="M26" s="68">
        <v>0</v>
      </c>
      <c r="N26" s="38">
        <f t="shared" si="2"/>
        <v>0</v>
      </c>
    </row>
    <row r="27" spans="1:14" x14ac:dyDescent="0.25">
      <c r="A27" s="37">
        <v>6</v>
      </c>
      <c r="B27" s="38" t="s">
        <v>44</v>
      </c>
      <c r="C27" s="68">
        <v>0</v>
      </c>
      <c r="D27" s="38">
        <v>98</v>
      </c>
      <c r="E27" s="68">
        <v>0</v>
      </c>
      <c r="F27" s="69">
        <v>64</v>
      </c>
      <c r="G27" s="68">
        <v>0</v>
      </c>
      <c r="H27" s="69">
        <v>0</v>
      </c>
      <c r="I27" s="68">
        <v>12</v>
      </c>
      <c r="J27" s="69">
        <v>0</v>
      </c>
      <c r="K27" s="68">
        <v>0</v>
      </c>
      <c r="L27" s="69">
        <v>0</v>
      </c>
      <c r="M27" s="68">
        <v>11</v>
      </c>
      <c r="N27" s="38">
        <f t="shared" si="2"/>
        <v>185</v>
      </c>
    </row>
    <row r="28" spans="1:14" x14ac:dyDescent="0.25">
      <c r="A28" s="37">
        <v>7</v>
      </c>
      <c r="B28" s="38" t="s">
        <v>45</v>
      </c>
      <c r="C28" s="68">
        <v>164</v>
      </c>
      <c r="D28" s="71">
        <v>3770</v>
      </c>
      <c r="E28" s="68">
        <v>198</v>
      </c>
      <c r="F28" s="69">
        <v>53</v>
      </c>
      <c r="G28" s="68">
        <v>0</v>
      </c>
      <c r="H28" s="69">
        <v>938</v>
      </c>
      <c r="I28" s="68">
        <v>0</v>
      </c>
      <c r="J28" s="65">
        <v>376</v>
      </c>
      <c r="K28" s="83">
        <v>822</v>
      </c>
      <c r="L28" s="65">
        <v>1348</v>
      </c>
      <c r="M28" s="84">
        <v>358</v>
      </c>
      <c r="N28" s="71">
        <f t="shared" si="2"/>
        <v>8027</v>
      </c>
    </row>
    <row r="29" spans="1:14" ht="15.75" thickBot="1" x14ac:dyDescent="0.3">
      <c r="A29" s="40">
        <v>8</v>
      </c>
      <c r="B29" s="41" t="s">
        <v>46</v>
      </c>
      <c r="C29" s="85">
        <v>0</v>
      </c>
      <c r="D29" s="38">
        <v>0</v>
      </c>
      <c r="E29" s="85">
        <v>0</v>
      </c>
      <c r="F29" s="164">
        <v>53</v>
      </c>
      <c r="G29" s="85">
        <v>0</v>
      </c>
      <c r="H29" s="164">
        <v>0</v>
      </c>
      <c r="I29" s="85">
        <v>0</v>
      </c>
      <c r="J29" s="164">
        <v>0</v>
      </c>
      <c r="K29" s="85">
        <v>0</v>
      </c>
      <c r="L29" s="164">
        <v>0</v>
      </c>
      <c r="M29" s="93">
        <v>358</v>
      </c>
      <c r="N29" s="158">
        <v>0</v>
      </c>
    </row>
    <row r="30" spans="1:14" ht="15.75" thickBot="1" x14ac:dyDescent="0.3">
      <c r="A30" s="75"/>
      <c r="B30" s="44" t="s">
        <v>3</v>
      </c>
      <c r="C30" s="163">
        <f>SUM(C22:C29)</f>
        <v>20488</v>
      </c>
      <c r="D30" s="59">
        <f t="shared" ref="D30:K30" si="3">SUM(D22:D29)</f>
        <v>73389</v>
      </c>
      <c r="E30" s="48">
        <f t="shared" si="3"/>
        <v>26471</v>
      </c>
      <c r="F30" s="135">
        <f>SUM(F22:F28)</f>
        <v>33002</v>
      </c>
      <c r="G30" s="48">
        <f>SUM(G22:G29)</f>
        <v>18318</v>
      </c>
      <c r="H30" s="49">
        <f t="shared" si="3"/>
        <v>24151</v>
      </c>
      <c r="I30" s="48">
        <f>SUM(I22:I29)</f>
        <v>24228</v>
      </c>
      <c r="J30" s="49">
        <f t="shared" si="3"/>
        <v>36306</v>
      </c>
      <c r="K30" s="48">
        <f t="shared" si="3"/>
        <v>26746</v>
      </c>
      <c r="L30" s="49">
        <f>SUM(L22:L29)</f>
        <v>18836</v>
      </c>
      <c r="M30" s="99">
        <f>SUM(M22:M28)</f>
        <v>19792</v>
      </c>
      <c r="N30" s="59">
        <f>SUM(N22:N28)</f>
        <v>321727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65" t="s">
        <v>53</v>
      </c>
      <c r="B32" s="366"/>
      <c r="C32" s="98">
        <f>C30/N30</f>
        <v>6.3681319876789946E-2</v>
      </c>
      <c r="D32" s="97">
        <f>D30/N30</f>
        <v>0.22810954629235344</v>
      </c>
      <c r="E32" s="98">
        <f>E30/N30</f>
        <v>8.2277831826362099E-2</v>
      </c>
      <c r="F32" s="54">
        <f>F30/N30</f>
        <v>0.10257765123847237</v>
      </c>
      <c r="G32" s="98">
        <f>G30/N30</f>
        <v>5.6936470983162742E-2</v>
      </c>
      <c r="H32" s="54">
        <f>H30/N30</f>
        <v>7.5066749138244543E-2</v>
      </c>
      <c r="I32" s="98">
        <f>I30/N30</f>
        <v>7.530608248608292E-2</v>
      </c>
      <c r="J32" s="54">
        <f>J30/N30</f>
        <v>0.11284722761844669</v>
      </c>
      <c r="K32" s="98">
        <f>K30/N30</f>
        <v>8.3132593782927755E-2</v>
      </c>
      <c r="L32" s="54">
        <f>L30/N30</f>
        <v>5.8546531686802787E-2</v>
      </c>
      <c r="M32" s="98">
        <f>M30/N30</f>
        <v>6.1517995070354679E-2</v>
      </c>
      <c r="N32" s="54">
        <f>N30/N30</f>
        <v>1</v>
      </c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6:B16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3.7109375" style="1" customWidth="1"/>
    <col min="2" max="2" width="22.5703125" customWidth="1"/>
  </cols>
  <sheetData>
    <row r="1" spans="1:14" ht="30" customHeight="1" thickBot="1" x14ac:dyDescent="0.3">
      <c r="B1" s="30"/>
      <c r="C1" s="313" t="s">
        <v>104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66"/>
    </row>
    <row r="2" spans="1:14" ht="15.75" thickBot="1" x14ac:dyDescent="0.3">
      <c r="A2" s="316" t="s">
        <v>0</v>
      </c>
      <c r="B2" s="318" t="s">
        <v>1</v>
      </c>
      <c r="C2" s="329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18" t="s">
        <v>3</v>
      </c>
    </row>
    <row r="3" spans="1:14" x14ac:dyDescent="0.25">
      <c r="A3" s="340"/>
      <c r="B3" s="341"/>
      <c r="C3" s="345" t="s">
        <v>69</v>
      </c>
      <c r="D3" s="318" t="s">
        <v>4</v>
      </c>
      <c r="E3" s="336" t="s">
        <v>5</v>
      </c>
      <c r="F3" s="354" t="s">
        <v>6</v>
      </c>
      <c r="G3" s="336" t="s">
        <v>7</v>
      </c>
      <c r="H3" s="334" t="s">
        <v>8</v>
      </c>
      <c r="I3" s="336" t="s">
        <v>116</v>
      </c>
      <c r="J3" s="334" t="s">
        <v>9</v>
      </c>
      <c r="K3" s="345" t="s">
        <v>10</v>
      </c>
      <c r="L3" s="318" t="s">
        <v>94</v>
      </c>
      <c r="M3" s="336" t="s">
        <v>11</v>
      </c>
      <c r="N3" s="330"/>
    </row>
    <row r="4" spans="1:14" ht="15.75" thickBot="1" x14ac:dyDescent="0.3">
      <c r="A4" s="337"/>
      <c r="B4" s="331"/>
      <c r="C4" s="347"/>
      <c r="D4" s="337"/>
      <c r="E4" s="337"/>
      <c r="F4" s="355"/>
      <c r="G4" s="337"/>
      <c r="H4" s="335"/>
      <c r="I4" s="337"/>
      <c r="J4" s="335"/>
      <c r="K4" s="347"/>
      <c r="L4" s="337"/>
      <c r="M4" s="337"/>
      <c r="N4" s="331"/>
    </row>
    <row r="5" spans="1:14" x14ac:dyDescent="0.25">
      <c r="A5" s="35">
        <v>1</v>
      </c>
      <c r="B5" s="36" t="s">
        <v>39</v>
      </c>
      <c r="C5" s="84">
        <v>2</v>
      </c>
      <c r="D5" s="157">
        <v>0</v>
      </c>
      <c r="E5" s="83">
        <v>9</v>
      </c>
      <c r="F5" s="91">
        <v>1</v>
      </c>
      <c r="G5" s="83">
        <v>0</v>
      </c>
      <c r="H5" s="91">
        <v>1</v>
      </c>
      <c r="I5" s="83">
        <v>1</v>
      </c>
      <c r="J5" s="91">
        <v>1</v>
      </c>
      <c r="K5" s="83">
        <v>0</v>
      </c>
      <c r="L5" s="91">
        <v>0</v>
      </c>
      <c r="M5" s="83">
        <v>0</v>
      </c>
      <c r="N5" s="157">
        <f t="shared" ref="N5:N12" si="0">SUM(C5:M5)</f>
        <v>15</v>
      </c>
    </row>
    <row r="6" spans="1:14" x14ac:dyDescent="0.25">
      <c r="A6" s="37">
        <v>2</v>
      </c>
      <c r="B6" s="38" t="s">
        <v>40</v>
      </c>
      <c r="C6" s="84">
        <v>0</v>
      </c>
      <c r="D6" s="71">
        <v>0</v>
      </c>
      <c r="E6" s="84">
        <v>0</v>
      </c>
      <c r="F6" s="65">
        <v>0</v>
      </c>
      <c r="G6" s="84">
        <v>0</v>
      </c>
      <c r="H6" s="65">
        <v>0</v>
      </c>
      <c r="I6" s="68">
        <v>0</v>
      </c>
      <c r="J6" s="65">
        <v>0</v>
      </c>
      <c r="K6" s="84">
        <v>0</v>
      </c>
      <c r="L6" s="65">
        <v>0</v>
      </c>
      <c r="M6" s="84">
        <v>0</v>
      </c>
      <c r="N6" s="71">
        <f t="shared" si="0"/>
        <v>0</v>
      </c>
    </row>
    <row r="7" spans="1:14" x14ac:dyDescent="0.25">
      <c r="A7" s="37">
        <v>3</v>
      </c>
      <c r="B7" s="38" t="s">
        <v>41</v>
      </c>
      <c r="C7" s="68">
        <v>0</v>
      </c>
      <c r="D7" s="71">
        <v>0</v>
      </c>
      <c r="E7" s="84">
        <v>0</v>
      </c>
      <c r="F7" s="65">
        <v>0</v>
      </c>
      <c r="G7" s="68">
        <v>0</v>
      </c>
      <c r="H7" s="69">
        <v>0</v>
      </c>
      <c r="I7" s="68">
        <v>0</v>
      </c>
      <c r="J7" s="69">
        <v>0</v>
      </c>
      <c r="K7" s="68">
        <v>0</v>
      </c>
      <c r="L7" s="69">
        <v>0</v>
      </c>
      <c r="M7" s="68">
        <v>0</v>
      </c>
      <c r="N7" s="71">
        <f t="shared" si="0"/>
        <v>0</v>
      </c>
    </row>
    <row r="8" spans="1:14" x14ac:dyDescent="0.25">
      <c r="A8" s="37">
        <v>4</v>
      </c>
      <c r="B8" s="38" t="s">
        <v>42</v>
      </c>
      <c r="C8" s="68">
        <v>0</v>
      </c>
      <c r="D8" s="38">
        <v>0</v>
      </c>
      <c r="E8" s="68">
        <v>0</v>
      </c>
      <c r="F8" s="69">
        <v>0</v>
      </c>
      <c r="G8" s="68">
        <v>0</v>
      </c>
      <c r="H8" s="69">
        <v>0</v>
      </c>
      <c r="I8" s="68">
        <v>0</v>
      </c>
      <c r="J8" s="69">
        <v>0</v>
      </c>
      <c r="K8" s="68">
        <v>0</v>
      </c>
      <c r="L8" s="69">
        <v>0</v>
      </c>
      <c r="M8" s="68">
        <v>0</v>
      </c>
      <c r="N8" s="71">
        <f t="shared" si="0"/>
        <v>0</v>
      </c>
    </row>
    <row r="9" spans="1:14" x14ac:dyDescent="0.25">
      <c r="A9" s="37">
        <v>5</v>
      </c>
      <c r="B9" s="38" t="s">
        <v>43</v>
      </c>
      <c r="C9" s="68">
        <v>0</v>
      </c>
      <c r="D9" s="38">
        <v>0</v>
      </c>
      <c r="E9" s="68">
        <v>0</v>
      </c>
      <c r="F9" s="69">
        <v>0</v>
      </c>
      <c r="G9" s="68">
        <v>0</v>
      </c>
      <c r="H9" s="69">
        <v>0</v>
      </c>
      <c r="I9" s="68">
        <v>0</v>
      </c>
      <c r="J9" s="69">
        <v>0</v>
      </c>
      <c r="K9" s="85">
        <v>0</v>
      </c>
      <c r="L9" s="69">
        <v>0</v>
      </c>
      <c r="M9" s="68">
        <v>0</v>
      </c>
      <c r="N9" s="38">
        <f t="shared" si="0"/>
        <v>0</v>
      </c>
    </row>
    <row r="10" spans="1:14" x14ac:dyDescent="0.25">
      <c r="A10" s="37">
        <v>6</v>
      </c>
      <c r="B10" s="38" t="s">
        <v>44</v>
      </c>
      <c r="C10" s="68">
        <v>0</v>
      </c>
      <c r="D10" s="38">
        <v>0</v>
      </c>
      <c r="E10" s="68">
        <v>0</v>
      </c>
      <c r="F10" s="69">
        <v>0</v>
      </c>
      <c r="G10" s="68">
        <v>0</v>
      </c>
      <c r="H10" s="69">
        <v>0</v>
      </c>
      <c r="I10" s="68">
        <v>0</v>
      </c>
      <c r="J10" s="69">
        <v>0</v>
      </c>
      <c r="K10" s="68">
        <v>0</v>
      </c>
      <c r="L10" s="69">
        <v>0</v>
      </c>
      <c r="M10" s="68">
        <v>0</v>
      </c>
      <c r="N10" s="38">
        <f t="shared" si="0"/>
        <v>0</v>
      </c>
    </row>
    <row r="11" spans="1:14" x14ac:dyDescent="0.25">
      <c r="A11" s="37">
        <v>7</v>
      </c>
      <c r="B11" s="38" t="s">
        <v>45</v>
      </c>
      <c r="C11" s="68">
        <v>0</v>
      </c>
      <c r="D11" s="71">
        <v>0</v>
      </c>
      <c r="E11" s="68">
        <v>0</v>
      </c>
      <c r="F11" s="69">
        <v>0</v>
      </c>
      <c r="G11" s="68">
        <v>0</v>
      </c>
      <c r="H11" s="69">
        <v>0</v>
      </c>
      <c r="I11" s="68">
        <v>0</v>
      </c>
      <c r="J11" s="65">
        <v>0</v>
      </c>
      <c r="K11" s="165">
        <v>0</v>
      </c>
      <c r="L11" s="69">
        <v>0</v>
      </c>
      <c r="M11" s="84">
        <v>0</v>
      </c>
      <c r="N11" s="71">
        <f t="shared" si="0"/>
        <v>0</v>
      </c>
    </row>
    <row r="12" spans="1:14" ht="15.75" thickBot="1" x14ac:dyDescent="0.3">
      <c r="A12" s="40">
        <v>8</v>
      </c>
      <c r="B12" s="41" t="s">
        <v>46</v>
      </c>
      <c r="C12" s="85">
        <v>0</v>
      </c>
      <c r="D12" s="38">
        <v>0</v>
      </c>
      <c r="E12" s="85">
        <v>0</v>
      </c>
      <c r="F12" s="164">
        <v>0</v>
      </c>
      <c r="G12" s="85">
        <v>0</v>
      </c>
      <c r="H12" s="164">
        <v>0</v>
      </c>
      <c r="I12" s="85">
        <v>0</v>
      </c>
      <c r="J12" s="164">
        <v>0</v>
      </c>
      <c r="K12" s="85">
        <v>0</v>
      </c>
      <c r="L12" s="164">
        <v>0</v>
      </c>
      <c r="M12" s="85">
        <v>0</v>
      </c>
      <c r="N12" s="41">
        <f t="shared" si="0"/>
        <v>0</v>
      </c>
    </row>
    <row r="13" spans="1:14" ht="15.75" thickBot="1" x14ac:dyDescent="0.3">
      <c r="A13" s="75"/>
      <c r="B13" s="44" t="s">
        <v>30</v>
      </c>
      <c r="C13" s="163">
        <f t="shared" ref="C13:N13" si="1">SUM(C5:C12)</f>
        <v>2</v>
      </c>
      <c r="D13" s="46">
        <f t="shared" si="1"/>
        <v>0</v>
      </c>
      <c r="E13" s="48">
        <f t="shared" si="1"/>
        <v>9</v>
      </c>
      <c r="F13" s="49">
        <f t="shared" si="1"/>
        <v>1</v>
      </c>
      <c r="G13" s="48">
        <f t="shared" si="1"/>
        <v>0</v>
      </c>
      <c r="H13" s="49">
        <f t="shared" si="1"/>
        <v>1</v>
      </c>
      <c r="I13" s="48">
        <f t="shared" si="1"/>
        <v>1</v>
      </c>
      <c r="J13" s="49">
        <f t="shared" si="1"/>
        <v>1</v>
      </c>
      <c r="K13" s="48">
        <f t="shared" si="1"/>
        <v>0</v>
      </c>
      <c r="L13" s="49">
        <f t="shared" si="1"/>
        <v>0</v>
      </c>
      <c r="M13" s="48">
        <f t="shared" si="1"/>
        <v>0</v>
      </c>
      <c r="N13" s="46">
        <f t="shared" si="1"/>
        <v>15</v>
      </c>
    </row>
    <row r="14" spans="1:14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67" t="s">
        <v>53</v>
      </c>
      <c r="B15" s="368"/>
      <c r="C15" s="98">
        <f>C13/N13</f>
        <v>0.13333333333333333</v>
      </c>
      <c r="D15" s="97">
        <f>D13/N13</f>
        <v>0</v>
      </c>
      <c r="E15" s="96">
        <f>E13/N13</f>
        <v>0.6</v>
      </c>
      <c r="F15" s="54">
        <f>F13/N13</f>
        <v>6.6666666666666666E-2</v>
      </c>
      <c r="G15" s="96">
        <f>G13/N13</f>
        <v>0</v>
      </c>
      <c r="H15" s="54">
        <f>H13/N13</f>
        <v>6.6666666666666666E-2</v>
      </c>
      <c r="I15" s="96">
        <f>I13/N13</f>
        <v>6.6666666666666666E-2</v>
      </c>
      <c r="J15" s="54">
        <f>J13/N13</f>
        <v>6.6666666666666666E-2</v>
      </c>
      <c r="K15" s="96">
        <f>K13/N13</f>
        <v>0</v>
      </c>
      <c r="L15" s="54">
        <f>L13/N13</f>
        <v>0</v>
      </c>
      <c r="M15" s="96">
        <f>M13/N13</f>
        <v>0</v>
      </c>
      <c r="N15" s="54">
        <f>N13/N13</f>
        <v>1</v>
      </c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B17" s="30"/>
      <c r="C17" s="313" t="s">
        <v>110</v>
      </c>
      <c r="D17" s="314"/>
      <c r="E17" s="314"/>
      <c r="F17" s="314"/>
      <c r="G17" s="314"/>
      <c r="H17" s="314"/>
      <c r="I17" s="314"/>
      <c r="J17" s="315"/>
      <c r="K17" s="315"/>
      <c r="L17" s="30"/>
      <c r="M17" s="30"/>
      <c r="N17" s="223" t="s">
        <v>36</v>
      </c>
    </row>
    <row r="18" spans="1:14" ht="15.75" thickBot="1" x14ac:dyDescent="0.3">
      <c r="A18" s="316" t="s">
        <v>0</v>
      </c>
      <c r="B18" s="318" t="s">
        <v>1</v>
      </c>
      <c r="C18" s="329" t="s">
        <v>2</v>
      </c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18" t="s">
        <v>3</v>
      </c>
    </row>
    <row r="19" spans="1:14" x14ac:dyDescent="0.25">
      <c r="A19" s="340"/>
      <c r="B19" s="341"/>
      <c r="C19" s="345" t="s">
        <v>69</v>
      </c>
      <c r="D19" s="318" t="s">
        <v>4</v>
      </c>
      <c r="E19" s="336" t="s">
        <v>5</v>
      </c>
      <c r="F19" s="354" t="s">
        <v>6</v>
      </c>
      <c r="G19" s="336" t="s">
        <v>7</v>
      </c>
      <c r="H19" s="334" t="s">
        <v>8</v>
      </c>
      <c r="I19" s="336" t="s">
        <v>116</v>
      </c>
      <c r="J19" s="334" t="s">
        <v>9</v>
      </c>
      <c r="K19" s="345" t="s">
        <v>10</v>
      </c>
      <c r="L19" s="318" t="s">
        <v>94</v>
      </c>
      <c r="M19" s="336" t="s">
        <v>11</v>
      </c>
      <c r="N19" s="330"/>
    </row>
    <row r="20" spans="1:14" ht="15.75" thickBot="1" x14ac:dyDescent="0.3">
      <c r="A20" s="337"/>
      <c r="B20" s="331"/>
      <c r="C20" s="347"/>
      <c r="D20" s="337"/>
      <c r="E20" s="337"/>
      <c r="F20" s="355"/>
      <c r="G20" s="337"/>
      <c r="H20" s="335"/>
      <c r="I20" s="337"/>
      <c r="J20" s="335"/>
      <c r="K20" s="347"/>
      <c r="L20" s="337"/>
      <c r="M20" s="337"/>
      <c r="N20" s="331"/>
    </row>
    <row r="21" spans="1:14" x14ac:dyDescent="0.25">
      <c r="A21" s="35">
        <v>1</v>
      </c>
      <c r="B21" s="36" t="s">
        <v>39</v>
      </c>
      <c r="C21" s="84">
        <v>30</v>
      </c>
      <c r="D21" s="157">
        <v>0</v>
      </c>
      <c r="E21" s="83">
        <v>513</v>
      </c>
      <c r="F21" s="91">
        <v>347</v>
      </c>
      <c r="G21" s="83">
        <v>0</v>
      </c>
      <c r="H21" s="91">
        <v>98</v>
      </c>
      <c r="I21" s="83">
        <v>50</v>
      </c>
      <c r="J21" s="91">
        <v>23</v>
      </c>
      <c r="K21" s="83">
        <v>0</v>
      </c>
      <c r="L21" s="91">
        <v>0</v>
      </c>
      <c r="M21" s="83">
        <v>0</v>
      </c>
      <c r="N21" s="157">
        <f t="shared" ref="N21:N28" si="2">SUM(C21:M21)</f>
        <v>1061</v>
      </c>
    </row>
    <row r="22" spans="1:14" x14ac:dyDescent="0.25">
      <c r="A22" s="37">
        <v>2</v>
      </c>
      <c r="B22" s="38" t="s">
        <v>40</v>
      </c>
      <c r="C22" s="84">
        <v>0</v>
      </c>
      <c r="D22" s="71">
        <v>0</v>
      </c>
      <c r="E22" s="84">
        <v>0</v>
      </c>
      <c r="F22" s="65">
        <v>0</v>
      </c>
      <c r="G22" s="84">
        <v>0</v>
      </c>
      <c r="H22" s="65">
        <v>0</v>
      </c>
      <c r="I22" s="68">
        <v>0</v>
      </c>
      <c r="J22" s="65">
        <v>0</v>
      </c>
      <c r="K22" s="84">
        <v>0</v>
      </c>
      <c r="L22" s="65">
        <v>0</v>
      </c>
      <c r="M22" s="84">
        <v>0</v>
      </c>
      <c r="N22" s="71">
        <f t="shared" si="2"/>
        <v>0</v>
      </c>
    </row>
    <row r="23" spans="1:14" x14ac:dyDescent="0.25">
      <c r="A23" s="37">
        <v>3</v>
      </c>
      <c r="B23" s="38" t="s">
        <v>41</v>
      </c>
      <c r="C23" s="68">
        <v>0</v>
      </c>
      <c r="D23" s="71">
        <v>0</v>
      </c>
      <c r="E23" s="84">
        <v>0</v>
      </c>
      <c r="F23" s="65">
        <v>0</v>
      </c>
      <c r="G23" s="68">
        <v>0</v>
      </c>
      <c r="H23" s="69">
        <v>0</v>
      </c>
      <c r="I23" s="68">
        <v>0</v>
      </c>
      <c r="J23" s="69">
        <v>0</v>
      </c>
      <c r="K23" s="68">
        <v>0</v>
      </c>
      <c r="L23" s="69">
        <v>0</v>
      </c>
      <c r="M23" s="68">
        <v>0</v>
      </c>
      <c r="N23" s="71">
        <f t="shared" si="2"/>
        <v>0</v>
      </c>
    </row>
    <row r="24" spans="1:14" x14ac:dyDescent="0.25">
      <c r="A24" s="37">
        <v>4</v>
      </c>
      <c r="B24" s="38" t="s">
        <v>42</v>
      </c>
      <c r="C24" s="68">
        <v>0</v>
      </c>
      <c r="D24" s="38">
        <v>0</v>
      </c>
      <c r="E24" s="68">
        <v>0</v>
      </c>
      <c r="F24" s="69">
        <v>0</v>
      </c>
      <c r="G24" s="68">
        <v>0</v>
      </c>
      <c r="H24" s="69">
        <v>0</v>
      </c>
      <c r="I24" s="68">
        <v>0</v>
      </c>
      <c r="J24" s="69">
        <v>0</v>
      </c>
      <c r="K24" s="68">
        <v>0</v>
      </c>
      <c r="L24" s="69">
        <v>0</v>
      </c>
      <c r="M24" s="68">
        <v>0</v>
      </c>
      <c r="N24" s="71">
        <f t="shared" si="2"/>
        <v>0</v>
      </c>
    </row>
    <row r="25" spans="1:14" x14ac:dyDescent="0.25">
      <c r="A25" s="37">
        <v>5</v>
      </c>
      <c r="B25" s="38" t="s">
        <v>43</v>
      </c>
      <c r="C25" s="68">
        <v>0</v>
      </c>
      <c r="D25" s="38">
        <v>0</v>
      </c>
      <c r="E25" s="68">
        <v>0</v>
      </c>
      <c r="F25" s="69">
        <v>0</v>
      </c>
      <c r="G25" s="68">
        <v>0</v>
      </c>
      <c r="H25" s="69">
        <v>0</v>
      </c>
      <c r="I25" s="68">
        <v>0</v>
      </c>
      <c r="J25" s="69">
        <v>0</v>
      </c>
      <c r="K25" s="85">
        <v>0</v>
      </c>
      <c r="L25" s="69">
        <v>0</v>
      </c>
      <c r="M25" s="68">
        <v>0</v>
      </c>
      <c r="N25" s="38">
        <f t="shared" si="2"/>
        <v>0</v>
      </c>
    </row>
    <row r="26" spans="1:14" x14ac:dyDescent="0.25">
      <c r="A26" s="37">
        <v>6</v>
      </c>
      <c r="B26" s="38" t="s">
        <v>44</v>
      </c>
      <c r="C26" s="68">
        <v>0</v>
      </c>
      <c r="D26" s="38">
        <v>0</v>
      </c>
      <c r="E26" s="68">
        <v>0</v>
      </c>
      <c r="F26" s="69">
        <v>0</v>
      </c>
      <c r="G26" s="68">
        <v>0</v>
      </c>
      <c r="H26" s="69">
        <v>0</v>
      </c>
      <c r="I26" s="68">
        <v>0</v>
      </c>
      <c r="J26" s="69">
        <v>0</v>
      </c>
      <c r="K26" s="68">
        <v>0</v>
      </c>
      <c r="L26" s="69">
        <v>0</v>
      </c>
      <c r="M26" s="68">
        <v>0</v>
      </c>
      <c r="N26" s="38">
        <f t="shared" si="2"/>
        <v>0</v>
      </c>
    </row>
    <row r="27" spans="1:14" x14ac:dyDescent="0.25">
      <c r="A27" s="37">
        <v>7</v>
      </c>
      <c r="B27" s="38" t="s">
        <v>45</v>
      </c>
      <c r="C27" s="68">
        <v>0</v>
      </c>
      <c r="D27" s="71">
        <v>0</v>
      </c>
      <c r="E27" s="68">
        <v>0</v>
      </c>
      <c r="F27" s="69">
        <v>0</v>
      </c>
      <c r="G27" s="68">
        <v>0</v>
      </c>
      <c r="H27" s="69">
        <v>0</v>
      </c>
      <c r="I27" s="68">
        <v>0</v>
      </c>
      <c r="J27" s="65">
        <v>0</v>
      </c>
      <c r="K27" s="165">
        <v>0</v>
      </c>
      <c r="L27" s="69">
        <v>0</v>
      </c>
      <c r="M27" s="84">
        <v>0</v>
      </c>
      <c r="N27" s="71">
        <f t="shared" si="2"/>
        <v>0</v>
      </c>
    </row>
    <row r="28" spans="1:14" ht="15.75" thickBot="1" x14ac:dyDescent="0.3">
      <c r="A28" s="40">
        <v>8</v>
      </c>
      <c r="B28" s="41" t="s">
        <v>46</v>
      </c>
      <c r="C28" s="85">
        <v>0</v>
      </c>
      <c r="D28" s="38">
        <v>0</v>
      </c>
      <c r="E28" s="85">
        <v>0</v>
      </c>
      <c r="F28" s="164">
        <v>0</v>
      </c>
      <c r="G28" s="85">
        <v>0</v>
      </c>
      <c r="H28" s="164">
        <v>0</v>
      </c>
      <c r="I28" s="85">
        <v>0</v>
      </c>
      <c r="J28" s="164">
        <v>0</v>
      </c>
      <c r="K28" s="85">
        <v>0</v>
      </c>
      <c r="L28" s="164">
        <v>0</v>
      </c>
      <c r="M28" s="85">
        <v>0</v>
      </c>
      <c r="N28" s="41">
        <f t="shared" si="2"/>
        <v>0</v>
      </c>
    </row>
    <row r="29" spans="1:14" ht="15.75" thickBot="1" x14ac:dyDescent="0.3">
      <c r="A29" s="43"/>
      <c r="B29" s="44" t="s">
        <v>37</v>
      </c>
      <c r="C29" s="99">
        <f t="shared" ref="C29:N29" si="3">SUM(C21:C28)</f>
        <v>30</v>
      </c>
      <c r="D29" s="46">
        <f t="shared" si="3"/>
        <v>0</v>
      </c>
      <c r="E29" s="99">
        <f t="shared" si="3"/>
        <v>513</v>
      </c>
      <c r="F29" s="46">
        <f t="shared" si="3"/>
        <v>347</v>
      </c>
      <c r="G29" s="99">
        <f t="shared" si="3"/>
        <v>0</v>
      </c>
      <c r="H29" s="46">
        <f t="shared" si="3"/>
        <v>98</v>
      </c>
      <c r="I29" s="99">
        <f t="shared" si="3"/>
        <v>50</v>
      </c>
      <c r="J29" s="46">
        <f t="shared" si="3"/>
        <v>23</v>
      </c>
      <c r="K29" s="99">
        <f t="shared" si="3"/>
        <v>0</v>
      </c>
      <c r="L29" s="46">
        <f t="shared" si="3"/>
        <v>0</v>
      </c>
      <c r="M29" s="99">
        <f t="shared" si="3"/>
        <v>0</v>
      </c>
      <c r="N29" s="46">
        <f t="shared" si="3"/>
        <v>1061</v>
      </c>
    </row>
    <row r="30" spans="1:14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67" t="s">
        <v>53</v>
      </c>
      <c r="B31" s="368"/>
      <c r="C31" s="96">
        <f>C29/N29</f>
        <v>2.827521206409048E-2</v>
      </c>
      <c r="D31" s="97">
        <f>D29/N29</f>
        <v>0</v>
      </c>
      <c r="E31" s="96">
        <f>E29/N29</f>
        <v>0.48350612629594725</v>
      </c>
      <c r="F31" s="97">
        <f>F29/N29</f>
        <v>0.32704995287464655</v>
      </c>
      <c r="G31" s="96">
        <f>G29/N29</f>
        <v>0</v>
      </c>
      <c r="H31" s="97">
        <f>H29/N29</f>
        <v>9.2365692742695571E-2</v>
      </c>
      <c r="I31" s="96">
        <f>I29/N29</f>
        <v>4.71253534401508E-2</v>
      </c>
      <c r="J31" s="97">
        <f>J29/N29</f>
        <v>2.1677662582469368E-2</v>
      </c>
      <c r="K31" s="96">
        <f>K29/N29</f>
        <v>0</v>
      </c>
      <c r="L31" s="97">
        <f>L29/N29</f>
        <v>0</v>
      </c>
      <c r="M31" s="96">
        <f>M29/N29</f>
        <v>0</v>
      </c>
      <c r="N31" s="97">
        <f>N29/N29</f>
        <v>1</v>
      </c>
    </row>
  </sheetData>
  <mergeCells count="34">
    <mergeCell ref="A31:B31"/>
    <mergeCell ref="C17:K17"/>
    <mergeCell ref="A18:A20"/>
    <mergeCell ref="B18:B20"/>
    <mergeCell ref="C18:M18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2:A4"/>
    <mergeCell ref="A15:B15"/>
    <mergeCell ref="C1:K1"/>
    <mergeCell ref="B2:B4"/>
    <mergeCell ref="C2:M2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.42578125" customWidth="1"/>
    <col min="2" max="2" width="27.85546875" customWidth="1"/>
    <col min="3" max="3" width="9.140625" customWidth="1"/>
  </cols>
  <sheetData>
    <row r="1" spans="1:14" ht="33.75" customHeight="1" thickBot="1" x14ac:dyDescent="0.3">
      <c r="A1" s="30"/>
      <c r="B1" s="30"/>
      <c r="C1" s="324" t="s">
        <v>111</v>
      </c>
      <c r="D1" s="325"/>
      <c r="E1" s="325"/>
      <c r="F1" s="325"/>
      <c r="G1" s="325"/>
      <c r="H1" s="325"/>
      <c r="I1" s="325"/>
      <c r="J1" s="30"/>
      <c r="K1" s="30"/>
      <c r="L1" s="30"/>
      <c r="M1" s="30"/>
      <c r="N1" s="226" t="s">
        <v>36</v>
      </c>
    </row>
    <row r="2" spans="1:14" ht="15.75" thickBot="1" x14ac:dyDescent="0.3">
      <c r="A2" s="316" t="s">
        <v>0</v>
      </c>
      <c r="B2" s="318" t="s">
        <v>1</v>
      </c>
      <c r="C2" s="326" t="s">
        <v>2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09" t="s">
        <v>3</v>
      </c>
    </row>
    <row r="3" spans="1:14" ht="15.75" thickBot="1" x14ac:dyDescent="0.3">
      <c r="A3" s="317"/>
      <c r="B3" s="319"/>
      <c r="C3" s="89" t="s">
        <v>69</v>
      </c>
      <c r="D3" s="34" t="s">
        <v>4</v>
      </c>
      <c r="E3" s="60" t="s">
        <v>5</v>
      </c>
      <c r="F3" s="31" t="s">
        <v>6</v>
      </c>
      <c r="G3" s="61" t="s">
        <v>7</v>
      </c>
      <c r="H3" s="31" t="s">
        <v>8</v>
      </c>
      <c r="I3" s="22" t="s">
        <v>116</v>
      </c>
      <c r="J3" s="31" t="s">
        <v>9</v>
      </c>
      <c r="K3" s="86" t="s">
        <v>10</v>
      </c>
      <c r="L3" s="31" t="s">
        <v>94</v>
      </c>
      <c r="M3" s="237" t="s">
        <v>11</v>
      </c>
      <c r="N3" s="310"/>
    </row>
    <row r="4" spans="1:14" x14ac:dyDescent="0.25">
      <c r="A4" s="35">
        <v>1</v>
      </c>
      <c r="B4" s="36" t="s">
        <v>12</v>
      </c>
      <c r="C4" s="190">
        <v>64340</v>
      </c>
      <c r="D4" s="91">
        <v>68383</v>
      </c>
      <c r="E4" s="190">
        <v>23218</v>
      </c>
      <c r="F4" s="91">
        <v>72672</v>
      </c>
      <c r="G4" s="190">
        <v>49821</v>
      </c>
      <c r="H4" s="91">
        <v>97506</v>
      </c>
      <c r="I4" s="190">
        <v>12620</v>
      </c>
      <c r="J4" s="91">
        <v>43275</v>
      </c>
      <c r="K4" s="190">
        <v>30413</v>
      </c>
      <c r="L4" s="91">
        <v>14856</v>
      </c>
      <c r="M4" s="190">
        <v>16261</v>
      </c>
      <c r="N4" s="157">
        <f t="shared" ref="N4:N20" si="0">SUM(C4:M4)</f>
        <v>493365</v>
      </c>
    </row>
    <row r="5" spans="1:14" x14ac:dyDescent="0.25">
      <c r="A5" s="37">
        <v>2</v>
      </c>
      <c r="B5" s="38" t="s">
        <v>13</v>
      </c>
      <c r="C5" s="155">
        <v>1599</v>
      </c>
      <c r="D5" s="65">
        <v>51066</v>
      </c>
      <c r="E5" s="155">
        <v>7454</v>
      </c>
      <c r="F5" s="227">
        <v>7438</v>
      </c>
      <c r="G5" s="155">
        <v>1868</v>
      </c>
      <c r="H5" s="65">
        <v>72883</v>
      </c>
      <c r="I5" s="62">
        <v>0</v>
      </c>
      <c r="J5" s="65">
        <v>4374</v>
      </c>
      <c r="K5" s="62">
        <v>91</v>
      </c>
      <c r="L5" s="69">
        <v>0</v>
      </c>
      <c r="M5" s="62">
        <v>0</v>
      </c>
      <c r="N5" s="71">
        <f t="shared" si="0"/>
        <v>146773</v>
      </c>
    </row>
    <row r="6" spans="1:14" x14ac:dyDescent="0.25">
      <c r="A6" s="37">
        <v>3</v>
      </c>
      <c r="B6" s="38" t="s">
        <v>14</v>
      </c>
      <c r="C6" s="155">
        <v>46592</v>
      </c>
      <c r="D6" s="65">
        <v>117596</v>
      </c>
      <c r="E6" s="155">
        <v>40752</v>
      </c>
      <c r="F6" s="65">
        <v>109477</v>
      </c>
      <c r="G6" s="155">
        <v>36115</v>
      </c>
      <c r="H6" s="65">
        <v>80085</v>
      </c>
      <c r="I6" s="155">
        <v>9699</v>
      </c>
      <c r="J6" s="65">
        <v>40473</v>
      </c>
      <c r="K6" s="155">
        <v>69539</v>
      </c>
      <c r="L6" s="65">
        <v>25662</v>
      </c>
      <c r="M6" s="155">
        <v>18507</v>
      </c>
      <c r="N6" s="71">
        <f>SUM(C6:M6)</f>
        <v>594497</v>
      </c>
    </row>
    <row r="7" spans="1:14" x14ac:dyDescent="0.25">
      <c r="A7" s="37">
        <v>4</v>
      </c>
      <c r="B7" s="38" t="s">
        <v>15</v>
      </c>
      <c r="C7" s="62">
        <v>0</v>
      </c>
      <c r="D7" s="69">
        <v>0</v>
      </c>
      <c r="E7" s="62">
        <v>0</v>
      </c>
      <c r="F7" s="69">
        <v>0</v>
      </c>
      <c r="G7" s="62">
        <v>0</v>
      </c>
      <c r="H7" s="69">
        <v>0</v>
      </c>
      <c r="I7" s="62">
        <v>0</v>
      </c>
      <c r="J7" s="69">
        <v>0</v>
      </c>
      <c r="K7" s="62">
        <v>0</v>
      </c>
      <c r="L7" s="69">
        <v>0</v>
      </c>
      <c r="M7" s="62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62">
        <v>0</v>
      </c>
      <c r="D8" s="65">
        <v>31477</v>
      </c>
      <c r="E8" s="62">
        <v>0</v>
      </c>
      <c r="F8" s="69">
        <v>0</v>
      </c>
      <c r="G8" s="155">
        <v>6261</v>
      </c>
      <c r="H8" s="65">
        <v>5426</v>
      </c>
      <c r="I8" s="62">
        <v>0</v>
      </c>
      <c r="J8" s="69">
        <v>0</v>
      </c>
      <c r="K8" s="62">
        <v>0</v>
      </c>
      <c r="L8" s="69">
        <v>0</v>
      </c>
      <c r="M8" s="62">
        <v>0</v>
      </c>
      <c r="N8" s="71">
        <f t="shared" si="0"/>
        <v>43164</v>
      </c>
    </row>
    <row r="9" spans="1:14" x14ac:dyDescent="0.25">
      <c r="A9" s="37">
        <v>6</v>
      </c>
      <c r="B9" s="38" t="s">
        <v>17</v>
      </c>
      <c r="C9" s="62">
        <v>4</v>
      </c>
      <c r="D9" s="69">
        <v>119</v>
      </c>
      <c r="E9" s="62">
        <v>17</v>
      </c>
      <c r="F9" s="69">
        <v>119</v>
      </c>
      <c r="G9" s="62">
        <v>59</v>
      </c>
      <c r="H9" s="69">
        <v>90</v>
      </c>
      <c r="I9" s="62">
        <v>0</v>
      </c>
      <c r="J9" s="69">
        <v>25</v>
      </c>
      <c r="K9" s="62">
        <v>15</v>
      </c>
      <c r="L9" s="69">
        <v>0</v>
      </c>
      <c r="M9" s="62">
        <v>0</v>
      </c>
      <c r="N9" s="38">
        <f t="shared" si="0"/>
        <v>448</v>
      </c>
    </row>
    <row r="10" spans="1:14" x14ac:dyDescent="0.25">
      <c r="A10" s="37">
        <v>7</v>
      </c>
      <c r="B10" s="38" t="s">
        <v>18</v>
      </c>
      <c r="C10" s="155">
        <v>14802</v>
      </c>
      <c r="D10" s="65">
        <v>17331</v>
      </c>
      <c r="E10" s="155">
        <v>8532</v>
      </c>
      <c r="F10" s="65">
        <v>3945</v>
      </c>
      <c r="G10" s="155">
        <v>4266</v>
      </c>
      <c r="H10" s="65">
        <v>4305</v>
      </c>
      <c r="I10" s="62">
        <v>13</v>
      </c>
      <c r="J10" s="65">
        <v>3601</v>
      </c>
      <c r="K10" s="62">
        <v>638</v>
      </c>
      <c r="L10" s="69">
        <v>134</v>
      </c>
      <c r="M10" s="62">
        <v>510</v>
      </c>
      <c r="N10" s="71">
        <f t="shared" si="0"/>
        <v>58077</v>
      </c>
    </row>
    <row r="11" spans="1:14" x14ac:dyDescent="0.25">
      <c r="A11" s="37">
        <v>8</v>
      </c>
      <c r="B11" s="38" t="s">
        <v>19</v>
      </c>
      <c r="C11" s="228">
        <v>83694</v>
      </c>
      <c r="D11" s="65">
        <v>43320</v>
      </c>
      <c r="E11" s="155">
        <v>104926</v>
      </c>
      <c r="F11" s="65">
        <v>44877</v>
      </c>
      <c r="G11" s="155">
        <v>11670</v>
      </c>
      <c r="H11" s="65">
        <v>85086</v>
      </c>
      <c r="I11" s="155">
        <v>3162</v>
      </c>
      <c r="J11" s="65">
        <v>54458</v>
      </c>
      <c r="K11" s="155">
        <v>24243</v>
      </c>
      <c r="L11" s="65">
        <v>23440</v>
      </c>
      <c r="M11" s="155">
        <v>19935</v>
      </c>
      <c r="N11" s="71">
        <f t="shared" si="0"/>
        <v>498811</v>
      </c>
    </row>
    <row r="12" spans="1:14" x14ac:dyDescent="0.25">
      <c r="A12" s="37">
        <v>9</v>
      </c>
      <c r="B12" s="38" t="s">
        <v>20</v>
      </c>
      <c r="C12" s="228">
        <v>177026</v>
      </c>
      <c r="D12" s="65">
        <v>56539</v>
      </c>
      <c r="E12" s="155">
        <v>49507</v>
      </c>
      <c r="F12" s="65">
        <v>86233</v>
      </c>
      <c r="G12" s="155">
        <v>80316</v>
      </c>
      <c r="H12" s="65">
        <v>56610</v>
      </c>
      <c r="I12" s="155">
        <v>1635</v>
      </c>
      <c r="J12" s="65">
        <v>43080</v>
      </c>
      <c r="K12" s="155">
        <v>11002</v>
      </c>
      <c r="L12" s="65">
        <v>50256</v>
      </c>
      <c r="M12" s="155">
        <v>8179</v>
      </c>
      <c r="N12" s="71">
        <f t="shared" si="0"/>
        <v>620383</v>
      </c>
    </row>
    <row r="13" spans="1:14" x14ac:dyDescent="0.25">
      <c r="A13" s="37">
        <v>10</v>
      </c>
      <c r="B13" s="38" t="s">
        <v>21</v>
      </c>
      <c r="C13" s="155">
        <v>214693</v>
      </c>
      <c r="D13" s="65">
        <v>447488</v>
      </c>
      <c r="E13" s="155">
        <v>316831</v>
      </c>
      <c r="F13" s="65">
        <v>333591</v>
      </c>
      <c r="G13" s="155">
        <v>367530</v>
      </c>
      <c r="H13" s="65">
        <v>323637</v>
      </c>
      <c r="I13" s="155">
        <v>225031</v>
      </c>
      <c r="J13" s="65">
        <v>386495</v>
      </c>
      <c r="K13" s="155">
        <v>351768</v>
      </c>
      <c r="L13" s="65">
        <v>269183</v>
      </c>
      <c r="M13" s="155">
        <v>203639</v>
      </c>
      <c r="N13" s="71">
        <f t="shared" si="0"/>
        <v>3439886</v>
      </c>
    </row>
    <row r="14" spans="1:14" x14ac:dyDescent="0.25">
      <c r="A14" s="37">
        <v>11</v>
      </c>
      <c r="B14" s="38" t="s">
        <v>22</v>
      </c>
      <c r="C14" s="62">
        <v>0</v>
      </c>
      <c r="D14" s="65">
        <v>7403</v>
      </c>
      <c r="E14" s="62">
        <v>0</v>
      </c>
      <c r="F14" s="65">
        <v>0</v>
      </c>
      <c r="G14" s="155">
        <v>1886</v>
      </c>
      <c r="H14" s="65">
        <v>1985</v>
      </c>
      <c r="I14" s="62">
        <v>0</v>
      </c>
      <c r="J14" s="69">
        <v>0</v>
      </c>
      <c r="K14" s="62">
        <v>224</v>
      </c>
      <c r="L14" s="69">
        <v>0</v>
      </c>
      <c r="M14" s="62">
        <v>0</v>
      </c>
      <c r="N14" s="71">
        <f t="shared" si="0"/>
        <v>11498</v>
      </c>
    </row>
    <row r="15" spans="1:14" x14ac:dyDescent="0.25">
      <c r="A15" s="37">
        <v>12</v>
      </c>
      <c r="B15" s="38" t="s">
        <v>23</v>
      </c>
      <c r="C15" s="62">
        <v>127</v>
      </c>
      <c r="D15" s="69">
        <v>636</v>
      </c>
      <c r="E15" s="62">
        <v>79</v>
      </c>
      <c r="F15" s="69">
        <v>528</v>
      </c>
      <c r="G15" s="62">
        <v>170</v>
      </c>
      <c r="H15" s="69">
        <v>260</v>
      </c>
      <c r="I15" s="62">
        <v>0</v>
      </c>
      <c r="J15" s="69">
        <v>216</v>
      </c>
      <c r="K15" s="62">
        <v>316</v>
      </c>
      <c r="L15" s="69">
        <v>0</v>
      </c>
      <c r="M15" s="62"/>
      <c r="N15" s="71">
        <f t="shared" si="0"/>
        <v>2332</v>
      </c>
    </row>
    <row r="16" spans="1:14" x14ac:dyDescent="0.25">
      <c r="A16" s="37">
        <v>13</v>
      </c>
      <c r="B16" s="38" t="s">
        <v>68</v>
      </c>
      <c r="C16" s="155">
        <v>23901</v>
      </c>
      <c r="D16" s="65">
        <v>32495</v>
      </c>
      <c r="E16" s="155">
        <v>9392</v>
      </c>
      <c r="F16" s="65">
        <v>9714</v>
      </c>
      <c r="G16" s="155">
        <v>9624</v>
      </c>
      <c r="H16" s="65">
        <v>51044</v>
      </c>
      <c r="I16" s="155">
        <v>552</v>
      </c>
      <c r="J16" s="65">
        <v>17498</v>
      </c>
      <c r="K16" s="155">
        <v>10639</v>
      </c>
      <c r="L16" s="65">
        <v>4185</v>
      </c>
      <c r="M16" s="155">
        <v>3330</v>
      </c>
      <c r="N16" s="71">
        <f t="shared" si="0"/>
        <v>172374</v>
      </c>
    </row>
    <row r="17" spans="1:14" x14ac:dyDescent="0.25">
      <c r="A17" s="37">
        <v>14</v>
      </c>
      <c r="B17" s="38" t="s">
        <v>25</v>
      </c>
      <c r="C17" s="62">
        <v>262</v>
      </c>
      <c r="D17" s="65">
        <v>7492</v>
      </c>
      <c r="E17" s="62">
        <v>0</v>
      </c>
      <c r="F17" s="69">
        <v>27</v>
      </c>
      <c r="G17" s="62">
        <v>0</v>
      </c>
      <c r="H17" s="69">
        <v>0</v>
      </c>
      <c r="I17" s="62">
        <v>0</v>
      </c>
      <c r="J17" s="69">
        <v>0</v>
      </c>
      <c r="K17" s="62">
        <v>0</v>
      </c>
      <c r="L17" s="69">
        <v>0</v>
      </c>
      <c r="M17" s="62">
        <v>0</v>
      </c>
      <c r="N17" s="71">
        <f t="shared" si="0"/>
        <v>7781</v>
      </c>
    </row>
    <row r="18" spans="1:14" x14ac:dyDescent="0.25">
      <c r="A18" s="37">
        <v>15</v>
      </c>
      <c r="B18" s="38" t="s">
        <v>26</v>
      </c>
      <c r="C18" s="62">
        <v>6</v>
      </c>
      <c r="D18" s="69">
        <v>49</v>
      </c>
      <c r="E18" s="62">
        <v>101</v>
      </c>
      <c r="F18" s="65">
        <v>691</v>
      </c>
      <c r="G18" s="62">
        <v>0</v>
      </c>
      <c r="H18" s="69">
        <v>0</v>
      </c>
      <c r="I18" s="62">
        <v>0</v>
      </c>
      <c r="J18" s="69">
        <v>0</v>
      </c>
      <c r="K18" s="62">
        <v>52</v>
      </c>
      <c r="L18" s="69">
        <v>0</v>
      </c>
      <c r="M18" s="62">
        <v>0</v>
      </c>
      <c r="N18" s="71">
        <f t="shared" si="0"/>
        <v>899</v>
      </c>
    </row>
    <row r="19" spans="1:14" x14ac:dyDescent="0.25">
      <c r="A19" s="37">
        <v>16</v>
      </c>
      <c r="B19" s="38" t="s">
        <v>27</v>
      </c>
      <c r="C19" s="155">
        <v>5032</v>
      </c>
      <c r="D19" s="65">
        <v>37278</v>
      </c>
      <c r="E19" s="62">
        <v>553</v>
      </c>
      <c r="F19" s="65">
        <v>2854</v>
      </c>
      <c r="G19" s="62">
        <v>0</v>
      </c>
      <c r="H19" s="69">
        <v>249</v>
      </c>
      <c r="I19" s="62">
        <v>0</v>
      </c>
      <c r="J19" s="65">
        <v>5288</v>
      </c>
      <c r="K19" s="62">
        <v>0</v>
      </c>
      <c r="L19" s="69">
        <v>0</v>
      </c>
      <c r="M19" s="155">
        <v>88</v>
      </c>
      <c r="N19" s="71">
        <f t="shared" si="0"/>
        <v>51342</v>
      </c>
    </row>
    <row r="20" spans="1:14" x14ac:dyDescent="0.25">
      <c r="A20" s="37">
        <v>17</v>
      </c>
      <c r="B20" s="38" t="s">
        <v>28</v>
      </c>
      <c r="C20" s="62">
        <v>0</v>
      </c>
      <c r="D20" s="69">
        <v>0</v>
      </c>
      <c r="E20" s="62">
        <v>0</v>
      </c>
      <c r="F20" s="69">
        <v>0</v>
      </c>
      <c r="G20" s="62">
        <v>0</v>
      </c>
      <c r="H20" s="69">
        <v>0</v>
      </c>
      <c r="I20" s="62">
        <v>0</v>
      </c>
      <c r="J20" s="69">
        <v>0</v>
      </c>
      <c r="K20" s="62">
        <v>0</v>
      </c>
      <c r="L20" s="69">
        <v>0</v>
      </c>
      <c r="M20" s="62">
        <v>4</v>
      </c>
      <c r="N20" s="38">
        <f t="shared" si="0"/>
        <v>4</v>
      </c>
    </row>
    <row r="21" spans="1:14" ht="15.75" thickBot="1" x14ac:dyDescent="0.3">
      <c r="A21" s="40">
        <v>18</v>
      </c>
      <c r="B21" s="41" t="s">
        <v>29</v>
      </c>
      <c r="C21" s="156">
        <v>8080</v>
      </c>
      <c r="D21" s="154">
        <v>22092</v>
      </c>
      <c r="E21" s="156">
        <v>7658</v>
      </c>
      <c r="F21" s="154">
        <v>23700</v>
      </c>
      <c r="G21" s="156">
        <v>10905</v>
      </c>
      <c r="H21" s="154">
        <v>20708</v>
      </c>
      <c r="I21" s="156">
        <v>3904</v>
      </c>
      <c r="J21" s="154">
        <v>12574</v>
      </c>
      <c r="K21" s="156">
        <v>10767</v>
      </c>
      <c r="L21" s="154">
        <v>4751</v>
      </c>
      <c r="M21" s="156">
        <v>5563</v>
      </c>
      <c r="N21" s="158">
        <f>SUM(C21:M21)</f>
        <v>130702</v>
      </c>
    </row>
    <row r="22" spans="1:14" ht="15.75" thickBot="1" x14ac:dyDescent="0.3">
      <c r="A22" s="43"/>
      <c r="B22" s="44" t="s">
        <v>37</v>
      </c>
      <c r="C22" s="95">
        <f t="shared" ref="C22:N22" si="1">SUM(C4:C21)</f>
        <v>640158</v>
      </c>
      <c r="D22" s="135">
        <f t="shared" si="1"/>
        <v>940764</v>
      </c>
      <c r="E22" s="63">
        <f t="shared" si="1"/>
        <v>569020</v>
      </c>
      <c r="F22" s="135">
        <f>SUM(F4:F21)</f>
        <v>695866</v>
      </c>
      <c r="G22" s="63">
        <f>SUM(G4:G21)</f>
        <v>580491</v>
      </c>
      <c r="H22" s="49">
        <f t="shared" si="1"/>
        <v>799874</v>
      </c>
      <c r="I22" s="63">
        <f t="shared" si="1"/>
        <v>256616</v>
      </c>
      <c r="J22" s="49">
        <f t="shared" si="1"/>
        <v>611357</v>
      </c>
      <c r="K22" s="63">
        <f>SUM(K4:K21)</f>
        <v>509707</v>
      </c>
      <c r="L22" s="49">
        <f t="shared" si="1"/>
        <v>392467</v>
      </c>
      <c r="M22" s="95">
        <f>SUM(M4:M21)</f>
        <v>276016</v>
      </c>
      <c r="N22" s="46">
        <f t="shared" si="1"/>
        <v>6272336</v>
      </c>
    </row>
    <row r="23" spans="1:14" ht="15.75" thickBot="1" x14ac:dyDescent="0.3">
      <c r="A23" s="50"/>
      <c r="B23" s="51"/>
      <c r="C23" s="78"/>
      <c r="D23" s="53"/>
      <c r="E23" s="78"/>
      <c r="F23" s="53"/>
      <c r="G23" s="78"/>
      <c r="H23" s="53"/>
      <c r="I23" s="78"/>
      <c r="J23" s="53"/>
      <c r="K23" s="78"/>
      <c r="L23" s="53"/>
      <c r="M23" s="78"/>
      <c r="N23" s="53"/>
    </row>
    <row r="24" spans="1:14" ht="15.75" thickBot="1" x14ac:dyDescent="0.3">
      <c r="A24" s="311" t="s">
        <v>53</v>
      </c>
      <c r="B24" s="312"/>
      <c r="C24" s="72">
        <f>C22/N22</f>
        <v>0.10206054012412601</v>
      </c>
      <c r="D24" s="79">
        <f>D22/N22</f>
        <v>0.14998622522773014</v>
      </c>
      <c r="E24" s="55">
        <f>E22/N22</f>
        <v>9.071899209481124E-2</v>
      </c>
      <c r="F24" s="73">
        <f>F22/N22</f>
        <v>0.11094207963348902</v>
      </c>
      <c r="G24" s="55">
        <f>G22/N22</f>
        <v>9.2547816315962664E-2</v>
      </c>
      <c r="H24" s="79">
        <f>H22/N22</f>
        <v>0.12752409947426285</v>
      </c>
      <c r="I24" s="80">
        <f>I22/N22</f>
        <v>4.0912349083339926E-2</v>
      </c>
      <c r="J24" s="79">
        <f>J22/N22</f>
        <v>9.7468789937273773E-2</v>
      </c>
      <c r="K24" s="55">
        <f>K22/N22</f>
        <v>8.1262706589698003E-2</v>
      </c>
      <c r="L24" s="79">
        <f>L22/N22</f>
        <v>6.2571105884633729E-2</v>
      </c>
      <c r="M24" s="81">
        <f>M22/N22</f>
        <v>4.4005295634672634E-2</v>
      </c>
      <c r="N24" s="224">
        <f>N22/N22</f>
        <v>1</v>
      </c>
    </row>
    <row r="25" spans="1:14" ht="15.75" thickBo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1"/>
    </row>
    <row r="26" spans="1:14" ht="15.75" thickBot="1" x14ac:dyDescent="0.3">
      <c r="A26" s="294" t="s">
        <v>0</v>
      </c>
      <c r="B26" s="300" t="s">
        <v>1</v>
      </c>
      <c r="C26" s="304" t="s">
        <v>90</v>
      </c>
      <c r="D26" s="305"/>
      <c r="E26" s="305"/>
      <c r="F26" s="305"/>
      <c r="G26" s="306"/>
      <c r="H26" s="30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08"/>
      <c r="I27" s="1"/>
      <c r="J27" s="107"/>
      <c r="K27" s="302" t="s">
        <v>33</v>
      </c>
      <c r="L27" s="303"/>
      <c r="M27" s="148">
        <f>N22</f>
        <v>6272336</v>
      </c>
      <c r="N27" s="149">
        <f>M27/M29</f>
        <v>0.82912023053383654</v>
      </c>
    </row>
    <row r="28" spans="1:14" ht="15.75" thickBot="1" x14ac:dyDescent="0.3">
      <c r="A28" s="25">
        <v>19</v>
      </c>
      <c r="B28" s="171" t="s">
        <v>34</v>
      </c>
      <c r="C28" s="147">
        <v>498811</v>
      </c>
      <c r="D28" s="57">
        <v>430376</v>
      </c>
      <c r="E28" s="147">
        <v>244106</v>
      </c>
      <c r="F28" s="57">
        <v>87265</v>
      </c>
      <c r="G28" s="147">
        <v>32156</v>
      </c>
      <c r="H28" s="57">
        <f>SUM(C28:G28)</f>
        <v>1292714</v>
      </c>
      <c r="I28" s="1"/>
      <c r="J28" s="107"/>
      <c r="K28" s="284" t="s">
        <v>34</v>
      </c>
      <c r="L28" s="285"/>
      <c r="M28" s="147">
        <f>H28</f>
        <v>1292714</v>
      </c>
      <c r="N28" s="150">
        <f>M28/M29</f>
        <v>0.17087976946616348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86" t="s">
        <v>3</v>
      </c>
      <c r="L29" s="287"/>
      <c r="M29" s="151">
        <f>M27+M28</f>
        <v>7565050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6">
        <f>C28/H28</f>
        <v>0.38586338509523377</v>
      </c>
      <c r="D30" s="108">
        <f>D28/H28</f>
        <v>0.33292437461031599</v>
      </c>
      <c r="E30" s="26">
        <f>E28/H28</f>
        <v>0.18883217788312032</v>
      </c>
      <c r="F30" s="108">
        <f>F28/H28</f>
        <v>6.7505264118745523E-2</v>
      </c>
      <c r="G30" s="26">
        <f>G28/H28</f>
        <v>2.4874798292584439E-2</v>
      </c>
      <c r="H30" s="10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K27:L27"/>
    <mergeCell ref="C26:G26"/>
    <mergeCell ref="H26:H27"/>
    <mergeCell ref="A24:B24"/>
    <mergeCell ref="N2:N3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/>
  </sheetViews>
  <sheetFormatPr defaultRowHeight="15" x14ac:dyDescent="0.25"/>
  <cols>
    <col min="1" max="1" width="4.7109375" customWidth="1"/>
    <col min="2" max="2" width="20.28515625" customWidth="1"/>
    <col min="14" max="14" width="11.7109375" customWidth="1"/>
  </cols>
  <sheetData>
    <row r="1" spans="1:14" x14ac:dyDescent="0.25">
      <c r="A1" s="15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69" t="s">
        <v>112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1"/>
      <c r="M2" s="1"/>
      <c r="N2" s="1"/>
    </row>
    <row r="3" spans="1:14" ht="15.75" thickBot="1" x14ac:dyDescent="0.3">
      <c r="A3" s="30"/>
      <c r="B3" s="313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0"/>
      <c r="N3" s="223" t="s">
        <v>91</v>
      </c>
    </row>
    <row r="4" spans="1:14" ht="15.75" thickBot="1" x14ac:dyDescent="0.3">
      <c r="A4" s="316" t="s">
        <v>0</v>
      </c>
      <c r="B4" s="372" t="s">
        <v>89</v>
      </c>
      <c r="C4" s="374" t="s">
        <v>2</v>
      </c>
      <c r="D4" s="374"/>
      <c r="E4" s="374"/>
      <c r="F4" s="374"/>
      <c r="G4" s="374"/>
      <c r="H4" s="374"/>
      <c r="I4" s="374"/>
      <c r="J4" s="374"/>
      <c r="K4" s="374"/>
      <c r="L4" s="374"/>
      <c r="M4" s="375"/>
      <c r="N4" s="384" t="s">
        <v>3</v>
      </c>
    </row>
    <row r="5" spans="1:14" ht="15.75" thickBot="1" x14ac:dyDescent="0.3">
      <c r="A5" s="317"/>
      <c r="B5" s="373"/>
      <c r="C5" s="145" t="s">
        <v>69</v>
      </c>
      <c r="D5" s="144" t="s">
        <v>4</v>
      </c>
      <c r="E5" s="143" t="s">
        <v>5</v>
      </c>
      <c r="F5" s="144" t="s">
        <v>6</v>
      </c>
      <c r="G5" s="143" t="s">
        <v>7</v>
      </c>
      <c r="H5" s="144" t="s">
        <v>8</v>
      </c>
      <c r="I5" s="278" t="s">
        <v>116</v>
      </c>
      <c r="J5" s="144" t="s">
        <v>9</v>
      </c>
      <c r="K5" s="146" t="s">
        <v>10</v>
      </c>
      <c r="L5" s="144" t="s">
        <v>94</v>
      </c>
      <c r="M5" s="142" t="s">
        <v>11</v>
      </c>
      <c r="N5" s="385"/>
    </row>
    <row r="6" spans="1:14" ht="37.5" customHeight="1" x14ac:dyDescent="0.25">
      <c r="A6" s="35">
        <v>1</v>
      </c>
      <c r="B6" s="82" t="s">
        <v>59</v>
      </c>
      <c r="C6" s="90">
        <v>169724</v>
      </c>
      <c r="D6" s="91">
        <v>407454</v>
      </c>
      <c r="E6" s="83">
        <v>170806</v>
      </c>
      <c r="F6" s="91">
        <v>259030</v>
      </c>
      <c r="G6" s="83">
        <v>180259</v>
      </c>
      <c r="H6" s="91">
        <v>270589</v>
      </c>
      <c r="I6" s="83">
        <v>132766</v>
      </c>
      <c r="J6" s="91">
        <v>234509</v>
      </c>
      <c r="K6" s="100">
        <v>233187</v>
      </c>
      <c r="L6" s="91">
        <v>152660</v>
      </c>
      <c r="M6" s="92">
        <v>146034</v>
      </c>
      <c r="N6" s="125">
        <f>SUM(C6:M6)</f>
        <v>2357018</v>
      </c>
    </row>
    <row r="7" spans="1:14" ht="37.5" customHeight="1" thickBot="1" x14ac:dyDescent="0.3">
      <c r="A7" s="109">
        <v>2</v>
      </c>
      <c r="B7" s="110" t="s">
        <v>60</v>
      </c>
      <c r="C7" s="111">
        <v>134466</v>
      </c>
      <c r="D7" s="112">
        <v>268667</v>
      </c>
      <c r="E7" s="113">
        <v>159230</v>
      </c>
      <c r="F7" s="112">
        <v>125164</v>
      </c>
      <c r="G7" s="113">
        <v>214139</v>
      </c>
      <c r="H7" s="112">
        <v>150627</v>
      </c>
      <c r="I7" s="113">
        <v>90615</v>
      </c>
      <c r="J7" s="112">
        <v>117031</v>
      </c>
      <c r="K7" s="113">
        <v>182044</v>
      </c>
      <c r="L7" s="112">
        <v>117813</v>
      </c>
      <c r="M7" s="114">
        <v>102756</v>
      </c>
      <c r="N7" s="126">
        <f>SUM(C7:M7)</f>
        <v>1662552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316" t="s">
        <v>0</v>
      </c>
      <c r="B10" s="372" t="s">
        <v>89</v>
      </c>
      <c r="C10" s="390" t="s">
        <v>90</v>
      </c>
      <c r="D10" s="391"/>
      <c r="E10" s="391"/>
      <c r="F10" s="391"/>
      <c r="G10" s="392"/>
      <c r="H10" s="393" t="s">
        <v>3</v>
      </c>
      <c r="I10" s="1"/>
      <c r="J10" s="378" t="s">
        <v>81</v>
      </c>
      <c r="K10" s="379"/>
      <c r="L10" s="376" t="s">
        <v>2</v>
      </c>
      <c r="M10" s="382" t="s">
        <v>90</v>
      </c>
      <c r="N10" s="376" t="s">
        <v>3</v>
      </c>
    </row>
    <row r="11" spans="1:14" ht="15.75" thickBot="1" x14ac:dyDescent="0.3">
      <c r="A11" s="317"/>
      <c r="B11" s="373"/>
      <c r="C11" s="252" t="s">
        <v>11</v>
      </c>
      <c r="D11" s="253" t="s">
        <v>32</v>
      </c>
      <c r="E11" s="254" t="s">
        <v>7</v>
      </c>
      <c r="F11" s="255" t="s">
        <v>9</v>
      </c>
      <c r="G11" s="143" t="s">
        <v>4</v>
      </c>
      <c r="H11" s="394"/>
      <c r="I11" s="1"/>
      <c r="J11" s="380"/>
      <c r="K11" s="381"/>
      <c r="L11" s="377"/>
      <c r="M11" s="383"/>
      <c r="N11" s="377"/>
    </row>
    <row r="12" spans="1:14" ht="37.5" customHeight="1" thickBot="1" x14ac:dyDescent="0.3">
      <c r="A12" s="127">
        <v>1</v>
      </c>
      <c r="B12" s="82" t="s">
        <v>59</v>
      </c>
      <c r="C12" s="256">
        <v>7218</v>
      </c>
      <c r="D12" s="128">
        <v>31898</v>
      </c>
      <c r="E12" s="257">
        <v>3193</v>
      </c>
      <c r="F12" s="128">
        <v>1117</v>
      </c>
      <c r="G12" s="264">
        <v>33</v>
      </c>
      <c r="H12" s="258">
        <f>SUM(C12:G12)</f>
        <v>43459</v>
      </c>
      <c r="I12" s="1"/>
      <c r="J12" s="388" t="s">
        <v>59</v>
      </c>
      <c r="K12" s="389"/>
      <c r="L12" s="130">
        <f>N6</f>
        <v>2357018</v>
      </c>
      <c r="M12" s="139">
        <f>H12</f>
        <v>43459</v>
      </c>
      <c r="N12" s="140">
        <f>SUM(L12:M12)</f>
        <v>2400477</v>
      </c>
    </row>
    <row r="13" spans="1:14" ht="37.5" customHeight="1" thickBot="1" x14ac:dyDescent="0.3">
      <c r="A13" s="109">
        <v>2</v>
      </c>
      <c r="B13" s="110" t="s">
        <v>60</v>
      </c>
      <c r="C13" s="259">
        <v>2949</v>
      </c>
      <c r="D13" s="129">
        <v>34192</v>
      </c>
      <c r="E13" s="260">
        <v>7976</v>
      </c>
      <c r="F13" s="129">
        <v>43</v>
      </c>
      <c r="G13" s="265">
        <v>22</v>
      </c>
      <c r="H13" s="126">
        <f>SUM(C13:G13)</f>
        <v>45182</v>
      </c>
      <c r="I13" s="1"/>
      <c r="J13" s="386" t="s">
        <v>60</v>
      </c>
      <c r="K13" s="387"/>
      <c r="L13" s="131">
        <f>N7</f>
        <v>1662552</v>
      </c>
      <c r="M13" s="139">
        <f>H13</f>
        <v>45182</v>
      </c>
      <c r="N13" s="141">
        <f>SUM(L13:M13)</f>
        <v>1707734</v>
      </c>
    </row>
  </sheetData>
  <mergeCells count="16">
    <mergeCell ref="J13:K13"/>
    <mergeCell ref="A10:A11"/>
    <mergeCell ref="B10:B11"/>
    <mergeCell ref="J12:K12"/>
    <mergeCell ref="C10:G10"/>
    <mergeCell ref="H10:H11"/>
    <mergeCell ref="N10:N11"/>
    <mergeCell ref="J10:K11"/>
    <mergeCell ref="L10:L11"/>
    <mergeCell ref="M10:M11"/>
    <mergeCell ref="N4:N5"/>
    <mergeCell ref="A2:L2"/>
    <mergeCell ref="B3:L3"/>
    <mergeCell ref="A4:A5"/>
    <mergeCell ref="B4:B5"/>
    <mergeCell ref="C4:M4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5" x14ac:dyDescent="0.25"/>
  <cols>
    <col min="1" max="1" width="25.7109375" customWidth="1"/>
    <col min="13" max="13" width="9.5703125" bestFit="1" customWidth="1"/>
  </cols>
  <sheetData>
    <row r="1" spans="1:13" ht="11.25" customHeight="1" thickBot="1" x14ac:dyDescent="0.3">
      <c r="A1" s="159"/>
      <c r="B1" s="159"/>
      <c r="C1" s="229" t="s">
        <v>113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5.75" thickBot="1" x14ac:dyDescent="0.3">
      <c r="A2" s="103"/>
      <c r="B2" s="104" t="s">
        <v>69</v>
      </c>
      <c r="C2" s="87" t="s">
        <v>4</v>
      </c>
      <c r="D2" s="88" t="s">
        <v>5</v>
      </c>
      <c r="E2" s="87" t="s">
        <v>6</v>
      </c>
      <c r="F2" s="88" t="s">
        <v>7</v>
      </c>
      <c r="G2" s="87" t="s">
        <v>8</v>
      </c>
      <c r="H2" s="89" t="s">
        <v>116</v>
      </c>
      <c r="I2" s="87" t="s">
        <v>9</v>
      </c>
      <c r="J2" s="88" t="s">
        <v>10</v>
      </c>
      <c r="K2" s="87" t="s">
        <v>94</v>
      </c>
      <c r="L2" s="86" t="s">
        <v>11</v>
      </c>
      <c r="M2" s="87" t="s">
        <v>3</v>
      </c>
    </row>
    <row r="3" spans="1:13" x14ac:dyDescent="0.25">
      <c r="A3" s="166" t="s">
        <v>70</v>
      </c>
      <c r="B3" s="101"/>
      <c r="C3" s="101"/>
      <c r="D3" s="102"/>
      <c r="E3" s="101"/>
      <c r="F3" s="102"/>
      <c r="G3" s="101"/>
      <c r="H3" s="101"/>
      <c r="I3" s="101"/>
      <c r="J3" s="102"/>
      <c r="K3" s="101"/>
      <c r="L3" s="102"/>
      <c r="M3" s="101"/>
    </row>
    <row r="4" spans="1:13" x14ac:dyDescent="0.25">
      <c r="A4" s="167" t="s">
        <v>76</v>
      </c>
      <c r="B4" s="209">
        <v>11273</v>
      </c>
      <c r="C4" s="209">
        <v>128296</v>
      </c>
      <c r="D4" s="210">
        <v>78703</v>
      </c>
      <c r="E4" s="209">
        <v>86323</v>
      </c>
      <c r="F4" s="210">
        <v>68401</v>
      </c>
      <c r="G4" s="209">
        <v>139572</v>
      </c>
      <c r="H4" s="167">
        <v>729</v>
      </c>
      <c r="I4" s="209">
        <v>55571</v>
      </c>
      <c r="J4" s="210">
        <v>89932</v>
      </c>
      <c r="K4" s="209">
        <v>55782</v>
      </c>
      <c r="L4" s="210">
        <v>60714</v>
      </c>
      <c r="M4" s="209">
        <f>SUM(B4:L4)</f>
        <v>775296</v>
      </c>
    </row>
    <row r="5" spans="1:13" x14ac:dyDescent="0.25">
      <c r="A5" s="167" t="s">
        <v>77</v>
      </c>
      <c r="B5" s="209">
        <v>166648</v>
      </c>
      <c r="C5" s="209">
        <v>1016811</v>
      </c>
      <c r="D5" s="210">
        <v>400350</v>
      </c>
      <c r="E5" s="209">
        <v>561354</v>
      </c>
      <c r="F5" s="210">
        <v>333526</v>
      </c>
      <c r="G5" s="209">
        <v>803164</v>
      </c>
      <c r="H5" s="209">
        <v>8088</v>
      </c>
      <c r="I5" s="209">
        <v>280725</v>
      </c>
      <c r="J5" s="210">
        <v>471439</v>
      </c>
      <c r="K5" s="209">
        <v>336909</v>
      </c>
      <c r="L5" s="210">
        <v>261277</v>
      </c>
      <c r="M5" s="236">
        <f>SUM(B5:L5)</f>
        <v>4640291</v>
      </c>
    </row>
    <row r="6" spans="1:13" x14ac:dyDescent="0.25">
      <c r="A6" s="167" t="s">
        <v>58</v>
      </c>
      <c r="B6" s="167">
        <v>0</v>
      </c>
      <c r="C6" s="167">
        <v>0</v>
      </c>
      <c r="D6" s="211">
        <v>0</v>
      </c>
      <c r="E6" s="167">
        <v>0</v>
      </c>
      <c r="F6" s="211">
        <v>0</v>
      </c>
      <c r="G6" s="167">
        <v>0</v>
      </c>
      <c r="H6" s="167">
        <v>0</v>
      </c>
      <c r="I6" s="167">
        <v>0</v>
      </c>
      <c r="J6" s="211">
        <v>0</v>
      </c>
      <c r="K6" s="167">
        <v>0</v>
      </c>
      <c r="L6" s="211">
        <v>0</v>
      </c>
      <c r="M6" s="167">
        <f>SUM(B6:L6)</f>
        <v>0</v>
      </c>
    </row>
    <row r="7" spans="1:13" x14ac:dyDescent="0.25">
      <c r="A7" s="166" t="s">
        <v>71</v>
      </c>
      <c r="B7" s="101"/>
      <c r="C7" s="101"/>
      <c r="D7" s="102"/>
      <c r="E7" s="101"/>
      <c r="F7" s="102"/>
      <c r="G7" s="101"/>
      <c r="H7" s="101"/>
      <c r="I7" s="101"/>
      <c r="J7" s="102"/>
      <c r="K7" s="101"/>
      <c r="L7" s="102"/>
      <c r="M7" s="101"/>
    </row>
    <row r="8" spans="1:13" x14ac:dyDescent="0.25">
      <c r="A8" s="167" t="s">
        <v>76</v>
      </c>
      <c r="B8" s="209">
        <v>18682</v>
      </c>
      <c r="C8" s="209">
        <v>60435</v>
      </c>
      <c r="D8" s="210">
        <v>36676</v>
      </c>
      <c r="E8" s="209">
        <v>25546</v>
      </c>
      <c r="F8" s="210">
        <v>32206</v>
      </c>
      <c r="G8" s="209">
        <v>26778</v>
      </c>
      <c r="H8" s="209">
        <v>27959</v>
      </c>
      <c r="I8" s="209">
        <v>26310</v>
      </c>
      <c r="J8" s="210">
        <v>28962</v>
      </c>
      <c r="K8" s="209">
        <v>20656</v>
      </c>
      <c r="L8" s="210">
        <v>27531</v>
      </c>
      <c r="M8" s="209">
        <f>SUM(B8:L8)</f>
        <v>331741</v>
      </c>
    </row>
    <row r="9" spans="1:13" x14ac:dyDescent="0.25">
      <c r="A9" s="167" t="s">
        <v>77</v>
      </c>
      <c r="B9" s="209">
        <v>225049</v>
      </c>
      <c r="C9" s="209">
        <v>344220</v>
      </c>
      <c r="D9" s="210">
        <v>386700</v>
      </c>
      <c r="E9" s="209">
        <v>137072</v>
      </c>
      <c r="F9" s="210">
        <v>206842</v>
      </c>
      <c r="G9" s="209">
        <v>166947</v>
      </c>
      <c r="H9" s="209">
        <v>144502</v>
      </c>
      <c r="I9" s="209">
        <v>264947</v>
      </c>
      <c r="J9" s="210">
        <v>162147</v>
      </c>
      <c r="K9" s="209">
        <v>168061</v>
      </c>
      <c r="L9" s="210">
        <v>137164</v>
      </c>
      <c r="M9" s="236">
        <f>SUM(B9:L9)</f>
        <v>2343651</v>
      </c>
    </row>
    <row r="10" spans="1:13" x14ac:dyDescent="0.25">
      <c r="A10" s="167" t="s">
        <v>58</v>
      </c>
      <c r="B10" s="209">
        <v>53387</v>
      </c>
      <c r="C10" s="209">
        <v>85403</v>
      </c>
      <c r="D10" s="210">
        <v>106247</v>
      </c>
      <c r="E10" s="209">
        <v>26715</v>
      </c>
      <c r="F10" s="210">
        <v>65315</v>
      </c>
      <c r="G10" s="209">
        <v>52462</v>
      </c>
      <c r="H10" s="209">
        <v>51703</v>
      </c>
      <c r="I10" s="209">
        <v>60940</v>
      </c>
      <c r="J10" s="210">
        <v>42701</v>
      </c>
      <c r="K10" s="209">
        <v>34055</v>
      </c>
      <c r="L10" s="210">
        <v>37139</v>
      </c>
      <c r="M10" s="209">
        <f>SUM(B10:L10)</f>
        <v>616067</v>
      </c>
    </row>
    <row r="11" spans="1:13" x14ac:dyDescent="0.25">
      <c r="A11" s="166" t="s">
        <v>72</v>
      </c>
      <c r="B11" s="101"/>
      <c r="C11" s="101"/>
      <c r="D11" s="102"/>
      <c r="E11" s="101"/>
      <c r="F11" s="102"/>
      <c r="G11" s="101"/>
      <c r="H11" s="101"/>
      <c r="I11" s="101"/>
      <c r="J11" s="102"/>
      <c r="K11" s="101"/>
      <c r="L11" s="102"/>
      <c r="M11" s="101"/>
    </row>
    <row r="12" spans="1:13" x14ac:dyDescent="0.25">
      <c r="A12" s="167" t="s">
        <v>76</v>
      </c>
      <c r="B12" s="209">
        <v>50338</v>
      </c>
      <c r="C12" s="209">
        <v>0</v>
      </c>
      <c r="D12" s="211">
        <v>0</v>
      </c>
      <c r="E12" s="209">
        <v>2296</v>
      </c>
      <c r="F12" s="211">
        <v>0</v>
      </c>
      <c r="G12" s="209">
        <v>0</v>
      </c>
      <c r="H12" s="167">
        <v>0</v>
      </c>
      <c r="I12" s="209">
        <v>30829</v>
      </c>
      <c r="J12" s="244">
        <v>2866</v>
      </c>
      <c r="K12" s="167">
        <v>0</v>
      </c>
      <c r="L12" s="211">
        <v>0</v>
      </c>
      <c r="M12" s="209">
        <f>SUM(B12:L12)</f>
        <v>86329</v>
      </c>
    </row>
    <row r="13" spans="1:13" x14ac:dyDescent="0.25">
      <c r="A13" s="167" t="s">
        <v>77</v>
      </c>
      <c r="B13" s="209">
        <v>520980</v>
      </c>
      <c r="C13" s="209">
        <v>0</v>
      </c>
      <c r="D13" s="210">
        <v>0</v>
      </c>
      <c r="E13" s="209">
        <v>13861</v>
      </c>
      <c r="F13" s="210">
        <v>0</v>
      </c>
      <c r="G13" s="209">
        <v>0</v>
      </c>
      <c r="H13" s="167">
        <v>0</v>
      </c>
      <c r="I13" s="209">
        <v>136102</v>
      </c>
      <c r="J13" s="210">
        <v>13457</v>
      </c>
      <c r="K13" s="167">
        <v>0</v>
      </c>
      <c r="L13" s="211">
        <v>0</v>
      </c>
      <c r="M13" s="236">
        <f>SUM(B13:L13)</f>
        <v>684400</v>
      </c>
    </row>
    <row r="14" spans="1:13" x14ac:dyDescent="0.25">
      <c r="A14" s="167" t="s">
        <v>58</v>
      </c>
      <c r="B14" s="209">
        <v>105501</v>
      </c>
      <c r="C14" s="209">
        <v>0</v>
      </c>
      <c r="D14" s="210">
        <v>0</v>
      </c>
      <c r="E14" s="209">
        <v>2729</v>
      </c>
      <c r="F14" s="211">
        <v>0</v>
      </c>
      <c r="G14" s="209">
        <v>0</v>
      </c>
      <c r="H14" s="167">
        <v>0</v>
      </c>
      <c r="I14" s="209">
        <v>43819</v>
      </c>
      <c r="J14" s="210">
        <v>4508</v>
      </c>
      <c r="K14" s="167">
        <v>0</v>
      </c>
      <c r="L14" s="211">
        <v>0</v>
      </c>
      <c r="M14" s="209">
        <f>SUM(B14:L14)</f>
        <v>156557</v>
      </c>
    </row>
    <row r="15" spans="1:13" x14ac:dyDescent="0.25">
      <c r="A15" s="166" t="s">
        <v>73</v>
      </c>
      <c r="B15" s="101"/>
      <c r="C15" s="101"/>
      <c r="D15" s="102"/>
      <c r="E15" s="101"/>
      <c r="F15" s="102"/>
      <c r="G15" s="101"/>
      <c r="H15" s="101"/>
      <c r="I15" s="101"/>
      <c r="J15" s="102"/>
      <c r="K15" s="101"/>
      <c r="L15" s="102"/>
      <c r="M15" s="101"/>
    </row>
    <row r="16" spans="1:13" x14ac:dyDescent="0.25">
      <c r="A16" s="167" t="s">
        <v>76</v>
      </c>
      <c r="B16" s="209">
        <v>5880</v>
      </c>
      <c r="C16" s="209">
        <v>7800</v>
      </c>
      <c r="D16" s="210">
        <v>1845</v>
      </c>
      <c r="E16" s="209">
        <v>11895</v>
      </c>
      <c r="F16" s="210">
        <v>2048</v>
      </c>
      <c r="G16" s="209">
        <v>30972</v>
      </c>
      <c r="H16" s="209">
        <v>8812</v>
      </c>
      <c r="I16" s="209">
        <v>9517</v>
      </c>
      <c r="J16" s="210">
        <v>2942</v>
      </c>
      <c r="K16" s="209">
        <v>6269</v>
      </c>
      <c r="L16" s="210">
        <v>3570</v>
      </c>
      <c r="M16" s="209">
        <f>SUM(B16:L16)</f>
        <v>91550</v>
      </c>
    </row>
    <row r="17" spans="1:13" x14ac:dyDescent="0.25">
      <c r="A17" s="167" t="s">
        <v>77</v>
      </c>
      <c r="B17" s="209">
        <v>2026</v>
      </c>
      <c r="C17" s="209">
        <v>2751</v>
      </c>
      <c r="D17" s="210">
        <v>613</v>
      </c>
      <c r="E17" s="209">
        <v>5347</v>
      </c>
      <c r="F17" s="210">
        <v>775</v>
      </c>
      <c r="G17" s="209">
        <v>11334</v>
      </c>
      <c r="H17" s="209">
        <v>2296</v>
      </c>
      <c r="I17" s="209">
        <v>2902</v>
      </c>
      <c r="J17" s="210">
        <v>1373</v>
      </c>
      <c r="K17" s="209">
        <v>1790</v>
      </c>
      <c r="L17" s="210">
        <v>1386</v>
      </c>
      <c r="M17" s="236">
        <f>SUM(B17:L17)</f>
        <v>32593</v>
      </c>
    </row>
    <row r="18" spans="1:13" x14ac:dyDescent="0.25">
      <c r="A18" s="167" t="s">
        <v>58</v>
      </c>
      <c r="B18" s="209">
        <v>605</v>
      </c>
      <c r="C18" s="167">
        <v>664</v>
      </c>
      <c r="D18" s="211">
        <v>185</v>
      </c>
      <c r="E18" s="209">
        <v>1474</v>
      </c>
      <c r="F18" s="211">
        <v>183</v>
      </c>
      <c r="G18" s="209">
        <v>3382</v>
      </c>
      <c r="H18" s="167">
        <v>791</v>
      </c>
      <c r="I18" s="167">
        <v>0</v>
      </c>
      <c r="J18" s="211">
        <v>270</v>
      </c>
      <c r="K18" s="167">
        <v>505</v>
      </c>
      <c r="L18" s="211">
        <v>466</v>
      </c>
      <c r="M18" s="209">
        <f>SUM(B18:L18)</f>
        <v>8525</v>
      </c>
    </row>
    <row r="19" spans="1:13" x14ac:dyDescent="0.25">
      <c r="A19" s="166" t="s">
        <v>74</v>
      </c>
      <c r="B19" s="101"/>
      <c r="C19" s="101"/>
      <c r="D19" s="102"/>
      <c r="E19" s="101"/>
      <c r="F19" s="102"/>
      <c r="G19" s="101"/>
      <c r="H19" s="101"/>
      <c r="I19" s="101"/>
      <c r="J19" s="102"/>
      <c r="K19" s="101"/>
      <c r="L19" s="102"/>
      <c r="M19" s="101"/>
    </row>
    <row r="20" spans="1:13" x14ac:dyDescent="0.25">
      <c r="A20" s="167" t="s">
        <v>76</v>
      </c>
      <c r="B20" s="167">
        <v>0</v>
      </c>
      <c r="C20" s="167">
        <v>0</v>
      </c>
      <c r="D20" s="210">
        <v>1010</v>
      </c>
      <c r="E20" s="167">
        <v>0</v>
      </c>
      <c r="F20" s="211">
        <v>0</v>
      </c>
      <c r="G20" s="167">
        <v>0</v>
      </c>
      <c r="H20" s="167">
        <v>0</v>
      </c>
      <c r="I20" s="167">
        <v>0</v>
      </c>
      <c r="J20" s="211">
        <v>0</v>
      </c>
      <c r="K20" s="209">
        <v>0</v>
      </c>
      <c r="L20" s="211">
        <v>0</v>
      </c>
      <c r="M20" s="209">
        <f>SUM(B20:L20)</f>
        <v>1010</v>
      </c>
    </row>
    <row r="21" spans="1:13" x14ac:dyDescent="0.25">
      <c r="A21" s="167" t="s">
        <v>77</v>
      </c>
      <c r="B21" s="167">
        <v>0</v>
      </c>
      <c r="C21" s="167">
        <v>0</v>
      </c>
      <c r="D21" s="210">
        <v>10633</v>
      </c>
      <c r="E21" s="167">
        <v>0</v>
      </c>
      <c r="F21" s="211">
        <v>0</v>
      </c>
      <c r="G21" s="167">
        <v>0</v>
      </c>
      <c r="H21" s="167">
        <v>0</v>
      </c>
      <c r="I21" s="167">
        <v>0</v>
      </c>
      <c r="J21" s="211">
        <v>0</v>
      </c>
      <c r="K21" s="167">
        <v>0</v>
      </c>
      <c r="L21" s="211">
        <v>0</v>
      </c>
      <c r="M21" s="236">
        <f>SUM(B21:L21)</f>
        <v>10633</v>
      </c>
    </row>
    <row r="22" spans="1:13" ht="12.75" customHeight="1" x14ac:dyDescent="0.25">
      <c r="A22" s="167" t="s">
        <v>58</v>
      </c>
      <c r="B22" s="167">
        <v>0</v>
      </c>
      <c r="C22" s="167">
        <v>0</v>
      </c>
      <c r="D22" s="210">
        <v>1590</v>
      </c>
      <c r="E22" s="167">
        <v>0</v>
      </c>
      <c r="F22" s="211">
        <v>0</v>
      </c>
      <c r="G22" s="167">
        <v>0</v>
      </c>
      <c r="H22" s="167">
        <v>0</v>
      </c>
      <c r="I22" s="167">
        <v>0</v>
      </c>
      <c r="J22" s="211">
        <v>0</v>
      </c>
      <c r="K22" s="167">
        <v>0</v>
      </c>
      <c r="L22" s="211">
        <v>0</v>
      </c>
      <c r="M22" s="209">
        <f>SUM(B22:L22)</f>
        <v>1590</v>
      </c>
    </row>
    <row r="23" spans="1:13" x14ac:dyDescent="0.25">
      <c r="A23" s="166" t="s">
        <v>75</v>
      </c>
      <c r="B23" s="101"/>
      <c r="C23" s="101"/>
      <c r="D23" s="102"/>
      <c r="E23" s="101"/>
      <c r="F23" s="102"/>
      <c r="G23" s="101"/>
      <c r="H23" s="101"/>
      <c r="I23" s="101"/>
      <c r="J23" s="102"/>
      <c r="K23" s="101"/>
      <c r="L23" s="102"/>
      <c r="M23" s="101"/>
    </row>
    <row r="24" spans="1:13" x14ac:dyDescent="0.25">
      <c r="A24" s="167" t="s">
        <v>76</v>
      </c>
      <c r="B24" s="209">
        <v>90</v>
      </c>
      <c r="C24" s="209">
        <v>280</v>
      </c>
      <c r="D24" s="211">
        <v>0</v>
      </c>
      <c r="E24" s="209">
        <v>53567</v>
      </c>
      <c r="F24" s="211">
        <v>35</v>
      </c>
      <c r="G24" s="167">
        <v>0</v>
      </c>
      <c r="H24" s="167">
        <v>0</v>
      </c>
      <c r="I24" s="209">
        <v>1164</v>
      </c>
      <c r="J24" s="211">
        <v>419</v>
      </c>
      <c r="K24" s="209">
        <v>1657</v>
      </c>
      <c r="L24" s="210">
        <v>59002</v>
      </c>
      <c r="M24" s="209">
        <f>SUM(B24:L24)</f>
        <v>116214</v>
      </c>
    </row>
    <row r="25" spans="1:13" x14ac:dyDescent="0.25">
      <c r="A25" s="167" t="s">
        <v>77</v>
      </c>
      <c r="B25" s="209">
        <v>13275</v>
      </c>
      <c r="C25" s="209">
        <v>163</v>
      </c>
      <c r="D25" s="211">
        <v>0</v>
      </c>
      <c r="E25" s="209">
        <v>39676</v>
      </c>
      <c r="F25" s="211">
        <v>307</v>
      </c>
      <c r="G25" s="167">
        <v>0</v>
      </c>
      <c r="H25" s="167">
        <v>0</v>
      </c>
      <c r="I25" s="209">
        <v>6618</v>
      </c>
      <c r="J25" s="210">
        <v>4152</v>
      </c>
      <c r="K25" s="209">
        <v>4117</v>
      </c>
      <c r="L25" s="210">
        <v>46567</v>
      </c>
      <c r="M25" s="236">
        <f>SUM(B25:L25)</f>
        <v>114875</v>
      </c>
    </row>
    <row r="26" spans="1:13" x14ac:dyDescent="0.25">
      <c r="A26" s="167" t="s">
        <v>58</v>
      </c>
      <c r="B26" s="209">
        <v>2195</v>
      </c>
      <c r="C26" s="167">
        <v>6</v>
      </c>
      <c r="D26" s="211">
        <v>0</v>
      </c>
      <c r="E26" s="209">
        <v>9886</v>
      </c>
      <c r="F26" s="211">
        <v>0</v>
      </c>
      <c r="G26" s="167">
        <v>0</v>
      </c>
      <c r="H26" s="167">
        <v>0</v>
      </c>
      <c r="I26" s="209">
        <v>0</v>
      </c>
      <c r="J26" s="211">
        <v>0</v>
      </c>
      <c r="K26" s="167">
        <v>116</v>
      </c>
      <c r="L26" s="210">
        <v>16244</v>
      </c>
      <c r="M26" s="209">
        <f>SUM(B26:L26)</f>
        <v>28447</v>
      </c>
    </row>
    <row r="27" spans="1:13" x14ac:dyDescent="0.25">
      <c r="A27" s="166" t="s">
        <v>78</v>
      </c>
      <c r="B27" s="101"/>
      <c r="C27" s="101"/>
      <c r="D27" s="102"/>
      <c r="E27" s="101"/>
      <c r="F27" s="102"/>
      <c r="G27" s="101"/>
      <c r="H27" s="101"/>
      <c r="I27" s="101"/>
      <c r="J27" s="102"/>
      <c r="K27" s="101"/>
      <c r="L27" s="102"/>
      <c r="M27" s="101"/>
    </row>
    <row r="28" spans="1:13" x14ac:dyDescent="0.25">
      <c r="A28" s="167" t="s">
        <v>76</v>
      </c>
      <c r="B28" s="167">
        <v>0</v>
      </c>
      <c r="C28" s="209">
        <v>10221</v>
      </c>
      <c r="D28" s="210">
        <v>4699</v>
      </c>
      <c r="E28" s="209">
        <v>22216</v>
      </c>
      <c r="F28" s="210">
        <v>34660</v>
      </c>
      <c r="G28" s="209">
        <v>4280</v>
      </c>
      <c r="H28" s="209">
        <v>40292</v>
      </c>
      <c r="I28" s="209">
        <v>28981</v>
      </c>
      <c r="J28" s="210">
        <v>12438</v>
      </c>
      <c r="K28" s="209">
        <v>2300</v>
      </c>
      <c r="L28" s="210">
        <v>1999</v>
      </c>
      <c r="M28" s="209">
        <f>SUM(B28:L28)</f>
        <v>162086</v>
      </c>
    </row>
    <row r="29" spans="1:13" x14ac:dyDescent="0.25">
      <c r="A29" s="167" t="s">
        <v>77</v>
      </c>
      <c r="B29" s="167">
        <v>0</v>
      </c>
      <c r="C29" s="209">
        <v>60945</v>
      </c>
      <c r="D29" s="210">
        <v>15266</v>
      </c>
      <c r="E29" s="209">
        <v>122553</v>
      </c>
      <c r="F29" s="210">
        <v>267539</v>
      </c>
      <c r="G29" s="209">
        <v>24560</v>
      </c>
      <c r="H29" s="209">
        <v>207194</v>
      </c>
      <c r="I29" s="209">
        <v>131881</v>
      </c>
      <c r="J29" s="210">
        <v>57497</v>
      </c>
      <c r="K29" s="209">
        <v>12410</v>
      </c>
      <c r="L29" s="210">
        <v>8515</v>
      </c>
      <c r="M29" s="236">
        <f>SUM(B29:L29)</f>
        <v>908360</v>
      </c>
    </row>
    <row r="30" spans="1:13" x14ac:dyDescent="0.25">
      <c r="A30" s="167" t="s">
        <v>58</v>
      </c>
      <c r="B30" s="167">
        <v>0</v>
      </c>
      <c r="C30" s="209">
        <v>11557</v>
      </c>
      <c r="D30" s="210">
        <v>15531</v>
      </c>
      <c r="E30" s="209">
        <v>30044</v>
      </c>
      <c r="F30" s="210">
        <v>38005</v>
      </c>
      <c r="G30" s="209">
        <v>6237</v>
      </c>
      <c r="H30" s="209">
        <v>13857</v>
      </c>
      <c r="I30" s="209">
        <v>53149</v>
      </c>
      <c r="J30" s="210">
        <v>8206</v>
      </c>
      <c r="K30" s="209">
        <v>1485</v>
      </c>
      <c r="L30" s="210">
        <v>4012</v>
      </c>
      <c r="M30" s="209">
        <f>SUM(B30:L30)</f>
        <v>182083</v>
      </c>
    </row>
    <row r="31" spans="1:13" ht="12" customHeight="1" x14ac:dyDescent="0.25">
      <c r="A31" s="166" t="s">
        <v>79</v>
      </c>
      <c r="B31" s="166"/>
      <c r="C31" s="101"/>
      <c r="D31" s="102"/>
      <c r="E31" s="101"/>
      <c r="F31" s="102"/>
      <c r="G31" s="101"/>
      <c r="H31" s="101"/>
      <c r="I31" s="101"/>
      <c r="J31" s="102"/>
      <c r="K31" s="101"/>
      <c r="L31" s="102"/>
      <c r="M31" s="101"/>
    </row>
    <row r="32" spans="1:13" x14ac:dyDescent="0.25">
      <c r="A32" s="167" t="s">
        <v>76</v>
      </c>
      <c r="B32" s="167">
        <v>0</v>
      </c>
      <c r="C32" s="167">
        <v>0</v>
      </c>
      <c r="D32" s="211">
        <v>0</v>
      </c>
      <c r="E32" s="209">
        <v>9725</v>
      </c>
      <c r="F32" s="211">
        <v>0</v>
      </c>
      <c r="G32" s="209">
        <v>4428</v>
      </c>
      <c r="H32" s="167">
        <v>0</v>
      </c>
      <c r="I32" s="167">
        <v>0</v>
      </c>
      <c r="J32" s="210">
        <v>0</v>
      </c>
      <c r="K32" s="167">
        <v>0</v>
      </c>
      <c r="L32" s="211">
        <v>251</v>
      </c>
      <c r="M32" s="209">
        <f>SUM(B32:L32)</f>
        <v>14404</v>
      </c>
    </row>
    <row r="33" spans="1:13" ht="12.75" customHeight="1" x14ac:dyDescent="0.25">
      <c r="A33" s="167" t="s">
        <v>77</v>
      </c>
      <c r="B33" s="167">
        <v>0</v>
      </c>
      <c r="C33" s="167">
        <v>0</v>
      </c>
      <c r="D33" s="211">
        <v>0</v>
      </c>
      <c r="E33" s="209">
        <v>6565</v>
      </c>
      <c r="F33" s="211">
        <v>0</v>
      </c>
      <c r="G33" s="209">
        <v>7064</v>
      </c>
      <c r="H33" s="167">
        <v>0</v>
      </c>
      <c r="I33" s="209">
        <v>0</v>
      </c>
      <c r="J33" s="210">
        <v>0</v>
      </c>
      <c r="K33" s="167">
        <v>0</v>
      </c>
      <c r="L33" s="210">
        <v>4194</v>
      </c>
      <c r="M33" s="236">
        <f>SUM(B33:L33)</f>
        <v>17823</v>
      </c>
    </row>
    <row r="34" spans="1:13" ht="15.75" thickBot="1" x14ac:dyDescent="0.3">
      <c r="A34" s="168" t="s">
        <v>58</v>
      </c>
      <c r="B34" s="168">
        <v>0</v>
      </c>
      <c r="C34" s="168">
        <v>0</v>
      </c>
      <c r="D34" s="212">
        <v>0</v>
      </c>
      <c r="E34" s="238">
        <v>1091</v>
      </c>
      <c r="F34" s="212">
        <v>0</v>
      </c>
      <c r="G34" s="168">
        <v>579</v>
      </c>
      <c r="H34" s="168">
        <v>0</v>
      </c>
      <c r="I34" s="168">
        <v>0</v>
      </c>
      <c r="J34" s="212">
        <v>0</v>
      </c>
      <c r="K34" s="168">
        <v>224</v>
      </c>
      <c r="L34" s="280">
        <v>1070</v>
      </c>
      <c r="M34" s="151">
        <f>SUM(B34:L34)</f>
        <v>2964</v>
      </c>
    </row>
  </sheetData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x14ac:dyDescent="0.25">
      <c r="A2" s="243"/>
      <c r="B2" s="398" t="s">
        <v>114</v>
      </c>
      <c r="C2" s="398"/>
      <c r="D2" s="398"/>
      <c r="E2" s="398"/>
      <c r="F2" s="398"/>
      <c r="G2" s="399"/>
      <c r="H2" s="399"/>
      <c r="I2" s="123"/>
      <c r="J2" s="123"/>
      <c r="K2" s="123"/>
    </row>
    <row r="3" spans="1:11" ht="15.75" thickBot="1" x14ac:dyDescent="0.3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23" t="s">
        <v>92</v>
      </c>
    </row>
    <row r="4" spans="1:11" ht="15.75" thickBot="1" x14ac:dyDescent="0.3">
      <c r="A4" s="307" t="s">
        <v>82</v>
      </c>
      <c r="B4" s="307" t="s">
        <v>57</v>
      </c>
      <c r="C4" s="307" t="s">
        <v>83</v>
      </c>
      <c r="D4" s="307" t="s">
        <v>84</v>
      </c>
      <c r="E4" s="400" t="s">
        <v>85</v>
      </c>
      <c r="F4" s="401"/>
      <c r="G4" s="402"/>
      <c r="H4" s="307" t="s">
        <v>86</v>
      </c>
      <c r="I4" s="307" t="s">
        <v>80</v>
      </c>
      <c r="J4" s="307" t="s">
        <v>87</v>
      </c>
      <c r="K4" s="307" t="s">
        <v>3</v>
      </c>
    </row>
    <row r="5" spans="1:11" ht="42" customHeight="1" thickBot="1" x14ac:dyDescent="0.3">
      <c r="A5" s="397"/>
      <c r="B5" s="397"/>
      <c r="C5" s="397"/>
      <c r="D5" s="397"/>
      <c r="E5" s="116" t="s">
        <v>59</v>
      </c>
      <c r="F5" s="116" t="s">
        <v>60</v>
      </c>
      <c r="G5" s="116" t="s">
        <v>88</v>
      </c>
      <c r="H5" s="397"/>
      <c r="I5" s="397"/>
      <c r="J5" s="397"/>
      <c r="K5" s="397"/>
    </row>
    <row r="6" spans="1:11" ht="15.75" thickBot="1" x14ac:dyDescent="0.3">
      <c r="A6" s="124"/>
      <c r="B6" s="117" t="s">
        <v>55</v>
      </c>
      <c r="C6" s="118">
        <f t="shared" ref="C6:K6" si="0">SUM(C7:C17)</f>
        <v>3954081</v>
      </c>
      <c r="D6" s="76">
        <f t="shared" si="0"/>
        <v>87223</v>
      </c>
      <c r="E6" s="181">
        <f t="shared" si="0"/>
        <v>2357018</v>
      </c>
      <c r="F6" s="181">
        <f t="shared" si="0"/>
        <v>1662552</v>
      </c>
      <c r="G6" s="275">
        <f t="shared" si="0"/>
        <v>4124490</v>
      </c>
      <c r="H6" s="76">
        <f t="shared" si="0"/>
        <v>0</v>
      </c>
      <c r="I6" s="76">
        <f t="shared" si="0"/>
        <v>0</v>
      </c>
      <c r="J6" s="76">
        <f t="shared" si="0"/>
        <v>24595</v>
      </c>
      <c r="K6" s="266">
        <f t="shared" si="0"/>
        <v>8190389</v>
      </c>
    </row>
    <row r="7" spans="1:11" x14ac:dyDescent="0.25">
      <c r="A7" s="119">
        <v>1</v>
      </c>
      <c r="B7" s="172" t="s">
        <v>69</v>
      </c>
      <c r="C7" s="180">
        <v>333527</v>
      </c>
      <c r="D7" s="182">
        <v>35921</v>
      </c>
      <c r="E7" s="180">
        <v>169724</v>
      </c>
      <c r="F7" s="180">
        <v>134466</v>
      </c>
      <c r="G7" s="182">
        <f>SUM(E7:F7)+5943</f>
        <v>310133</v>
      </c>
      <c r="H7" s="180">
        <v>0</v>
      </c>
      <c r="I7" s="180">
        <v>0</v>
      </c>
      <c r="J7" s="180">
        <v>0</v>
      </c>
      <c r="K7" s="182">
        <f t="shared" ref="K7:K17" si="1">C7+D7+G7+J7</f>
        <v>679581</v>
      </c>
    </row>
    <row r="8" spans="1:11" x14ac:dyDescent="0.25">
      <c r="A8" s="115">
        <v>2</v>
      </c>
      <c r="B8" s="122" t="s">
        <v>4</v>
      </c>
      <c r="C8" s="183">
        <v>596734</v>
      </c>
      <c r="D8" s="177">
        <v>5944</v>
      </c>
      <c r="E8" s="177">
        <v>407454</v>
      </c>
      <c r="F8" s="177">
        <v>268667</v>
      </c>
      <c r="G8" s="183">
        <f>SUM(E8:F8)+54090</f>
        <v>730211</v>
      </c>
      <c r="H8" s="183">
        <v>0</v>
      </c>
      <c r="I8" s="183">
        <v>0</v>
      </c>
      <c r="J8" s="183">
        <v>0</v>
      </c>
      <c r="K8" s="263">
        <f t="shared" si="1"/>
        <v>1332889</v>
      </c>
    </row>
    <row r="9" spans="1:11" x14ac:dyDescent="0.25">
      <c r="A9" s="120">
        <v>3</v>
      </c>
      <c r="B9" s="173" t="s">
        <v>5</v>
      </c>
      <c r="C9" s="176">
        <v>316111</v>
      </c>
      <c r="D9" s="176">
        <v>2008</v>
      </c>
      <c r="E9" s="176">
        <v>170806</v>
      </c>
      <c r="F9" s="176">
        <v>159230</v>
      </c>
      <c r="G9" s="249">
        <f>SUM(E9:F9)+2145</f>
        <v>332181</v>
      </c>
      <c r="H9" s="176">
        <v>0</v>
      </c>
      <c r="I9" s="176">
        <v>0</v>
      </c>
      <c r="J9" s="249">
        <v>0</v>
      </c>
      <c r="K9" s="182">
        <f t="shared" si="1"/>
        <v>650300</v>
      </c>
    </row>
    <row r="10" spans="1:11" x14ac:dyDescent="0.25">
      <c r="A10" s="115">
        <v>4</v>
      </c>
      <c r="B10" s="122" t="s">
        <v>6</v>
      </c>
      <c r="C10" s="177">
        <v>420674</v>
      </c>
      <c r="D10" s="177">
        <v>3941</v>
      </c>
      <c r="E10" s="177">
        <v>259030</v>
      </c>
      <c r="F10" s="177">
        <v>125164</v>
      </c>
      <c r="G10" s="183">
        <f>SUM(E10:F10)+13447</f>
        <v>397641</v>
      </c>
      <c r="H10" s="177">
        <v>0</v>
      </c>
      <c r="I10" s="177">
        <v>0</v>
      </c>
      <c r="J10" s="183">
        <v>0</v>
      </c>
      <c r="K10" s="263">
        <f t="shared" si="1"/>
        <v>822256</v>
      </c>
    </row>
    <row r="11" spans="1:11" x14ac:dyDescent="0.25">
      <c r="A11" s="120">
        <v>5</v>
      </c>
      <c r="B11" s="173" t="s">
        <v>7</v>
      </c>
      <c r="C11" s="176">
        <v>395802</v>
      </c>
      <c r="D11" s="176">
        <v>1640</v>
      </c>
      <c r="E11" s="176">
        <v>180259</v>
      </c>
      <c r="F11" s="176">
        <v>214139</v>
      </c>
      <c r="G11" s="249">
        <f>SUM(E11:F11)+3944</f>
        <v>398342</v>
      </c>
      <c r="H11" s="176">
        <v>0</v>
      </c>
      <c r="I11" s="176">
        <v>0</v>
      </c>
      <c r="J11" s="249">
        <v>0</v>
      </c>
      <c r="K11" s="182">
        <f t="shared" si="1"/>
        <v>795784</v>
      </c>
    </row>
    <row r="12" spans="1:11" x14ac:dyDescent="0.25">
      <c r="A12" s="115">
        <v>6</v>
      </c>
      <c r="B12" s="175" t="s">
        <v>8</v>
      </c>
      <c r="C12" s="177">
        <v>474497</v>
      </c>
      <c r="D12" s="177">
        <v>31871</v>
      </c>
      <c r="E12" s="177">
        <v>270589</v>
      </c>
      <c r="F12" s="177">
        <v>150627</v>
      </c>
      <c r="G12" s="183">
        <f>SUM(E12:F12)+2399</f>
        <v>423615</v>
      </c>
      <c r="H12" s="177">
        <v>0</v>
      </c>
      <c r="I12" s="177">
        <v>0</v>
      </c>
      <c r="J12" s="183">
        <v>0</v>
      </c>
      <c r="K12" s="263">
        <f t="shared" si="1"/>
        <v>929983</v>
      </c>
    </row>
    <row r="13" spans="1:11" x14ac:dyDescent="0.25">
      <c r="A13" s="120">
        <v>7</v>
      </c>
      <c r="B13" s="277" t="s">
        <v>116</v>
      </c>
      <c r="C13" s="176">
        <v>180466</v>
      </c>
      <c r="D13" s="176">
        <v>0</v>
      </c>
      <c r="E13" s="176">
        <v>132766</v>
      </c>
      <c r="F13" s="176">
        <v>90615</v>
      </c>
      <c r="G13" s="249">
        <f>SUM(E13:F13)+2085</f>
        <v>225466</v>
      </c>
      <c r="H13" s="176">
        <v>0</v>
      </c>
      <c r="I13" s="176">
        <v>0</v>
      </c>
      <c r="J13" s="249">
        <v>0</v>
      </c>
      <c r="K13" s="182">
        <f t="shared" si="1"/>
        <v>405932</v>
      </c>
    </row>
    <row r="14" spans="1:11" x14ac:dyDescent="0.25">
      <c r="A14" s="115">
        <v>8</v>
      </c>
      <c r="B14" s="122" t="s">
        <v>9</v>
      </c>
      <c r="C14" s="177">
        <v>402750</v>
      </c>
      <c r="D14" s="177">
        <v>0</v>
      </c>
      <c r="E14" s="177">
        <v>234509</v>
      </c>
      <c r="F14" s="177">
        <v>117031</v>
      </c>
      <c r="G14" s="183">
        <f>SUM(E14:F14)+3351</f>
        <v>354891</v>
      </c>
      <c r="H14" s="177">
        <v>0</v>
      </c>
      <c r="I14" s="177">
        <v>0</v>
      </c>
      <c r="J14" s="183">
        <v>0</v>
      </c>
      <c r="K14" s="263">
        <f t="shared" si="1"/>
        <v>757641</v>
      </c>
    </row>
    <row r="15" spans="1:11" x14ac:dyDescent="0.25">
      <c r="A15" s="120">
        <v>9</v>
      </c>
      <c r="B15" s="173" t="s">
        <v>38</v>
      </c>
      <c r="C15" s="176">
        <v>342715</v>
      </c>
      <c r="D15" s="176">
        <v>5628</v>
      </c>
      <c r="E15" s="176">
        <v>233187</v>
      </c>
      <c r="F15" s="176">
        <v>182044</v>
      </c>
      <c r="G15" s="249">
        <f>SUM(E15:F15)+5499</f>
        <v>420730</v>
      </c>
      <c r="H15" s="249">
        <v>0</v>
      </c>
      <c r="I15" s="249">
        <v>0</v>
      </c>
      <c r="J15" s="249">
        <v>24595</v>
      </c>
      <c r="K15" s="182">
        <f t="shared" si="1"/>
        <v>793668</v>
      </c>
    </row>
    <row r="16" spans="1:11" x14ac:dyDescent="0.25">
      <c r="A16" s="115">
        <v>10</v>
      </c>
      <c r="B16" s="122" t="s">
        <v>94</v>
      </c>
      <c r="C16" s="177">
        <v>271314</v>
      </c>
      <c r="D16" s="177">
        <v>0</v>
      </c>
      <c r="E16" s="177">
        <v>152660</v>
      </c>
      <c r="F16" s="177">
        <v>117813</v>
      </c>
      <c r="G16" s="183">
        <f>SUM(E16:F16)+6738</f>
        <v>277211</v>
      </c>
      <c r="H16" s="177">
        <v>0</v>
      </c>
      <c r="I16" s="177">
        <v>0</v>
      </c>
      <c r="J16" s="183"/>
      <c r="K16" s="263">
        <f t="shared" si="1"/>
        <v>548525</v>
      </c>
    </row>
    <row r="17" spans="1:11" ht="15.75" thickBot="1" x14ac:dyDescent="0.3">
      <c r="A17" s="121">
        <v>11</v>
      </c>
      <c r="B17" s="174" t="s">
        <v>11</v>
      </c>
      <c r="C17" s="185">
        <v>219491</v>
      </c>
      <c r="D17" s="184">
        <v>270</v>
      </c>
      <c r="E17" s="185">
        <v>146034</v>
      </c>
      <c r="F17" s="185">
        <v>102756</v>
      </c>
      <c r="G17" s="249">
        <f>SUM(E17:F17)+5279</f>
        <v>254069</v>
      </c>
      <c r="H17" s="185">
        <v>0</v>
      </c>
      <c r="I17" s="185">
        <v>0</v>
      </c>
      <c r="J17" s="184">
        <v>0</v>
      </c>
      <c r="K17" s="182">
        <f t="shared" si="1"/>
        <v>473830</v>
      </c>
    </row>
    <row r="18" spans="1:11" ht="15.75" thickBot="1" x14ac:dyDescent="0.3">
      <c r="A18" s="124"/>
      <c r="B18" s="137" t="s">
        <v>56</v>
      </c>
      <c r="C18" s="138">
        <f t="shared" ref="C18:K18" si="2">SUM(C19:C23)</f>
        <v>35974</v>
      </c>
      <c r="D18" s="179">
        <f t="shared" si="2"/>
        <v>120186</v>
      </c>
      <c r="E18" s="179">
        <f t="shared" si="2"/>
        <v>43459</v>
      </c>
      <c r="F18" s="179">
        <f t="shared" si="2"/>
        <v>45182</v>
      </c>
      <c r="G18" s="239">
        <f t="shared" si="2"/>
        <v>92033</v>
      </c>
      <c r="H18" s="179">
        <f t="shared" si="2"/>
        <v>0</v>
      </c>
      <c r="I18" s="179">
        <f t="shared" si="2"/>
        <v>6029874</v>
      </c>
      <c r="J18" s="179">
        <f t="shared" si="2"/>
        <v>0</v>
      </c>
      <c r="K18" s="239">
        <f t="shared" si="2"/>
        <v>6278067</v>
      </c>
    </row>
    <row r="19" spans="1:11" x14ac:dyDescent="0.25">
      <c r="A19" s="120">
        <v>1</v>
      </c>
      <c r="B19" s="173" t="s">
        <v>11</v>
      </c>
      <c r="C19" s="176">
        <v>9089</v>
      </c>
      <c r="D19" s="176">
        <v>0</v>
      </c>
      <c r="E19" s="176">
        <v>7218</v>
      </c>
      <c r="F19" s="176">
        <v>2949</v>
      </c>
      <c r="G19" s="249">
        <f>SUM(E19:F19)+140</f>
        <v>10307</v>
      </c>
      <c r="H19" s="176">
        <v>0</v>
      </c>
      <c r="I19" s="176">
        <f>2705429+48261</f>
        <v>2753690</v>
      </c>
      <c r="J19" s="176">
        <v>0</v>
      </c>
      <c r="K19" s="182">
        <f>C19+D19+G19+I19+J19</f>
        <v>2773086</v>
      </c>
    </row>
    <row r="20" spans="1:11" x14ac:dyDescent="0.25">
      <c r="A20" s="115">
        <v>2</v>
      </c>
      <c r="B20" s="122" t="s">
        <v>32</v>
      </c>
      <c r="C20" s="177">
        <v>18268</v>
      </c>
      <c r="D20" s="177">
        <v>120186</v>
      </c>
      <c r="E20" s="177">
        <v>31898</v>
      </c>
      <c r="F20" s="177">
        <v>34192</v>
      </c>
      <c r="G20" s="183">
        <f>SUM(E20:F20)+1982</f>
        <v>68072</v>
      </c>
      <c r="H20" s="177">
        <v>0</v>
      </c>
      <c r="I20" s="177">
        <f>2185613+1109</f>
        <v>2186722</v>
      </c>
      <c r="J20" s="177">
        <v>0</v>
      </c>
      <c r="K20" s="263">
        <f>C20+D20+G20+I20+J20</f>
        <v>2393248</v>
      </c>
    </row>
    <row r="21" spans="1:11" x14ac:dyDescent="0.25">
      <c r="A21" s="120">
        <v>3</v>
      </c>
      <c r="B21" s="173" t="s">
        <v>7</v>
      </c>
      <c r="C21" s="176">
        <v>5527</v>
      </c>
      <c r="D21" s="173">
        <v>0</v>
      </c>
      <c r="E21" s="176">
        <v>3193</v>
      </c>
      <c r="F21" s="176">
        <v>7976</v>
      </c>
      <c r="G21" s="249">
        <f>SUM(E21:F21)+1154</f>
        <v>12323</v>
      </c>
      <c r="H21" s="176">
        <v>0</v>
      </c>
      <c r="I21" s="249">
        <f>522196+179348</f>
        <v>701544</v>
      </c>
      <c r="J21" s="176">
        <v>0</v>
      </c>
      <c r="K21" s="182">
        <f>C21+D21+G21+I21+J21</f>
        <v>719394</v>
      </c>
    </row>
    <row r="22" spans="1:11" x14ac:dyDescent="0.25">
      <c r="A22" s="132">
        <v>4</v>
      </c>
      <c r="B22" s="175" t="s">
        <v>9</v>
      </c>
      <c r="C22" s="178">
        <v>2779</v>
      </c>
      <c r="D22" s="175">
        <v>0</v>
      </c>
      <c r="E22" s="178">
        <v>1117</v>
      </c>
      <c r="F22" s="178">
        <v>43</v>
      </c>
      <c r="G22" s="276">
        <f>SUM(E22:F22)+92</f>
        <v>1252</v>
      </c>
      <c r="H22" s="178">
        <v>0</v>
      </c>
      <c r="I22" s="178">
        <f>336649+12947</f>
        <v>349596</v>
      </c>
      <c r="J22" s="178">
        <v>0</v>
      </c>
      <c r="K22" s="263">
        <f>C22+D22+G22+I22+J22</f>
        <v>353627</v>
      </c>
    </row>
    <row r="23" spans="1:11" s="1" customFormat="1" ht="15.75" thickBot="1" x14ac:dyDescent="0.3">
      <c r="A23" s="120">
        <v>5</v>
      </c>
      <c r="B23" s="173" t="s">
        <v>4</v>
      </c>
      <c r="C23" s="176">
        <v>311</v>
      </c>
      <c r="D23" s="173">
        <v>0</v>
      </c>
      <c r="E23" s="176">
        <v>33</v>
      </c>
      <c r="F23" s="176">
        <v>22</v>
      </c>
      <c r="G23" s="249">
        <f>SUM(E23:F23)+24</f>
        <v>79</v>
      </c>
      <c r="H23" s="176">
        <v>0</v>
      </c>
      <c r="I23" s="249">
        <v>38322</v>
      </c>
      <c r="J23" s="176">
        <v>0</v>
      </c>
      <c r="K23" s="182">
        <f>C23+D23+G23+I23+J23</f>
        <v>38712</v>
      </c>
    </row>
    <row r="24" spans="1:11" ht="15.75" thickBot="1" x14ac:dyDescent="0.3">
      <c r="A24" s="395" t="s">
        <v>30</v>
      </c>
      <c r="B24" s="396"/>
      <c r="C24" s="261">
        <f t="shared" ref="C24:K24" si="3">C6+C18</f>
        <v>3990055</v>
      </c>
      <c r="D24" s="261">
        <f t="shared" si="3"/>
        <v>207409</v>
      </c>
      <c r="E24" s="261">
        <f t="shared" si="3"/>
        <v>2400477</v>
      </c>
      <c r="F24" s="261">
        <f t="shared" si="3"/>
        <v>1707734</v>
      </c>
      <c r="G24" s="262">
        <f t="shared" si="3"/>
        <v>4216523</v>
      </c>
      <c r="H24" s="261">
        <f t="shared" si="3"/>
        <v>0</v>
      </c>
      <c r="I24" s="261">
        <f t="shared" si="3"/>
        <v>6029874</v>
      </c>
      <c r="J24" s="261">
        <f t="shared" si="3"/>
        <v>24595</v>
      </c>
      <c r="K24" s="262">
        <f t="shared" si="3"/>
        <v>14468456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1">
    <mergeCell ref="A24:B24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/>
      <c r="B4" s="409" t="s">
        <v>115</v>
      </c>
      <c r="C4" s="409"/>
      <c r="D4" s="409"/>
      <c r="E4" s="409"/>
      <c r="F4" s="409"/>
      <c r="G4" s="409"/>
      <c r="H4" s="409"/>
    </row>
    <row r="5" spans="1:8" x14ac:dyDescent="0.25">
      <c r="A5" s="1"/>
      <c r="B5" s="230"/>
      <c r="C5" s="231"/>
      <c r="D5" s="231"/>
      <c r="E5" s="231"/>
      <c r="F5" s="231"/>
      <c r="G5" s="231"/>
      <c r="H5" s="231"/>
    </row>
    <row r="6" spans="1:8" ht="15.75" thickBot="1" x14ac:dyDescent="0.3">
      <c r="A6" s="1"/>
      <c r="B6" s="1"/>
      <c r="C6" s="1"/>
      <c r="D6" s="1"/>
      <c r="E6" s="1"/>
      <c r="F6" s="1"/>
      <c r="G6" s="106"/>
      <c r="H6" s="1"/>
    </row>
    <row r="7" spans="1:8" x14ac:dyDescent="0.25">
      <c r="A7" s="1"/>
      <c r="B7" s="410" t="s">
        <v>3</v>
      </c>
      <c r="C7" s="411"/>
      <c r="D7" s="414" t="s">
        <v>61</v>
      </c>
      <c r="E7" s="416" t="s">
        <v>62</v>
      </c>
      <c r="F7" s="416" t="s">
        <v>63</v>
      </c>
      <c r="G7" s="418" t="s">
        <v>59</v>
      </c>
      <c r="H7" s="1"/>
    </row>
    <row r="8" spans="1:8" ht="23.25" customHeight="1" x14ac:dyDescent="0.25">
      <c r="A8" s="1"/>
      <c r="B8" s="412"/>
      <c r="C8" s="413"/>
      <c r="D8" s="415"/>
      <c r="E8" s="417"/>
      <c r="F8" s="417"/>
      <c r="G8" s="419"/>
      <c r="H8" s="1"/>
    </row>
    <row r="9" spans="1:8" ht="45" customHeight="1" x14ac:dyDescent="0.25">
      <c r="A9" s="1"/>
      <c r="B9" s="403" t="s">
        <v>64</v>
      </c>
      <c r="C9" s="404"/>
      <c r="D9" s="232">
        <v>753</v>
      </c>
      <c r="E9" s="232">
        <v>105720</v>
      </c>
      <c r="F9" s="232">
        <v>740</v>
      </c>
      <c r="G9" s="233">
        <v>158678</v>
      </c>
      <c r="H9" s="1"/>
    </row>
    <row r="10" spans="1:8" ht="45" customHeight="1" x14ac:dyDescent="0.25">
      <c r="A10" s="1"/>
      <c r="B10" s="403" t="s">
        <v>65</v>
      </c>
      <c r="C10" s="404"/>
      <c r="D10" s="232">
        <v>117</v>
      </c>
      <c r="E10" s="232">
        <v>24029</v>
      </c>
      <c r="F10" s="232">
        <v>143</v>
      </c>
      <c r="G10" s="233">
        <v>48868</v>
      </c>
      <c r="H10" s="1"/>
    </row>
    <row r="11" spans="1:8" ht="38.25" customHeight="1" x14ac:dyDescent="0.25">
      <c r="A11" s="1"/>
      <c r="B11" s="405" t="s">
        <v>3</v>
      </c>
      <c r="C11" s="406"/>
      <c r="D11" s="241">
        <f>D9+D10</f>
        <v>870</v>
      </c>
      <c r="E11" s="242">
        <f t="shared" ref="E11:G11" si="0">E9+E10</f>
        <v>129749</v>
      </c>
      <c r="F11" s="241">
        <f t="shared" si="0"/>
        <v>883</v>
      </c>
      <c r="G11" s="240">
        <f t="shared" si="0"/>
        <v>207546</v>
      </c>
      <c r="H11" s="1"/>
    </row>
    <row r="12" spans="1:8" ht="53.25" customHeight="1" thickBot="1" x14ac:dyDescent="0.3">
      <c r="A12" s="1"/>
      <c r="B12" s="407" t="s">
        <v>66</v>
      </c>
      <c r="C12" s="408"/>
      <c r="D12" s="234">
        <v>642</v>
      </c>
      <c r="E12" s="234">
        <v>99519</v>
      </c>
      <c r="F12" s="234">
        <v>338</v>
      </c>
      <c r="G12" s="235">
        <v>102157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4.28515625" customWidth="1"/>
    <col min="2" max="2" width="27.85546875" customWidth="1"/>
    <col min="3" max="3" width="9.5703125" bestFit="1" customWidth="1"/>
  </cols>
  <sheetData>
    <row r="1" spans="1:14" ht="23.25" customHeight="1" thickBot="1" x14ac:dyDescent="0.3">
      <c r="A1" s="216"/>
      <c r="B1" s="216"/>
      <c r="C1" s="290" t="s">
        <v>95</v>
      </c>
      <c r="D1" s="291"/>
      <c r="E1" s="291"/>
      <c r="F1" s="291"/>
      <c r="G1" s="291"/>
      <c r="H1" s="291"/>
      <c r="I1" s="291"/>
      <c r="J1" s="2"/>
      <c r="K1" s="2"/>
      <c r="L1" s="2"/>
      <c r="M1" s="2"/>
      <c r="N1" s="7"/>
    </row>
    <row r="2" spans="1:14" ht="15.75" customHeight="1" thickBot="1" x14ac:dyDescent="0.3">
      <c r="A2" s="294" t="s">
        <v>0</v>
      </c>
      <c r="B2" s="296" t="s">
        <v>1</v>
      </c>
      <c r="C2" s="298" t="s">
        <v>2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</v>
      </c>
    </row>
    <row r="3" spans="1:14" ht="15.75" thickBot="1" x14ac:dyDescent="0.3">
      <c r="A3" s="295"/>
      <c r="B3" s="297"/>
      <c r="C3" s="89" t="s">
        <v>69</v>
      </c>
      <c r="D3" s="23" t="s">
        <v>4</v>
      </c>
      <c r="E3" s="22" t="s">
        <v>5</v>
      </c>
      <c r="F3" s="23" t="s">
        <v>6</v>
      </c>
      <c r="G3" s="22" t="s">
        <v>7</v>
      </c>
      <c r="H3" s="23" t="s">
        <v>8</v>
      </c>
      <c r="I3" s="22" t="s">
        <v>116</v>
      </c>
      <c r="J3" s="23" t="s">
        <v>9</v>
      </c>
      <c r="K3" s="89" t="s">
        <v>10</v>
      </c>
      <c r="L3" s="23" t="s">
        <v>94</v>
      </c>
      <c r="M3" s="24" t="s">
        <v>11</v>
      </c>
      <c r="N3" s="293"/>
    </row>
    <row r="4" spans="1:14" x14ac:dyDescent="0.25">
      <c r="A4" s="4">
        <v>1</v>
      </c>
      <c r="B4" s="8" t="s">
        <v>12</v>
      </c>
      <c r="C4" s="186">
        <v>34170</v>
      </c>
      <c r="D4" s="157">
        <v>60360</v>
      </c>
      <c r="E4" s="208">
        <v>35529</v>
      </c>
      <c r="F4" s="202">
        <v>124576</v>
      </c>
      <c r="G4" s="208">
        <v>60035</v>
      </c>
      <c r="H4" s="202">
        <v>48052</v>
      </c>
      <c r="I4" s="208">
        <v>30410</v>
      </c>
      <c r="J4" s="202">
        <v>50055</v>
      </c>
      <c r="K4" s="186">
        <v>53381</v>
      </c>
      <c r="L4" s="202">
        <v>37483</v>
      </c>
      <c r="M4" s="198">
        <v>63771</v>
      </c>
      <c r="N4" s="195">
        <f t="shared" ref="N4:N21" si="0">SUM(C4:M4)</f>
        <v>597822</v>
      </c>
    </row>
    <row r="5" spans="1:14" x14ac:dyDescent="0.25">
      <c r="A5" s="3">
        <v>2</v>
      </c>
      <c r="B5" s="9" t="s">
        <v>13</v>
      </c>
      <c r="C5" s="205">
        <v>9</v>
      </c>
      <c r="D5" s="71">
        <v>4364</v>
      </c>
      <c r="E5" s="206">
        <v>1518</v>
      </c>
      <c r="F5" s="203">
        <v>1266</v>
      </c>
      <c r="G5" s="206">
        <v>32</v>
      </c>
      <c r="H5" s="203">
        <v>628</v>
      </c>
      <c r="I5" s="205">
        <v>0</v>
      </c>
      <c r="J5" s="203">
        <v>46</v>
      </c>
      <c r="K5" s="205">
        <v>32</v>
      </c>
      <c r="L5" s="21">
        <v>0</v>
      </c>
      <c r="M5" s="199">
        <v>0</v>
      </c>
      <c r="N5" s="196">
        <f t="shared" si="0"/>
        <v>7895</v>
      </c>
    </row>
    <row r="6" spans="1:14" x14ac:dyDescent="0.25">
      <c r="A6" s="3">
        <v>3</v>
      </c>
      <c r="B6" s="9" t="s">
        <v>14</v>
      </c>
      <c r="C6" s="206">
        <v>2914</v>
      </c>
      <c r="D6" s="71">
        <v>7659</v>
      </c>
      <c r="E6" s="206">
        <v>9443</v>
      </c>
      <c r="F6" s="203">
        <v>6856</v>
      </c>
      <c r="G6" s="206">
        <v>2737</v>
      </c>
      <c r="H6" s="203">
        <v>4749</v>
      </c>
      <c r="I6" s="206">
        <v>726</v>
      </c>
      <c r="J6" s="203">
        <v>2962</v>
      </c>
      <c r="K6" s="206">
        <v>6310</v>
      </c>
      <c r="L6" s="203">
        <v>1729</v>
      </c>
      <c r="M6" s="200">
        <v>3014</v>
      </c>
      <c r="N6" s="196">
        <f t="shared" si="0"/>
        <v>49099</v>
      </c>
    </row>
    <row r="7" spans="1:14" x14ac:dyDescent="0.25">
      <c r="A7" s="3">
        <v>4</v>
      </c>
      <c r="B7" s="9" t="s">
        <v>15</v>
      </c>
      <c r="C7" s="205">
        <v>0</v>
      </c>
      <c r="D7" s="38">
        <v>0</v>
      </c>
      <c r="E7" s="205">
        <v>0</v>
      </c>
      <c r="F7" s="21">
        <v>0</v>
      </c>
      <c r="G7" s="205">
        <v>0</v>
      </c>
      <c r="H7" s="21">
        <v>0</v>
      </c>
      <c r="I7" s="205">
        <v>0</v>
      </c>
      <c r="J7" s="21">
        <v>0</v>
      </c>
      <c r="K7" s="205">
        <v>0</v>
      </c>
      <c r="L7" s="21">
        <v>0</v>
      </c>
      <c r="M7" s="199">
        <v>0</v>
      </c>
      <c r="N7" s="9">
        <f t="shared" si="0"/>
        <v>0</v>
      </c>
    </row>
    <row r="8" spans="1:14" x14ac:dyDescent="0.25">
      <c r="A8" s="3">
        <v>5</v>
      </c>
      <c r="B8" s="9" t="s">
        <v>16</v>
      </c>
      <c r="C8" s="205">
        <v>0</v>
      </c>
      <c r="D8" s="71">
        <v>6</v>
      </c>
      <c r="E8" s="205">
        <v>0</v>
      </c>
      <c r="F8" s="21">
        <v>0</v>
      </c>
      <c r="G8" s="206">
        <v>1</v>
      </c>
      <c r="H8" s="203">
        <v>1</v>
      </c>
      <c r="I8" s="205">
        <v>0</v>
      </c>
      <c r="J8" s="21">
        <v>0</v>
      </c>
      <c r="K8" s="205">
        <v>0</v>
      </c>
      <c r="L8" s="21">
        <v>0</v>
      </c>
      <c r="M8" s="199">
        <v>0</v>
      </c>
      <c r="N8" s="196">
        <f t="shared" si="0"/>
        <v>8</v>
      </c>
    </row>
    <row r="9" spans="1:14" x14ac:dyDescent="0.25">
      <c r="A9" s="3">
        <v>6</v>
      </c>
      <c r="B9" s="9" t="s">
        <v>17</v>
      </c>
      <c r="C9" s="205">
        <v>1</v>
      </c>
      <c r="D9" s="38">
        <v>4</v>
      </c>
      <c r="E9" s="205">
        <v>4</v>
      </c>
      <c r="F9" s="21">
        <v>7</v>
      </c>
      <c r="G9" s="205">
        <v>4</v>
      </c>
      <c r="H9" s="21">
        <v>5</v>
      </c>
      <c r="I9" s="205">
        <v>0</v>
      </c>
      <c r="J9" s="21">
        <v>3</v>
      </c>
      <c r="K9" s="205">
        <v>4</v>
      </c>
      <c r="L9" s="21">
        <v>0</v>
      </c>
      <c r="M9" s="199">
        <v>0</v>
      </c>
      <c r="N9" s="196">
        <f t="shared" si="0"/>
        <v>32</v>
      </c>
    </row>
    <row r="10" spans="1:14" x14ac:dyDescent="0.25">
      <c r="A10" s="3">
        <v>7</v>
      </c>
      <c r="B10" s="9" t="s">
        <v>18</v>
      </c>
      <c r="C10" s="206">
        <v>532</v>
      </c>
      <c r="D10" s="71">
        <v>798</v>
      </c>
      <c r="E10" s="206">
        <v>366</v>
      </c>
      <c r="F10" s="203">
        <v>299</v>
      </c>
      <c r="G10" s="206">
        <v>318</v>
      </c>
      <c r="H10" s="203">
        <v>529</v>
      </c>
      <c r="I10" s="205">
        <v>17</v>
      </c>
      <c r="J10" s="203">
        <v>143</v>
      </c>
      <c r="K10" s="206">
        <v>86</v>
      </c>
      <c r="L10" s="21">
        <v>14</v>
      </c>
      <c r="M10" s="200">
        <v>73</v>
      </c>
      <c r="N10" s="196">
        <f t="shared" si="0"/>
        <v>3175</v>
      </c>
    </row>
    <row r="11" spans="1:14" x14ac:dyDescent="0.25">
      <c r="A11" s="3">
        <v>8</v>
      </c>
      <c r="B11" s="9" t="s">
        <v>19</v>
      </c>
      <c r="C11" s="206">
        <v>10723</v>
      </c>
      <c r="D11" s="71">
        <v>14078</v>
      </c>
      <c r="E11" s="206">
        <v>6603</v>
      </c>
      <c r="F11" s="203">
        <v>17035</v>
      </c>
      <c r="G11" s="206">
        <v>6688</v>
      </c>
      <c r="H11" s="203">
        <v>19111</v>
      </c>
      <c r="I11" s="206">
        <v>648</v>
      </c>
      <c r="J11" s="203">
        <v>3432</v>
      </c>
      <c r="K11" s="206">
        <v>5948</v>
      </c>
      <c r="L11" s="203">
        <v>4759</v>
      </c>
      <c r="M11" s="200">
        <v>18974</v>
      </c>
      <c r="N11" s="196">
        <f t="shared" si="0"/>
        <v>107999</v>
      </c>
    </row>
    <row r="12" spans="1:14" x14ac:dyDescent="0.25">
      <c r="A12" s="3">
        <v>9</v>
      </c>
      <c r="B12" s="9" t="s">
        <v>20</v>
      </c>
      <c r="C12" s="206">
        <v>11701</v>
      </c>
      <c r="D12" s="71">
        <v>15421</v>
      </c>
      <c r="E12" s="206">
        <v>2361</v>
      </c>
      <c r="F12" s="203">
        <v>28988</v>
      </c>
      <c r="G12" s="206">
        <v>7245</v>
      </c>
      <c r="H12" s="203">
        <v>16588</v>
      </c>
      <c r="I12" s="206">
        <v>395</v>
      </c>
      <c r="J12" s="203">
        <v>3571</v>
      </c>
      <c r="K12" s="206">
        <v>2890</v>
      </c>
      <c r="L12" s="203">
        <v>1569</v>
      </c>
      <c r="M12" s="200">
        <v>3309</v>
      </c>
      <c r="N12" s="196">
        <f t="shared" si="0"/>
        <v>94038</v>
      </c>
    </row>
    <row r="13" spans="1:14" x14ac:dyDescent="0.25">
      <c r="A13" s="3">
        <v>10</v>
      </c>
      <c r="B13" s="9" t="s">
        <v>21</v>
      </c>
      <c r="C13" s="206">
        <v>52542</v>
      </c>
      <c r="D13" s="71">
        <v>101327</v>
      </c>
      <c r="E13" s="206">
        <v>79863</v>
      </c>
      <c r="F13" s="203">
        <v>74376</v>
      </c>
      <c r="G13" s="206">
        <v>96134</v>
      </c>
      <c r="H13" s="203">
        <v>78024</v>
      </c>
      <c r="I13" s="206">
        <v>57845</v>
      </c>
      <c r="J13" s="203">
        <v>95577</v>
      </c>
      <c r="K13" s="206">
        <v>86191</v>
      </c>
      <c r="L13" s="203">
        <v>63500</v>
      </c>
      <c r="M13" s="200">
        <v>49844</v>
      </c>
      <c r="N13" s="196">
        <f t="shared" si="0"/>
        <v>835223</v>
      </c>
    </row>
    <row r="14" spans="1:14" x14ac:dyDescent="0.25">
      <c r="A14" s="3">
        <v>11</v>
      </c>
      <c r="B14" s="9" t="s">
        <v>22</v>
      </c>
      <c r="C14" s="205">
        <v>0</v>
      </c>
      <c r="D14" s="71">
        <v>6</v>
      </c>
      <c r="E14" s="205">
        <v>0</v>
      </c>
      <c r="F14" s="203">
        <v>0</v>
      </c>
      <c r="G14" s="206">
        <v>3</v>
      </c>
      <c r="H14" s="203">
        <v>5</v>
      </c>
      <c r="I14" s="205">
        <v>0</v>
      </c>
      <c r="J14" s="21">
        <v>0</v>
      </c>
      <c r="K14" s="205">
        <v>38</v>
      </c>
      <c r="L14" s="21">
        <v>0</v>
      </c>
      <c r="M14" s="199">
        <v>0</v>
      </c>
      <c r="N14" s="196">
        <f t="shared" si="0"/>
        <v>52</v>
      </c>
    </row>
    <row r="15" spans="1:14" x14ac:dyDescent="0.25">
      <c r="A15" s="3">
        <v>12</v>
      </c>
      <c r="B15" s="9" t="s">
        <v>23</v>
      </c>
      <c r="C15" s="205">
        <v>56</v>
      </c>
      <c r="D15" s="38">
        <v>135</v>
      </c>
      <c r="E15" s="205">
        <v>28</v>
      </c>
      <c r="F15" s="21">
        <v>193</v>
      </c>
      <c r="G15" s="205">
        <v>56</v>
      </c>
      <c r="H15" s="21">
        <v>85</v>
      </c>
      <c r="I15" s="205">
        <v>0</v>
      </c>
      <c r="J15" s="21">
        <v>73</v>
      </c>
      <c r="K15" s="205">
        <v>176</v>
      </c>
      <c r="L15" s="21">
        <v>0</v>
      </c>
      <c r="M15" s="199">
        <v>3</v>
      </c>
      <c r="N15" s="196">
        <f t="shared" si="0"/>
        <v>805</v>
      </c>
    </row>
    <row r="16" spans="1:14" x14ac:dyDescent="0.25">
      <c r="A16" s="3">
        <v>13</v>
      </c>
      <c r="B16" s="9" t="s">
        <v>24</v>
      </c>
      <c r="C16" s="206">
        <v>3754</v>
      </c>
      <c r="D16" s="71">
        <v>5477</v>
      </c>
      <c r="E16" s="206">
        <v>1613</v>
      </c>
      <c r="F16" s="203">
        <v>8195</v>
      </c>
      <c r="G16" s="206">
        <v>4559</v>
      </c>
      <c r="H16" s="203">
        <v>13677</v>
      </c>
      <c r="I16" s="206">
        <v>207</v>
      </c>
      <c r="J16" s="203">
        <v>1289</v>
      </c>
      <c r="K16" s="206">
        <v>3432</v>
      </c>
      <c r="L16" s="203">
        <v>316</v>
      </c>
      <c r="M16" s="200">
        <v>1581</v>
      </c>
      <c r="N16" s="196">
        <f t="shared" si="0"/>
        <v>44100</v>
      </c>
    </row>
    <row r="17" spans="1:14" x14ac:dyDescent="0.25">
      <c r="A17" s="3">
        <v>14</v>
      </c>
      <c r="B17" s="9" t="s">
        <v>25</v>
      </c>
      <c r="C17" s="205">
        <v>1</v>
      </c>
      <c r="D17" s="71">
        <v>21</v>
      </c>
      <c r="E17" s="205">
        <v>0</v>
      </c>
      <c r="F17" s="21">
        <v>3</v>
      </c>
      <c r="G17" s="205">
        <v>0</v>
      </c>
      <c r="H17" s="21">
        <v>0</v>
      </c>
      <c r="I17" s="205">
        <v>0</v>
      </c>
      <c r="J17" s="21">
        <v>0</v>
      </c>
      <c r="K17" s="205">
        <v>0</v>
      </c>
      <c r="L17" s="21">
        <v>0</v>
      </c>
      <c r="M17" s="199">
        <v>0</v>
      </c>
      <c r="N17" s="196">
        <f t="shared" si="0"/>
        <v>25</v>
      </c>
    </row>
    <row r="18" spans="1:14" x14ac:dyDescent="0.25">
      <c r="A18" s="3">
        <v>15</v>
      </c>
      <c r="B18" s="9" t="s">
        <v>26</v>
      </c>
      <c r="C18" s="205">
        <v>3</v>
      </c>
      <c r="D18" s="38">
        <v>2</v>
      </c>
      <c r="E18" s="205">
        <v>3</v>
      </c>
      <c r="F18" s="203">
        <v>7</v>
      </c>
      <c r="G18" s="205">
        <v>0</v>
      </c>
      <c r="H18" s="21">
        <v>77</v>
      </c>
      <c r="I18" s="205">
        <v>0</v>
      </c>
      <c r="J18" s="21">
        <v>0</v>
      </c>
      <c r="K18" s="205">
        <v>41</v>
      </c>
      <c r="L18" s="21">
        <v>0</v>
      </c>
      <c r="M18" s="199">
        <v>0</v>
      </c>
      <c r="N18" s="196">
        <f>SUM(C18:M18)</f>
        <v>133</v>
      </c>
    </row>
    <row r="19" spans="1:14" x14ac:dyDescent="0.25">
      <c r="A19" s="3">
        <v>16</v>
      </c>
      <c r="B19" s="9" t="s">
        <v>27</v>
      </c>
      <c r="C19" s="206">
        <v>24</v>
      </c>
      <c r="D19" s="71">
        <v>44</v>
      </c>
      <c r="E19" s="206">
        <v>29</v>
      </c>
      <c r="F19" s="203">
        <v>153</v>
      </c>
      <c r="G19" s="205">
        <v>0</v>
      </c>
      <c r="H19" s="203">
        <v>1148</v>
      </c>
      <c r="I19" s="205">
        <v>0</v>
      </c>
      <c r="J19" s="203">
        <v>20</v>
      </c>
      <c r="K19" s="206">
        <v>0</v>
      </c>
      <c r="L19" s="21">
        <v>0</v>
      </c>
      <c r="M19" s="200">
        <v>1</v>
      </c>
      <c r="N19" s="196">
        <f>SUM(C19:M19)</f>
        <v>1419</v>
      </c>
    </row>
    <row r="20" spans="1:14" x14ac:dyDescent="0.25">
      <c r="A20" s="3">
        <v>17</v>
      </c>
      <c r="B20" s="9" t="s">
        <v>28</v>
      </c>
      <c r="C20" s="205">
        <v>0</v>
      </c>
      <c r="D20" s="38">
        <v>0</v>
      </c>
      <c r="E20" s="205">
        <v>0</v>
      </c>
      <c r="F20" s="21">
        <v>0</v>
      </c>
      <c r="G20" s="205">
        <v>0</v>
      </c>
      <c r="H20" s="21">
        <v>0</v>
      </c>
      <c r="I20" s="205">
        <v>0</v>
      </c>
      <c r="J20" s="21">
        <v>0</v>
      </c>
      <c r="K20" s="205">
        <v>0</v>
      </c>
      <c r="L20" s="21">
        <v>0</v>
      </c>
      <c r="M20" s="199">
        <v>7</v>
      </c>
      <c r="N20" s="9">
        <f>SUM(C20:M20)</f>
        <v>7</v>
      </c>
    </row>
    <row r="21" spans="1:14" ht="15.75" thickBot="1" x14ac:dyDescent="0.3">
      <c r="A21" s="5">
        <v>18</v>
      </c>
      <c r="B21" s="10" t="s">
        <v>29</v>
      </c>
      <c r="C21" s="207">
        <v>17128</v>
      </c>
      <c r="D21" s="158">
        <v>73597</v>
      </c>
      <c r="E21" s="207">
        <v>23431</v>
      </c>
      <c r="F21" s="204">
        <v>65492</v>
      </c>
      <c r="G21" s="207">
        <v>27340</v>
      </c>
      <c r="H21" s="204">
        <v>100088</v>
      </c>
      <c r="I21" s="207">
        <v>18063</v>
      </c>
      <c r="J21" s="204">
        <v>47061</v>
      </c>
      <c r="K21" s="207">
        <v>36739</v>
      </c>
      <c r="L21" s="204">
        <v>15698</v>
      </c>
      <c r="M21" s="201">
        <v>46056</v>
      </c>
      <c r="N21" s="197">
        <f t="shared" si="0"/>
        <v>470693</v>
      </c>
    </row>
    <row r="22" spans="1:14" ht="15.75" thickBot="1" x14ac:dyDescent="0.3">
      <c r="A22" s="6"/>
      <c r="B22" s="18" t="s">
        <v>30</v>
      </c>
      <c r="C22" s="274">
        <v>86263</v>
      </c>
      <c r="D22" s="283">
        <v>207032</v>
      </c>
      <c r="E22" s="274">
        <v>122933</v>
      </c>
      <c r="F22" s="270">
        <v>211568</v>
      </c>
      <c r="G22" s="271">
        <v>137350</v>
      </c>
      <c r="H22" s="270">
        <v>206030</v>
      </c>
      <c r="I22" s="271">
        <v>77791</v>
      </c>
      <c r="J22" s="270">
        <v>152372</v>
      </c>
      <c r="K22" s="271">
        <v>137559</v>
      </c>
      <c r="L22" s="270">
        <v>86664</v>
      </c>
      <c r="M22" s="279">
        <v>153067</v>
      </c>
      <c r="N22" s="272">
        <f>SUM(C22:M22)</f>
        <v>1578629</v>
      </c>
    </row>
    <row r="23" spans="1:14" ht="15.75" thickBot="1" x14ac:dyDescent="0.3">
      <c r="A23" s="12"/>
      <c r="B23" s="17"/>
      <c r="C23" s="13"/>
      <c r="D23" s="15"/>
      <c r="E23" s="14"/>
      <c r="F23" s="15"/>
      <c r="G23" s="15"/>
      <c r="H23" s="15"/>
      <c r="I23" s="15"/>
      <c r="J23" s="15"/>
      <c r="K23" s="15"/>
      <c r="L23" s="15"/>
      <c r="M23" s="16"/>
      <c r="N23" s="15"/>
    </row>
    <row r="24" spans="1:14" ht="15.75" customHeight="1" thickBot="1" x14ac:dyDescent="0.3">
      <c r="A24" s="288" t="s">
        <v>31</v>
      </c>
      <c r="B24" s="289"/>
      <c r="C24" s="26">
        <f>C22/N22</f>
        <v>5.4644251435897857E-2</v>
      </c>
      <c r="D24" s="27">
        <f>D22/N22</f>
        <v>0.13114671021500302</v>
      </c>
      <c r="E24" s="28">
        <f>E22/N22</f>
        <v>7.7873268513374574E-2</v>
      </c>
      <c r="F24" s="27">
        <f>F22/N22</f>
        <v>0.13402008958406314</v>
      </c>
      <c r="G24" s="28">
        <f>G22/N22</f>
        <v>8.7005876618255457E-2</v>
      </c>
      <c r="H24" s="27">
        <f>H22/N22</f>
        <v>0.13051198223268418</v>
      </c>
      <c r="I24" s="28">
        <f>I22/N22</f>
        <v>4.9277569333896688E-2</v>
      </c>
      <c r="J24" s="27">
        <f>J22/N22</f>
        <v>9.6521728664556397E-2</v>
      </c>
      <c r="K24" s="28">
        <f>K22/N22</f>
        <v>8.7138269979836938E-2</v>
      </c>
      <c r="L24" s="27">
        <f>L22/N22</f>
        <v>5.4898269321037432E-2</v>
      </c>
      <c r="M24" s="29">
        <f>M22/N22</f>
        <v>9.6961984101394311E-2</v>
      </c>
      <c r="N24" s="105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customHeight="1" thickBot="1" x14ac:dyDescent="0.3">
      <c r="A26" s="294" t="s">
        <v>0</v>
      </c>
      <c r="B26" s="300" t="s">
        <v>1</v>
      </c>
      <c r="C26" s="304" t="s">
        <v>90</v>
      </c>
      <c r="D26" s="305"/>
      <c r="E26" s="305"/>
      <c r="F26" s="305"/>
      <c r="G26" s="306"/>
      <c r="H26" s="30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08"/>
      <c r="I27" s="1"/>
      <c r="J27" s="107"/>
      <c r="K27" s="302" t="s">
        <v>33</v>
      </c>
      <c r="L27" s="303"/>
      <c r="M27" s="148">
        <f>N22</f>
        <v>1578629</v>
      </c>
      <c r="N27" s="149">
        <f>M27/M29</f>
        <v>0.98140121575634143</v>
      </c>
    </row>
    <row r="28" spans="1:14" ht="15.75" thickBot="1" x14ac:dyDescent="0.3">
      <c r="A28" s="25">
        <v>19</v>
      </c>
      <c r="B28" s="171" t="s">
        <v>34</v>
      </c>
      <c r="C28" s="147">
        <v>18252</v>
      </c>
      <c r="D28" s="57">
        <v>2219</v>
      </c>
      <c r="E28" s="147">
        <v>2774</v>
      </c>
      <c r="F28" s="57">
        <v>6153</v>
      </c>
      <c r="G28" s="147">
        <v>519</v>
      </c>
      <c r="H28" s="57">
        <f>SUM(C28:G28)</f>
        <v>29917</v>
      </c>
      <c r="I28" s="1"/>
      <c r="J28" s="107"/>
      <c r="K28" s="284" t="s">
        <v>34</v>
      </c>
      <c r="L28" s="285"/>
      <c r="M28" s="147">
        <f>H28</f>
        <v>29917</v>
      </c>
      <c r="N28" s="150">
        <f>M28/M29</f>
        <v>1.8598784243658559E-2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86" t="s">
        <v>3</v>
      </c>
      <c r="L29" s="287"/>
      <c r="M29" s="151">
        <f>M27+M28</f>
        <v>1608546</v>
      </c>
      <c r="N29" s="152">
        <f>M29/M29</f>
        <v>1</v>
      </c>
    </row>
    <row r="30" spans="1:14" ht="15.75" customHeight="1" thickBot="1" x14ac:dyDescent="0.3">
      <c r="A30" s="288" t="s">
        <v>35</v>
      </c>
      <c r="B30" s="289"/>
      <c r="C30" s="26">
        <f>C28/H28</f>
        <v>0.6100879098840124</v>
      </c>
      <c r="D30" s="108">
        <f>D28/H28</f>
        <v>7.4171875522278302E-2</v>
      </c>
      <c r="E30" s="26">
        <f>E28/H28</f>
        <v>9.2723200855700766E-2</v>
      </c>
      <c r="F30" s="108">
        <f>F28/H28</f>
        <v>0.20566901761540263</v>
      </c>
      <c r="G30" s="26">
        <f>G28/H28</f>
        <v>1.7347996122605878E-2</v>
      </c>
      <c r="H30" s="10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D32" s="273"/>
    </row>
  </sheetData>
  <mergeCells count="14">
    <mergeCell ref="K28:L28"/>
    <mergeCell ref="K29:L29"/>
    <mergeCell ref="A30:B30"/>
    <mergeCell ref="A26:A27"/>
    <mergeCell ref="B26:B27"/>
    <mergeCell ref="K27:L27"/>
    <mergeCell ref="C26:G26"/>
    <mergeCell ref="H26:H27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</cols>
  <sheetData>
    <row r="1" spans="1:14" ht="31.5" customHeight="1" thickBot="1" x14ac:dyDescent="0.3">
      <c r="A1" s="160"/>
      <c r="B1" s="160"/>
      <c r="C1" s="313" t="s">
        <v>96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223" t="s">
        <v>36</v>
      </c>
    </row>
    <row r="2" spans="1:14" ht="15.75" thickBot="1" x14ac:dyDescent="0.3">
      <c r="A2" s="316" t="s">
        <v>0</v>
      </c>
      <c r="B2" s="318" t="s">
        <v>1</v>
      </c>
      <c r="C2" s="320" t="s">
        <v>2</v>
      </c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09" t="s">
        <v>3</v>
      </c>
    </row>
    <row r="3" spans="1:14" ht="15.75" thickBot="1" x14ac:dyDescent="0.3">
      <c r="A3" s="317"/>
      <c r="B3" s="319"/>
      <c r="C3" s="89" t="s">
        <v>69</v>
      </c>
      <c r="D3" s="31" t="s">
        <v>4</v>
      </c>
      <c r="E3" s="32" t="s">
        <v>5</v>
      </c>
      <c r="F3" s="31" t="s">
        <v>6</v>
      </c>
      <c r="G3" s="32" t="s">
        <v>7</v>
      </c>
      <c r="H3" s="31" t="s">
        <v>8</v>
      </c>
      <c r="I3" s="22" t="s">
        <v>116</v>
      </c>
      <c r="J3" s="31" t="s">
        <v>9</v>
      </c>
      <c r="K3" s="87" t="s">
        <v>10</v>
      </c>
      <c r="L3" s="34" t="s">
        <v>94</v>
      </c>
      <c r="M3" s="33" t="s">
        <v>11</v>
      </c>
      <c r="N3" s="310"/>
    </row>
    <row r="4" spans="1:14" x14ac:dyDescent="0.25">
      <c r="A4" s="35">
        <v>1</v>
      </c>
      <c r="B4" s="36" t="s">
        <v>12</v>
      </c>
      <c r="C4" s="191">
        <v>49555</v>
      </c>
      <c r="D4" s="157">
        <v>69986</v>
      </c>
      <c r="E4" s="191">
        <v>27507</v>
      </c>
      <c r="F4" s="157">
        <v>27547</v>
      </c>
      <c r="G4" s="191">
        <v>52617</v>
      </c>
      <c r="H4" s="157">
        <v>89293</v>
      </c>
      <c r="I4" s="191">
        <v>9990</v>
      </c>
      <c r="J4" s="157">
        <v>46441</v>
      </c>
      <c r="K4" s="191">
        <v>22036</v>
      </c>
      <c r="L4" s="169">
        <v>5049</v>
      </c>
      <c r="M4" s="83">
        <v>20979</v>
      </c>
      <c r="N4" s="157">
        <f t="shared" ref="N4:N21" si="0">SUM(C4:M4)</f>
        <v>421000</v>
      </c>
    </row>
    <row r="5" spans="1:14" x14ac:dyDescent="0.25">
      <c r="A5" s="37">
        <v>2</v>
      </c>
      <c r="B5" s="38" t="s">
        <v>13</v>
      </c>
      <c r="C5" s="58">
        <v>356</v>
      </c>
      <c r="D5" s="71">
        <v>24603</v>
      </c>
      <c r="E5" s="192">
        <v>1016</v>
      </c>
      <c r="F5" s="71">
        <v>4462</v>
      </c>
      <c r="G5" s="58">
        <v>1545</v>
      </c>
      <c r="H5" s="71">
        <v>38864</v>
      </c>
      <c r="I5" s="58">
        <v>0</v>
      </c>
      <c r="J5" s="71">
        <v>2664</v>
      </c>
      <c r="K5" s="58">
        <v>31</v>
      </c>
      <c r="L5" s="38">
        <v>0</v>
      </c>
      <c r="M5" s="68">
        <v>0</v>
      </c>
      <c r="N5" s="71">
        <f t="shared" si="0"/>
        <v>73541</v>
      </c>
    </row>
    <row r="6" spans="1:14" x14ac:dyDescent="0.25">
      <c r="A6" s="37">
        <v>3</v>
      </c>
      <c r="B6" s="38" t="s">
        <v>14</v>
      </c>
      <c r="C6" s="192">
        <v>34976</v>
      </c>
      <c r="D6" s="71">
        <v>122798</v>
      </c>
      <c r="E6" s="192">
        <v>37155</v>
      </c>
      <c r="F6" s="71">
        <v>95076</v>
      </c>
      <c r="G6" s="192">
        <v>36586</v>
      </c>
      <c r="H6" s="71">
        <v>53462</v>
      </c>
      <c r="I6" s="192">
        <v>7633</v>
      </c>
      <c r="J6" s="71">
        <v>45994</v>
      </c>
      <c r="K6" s="192">
        <v>59935</v>
      </c>
      <c r="L6" s="71">
        <v>18171</v>
      </c>
      <c r="M6" s="84">
        <v>30918</v>
      </c>
      <c r="N6" s="71">
        <f t="shared" si="0"/>
        <v>542704</v>
      </c>
    </row>
    <row r="7" spans="1:14" x14ac:dyDescent="0.25">
      <c r="A7" s="37">
        <v>4</v>
      </c>
      <c r="B7" s="38" t="s">
        <v>15</v>
      </c>
      <c r="C7" s="58">
        <v>0</v>
      </c>
      <c r="D7" s="38">
        <v>0</v>
      </c>
      <c r="E7" s="58">
        <v>0</v>
      </c>
      <c r="F7" s="38">
        <v>0</v>
      </c>
      <c r="G7" s="58">
        <v>0</v>
      </c>
      <c r="H7" s="38">
        <v>0</v>
      </c>
      <c r="I7" s="58">
        <v>0</v>
      </c>
      <c r="J7" s="38">
        <v>0</v>
      </c>
      <c r="K7" s="58">
        <v>0</v>
      </c>
      <c r="L7" s="38">
        <v>0</v>
      </c>
      <c r="M7" s="68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58">
        <v>0</v>
      </c>
      <c r="D8" s="38">
        <v>0</v>
      </c>
      <c r="E8" s="58">
        <v>0</v>
      </c>
      <c r="F8" s="38">
        <v>0</v>
      </c>
      <c r="G8" s="192">
        <v>0</v>
      </c>
      <c r="H8" s="38">
        <v>0</v>
      </c>
      <c r="I8" s="58">
        <v>0</v>
      </c>
      <c r="J8" s="38">
        <v>0</v>
      </c>
      <c r="K8" s="58">
        <v>0</v>
      </c>
      <c r="L8" s="38">
        <v>0</v>
      </c>
      <c r="M8" s="68">
        <v>0</v>
      </c>
      <c r="N8" s="71">
        <f t="shared" si="0"/>
        <v>0</v>
      </c>
    </row>
    <row r="9" spans="1:14" x14ac:dyDescent="0.25">
      <c r="A9" s="37">
        <v>6</v>
      </c>
      <c r="B9" s="38" t="s">
        <v>17</v>
      </c>
      <c r="C9" s="58">
        <v>0</v>
      </c>
      <c r="D9" s="38">
        <v>7</v>
      </c>
      <c r="E9" s="58">
        <v>0</v>
      </c>
      <c r="F9" s="38">
        <v>0</v>
      </c>
      <c r="G9" s="58">
        <v>0</v>
      </c>
      <c r="H9" s="38">
        <v>0</v>
      </c>
      <c r="I9" s="58">
        <v>0</v>
      </c>
      <c r="J9" s="38">
        <v>0</v>
      </c>
      <c r="K9" s="58">
        <v>0</v>
      </c>
      <c r="L9" s="38">
        <v>0</v>
      </c>
      <c r="M9" s="68">
        <v>0</v>
      </c>
      <c r="N9" s="38">
        <f t="shared" si="0"/>
        <v>7</v>
      </c>
    </row>
    <row r="10" spans="1:14" x14ac:dyDescent="0.25">
      <c r="A10" s="37">
        <v>7</v>
      </c>
      <c r="B10" s="38" t="s">
        <v>18</v>
      </c>
      <c r="C10" s="192">
        <v>2459</v>
      </c>
      <c r="D10" s="71">
        <v>0</v>
      </c>
      <c r="E10" s="58">
        <v>528</v>
      </c>
      <c r="F10" s="71">
        <v>12</v>
      </c>
      <c r="G10" s="192">
        <v>23</v>
      </c>
      <c r="H10" s="71">
        <v>1131</v>
      </c>
      <c r="I10" s="58">
        <v>0</v>
      </c>
      <c r="J10" s="38">
        <v>66</v>
      </c>
      <c r="K10" s="192">
        <v>7</v>
      </c>
      <c r="L10" s="38">
        <v>0</v>
      </c>
      <c r="M10" s="68">
        <v>0</v>
      </c>
      <c r="N10" s="71">
        <f t="shared" si="0"/>
        <v>4226</v>
      </c>
    </row>
    <row r="11" spans="1:14" x14ac:dyDescent="0.25">
      <c r="A11" s="37">
        <v>8</v>
      </c>
      <c r="B11" s="38" t="s">
        <v>19</v>
      </c>
      <c r="C11" s="192">
        <v>8675</v>
      </c>
      <c r="D11" s="71">
        <v>5371</v>
      </c>
      <c r="E11" s="192">
        <v>81400</v>
      </c>
      <c r="F11" s="71">
        <v>20424</v>
      </c>
      <c r="G11" s="192">
        <v>1387</v>
      </c>
      <c r="H11" s="71">
        <v>12774</v>
      </c>
      <c r="I11" s="192">
        <v>49</v>
      </c>
      <c r="J11" s="71">
        <v>9997</v>
      </c>
      <c r="K11" s="192">
        <v>2932</v>
      </c>
      <c r="L11" s="71">
        <v>28303</v>
      </c>
      <c r="M11" s="84">
        <v>3419</v>
      </c>
      <c r="N11" s="71">
        <f t="shared" si="0"/>
        <v>174731</v>
      </c>
    </row>
    <row r="12" spans="1:14" x14ac:dyDescent="0.25">
      <c r="A12" s="37">
        <v>9</v>
      </c>
      <c r="B12" s="38" t="s">
        <v>20</v>
      </c>
      <c r="C12" s="192">
        <v>67593</v>
      </c>
      <c r="D12" s="71">
        <v>88101</v>
      </c>
      <c r="E12" s="192">
        <v>25908</v>
      </c>
      <c r="F12" s="71">
        <v>40684</v>
      </c>
      <c r="G12" s="192">
        <v>25785</v>
      </c>
      <c r="H12" s="71">
        <v>11429</v>
      </c>
      <c r="I12" s="192">
        <v>924</v>
      </c>
      <c r="J12" s="71">
        <v>5018</v>
      </c>
      <c r="K12" s="192">
        <v>5246</v>
      </c>
      <c r="L12" s="71">
        <v>31540</v>
      </c>
      <c r="M12" s="84">
        <v>6469</v>
      </c>
      <c r="N12" s="71">
        <f t="shared" si="0"/>
        <v>308697</v>
      </c>
    </row>
    <row r="13" spans="1:14" x14ac:dyDescent="0.25">
      <c r="A13" s="37">
        <v>10</v>
      </c>
      <c r="B13" s="38" t="s">
        <v>21</v>
      </c>
      <c r="C13" s="192">
        <v>113904</v>
      </c>
      <c r="D13" s="71">
        <v>281197</v>
      </c>
      <c r="E13" s="192">
        <v>178304</v>
      </c>
      <c r="F13" s="71">
        <v>174902</v>
      </c>
      <c r="G13" s="192">
        <v>233495</v>
      </c>
      <c r="H13" s="71">
        <v>166437</v>
      </c>
      <c r="I13" s="192">
        <v>175485</v>
      </c>
      <c r="J13" s="71">
        <v>229824</v>
      </c>
      <c r="K13" s="192">
        <v>196301</v>
      </c>
      <c r="L13" s="71">
        <v>169038</v>
      </c>
      <c r="M13" s="84">
        <v>141289</v>
      </c>
      <c r="N13" s="71">
        <f t="shared" si="0"/>
        <v>2060176</v>
      </c>
    </row>
    <row r="14" spans="1:14" x14ac:dyDescent="0.25">
      <c r="A14" s="37">
        <v>11</v>
      </c>
      <c r="B14" s="38" t="s">
        <v>22</v>
      </c>
      <c r="C14" s="58">
        <v>0</v>
      </c>
      <c r="D14" s="71">
        <v>119</v>
      </c>
      <c r="E14" s="58">
        <v>0</v>
      </c>
      <c r="F14" s="38">
        <v>0</v>
      </c>
      <c r="G14" s="58">
        <v>0</v>
      </c>
      <c r="H14" s="38">
        <v>0</v>
      </c>
      <c r="I14" s="58">
        <v>0</v>
      </c>
      <c r="J14" s="38">
        <v>0</v>
      </c>
      <c r="K14" s="58">
        <v>0</v>
      </c>
      <c r="L14" s="38">
        <v>0</v>
      </c>
      <c r="M14" s="68">
        <v>0</v>
      </c>
      <c r="N14" s="71">
        <f t="shared" si="0"/>
        <v>119</v>
      </c>
    </row>
    <row r="15" spans="1:14" x14ac:dyDescent="0.25">
      <c r="A15" s="37">
        <v>12</v>
      </c>
      <c r="B15" s="38" t="s">
        <v>23</v>
      </c>
      <c r="C15" s="58">
        <v>0</v>
      </c>
      <c r="D15" s="38">
        <v>0</v>
      </c>
      <c r="E15" s="58">
        <v>0</v>
      </c>
      <c r="F15" s="38">
        <v>0</v>
      </c>
      <c r="G15" s="58">
        <v>0</v>
      </c>
      <c r="H15" s="38">
        <v>0</v>
      </c>
      <c r="I15" s="58">
        <v>0</v>
      </c>
      <c r="J15" s="38">
        <v>0</v>
      </c>
      <c r="K15" s="58">
        <v>0</v>
      </c>
      <c r="L15" s="38">
        <v>0</v>
      </c>
      <c r="M15" s="68">
        <v>0</v>
      </c>
      <c r="N15" s="38">
        <f t="shared" si="0"/>
        <v>0</v>
      </c>
    </row>
    <row r="16" spans="1:14" x14ac:dyDescent="0.25">
      <c r="A16" s="37">
        <v>13</v>
      </c>
      <c r="B16" s="38" t="s">
        <v>24</v>
      </c>
      <c r="C16" s="192">
        <v>2472</v>
      </c>
      <c r="D16" s="71">
        <v>1420</v>
      </c>
      <c r="E16" s="192">
        <v>470</v>
      </c>
      <c r="F16" s="71">
        <v>13191</v>
      </c>
      <c r="G16" s="192">
        <v>1563</v>
      </c>
      <c r="H16" s="71">
        <v>2255</v>
      </c>
      <c r="I16" s="58">
        <v>28</v>
      </c>
      <c r="J16" s="71">
        <v>6979</v>
      </c>
      <c r="K16" s="192">
        <v>716</v>
      </c>
      <c r="L16" s="38">
        <v>623</v>
      </c>
      <c r="M16" s="84">
        <v>46</v>
      </c>
      <c r="N16" s="71">
        <f t="shared" si="0"/>
        <v>29763</v>
      </c>
    </row>
    <row r="17" spans="1:14" x14ac:dyDescent="0.25">
      <c r="A17" s="37">
        <v>14</v>
      </c>
      <c r="B17" s="38" t="s">
        <v>25</v>
      </c>
      <c r="C17" s="58">
        <v>0</v>
      </c>
      <c r="D17" s="71">
        <v>1093</v>
      </c>
      <c r="E17" s="58">
        <v>0</v>
      </c>
      <c r="F17" s="38">
        <v>0</v>
      </c>
      <c r="G17" s="58">
        <v>0</v>
      </c>
      <c r="H17" s="38">
        <v>0</v>
      </c>
      <c r="I17" s="58">
        <v>0</v>
      </c>
      <c r="J17" s="38">
        <v>0</v>
      </c>
      <c r="K17" s="58">
        <v>0</v>
      </c>
      <c r="L17" s="38">
        <v>0</v>
      </c>
      <c r="M17" s="68">
        <v>0</v>
      </c>
      <c r="N17" s="71">
        <f t="shared" si="0"/>
        <v>1093</v>
      </c>
    </row>
    <row r="18" spans="1:14" x14ac:dyDescent="0.25">
      <c r="A18" s="37">
        <v>15</v>
      </c>
      <c r="B18" s="38" t="s">
        <v>26</v>
      </c>
      <c r="C18" s="192">
        <v>0</v>
      </c>
      <c r="D18" s="38">
        <v>0</v>
      </c>
      <c r="E18" s="58">
        <v>0</v>
      </c>
      <c r="F18" s="38">
        <v>0</v>
      </c>
      <c r="G18" s="58">
        <v>0</v>
      </c>
      <c r="H18" s="38">
        <v>0</v>
      </c>
      <c r="I18" s="58">
        <v>0</v>
      </c>
      <c r="J18" s="38">
        <v>0</v>
      </c>
      <c r="K18" s="58">
        <v>0</v>
      </c>
      <c r="L18" s="38">
        <v>0</v>
      </c>
      <c r="M18" s="68">
        <v>0</v>
      </c>
      <c r="N18" s="71">
        <f t="shared" si="0"/>
        <v>0</v>
      </c>
    </row>
    <row r="19" spans="1:14" x14ac:dyDescent="0.25">
      <c r="A19" s="37">
        <v>16</v>
      </c>
      <c r="B19" s="38" t="s">
        <v>27</v>
      </c>
      <c r="C19" s="58">
        <v>52</v>
      </c>
      <c r="D19" s="38">
        <v>0</v>
      </c>
      <c r="E19" s="58">
        <v>62</v>
      </c>
      <c r="F19" s="71">
        <v>0</v>
      </c>
      <c r="G19" s="58">
        <v>0</v>
      </c>
      <c r="H19" s="38">
        <v>0</v>
      </c>
      <c r="I19" s="58">
        <v>0</v>
      </c>
      <c r="J19" s="38">
        <v>401</v>
      </c>
      <c r="K19" s="58">
        <v>0</v>
      </c>
      <c r="L19" s="38">
        <v>0</v>
      </c>
      <c r="M19" s="68">
        <v>0</v>
      </c>
      <c r="N19" s="71">
        <f t="shared" si="0"/>
        <v>515</v>
      </c>
    </row>
    <row r="20" spans="1:14" x14ac:dyDescent="0.25">
      <c r="A20" s="37">
        <v>17</v>
      </c>
      <c r="B20" s="38" t="s">
        <v>28</v>
      </c>
      <c r="C20" s="58">
        <v>0</v>
      </c>
      <c r="D20" s="38">
        <v>0</v>
      </c>
      <c r="E20" s="58">
        <v>0</v>
      </c>
      <c r="F20" s="38">
        <v>0</v>
      </c>
      <c r="G20" s="58">
        <v>0</v>
      </c>
      <c r="H20" s="38">
        <v>0</v>
      </c>
      <c r="I20" s="58">
        <v>0</v>
      </c>
      <c r="J20" s="38">
        <v>0</v>
      </c>
      <c r="K20" s="58">
        <v>0</v>
      </c>
      <c r="L20" s="38">
        <v>0</v>
      </c>
      <c r="M20" s="68">
        <v>0</v>
      </c>
      <c r="N20" s="38">
        <f t="shared" si="0"/>
        <v>0</v>
      </c>
    </row>
    <row r="21" spans="1:14" ht="15.75" thickBot="1" x14ac:dyDescent="0.3">
      <c r="A21" s="40">
        <v>18</v>
      </c>
      <c r="B21" s="41" t="s">
        <v>29</v>
      </c>
      <c r="C21" s="213">
        <v>3542</v>
      </c>
      <c r="D21" s="158">
        <v>15354</v>
      </c>
      <c r="E21" s="213">
        <v>6881</v>
      </c>
      <c r="F21" s="158">
        <v>12166</v>
      </c>
      <c r="G21" s="213">
        <v>2836</v>
      </c>
      <c r="H21" s="158">
        <v>12014</v>
      </c>
      <c r="I21" s="213">
        <v>1659</v>
      </c>
      <c r="J21" s="158">
        <v>3417</v>
      </c>
      <c r="K21" s="213">
        <v>3415</v>
      </c>
      <c r="L21" s="41">
        <v>915</v>
      </c>
      <c r="M21" s="93">
        <v>4964</v>
      </c>
      <c r="N21" s="158">
        <f t="shared" si="0"/>
        <v>67163</v>
      </c>
    </row>
    <row r="22" spans="1:14" ht="15.75" thickBot="1" x14ac:dyDescent="0.3">
      <c r="A22" s="43"/>
      <c r="B22" s="44" t="s">
        <v>37</v>
      </c>
      <c r="C22" s="45">
        <f>SUM(C4:C21)</f>
        <v>283584</v>
      </c>
      <c r="D22" s="46">
        <f>SUM(D4:D21)</f>
        <v>610049</v>
      </c>
      <c r="E22" s="47">
        <f>SUM(E4:E21)</f>
        <v>359231</v>
      </c>
      <c r="F22" s="46">
        <f>SUM(F4:F21)</f>
        <v>388464</v>
      </c>
      <c r="G22" s="47">
        <f t="shared" ref="G22:M22" si="1">SUM(G4:G21)</f>
        <v>355837</v>
      </c>
      <c r="H22" s="46">
        <f t="shared" si="1"/>
        <v>387659</v>
      </c>
      <c r="I22" s="47">
        <f>SUM(I4:I21)</f>
        <v>195768</v>
      </c>
      <c r="J22" s="46">
        <f t="shared" si="1"/>
        <v>350801</v>
      </c>
      <c r="K22" s="136">
        <f t="shared" si="1"/>
        <v>290619</v>
      </c>
      <c r="L22" s="46">
        <f t="shared" si="1"/>
        <v>253639</v>
      </c>
      <c r="M22" s="48">
        <f t="shared" si="1"/>
        <v>208084</v>
      </c>
      <c r="N22" s="46">
        <f>SUM(N4:N21)</f>
        <v>3683735</v>
      </c>
    </row>
    <row r="23" spans="1:14" ht="15.75" thickBot="1" x14ac:dyDescent="0.3">
      <c r="A23" s="50"/>
      <c r="B23" s="51"/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5.75" thickBot="1" x14ac:dyDescent="0.3">
      <c r="A24" s="311" t="s">
        <v>31</v>
      </c>
      <c r="B24" s="312"/>
      <c r="C24" s="55">
        <f>C22/N22</f>
        <v>7.6982736271745927E-2</v>
      </c>
      <c r="D24" s="54">
        <f>D22/N22</f>
        <v>0.16560610358779879</v>
      </c>
      <c r="E24" s="55">
        <f>E22/N22</f>
        <v>9.7518143949008276E-2</v>
      </c>
      <c r="F24" s="54">
        <f>F22/N22</f>
        <v>0.10545383964916043</v>
      </c>
      <c r="G24" s="55">
        <f>G22/N22</f>
        <v>9.6596796457942821E-2</v>
      </c>
      <c r="H24" s="54">
        <f>H22/N22</f>
        <v>0.10523531144341274</v>
      </c>
      <c r="I24" s="55">
        <f>I22/N22</f>
        <v>5.31438879289634E-2</v>
      </c>
      <c r="J24" s="54">
        <f>J22/N22</f>
        <v>9.5229705719873992E-2</v>
      </c>
      <c r="K24" s="55">
        <f>K22/N22</f>
        <v>7.8892482765454089E-2</v>
      </c>
      <c r="L24" s="54">
        <f>L22/N22</f>
        <v>6.8853758481541155E-2</v>
      </c>
      <c r="M24" s="55">
        <f>M22/N22</f>
        <v>5.6487233745098384E-2</v>
      </c>
      <c r="N24" s="54">
        <f>N22/N22</f>
        <v>1</v>
      </c>
    </row>
    <row r="25" spans="1:14" ht="15.75" thickBo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5.75" thickBot="1" x14ac:dyDescent="0.3">
      <c r="A26" s="294" t="s">
        <v>0</v>
      </c>
      <c r="B26" s="300" t="s">
        <v>1</v>
      </c>
      <c r="C26" s="304" t="s">
        <v>90</v>
      </c>
      <c r="D26" s="305"/>
      <c r="E26" s="305"/>
      <c r="F26" s="305"/>
      <c r="G26" s="306"/>
      <c r="H26" s="30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08"/>
      <c r="I27" s="1"/>
      <c r="J27" s="107"/>
      <c r="K27" s="302" t="s">
        <v>33</v>
      </c>
      <c r="L27" s="303"/>
      <c r="M27" s="148">
        <f>N22</f>
        <v>3683735</v>
      </c>
      <c r="N27" s="149">
        <f>M27/M29</f>
        <v>0.91386432405519002</v>
      </c>
    </row>
    <row r="28" spans="1:14" ht="15.75" thickBot="1" x14ac:dyDescent="0.3">
      <c r="A28" s="25">
        <v>19</v>
      </c>
      <c r="B28" s="171" t="s">
        <v>34</v>
      </c>
      <c r="C28" s="281">
        <f>170195+52</f>
        <v>170247</v>
      </c>
      <c r="D28" s="57">
        <v>126319</v>
      </c>
      <c r="E28" s="147">
        <f>35526+190</f>
        <v>35716</v>
      </c>
      <c r="F28" s="57">
        <f>13538+34</f>
        <v>13572</v>
      </c>
      <c r="G28" s="147">
        <v>1354</v>
      </c>
      <c r="H28" s="282">
        <f>SUM(C28:G28)</f>
        <v>347208</v>
      </c>
      <c r="I28" s="1"/>
      <c r="J28" s="107"/>
      <c r="K28" s="284" t="s">
        <v>34</v>
      </c>
      <c r="L28" s="285"/>
      <c r="M28" s="147">
        <f>H28</f>
        <v>347208</v>
      </c>
      <c r="N28" s="150">
        <f>M28/M29</f>
        <v>8.6135675944809934E-2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86" t="s">
        <v>3</v>
      </c>
      <c r="L29" s="287"/>
      <c r="M29" s="151">
        <f>M27+M28</f>
        <v>4030943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6">
        <f>C28/H28</f>
        <v>0.49033144397594525</v>
      </c>
      <c r="D30" s="108">
        <f>D28/H28</f>
        <v>0.36381362180594917</v>
      </c>
      <c r="E30" s="26">
        <f>E28/H28</f>
        <v>0.1028662934033778</v>
      </c>
      <c r="F30" s="108">
        <f>F28/H28</f>
        <v>3.9088961083845991E-2</v>
      </c>
      <c r="G30" s="26">
        <f>G28/H28</f>
        <v>3.8996797308817771E-3</v>
      </c>
      <c r="H30" s="10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C26:G26"/>
    <mergeCell ref="H26:H27"/>
    <mergeCell ref="K27:L27"/>
    <mergeCell ref="N2:N3"/>
    <mergeCell ref="A24:B24"/>
    <mergeCell ref="C1:K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5" x14ac:dyDescent="0.25"/>
  <cols>
    <col min="1" max="1" width="4.42578125" customWidth="1"/>
    <col min="2" max="2" width="28.42578125" customWidth="1"/>
  </cols>
  <sheetData>
    <row r="1" spans="1:14" ht="33" customHeight="1" thickBot="1" x14ac:dyDescent="0.3">
      <c r="A1" s="160"/>
      <c r="B1" s="160"/>
      <c r="C1" s="313" t="s">
        <v>97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30"/>
    </row>
    <row r="2" spans="1:14" ht="15.75" thickBot="1" x14ac:dyDescent="0.3">
      <c r="A2" s="316" t="s">
        <v>0</v>
      </c>
      <c r="B2" s="318" t="s">
        <v>1</v>
      </c>
      <c r="C2" s="322" t="s">
        <v>2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09" t="s">
        <v>3</v>
      </c>
    </row>
    <row r="3" spans="1:14" ht="15.75" thickBot="1" x14ac:dyDescent="0.3">
      <c r="A3" s="317"/>
      <c r="B3" s="319"/>
      <c r="C3" s="89" t="s">
        <v>69</v>
      </c>
      <c r="D3" s="31" t="s">
        <v>4</v>
      </c>
      <c r="E3" s="32" t="s">
        <v>5</v>
      </c>
      <c r="F3" s="31" t="s">
        <v>6</v>
      </c>
      <c r="G3" s="32" t="s">
        <v>7</v>
      </c>
      <c r="H3" s="31" t="s">
        <v>8</v>
      </c>
      <c r="I3" s="22" t="s">
        <v>116</v>
      </c>
      <c r="J3" s="31" t="s">
        <v>9</v>
      </c>
      <c r="K3" s="88" t="s">
        <v>10</v>
      </c>
      <c r="L3" s="31" t="s">
        <v>94</v>
      </c>
      <c r="M3" s="32" t="s">
        <v>11</v>
      </c>
      <c r="N3" s="310"/>
    </row>
    <row r="4" spans="1:14" x14ac:dyDescent="0.25">
      <c r="A4" s="35">
        <v>1</v>
      </c>
      <c r="B4" s="36" t="s">
        <v>12</v>
      </c>
      <c r="C4" s="191">
        <v>950</v>
      </c>
      <c r="D4" s="157">
        <v>1959</v>
      </c>
      <c r="E4" s="194">
        <v>486</v>
      </c>
      <c r="F4" s="214">
        <v>985</v>
      </c>
      <c r="G4" s="194">
        <v>795</v>
      </c>
      <c r="H4" s="157">
        <v>1760</v>
      </c>
      <c r="I4" s="194">
        <v>226</v>
      </c>
      <c r="J4" s="214">
        <v>726</v>
      </c>
      <c r="K4" s="194">
        <v>584</v>
      </c>
      <c r="L4" s="214">
        <v>140</v>
      </c>
      <c r="M4" s="194">
        <v>517</v>
      </c>
      <c r="N4" s="157">
        <f t="shared" ref="N4:N21" si="0">SUM(C4:M4)</f>
        <v>9128</v>
      </c>
    </row>
    <row r="5" spans="1:14" x14ac:dyDescent="0.25">
      <c r="A5" s="37">
        <v>2</v>
      </c>
      <c r="B5" s="38" t="s">
        <v>13</v>
      </c>
      <c r="C5" s="58">
        <v>2</v>
      </c>
      <c r="D5" s="71">
        <v>3411</v>
      </c>
      <c r="E5" s="58">
        <v>141</v>
      </c>
      <c r="F5" s="38">
        <v>300</v>
      </c>
      <c r="G5" s="58">
        <v>136</v>
      </c>
      <c r="H5" s="71">
        <v>5239</v>
      </c>
      <c r="I5" s="58">
        <v>0</v>
      </c>
      <c r="J5" s="38">
        <v>227</v>
      </c>
      <c r="K5" s="58">
        <v>1</v>
      </c>
      <c r="L5" s="38">
        <v>0</v>
      </c>
      <c r="M5" s="58">
        <v>0</v>
      </c>
      <c r="N5" s="71">
        <f t="shared" si="0"/>
        <v>9457</v>
      </c>
    </row>
    <row r="6" spans="1:14" x14ac:dyDescent="0.25">
      <c r="A6" s="37">
        <v>3</v>
      </c>
      <c r="B6" s="38" t="s">
        <v>14</v>
      </c>
      <c r="C6" s="192">
        <v>579</v>
      </c>
      <c r="D6" s="71">
        <v>1607</v>
      </c>
      <c r="E6" s="58">
        <v>668</v>
      </c>
      <c r="F6" s="71">
        <v>1460</v>
      </c>
      <c r="G6" s="58">
        <v>713</v>
      </c>
      <c r="H6" s="71">
        <v>876</v>
      </c>
      <c r="I6" s="58">
        <v>174</v>
      </c>
      <c r="J6" s="38">
        <v>853</v>
      </c>
      <c r="K6" s="58">
        <v>858</v>
      </c>
      <c r="L6" s="38">
        <v>396</v>
      </c>
      <c r="M6" s="58">
        <v>413</v>
      </c>
      <c r="N6" s="71">
        <f t="shared" si="0"/>
        <v>8597</v>
      </c>
    </row>
    <row r="7" spans="1:14" x14ac:dyDescent="0.25">
      <c r="A7" s="37">
        <v>4</v>
      </c>
      <c r="B7" s="38" t="s">
        <v>15</v>
      </c>
      <c r="C7" s="58">
        <v>0</v>
      </c>
      <c r="D7" s="38">
        <v>0</v>
      </c>
      <c r="E7" s="58">
        <v>0</v>
      </c>
      <c r="F7" s="38">
        <v>0</v>
      </c>
      <c r="G7" s="58">
        <v>0</v>
      </c>
      <c r="H7" s="38">
        <v>0</v>
      </c>
      <c r="I7" s="58">
        <v>0</v>
      </c>
      <c r="J7" s="38">
        <v>0</v>
      </c>
      <c r="K7" s="58">
        <v>0</v>
      </c>
      <c r="L7" s="38">
        <v>0</v>
      </c>
      <c r="M7" s="58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58">
        <v>0</v>
      </c>
      <c r="D8" s="38">
        <v>0</v>
      </c>
      <c r="E8" s="58">
        <v>0</v>
      </c>
      <c r="F8" s="38">
        <v>0</v>
      </c>
      <c r="G8" s="58">
        <v>0</v>
      </c>
      <c r="H8" s="38">
        <v>0</v>
      </c>
      <c r="I8" s="58">
        <v>0</v>
      </c>
      <c r="J8" s="38">
        <v>0</v>
      </c>
      <c r="K8" s="58">
        <v>0</v>
      </c>
      <c r="L8" s="38">
        <v>0</v>
      </c>
      <c r="M8" s="58">
        <v>0</v>
      </c>
      <c r="N8" s="38">
        <f t="shared" si="0"/>
        <v>0</v>
      </c>
    </row>
    <row r="9" spans="1:14" x14ac:dyDescent="0.25">
      <c r="A9" s="37">
        <v>6</v>
      </c>
      <c r="B9" s="38" t="s">
        <v>17</v>
      </c>
      <c r="C9" s="58">
        <v>0</v>
      </c>
      <c r="D9" s="38">
        <v>1</v>
      </c>
      <c r="E9" s="58">
        <v>0</v>
      </c>
      <c r="F9" s="38">
        <v>0</v>
      </c>
      <c r="G9" s="58">
        <v>0</v>
      </c>
      <c r="H9" s="38">
        <v>0</v>
      </c>
      <c r="I9" s="58">
        <v>0</v>
      </c>
      <c r="J9" s="38">
        <v>0</v>
      </c>
      <c r="K9" s="58">
        <v>0</v>
      </c>
      <c r="L9" s="38">
        <v>0</v>
      </c>
      <c r="M9" s="58">
        <v>0</v>
      </c>
      <c r="N9" s="38">
        <f t="shared" si="0"/>
        <v>1</v>
      </c>
    </row>
    <row r="10" spans="1:14" x14ac:dyDescent="0.25">
      <c r="A10" s="37">
        <v>7</v>
      </c>
      <c r="B10" s="38" t="s">
        <v>18</v>
      </c>
      <c r="C10" s="58">
        <v>14</v>
      </c>
      <c r="D10" s="38">
        <v>0</v>
      </c>
      <c r="E10" s="58">
        <v>32</v>
      </c>
      <c r="F10" s="38">
        <v>1</v>
      </c>
      <c r="G10" s="58">
        <v>1</v>
      </c>
      <c r="H10" s="38">
        <v>3</v>
      </c>
      <c r="I10" s="58">
        <v>0</v>
      </c>
      <c r="J10" s="38">
        <v>7</v>
      </c>
      <c r="K10" s="58">
        <v>1</v>
      </c>
      <c r="L10" s="38">
        <v>0</v>
      </c>
      <c r="M10" s="58">
        <v>0</v>
      </c>
      <c r="N10" s="38">
        <f t="shared" si="0"/>
        <v>59</v>
      </c>
    </row>
    <row r="11" spans="1:14" x14ac:dyDescent="0.25">
      <c r="A11" s="37">
        <v>8</v>
      </c>
      <c r="B11" s="38" t="s">
        <v>19</v>
      </c>
      <c r="C11" s="58">
        <v>54</v>
      </c>
      <c r="D11" s="38">
        <v>43</v>
      </c>
      <c r="E11" s="58">
        <v>457</v>
      </c>
      <c r="F11" s="38">
        <v>130</v>
      </c>
      <c r="G11" s="58">
        <v>23</v>
      </c>
      <c r="H11" s="38">
        <v>239</v>
      </c>
      <c r="I11" s="58">
        <v>5</v>
      </c>
      <c r="J11" s="38">
        <v>42</v>
      </c>
      <c r="K11" s="58">
        <v>51</v>
      </c>
      <c r="L11" s="38">
        <v>98</v>
      </c>
      <c r="M11" s="58">
        <v>50</v>
      </c>
      <c r="N11" s="71">
        <f t="shared" si="0"/>
        <v>1192</v>
      </c>
    </row>
    <row r="12" spans="1:14" x14ac:dyDescent="0.25">
      <c r="A12" s="37">
        <v>9</v>
      </c>
      <c r="B12" s="38" t="s">
        <v>20</v>
      </c>
      <c r="C12" s="192">
        <v>1489</v>
      </c>
      <c r="D12" s="71">
        <v>2492</v>
      </c>
      <c r="E12" s="58">
        <v>740</v>
      </c>
      <c r="F12" s="38">
        <v>832</v>
      </c>
      <c r="G12" s="58">
        <v>447</v>
      </c>
      <c r="H12" s="38">
        <v>615</v>
      </c>
      <c r="I12" s="58">
        <v>20</v>
      </c>
      <c r="J12" s="71">
        <v>202</v>
      </c>
      <c r="K12" s="58">
        <v>210</v>
      </c>
      <c r="L12" s="38">
        <v>279</v>
      </c>
      <c r="M12" s="58">
        <v>190</v>
      </c>
      <c r="N12" s="71">
        <f t="shared" si="0"/>
        <v>7516</v>
      </c>
    </row>
    <row r="13" spans="1:14" x14ac:dyDescent="0.25">
      <c r="A13" s="37">
        <v>10</v>
      </c>
      <c r="B13" s="38" t="s">
        <v>21</v>
      </c>
      <c r="C13" s="192">
        <v>1626</v>
      </c>
      <c r="D13" s="71">
        <v>3850</v>
      </c>
      <c r="E13" s="192">
        <v>2477</v>
      </c>
      <c r="F13" s="71">
        <v>2408</v>
      </c>
      <c r="G13" s="192">
        <v>3295</v>
      </c>
      <c r="H13" s="71">
        <v>2461</v>
      </c>
      <c r="I13" s="192">
        <v>2264</v>
      </c>
      <c r="J13" s="71">
        <v>3437</v>
      </c>
      <c r="K13" s="192">
        <v>2729</v>
      </c>
      <c r="L13" s="71">
        <v>2229</v>
      </c>
      <c r="M13" s="192">
        <v>1909</v>
      </c>
      <c r="N13" s="71">
        <f t="shared" si="0"/>
        <v>28685</v>
      </c>
    </row>
    <row r="14" spans="1:14" x14ac:dyDescent="0.25">
      <c r="A14" s="37">
        <v>11</v>
      </c>
      <c r="B14" s="38" t="s">
        <v>22</v>
      </c>
      <c r="C14" s="58">
        <v>0</v>
      </c>
      <c r="D14" s="38">
        <v>0</v>
      </c>
      <c r="E14" s="58">
        <v>0</v>
      </c>
      <c r="F14" s="38">
        <v>0</v>
      </c>
      <c r="G14" s="58">
        <v>0</v>
      </c>
      <c r="H14" s="38">
        <v>0</v>
      </c>
      <c r="I14" s="58"/>
      <c r="J14" s="38">
        <v>0</v>
      </c>
      <c r="K14" s="58">
        <v>0</v>
      </c>
      <c r="L14" s="38">
        <v>0</v>
      </c>
      <c r="M14" s="58">
        <v>0</v>
      </c>
      <c r="N14" s="38">
        <f t="shared" si="0"/>
        <v>0</v>
      </c>
    </row>
    <row r="15" spans="1:14" x14ac:dyDescent="0.25">
      <c r="A15" s="37">
        <v>12</v>
      </c>
      <c r="B15" s="38" t="s">
        <v>23</v>
      </c>
      <c r="C15" s="58">
        <v>0</v>
      </c>
      <c r="D15" s="38">
        <v>0</v>
      </c>
      <c r="E15" s="58">
        <v>0</v>
      </c>
      <c r="F15" s="38">
        <v>0</v>
      </c>
      <c r="G15" s="58">
        <v>0</v>
      </c>
      <c r="H15" s="38">
        <v>0</v>
      </c>
      <c r="I15" s="58">
        <v>0</v>
      </c>
      <c r="J15" s="38">
        <v>0</v>
      </c>
      <c r="K15" s="58">
        <v>0</v>
      </c>
      <c r="L15" s="38">
        <v>0</v>
      </c>
      <c r="M15" s="58">
        <v>0</v>
      </c>
      <c r="N15" s="38">
        <f t="shared" si="0"/>
        <v>0</v>
      </c>
    </row>
    <row r="16" spans="1:14" x14ac:dyDescent="0.25">
      <c r="A16" s="37">
        <v>13</v>
      </c>
      <c r="B16" s="38" t="s">
        <v>24</v>
      </c>
      <c r="C16" s="58">
        <v>158</v>
      </c>
      <c r="D16" s="38">
        <v>12</v>
      </c>
      <c r="E16" s="58">
        <v>18</v>
      </c>
      <c r="F16" s="38">
        <v>25</v>
      </c>
      <c r="G16" s="58">
        <v>25</v>
      </c>
      <c r="H16" s="38">
        <v>24</v>
      </c>
      <c r="I16" s="58">
        <v>1</v>
      </c>
      <c r="J16" s="71">
        <v>19</v>
      </c>
      <c r="K16" s="58">
        <v>32</v>
      </c>
      <c r="L16" s="38">
        <v>7</v>
      </c>
      <c r="M16" s="58">
        <v>5</v>
      </c>
      <c r="N16" s="38">
        <f t="shared" si="0"/>
        <v>326</v>
      </c>
    </row>
    <row r="17" spans="1:14" x14ac:dyDescent="0.25">
      <c r="A17" s="37">
        <v>14</v>
      </c>
      <c r="B17" s="38" t="s">
        <v>25</v>
      </c>
      <c r="C17" s="58">
        <v>0</v>
      </c>
      <c r="D17" s="38">
        <v>1</v>
      </c>
      <c r="E17" s="58">
        <v>0</v>
      </c>
      <c r="F17" s="38">
        <v>0</v>
      </c>
      <c r="G17" s="58">
        <v>0</v>
      </c>
      <c r="H17" s="38">
        <v>0</v>
      </c>
      <c r="I17" s="58">
        <v>0</v>
      </c>
      <c r="J17" s="38">
        <v>0</v>
      </c>
      <c r="K17" s="58">
        <v>0</v>
      </c>
      <c r="L17" s="38">
        <v>0</v>
      </c>
      <c r="M17" s="58">
        <v>0</v>
      </c>
      <c r="N17" s="38">
        <f t="shared" si="0"/>
        <v>1</v>
      </c>
    </row>
    <row r="18" spans="1:14" x14ac:dyDescent="0.25">
      <c r="A18" s="37">
        <v>15</v>
      </c>
      <c r="B18" s="38" t="s">
        <v>26</v>
      </c>
      <c r="C18" s="58">
        <v>0</v>
      </c>
      <c r="D18" s="38">
        <v>0</v>
      </c>
      <c r="E18" s="58">
        <v>0</v>
      </c>
      <c r="F18" s="38">
        <v>0</v>
      </c>
      <c r="G18" s="58">
        <v>0</v>
      </c>
      <c r="H18" s="38">
        <v>0</v>
      </c>
      <c r="I18" s="58">
        <v>0</v>
      </c>
      <c r="J18" s="38">
        <v>0</v>
      </c>
      <c r="K18" s="58">
        <v>0</v>
      </c>
      <c r="L18" s="38">
        <v>0</v>
      </c>
      <c r="M18" s="58">
        <v>0</v>
      </c>
      <c r="N18" s="38">
        <f t="shared" si="0"/>
        <v>0</v>
      </c>
    </row>
    <row r="19" spans="1:14" x14ac:dyDescent="0.25">
      <c r="A19" s="37">
        <v>16</v>
      </c>
      <c r="B19" s="38" t="s">
        <v>27</v>
      </c>
      <c r="C19" s="58">
        <v>33</v>
      </c>
      <c r="D19" s="38">
        <v>0</v>
      </c>
      <c r="E19" s="58">
        <v>1</v>
      </c>
      <c r="F19" s="38">
        <v>0</v>
      </c>
      <c r="G19" s="58">
        <v>0</v>
      </c>
      <c r="H19" s="38">
        <v>0</v>
      </c>
      <c r="I19" s="58">
        <v>0</v>
      </c>
      <c r="J19" s="38">
        <v>1</v>
      </c>
      <c r="K19" s="58">
        <v>0</v>
      </c>
      <c r="L19" s="38">
        <v>0</v>
      </c>
      <c r="M19" s="58">
        <v>0</v>
      </c>
      <c r="N19" s="38">
        <f t="shared" si="0"/>
        <v>35</v>
      </c>
    </row>
    <row r="20" spans="1:14" x14ac:dyDescent="0.25">
      <c r="A20" s="37">
        <v>17</v>
      </c>
      <c r="B20" s="38" t="s">
        <v>28</v>
      </c>
      <c r="C20" s="58">
        <v>0</v>
      </c>
      <c r="D20" s="38">
        <v>0</v>
      </c>
      <c r="E20" s="58">
        <v>0</v>
      </c>
      <c r="F20" s="38">
        <v>0</v>
      </c>
      <c r="G20" s="58">
        <v>0</v>
      </c>
      <c r="H20" s="38">
        <v>0</v>
      </c>
      <c r="I20" s="58">
        <v>0</v>
      </c>
      <c r="J20" s="38">
        <v>0</v>
      </c>
      <c r="K20" s="58">
        <v>0</v>
      </c>
      <c r="L20" s="38">
        <v>0</v>
      </c>
      <c r="M20" s="58">
        <v>0</v>
      </c>
      <c r="N20" s="38">
        <f t="shared" si="0"/>
        <v>0</v>
      </c>
    </row>
    <row r="21" spans="1:14" ht="15.75" thickBot="1" x14ac:dyDescent="0.3">
      <c r="A21" s="40">
        <v>18</v>
      </c>
      <c r="B21" s="41" t="s">
        <v>29</v>
      </c>
      <c r="C21" s="193">
        <v>148</v>
      </c>
      <c r="D21" s="41">
        <v>810</v>
      </c>
      <c r="E21" s="193">
        <v>317</v>
      </c>
      <c r="F21" s="41">
        <v>719</v>
      </c>
      <c r="G21" s="193">
        <v>157</v>
      </c>
      <c r="H21" s="41">
        <v>795</v>
      </c>
      <c r="I21" s="193">
        <v>45</v>
      </c>
      <c r="J21" s="158">
        <v>194</v>
      </c>
      <c r="K21" s="193">
        <v>282</v>
      </c>
      <c r="L21" s="158">
        <v>65</v>
      </c>
      <c r="M21" s="193">
        <v>407</v>
      </c>
      <c r="N21" s="158">
        <f t="shared" si="0"/>
        <v>3939</v>
      </c>
    </row>
    <row r="22" spans="1:14" ht="15.75" thickBot="1" x14ac:dyDescent="0.3">
      <c r="A22" s="43"/>
      <c r="B22" s="44" t="s">
        <v>3</v>
      </c>
      <c r="C22" s="45">
        <f>SUM(C4:C21)</f>
        <v>5053</v>
      </c>
      <c r="D22" s="59">
        <f>SUM(D4:D21)</f>
        <v>14186</v>
      </c>
      <c r="E22" s="94">
        <f t="shared" ref="E22:N22" si="1">SUM(E4:E21)</f>
        <v>5337</v>
      </c>
      <c r="F22" s="46">
        <f t="shared" si="1"/>
        <v>6860</v>
      </c>
      <c r="G22" s="47">
        <f t="shared" si="1"/>
        <v>5592</v>
      </c>
      <c r="H22" s="46">
        <f t="shared" si="1"/>
        <v>12012</v>
      </c>
      <c r="I22" s="47">
        <f t="shared" si="1"/>
        <v>2735</v>
      </c>
      <c r="J22" s="46">
        <f t="shared" si="1"/>
        <v>5708</v>
      </c>
      <c r="K22" s="47">
        <f t="shared" si="1"/>
        <v>4748</v>
      </c>
      <c r="L22" s="46">
        <f t="shared" si="1"/>
        <v>3214</v>
      </c>
      <c r="M22" s="47">
        <f t="shared" si="1"/>
        <v>3491</v>
      </c>
      <c r="N22" s="46">
        <f t="shared" si="1"/>
        <v>68936</v>
      </c>
    </row>
    <row r="23" spans="1:14" ht="15.75" thickBot="1" x14ac:dyDescent="0.3">
      <c r="A23" s="50"/>
      <c r="B23" s="51"/>
      <c r="C23" s="53"/>
      <c r="D23" s="77"/>
      <c r="E23" s="77"/>
      <c r="F23" s="53"/>
      <c r="G23" s="53"/>
      <c r="H23" s="53"/>
      <c r="I23" s="53"/>
      <c r="J23" s="53"/>
      <c r="K23" s="53"/>
      <c r="L23" s="53"/>
      <c r="M23" s="53"/>
      <c r="N23" s="53"/>
    </row>
    <row r="24" spans="1:14" ht="15.75" thickBot="1" x14ac:dyDescent="0.3">
      <c r="A24" s="311" t="s">
        <v>31</v>
      </c>
      <c r="B24" s="312"/>
      <c r="C24" s="55">
        <f>C22/N22</f>
        <v>7.3299872345363809E-2</v>
      </c>
      <c r="D24" s="54">
        <f>D22/N22</f>
        <v>0.20578507601253337</v>
      </c>
      <c r="E24" s="55">
        <f>E22/N22</f>
        <v>7.7419635604038528E-2</v>
      </c>
      <c r="F24" s="54">
        <f>F22/N22</f>
        <v>9.9512591389114544E-2</v>
      </c>
      <c r="G24" s="55">
        <f>G22/N22</f>
        <v>8.1118718811651391E-2</v>
      </c>
      <c r="H24" s="54">
        <f>H22/N22</f>
        <v>0.17424857839155158</v>
      </c>
      <c r="I24" s="55">
        <f>I22/N22</f>
        <v>3.9674480677730072E-2</v>
      </c>
      <c r="J24" s="54">
        <f>J22/N22</f>
        <v>8.2801439015898801E-2</v>
      </c>
      <c r="K24" s="55">
        <f>K22/N22</f>
        <v>6.8875478704885695E-2</v>
      </c>
      <c r="L24" s="54">
        <f>L22/N22</f>
        <v>4.662295462457932E-2</v>
      </c>
      <c r="M24" s="55">
        <f>M22/N22</f>
        <v>5.0641174422652896E-2</v>
      </c>
      <c r="N24" s="54">
        <f>N22/N22</f>
        <v>1</v>
      </c>
    </row>
    <row r="25" spans="1:14" ht="15.75" thickBo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</row>
    <row r="26" spans="1:14" ht="15.75" thickBot="1" x14ac:dyDescent="0.3">
      <c r="A26" s="294" t="s">
        <v>0</v>
      </c>
      <c r="B26" s="300" t="s">
        <v>1</v>
      </c>
      <c r="C26" s="304" t="s">
        <v>90</v>
      </c>
      <c r="D26" s="305"/>
      <c r="E26" s="305"/>
      <c r="F26" s="305"/>
      <c r="G26" s="306"/>
      <c r="H26" s="30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08"/>
      <c r="I27" s="1"/>
      <c r="J27" s="107"/>
      <c r="K27" s="302" t="s">
        <v>33</v>
      </c>
      <c r="L27" s="303"/>
      <c r="M27" s="148">
        <f>N22</f>
        <v>68936</v>
      </c>
      <c r="N27" s="149">
        <f>M27/M29</f>
        <v>0.96082066149107281</v>
      </c>
    </row>
    <row r="28" spans="1:14" ht="15.75" thickBot="1" x14ac:dyDescent="0.3">
      <c r="A28" s="25">
        <v>19</v>
      </c>
      <c r="B28" s="171" t="s">
        <v>34</v>
      </c>
      <c r="C28" s="147">
        <v>1552</v>
      </c>
      <c r="D28" s="57">
        <v>782</v>
      </c>
      <c r="E28" s="147">
        <v>300</v>
      </c>
      <c r="F28" s="57">
        <v>173</v>
      </c>
      <c r="G28" s="147">
        <v>4</v>
      </c>
      <c r="H28" s="57">
        <f>SUM(C28:G28)</f>
        <v>2811</v>
      </c>
      <c r="I28" s="1"/>
      <c r="J28" s="107"/>
      <c r="K28" s="284" t="s">
        <v>34</v>
      </c>
      <c r="L28" s="285"/>
      <c r="M28" s="147">
        <f>H28</f>
        <v>2811</v>
      </c>
      <c r="N28" s="150">
        <f>M28/M29</f>
        <v>3.91793385089272E-2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86" t="s">
        <v>3</v>
      </c>
      <c r="L29" s="287"/>
      <c r="M29" s="151">
        <f>M27+M28</f>
        <v>71747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6">
        <f>C28/H28</f>
        <v>0.55211668445393103</v>
      </c>
      <c r="D30" s="108">
        <f>D28/H28</f>
        <v>0.27819281394521522</v>
      </c>
      <c r="E30" s="26">
        <f>E28/H28</f>
        <v>0.10672358591248667</v>
      </c>
      <c r="F30" s="108">
        <f>F28/H28</f>
        <v>6.1543934542867308E-2</v>
      </c>
      <c r="G30" s="26">
        <f>G28/H28</f>
        <v>1.4229811454998221E-3</v>
      </c>
      <c r="H30" s="10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K29:L29"/>
    <mergeCell ref="A30:B30"/>
    <mergeCell ref="A26:A27"/>
    <mergeCell ref="B26:B27"/>
    <mergeCell ref="K27:L27"/>
    <mergeCell ref="C26:G26"/>
    <mergeCell ref="H26:H27"/>
    <mergeCell ref="A24:B24"/>
    <mergeCell ref="N2:N3"/>
    <mergeCell ref="C1:K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.5703125" customWidth="1"/>
    <col min="2" max="2" width="27.85546875" customWidth="1"/>
  </cols>
  <sheetData>
    <row r="1" spans="1:14" ht="28.5" customHeight="1" thickBot="1" x14ac:dyDescent="0.3">
      <c r="A1" s="160"/>
      <c r="B1" s="160"/>
      <c r="C1" s="324" t="s">
        <v>98</v>
      </c>
      <c r="D1" s="325"/>
      <c r="E1" s="325"/>
      <c r="F1" s="325"/>
      <c r="G1" s="325"/>
      <c r="H1" s="325"/>
      <c r="I1" s="325"/>
      <c r="J1" s="30"/>
      <c r="K1" s="30"/>
      <c r="L1" s="30"/>
      <c r="M1" s="30"/>
      <c r="N1" s="30"/>
    </row>
    <row r="2" spans="1:14" ht="15.75" thickBot="1" x14ac:dyDescent="0.3">
      <c r="A2" s="316" t="s">
        <v>0</v>
      </c>
      <c r="B2" s="318" t="s">
        <v>1</v>
      </c>
      <c r="C2" s="326" t="s">
        <v>2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09" t="s">
        <v>3</v>
      </c>
    </row>
    <row r="3" spans="1:14" ht="15.75" thickBot="1" x14ac:dyDescent="0.3">
      <c r="A3" s="317"/>
      <c r="B3" s="319"/>
      <c r="C3" s="89" t="s">
        <v>69</v>
      </c>
      <c r="D3" s="34" t="s">
        <v>4</v>
      </c>
      <c r="E3" s="60" t="s">
        <v>5</v>
      </c>
      <c r="F3" s="31" t="s">
        <v>6</v>
      </c>
      <c r="G3" s="61" t="s">
        <v>7</v>
      </c>
      <c r="H3" s="31" t="s">
        <v>8</v>
      </c>
      <c r="I3" s="22" t="s">
        <v>116</v>
      </c>
      <c r="J3" s="31" t="s">
        <v>9</v>
      </c>
      <c r="K3" s="86" t="s">
        <v>10</v>
      </c>
      <c r="L3" s="31" t="s">
        <v>94</v>
      </c>
      <c r="M3" s="61" t="s">
        <v>11</v>
      </c>
      <c r="N3" s="310"/>
    </row>
    <row r="4" spans="1:14" x14ac:dyDescent="0.25">
      <c r="A4" s="35">
        <v>1</v>
      </c>
      <c r="B4" s="36" t="s">
        <v>12</v>
      </c>
      <c r="C4" s="187">
        <v>165</v>
      </c>
      <c r="D4" s="189">
        <v>195</v>
      </c>
      <c r="E4" s="190">
        <v>77</v>
      </c>
      <c r="F4" s="189">
        <v>224</v>
      </c>
      <c r="G4" s="187">
        <v>24</v>
      </c>
      <c r="H4" s="189">
        <v>413</v>
      </c>
      <c r="I4" s="187">
        <v>51</v>
      </c>
      <c r="J4" s="36">
        <v>216</v>
      </c>
      <c r="K4" s="187">
        <v>105</v>
      </c>
      <c r="L4" s="189">
        <v>41</v>
      </c>
      <c r="M4" s="187">
        <v>180</v>
      </c>
      <c r="N4" s="157">
        <f t="shared" ref="N4:N20" si="0">SUM(C4:M4)</f>
        <v>1691</v>
      </c>
    </row>
    <row r="5" spans="1:14" x14ac:dyDescent="0.25">
      <c r="A5" s="37">
        <v>2</v>
      </c>
      <c r="B5" s="38" t="s">
        <v>13</v>
      </c>
      <c r="C5" s="62">
        <v>0</v>
      </c>
      <c r="D5" s="69">
        <v>298</v>
      </c>
      <c r="E5" s="62">
        <v>39</v>
      </c>
      <c r="F5" s="69">
        <v>37</v>
      </c>
      <c r="G5" s="62">
        <v>1</v>
      </c>
      <c r="H5" s="69">
        <v>686</v>
      </c>
      <c r="I5" s="62">
        <v>0</v>
      </c>
      <c r="J5" s="38">
        <v>62</v>
      </c>
      <c r="K5" s="62">
        <v>0</v>
      </c>
      <c r="L5" s="69">
        <v>0</v>
      </c>
      <c r="M5" s="62">
        <v>0</v>
      </c>
      <c r="N5" s="38">
        <f t="shared" si="0"/>
        <v>1123</v>
      </c>
    </row>
    <row r="6" spans="1:14" x14ac:dyDescent="0.25">
      <c r="A6" s="37">
        <v>3</v>
      </c>
      <c r="B6" s="38" t="s">
        <v>14</v>
      </c>
      <c r="C6" s="62">
        <v>72</v>
      </c>
      <c r="D6" s="69">
        <v>293</v>
      </c>
      <c r="E6" s="155">
        <v>216</v>
      </c>
      <c r="F6" s="69">
        <v>311</v>
      </c>
      <c r="G6" s="62">
        <v>29</v>
      </c>
      <c r="H6" s="69">
        <v>348</v>
      </c>
      <c r="I6" s="62">
        <v>66</v>
      </c>
      <c r="J6" s="38">
        <v>183</v>
      </c>
      <c r="K6" s="62">
        <v>229</v>
      </c>
      <c r="L6" s="69">
        <v>48</v>
      </c>
      <c r="M6" s="62">
        <v>132</v>
      </c>
      <c r="N6" s="71">
        <f>SUM(C6:M6)</f>
        <v>1927</v>
      </c>
    </row>
    <row r="7" spans="1:14" x14ac:dyDescent="0.25">
      <c r="A7" s="37">
        <v>4</v>
      </c>
      <c r="B7" s="38" t="s">
        <v>15</v>
      </c>
      <c r="C7" s="62">
        <v>0</v>
      </c>
      <c r="D7" s="69">
        <v>0</v>
      </c>
      <c r="E7" s="62">
        <v>0</v>
      </c>
      <c r="F7" s="69">
        <v>0</v>
      </c>
      <c r="G7" s="62">
        <v>0</v>
      </c>
      <c r="H7" s="69">
        <v>0</v>
      </c>
      <c r="I7" s="62">
        <v>0</v>
      </c>
      <c r="J7" s="38">
        <v>0</v>
      </c>
      <c r="K7" s="62">
        <v>0</v>
      </c>
      <c r="L7" s="69">
        <v>0</v>
      </c>
      <c r="M7" s="62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62">
        <v>0</v>
      </c>
      <c r="D8" s="69">
        <v>0</v>
      </c>
      <c r="E8" s="62">
        <v>0</v>
      </c>
      <c r="F8" s="69">
        <v>0</v>
      </c>
      <c r="G8" s="62">
        <v>0</v>
      </c>
      <c r="H8" s="69">
        <v>0</v>
      </c>
      <c r="I8" s="62">
        <v>0</v>
      </c>
      <c r="J8" s="38">
        <v>0</v>
      </c>
      <c r="K8" s="62">
        <v>0</v>
      </c>
      <c r="L8" s="69">
        <v>0</v>
      </c>
      <c r="M8" s="62">
        <v>0</v>
      </c>
      <c r="N8" s="38">
        <f t="shared" si="0"/>
        <v>0</v>
      </c>
    </row>
    <row r="9" spans="1:14" x14ac:dyDescent="0.25">
      <c r="A9" s="37">
        <v>6</v>
      </c>
      <c r="B9" s="38" t="s">
        <v>17</v>
      </c>
      <c r="C9" s="62">
        <v>0</v>
      </c>
      <c r="D9" s="69">
        <v>0</v>
      </c>
      <c r="E9" s="62">
        <v>0</v>
      </c>
      <c r="F9" s="69">
        <v>0</v>
      </c>
      <c r="G9" s="62">
        <v>0</v>
      </c>
      <c r="H9" s="69">
        <v>0</v>
      </c>
      <c r="I9" s="62">
        <v>0</v>
      </c>
      <c r="J9" s="38">
        <v>0</v>
      </c>
      <c r="K9" s="62">
        <v>0</v>
      </c>
      <c r="L9" s="69">
        <v>0</v>
      </c>
      <c r="M9" s="62">
        <v>0</v>
      </c>
      <c r="N9" s="38">
        <f t="shared" si="0"/>
        <v>0</v>
      </c>
    </row>
    <row r="10" spans="1:14" x14ac:dyDescent="0.25">
      <c r="A10" s="37">
        <v>7</v>
      </c>
      <c r="B10" s="38" t="s">
        <v>18</v>
      </c>
      <c r="C10" s="62">
        <v>1</v>
      </c>
      <c r="D10" s="69">
        <v>0</v>
      </c>
      <c r="E10" s="155">
        <v>3</v>
      </c>
      <c r="F10" s="69">
        <v>2</v>
      </c>
      <c r="G10" s="62">
        <v>0</v>
      </c>
      <c r="H10" s="69">
        <v>1</v>
      </c>
      <c r="I10" s="62">
        <v>0</v>
      </c>
      <c r="J10" s="38">
        <v>3</v>
      </c>
      <c r="K10" s="62">
        <v>0</v>
      </c>
      <c r="L10" s="69">
        <v>1</v>
      </c>
      <c r="M10" s="62">
        <v>0</v>
      </c>
      <c r="N10" s="38">
        <f t="shared" si="0"/>
        <v>11</v>
      </c>
    </row>
    <row r="11" spans="1:14" x14ac:dyDescent="0.25">
      <c r="A11" s="37">
        <v>8</v>
      </c>
      <c r="B11" s="38" t="s">
        <v>19</v>
      </c>
      <c r="C11" s="62">
        <v>19</v>
      </c>
      <c r="D11" s="69">
        <v>22</v>
      </c>
      <c r="E11" s="155">
        <v>28</v>
      </c>
      <c r="F11" s="69">
        <v>58</v>
      </c>
      <c r="G11" s="62">
        <v>2</v>
      </c>
      <c r="H11" s="69">
        <v>58</v>
      </c>
      <c r="I11" s="62">
        <v>6</v>
      </c>
      <c r="J11" s="38">
        <v>44</v>
      </c>
      <c r="K11" s="62">
        <v>24</v>
      </c>
      <c r="L11" s="69">
        <v>9</v>
      </c>
      <c r="M11" s="62">
        <v>10</v>
      </c>
      <c r="N11" s="38">
        <f t="shared" si="0"/>
        <v>280</v>
      </c>
    </row>
    <row r="12" spans="1:14" x14ac:dyDescent="0.25">
      <c r="A12" s="37">
        <v>9</v>
      </c>
      <c r="B12" s="38" t="s">
        <v>20</v>
      </c>
      <c r="C12" s="62">
        <v>93</v>
      </c>
      <c r="D12" s="65">
        <v>143</v>
      </c>
      <c r="E12" s="62">
        <v>204</v>
      </c>
      <c r="F12" s="65">
        <v>164</v>
      </c>
      <c r="G12" s="62">
        <v>25</v>
      </c>
      <c r="H12" s="69">
        <v>264</v>
      </c>
      <c r="I12" s="62">
        <v>18</v>
      </c>
      <c r="J12" s="38">
        <v>114</v>
      </c>
      <c r="K12" s="62">
        <v>90</v>
      </c>
      <c r="L12" s="69">
        <v>27</v>
      </c>
      <c r="M12" s="62">
        <v>54</v>
      </c>
      <c r="N12" s="71">
        <f t="shared" si="0"/>
        <v>1196</v>
      </c>
    </row>
    <row r="13" spans="1:14" x14ac:dyDescent="0.25">
      <c r="A13" s="37">
        <v>10</v>
      </c>
      <c r="B13" s="38" t="s">
        <v>21</v>
      </c>
      <c r="C13" s="62">
        <v>457</v>
      </c>
      <c r="D13" s="65">
        <v>995</v>
      </c>
      <c r="E13" s="155">
        <v>938</v>
      </c>
      <c r="F13" s="65">
        <v>1018</v>
      </c>
      <c r="G13" s="62">
        <v>389</v>
      </c>
      <c r="H13" s="65">
        <v>1356</v>
      </c>
      <c r="I13" s="155">
        <v>1128</v>
      </c>
      <c r="J13" s="71">
        <v>1077</v>
      </c>
      <c r="K13" s="155">
        <v>926</v>
      </c>
      <c r="L13" s="65">
        <v>630</v>
      </c>
      <c r="M13" s="155">
        <v>621</v>
      </c>
      <c r="N13" s="71">
        <f t="shared" si="0"/>
        <v>9535</v>
      </c>
    </row>
    <row r="14" spans="1:14" x14ac:dyDescent="0.25">
      <c r="A14" s="37">
        <v>11</v>
      </c>
      <c r="B14" s="38" t="s">
        <v>22</v>
      </c>
      <c r="C14" s="62">
        <v>0</v>
      </c>
      <c r="D14" s="69">
        <v>4</v>
      </c>
      <c r="E14" s="62">
        <v>0</v>
      </c>
      <c r="F14" s="69">
        <v>0</v>
      </c>
      <c r="G14" s="62">
        <v>0</v>
      </c>
      <c r="H14" s="39">
        <v>0</v>
      </c>
      <c r="I14" s="62">
        <v>0</v>
      </c>
      <c r="J14" s="38">
        <v>0</v>
      </c>
      <c r="K14" s="62">
        <v>0</v>
      </c>
      <c r="L14" s="69">
        <v>0</v>
      </c>
      <c r="M14" s="62">
        <v>0</v>
      </c>
      <c r="N14" s="38">
        <f t="shared" si="0"/>
        <v>4</v>
      </c>
    </row>
    <row r="15" spans="1:14" x14ac:dyDescent="0.25">
      <c r="A15" s="37">
        <v>12</v>
      </c>
      <c r="B15" s="38" t="s">
        <v>23</v>
      </c>
      <c r="C15" s="62">
        <v>0</v>
      </c>
      <c r="D15" s="69">
        <v>0</v>
      </c>
      <c r="E15" s="62">
        <v>0</v>
      </c>
      <c r="F15" s="69">
        <v>0</v>
      </c>
      <c r="G15" s="62">
        <v>0</v>
      </c>
      <c r="H15" s="39">
        <v>0</v>
      </c>
      <c r="I15" s="62">
        <v>0</v>
      </c>
      <c r="J15" s="38">
        <v>0</v>
      </c>
      <c r="K15" s="62">
        <v>0</v>
      </c>
      <c r="L15" s="69">
        <v>0</v>
      </c>
      <c r="M15" s="62">
        <v>0</v>
      </c>
      <c r="N15" s="38">
        <f t="shared" si="0"/>
        <v>0</v>
      </c>
    </row>
    <row r="16" spans="1:14" x14ac:dyDescent="0.25">
      <c r="A16" s="37">
        <v>13</v>
      </c>
      <c r="B16" s="38" t="s">
        <v>24</v>
      </c>
      <c r="C16" s="62">
        <v>72</v>
      </c>
      <c r="D16" s="69">
        <v>18</v>
      </c>
      <c r="E16" s="62">
        <v>23</v>
      </c>
      <c r="F16" s="69">
        <v>17</v>
      </c>
      <c r="G16" s="62">
        <v>7</v>
      </c>
      <c r="H16" s="69">
        <v>11</v>
      </c>
      <c r="I16" s="62">
        <v>0</v>
      </c>
      <c r="J16" s="38">
        <v>26</v>
      </c>
      <c r="K16" s="62">
        <v>16</v>
      </c>
      <c r="L16" s="69">
        <v>3</v>
      </c>
      <c r="M16" s="62">
        <v>36</v>
      </c>
      <c r="N16" s="38">
        <f t="shared" si="0"/>
        <v>229</v>
      </c>
    </row>
    <row r="17" spans="1:14" x14ac:dyDescent="0.25">
      <c r="A17" s="37">
        <v>14</v>
      </c>
      <c r="B17" s="38" t="s">
        <v>25</v>
      </c>
      <c r="C17" s="62">
        <v>0</v>
      </c>
      <c r="D17" s="69">
        <v>1</v>
      </c>
      <c r="E17" s="62">
        <v>0</v>
      </c>
      <c r="F17" s="69">
        <v>0</v>
      </c>
      <c r="G17" s="62">
        <v>0</v>
      </c>
      <c r="H17" s="39">
        <v>0</v>
      </c>
      <c r="I17" s="62">
        <v>0</v>
      </c>
      <c r="J17" s="38">
        <v>0</v>
      </c>
      <c r="K17" s="62">
        <v>0</v>
      </c>
      <c r="L17" s="69">
        <v>0</v>
      </c>
      <c r="M17" s="62">
        <v>0</v>
      </c>
      <c r="N17" s="38">
        <f t="shared" si="0"/>
        <v>1</v>
      </c>
    </row>
    <row r="18" spans="1:14" x14ac:dyDescent="0.25">
      <c r="A18" s="37">
        <v>15</v>
      </c>
      <c r="B18" s="38" t="s">
        <v>26</v>
      </c>
      <c r="C18" s="62">
        <v>3</v>
      </c>
      <c r="D18" s="69">
        <v>0</v>
      </c>
      <c r="E18" s="62">
        <v>0</v>
      </c>
      <c r="F18" s="69">
        <v>0</v>
      </c>
      <c r="G18" s="62">
        <v>0</v>
      </c>
      <c r="H18" s="39">
        <v>0</v>
      </c>
      <c r="I18" s="62">
        <v>0</v>
      </c>
      <c r="J18" s="38">
        <v>0</v>
      </c>
      <c r="K18" s="62">
        <v>0</v>
      </c>
      <c r="L18" s="69">
        <v>0</v>
      </c>
      <c r="M18" s="62">
        <v>0</v>
      </c>
      <c r="N18" s="38">
        <f t="shared" si="0"/>
        <v>3</v>
      </c>
    </row>
    <row r="19" spans="1:14" x14ac:dyDescent="0.25">
      <c r="A19" s="37">
        <v>16</v>
      </c>
      <c r="B19" s="38" t="s">
        <v>27</v>
      </c>
      <c r="C19" s="62">
        <v>1</v>
      </c>
      <c r="D19" s="69">
        <v>1</v>
      </c>
      <c r="E19" s="62">
        <v>1</v>
      </c>
      <c r="F19" s="69">
        <v>0</v>
      </c>
      <c r="G19" s="62">
        <v>0</v>
      </c>
      <c r="H19" s="39">
        <v>0</v>
      </c>
      <c r="I19" s="62">
        <v>0</v>
      </c>
      <c r="J19" s="38">
        <v>2</v>
      </c>
      <c r="K19" s="62">
        <v>0</v>
      </c>
      <c r="L19" s="69">
        <v>0</v>
      </c>
      <c r="M19" s="62">
        <v>0</v>
      </c>
      <c r="N19" s="38">
        <f t="shared" si="0"/>
        <v>5</v>
      </c>
    </row>
    <row r="20" spans="1:14" x14ac:dyDescent="0.25">
      <c r="A20" s="37">
        <v>17</v>
      </c>
      <c r="B20" s="38" t="s">
        <v>28</v>
      </c>
      <c r="C20" s="62">
        <v>0</v>
      </c>
      <c r="D20" s="69">
        <v>0</v>
      </c>
      <c r="E20" s="62">
        <v>0</v>
      </c>
      <c r="F20" s="69">
        <v>0</v>
      </c>
      <c r="G20" s="62">
        <v>0</v>
      </c>
      <c r="H20" s="39">
        <v>0</v>
      </c>
      <c r="I20" s="62">
        <v>0</v>
      </c>
      <c r="J20" s="38">
        <v>0</v>
      </c>
      <c r="K20" s="62">
        <v>0</v>
      </c>
      <c r="L20" s="69">
        <v>0</v>
      </c>
      <c r="M20" s="62">
        <v>0</v>
      </c>
      <c r="N20" s="38">
        <f t="shared" si="0"/>
        <v>0</v>
      </c>
    </row>
    <row r="21" spans="1:14" ht="15.75" thickBot="1" x14ac:dyDescent="0.3">
      <c r="A21" s="40">
        <v>18</v>
      </c>
      <c r="B21" s="41" t="s">
        <v>29</v>
      </c>
      <c r="C21" s="188">
        <v>72</v>
      </c>
      <c r="D21" s="164">
        <v>419</v>
      </c>
      <c r="E21" s="188">
        <v>79</v>
      </c>
      <c r="F21" s="164">
        <v>189</v>
      </c>
      <c r="G21" s="245">
        <v>3</v>
      </c>
      <c r="H21" s="42">
        <v>247</v>
      </c>
      <c r="I21" s="188">
        <v>18</v>
      </c>
      <c r="J21" s="41">
        <v>28</v>
      </c>
      <c r="K21" s="188">
        <v>232</v>
      </c>
      <c r="L21" s="164">
        <v>28</v>
      </c>
      <c r="M21" s="188">
        <v>76</v>
      </c>
      <c r="N21" s="158">
        <f>SUM(C21:M21)</f>
        <v>1391</v>
      </c>
    </row>
    <row r="22" spans="1:14" ht="15.75" thickBot="1" x14ac:dyDescent="0.3">
      <c r="A22" s="43"/>
      <c r="B22" s="44" t="s">
        <v>37</v>
      </c>
      <c r="C22" s="63">
        <f t="shared" ref="C22:M22" si="1">SUM(C4:C21)</f>
        <v>955</v>
      </c>
      <c r="D22" s="49">
        <f t="shared" si="1"/>
        <v>2389</v>
      </c>
      <c r="E22" s="95">
        <f t="shared" si="1"/>
        <v>1608</v>
      </c>
      <c r="F22" s="49">
        <f t="shared" si="1"/>
        <v>2020</v>
      </c>
      <c r="G22" s="64">
        <f t="shared" si="1"/>
        <v>480</v>
      </c>
      <c r="H22" s="49">
        <f t="shared" si="1"/>
        <v>3384</v>
      </c>
      <c r="I22" s="63">
        <f t="shared" si="1"/>
        <v>1287</v>
      </c>
      <c r="J22" s="49">
        <f t="shared" si="1"/>
        <v>1755</v>
      </c>
      <c r="K22" s="95">
        <f>SUM(K4:K21)</f>
        <v>1622</v>
      </c>
      <c r="L22" s="49">
        <f t="shared" si="1"/>
        <v>787</v>
      </c>
      <c r="M22" s="63">
        <f t="shared" si="1"/>
        <v>1109</v>
      </c>
      <c r="N22" s="46">
        <f>SUM(C22:M22)</f>
        <v>17396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311" t="s">
        <v>31</v>
      </c>
      <c r="B24" s="312"/>
      <c r="C24" s="55">
        <f>C22/N22</f>
        <v>5.4897677627040696E-2</v>
      </c>
      <c r="D24" s="54">
        <f>D22/N22</f>
        <v>0.13733042078638769</v>
      </c>
      <c r="E24" s="55">
        <f>E22/N22</f>
        <v>9.2435042538514603E-2</v>
      </c>
      <c r="F24" s="54">
        <f>F22/N22</f>
        <v>0.11611864796504943</v>
      </c>
      <c r="G24" s="55">
        <f>G22/N22</f>
        <v>2.7592550011496894E-2</v>
      </c>
      <c r="H24" s="54">
        <f>H22/N22</f>
        <v>0.19452747758105313</v>
      </c>
      <c r="I24" s="55">
        <f>I22/N22</f>
        <v>7.3982524718326045E-2</v>
      </c>
      <c r="J24" s="54">
        <f>J22/N22</f>
        <v>0.10088526097953553</v>
      </c>
      <c r="K24" s="55">
        <f>K22/N22</f>
        <v>9.3239825247183258E-2</v>
      </c>
      <c r="L24" s="54">
        <f>L22/N22</f>
        <v>4.5240285123016782E-2</v>
      </c>
      <c r="M24" s="55">
        <f>M22/N22</f>
        <v>6.3750287422395954E-2</v>
      </c>
      <c r="N24" s="54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04" t="s">
        <v>90</v>
      </c>
      <c r="D26" s="305"/>
      <c r="E26" s="305"/>
      <c r="F26" s="305"/>
      <c r="G26" s="306"/>
      <c r="H26" s="30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08"/>
      <c r="I27" s="1"/>
      <c r="J27" s="107"/>
      <c r="K27" s="302" t="s">
        <v>33</v>
      </c>
      <c r="L27" s="303"/>
      <c r="M27" s="148">
        <f>N22</f>
        <v>17396</v>
      </c>
      <c r="N27" s="149">
        <f>M27/M29</f>
        <v>0.9733116992111005</v>
      </c>
    </row>
    <row r="28" spans="1:14" ht="15.75" thickBot="1" x14ac:dyDescent="0.3">
      <c r="A28" s="25">
        <v>19</v>
      </c>
      <c r="B28" s="171" t="s">
        <v>34</v>
      </c>
      <c r="C28" s="147">
        <f>73+93</f>
        <v>166</v>
      </c>
      <c r="D28" s="57">
        <f>252+35</f>
        <v>287</v>
      </c>
      <c r="E28" s="147">
        <f>9+3</f>
        <v>12</v>
      </c>
      <c r="F28" s="57">
        <f>8+4</f>
        <v>12</v>
      </c>
      <c r="G28" s="147">
        <v>0</v>
      </c>
      <c r="H28" s="57">
        <f>SUM(C28:G28)</f>
        <v>477</v>
      </c>
      <c r="I28" s="1"/>
      <c r="J28" s="107"/>
      <c r="K28" s="284" t="s">
        <v>34</v>
      </c>
      <c r="L28" s="285"/>
      <c r="M28" s="147">
        <f>H28</f>
        <v>477</v>
      </c>
      <c r="N28" s="150">
        <f>M28/M29</f>
        <v>2.6688300788899458E-2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86" t="s">
        <v>3</v>
      </c>
      <c r="L29" s="287"/>
      <c r="M29" s="151">
        <f>M27+M28</f>
        <v>17873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6">
        <f>C28/H28</f>
        <v>0.34800838574423482</v>
      </c>
      <c r="D30" s="108">
        <f>D28/H28</f>
        <v>0.60167714884696022</v>
      </c>
      <c r="E30" s="26">
        <f>E28/H28</f>
        <v>2.5157232704402517E-2</v>
      </c>
      <c r="F30" s="108">
        <f>F28/H28</f>
        <v>2.5157232704402517E-2</v>
      </c>
      <c r="G30" s="26">
        <f>G28/H28</f>
        <v>0</v>
      </c>
      <c r="H30" s="10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C26:G26"/>
    <mergeCell ref="H26:H27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/>
  </sheetViews>
  <sheetFormatPr defaultRowHeight="15" x14ac:dyDescent="0.25"/>
  <cols>
    <col min="1" max="1" width="4.7109375" customWidth="1"/>
    <col min="2" max="2" width="27.85546875" customWidth="1"/>
  </cols>
  <sheetData>
    <row r="1" spans="1:14" ht="27.75" customHeight="1" thickBot="1" x14ac:dyDescent="0.3">
      <c r="A1" s="30"/>
      <c r="B1" s="30"/>
      <c r="C1" s="313" t="s">
        <v>99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223" t="s">
        <v>36</v>
      </c>
    </row>
    <row r="2" spans="1:14" ht="15.75" thickBot="1" x14ac:dyDescent="0.3">
      <c r="A2" s="316" t="s">
        <v>0</v>
      </c>
      <c r="B2" s="318" t="s">
        <v>1</v>
      </c>
      <c r="C2" s="328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09" t="s">
        <v>3</v>
      </c>
    </row>
    <row r="3" spans="1:14" ht="15.75" thickBot="1" x14ac:dyDescent="0.3">
      <c r="A3" s="317"/>
      <c r="B3" s="319"/>
      <c r="C3" s="89" t="s">
        <v>69</v>
      </c>
      <c r="D3" s="34" t="s">
        <v>4</v>
      </c>
      <c r="E3" s="33" t="s">
        <v>5</v>
      </c>
      <c r="F3" s="34" t="s">
        <v>6</v>
      </c>
      <c r="G3" s="33" t="s">
        <v>7</v>
      </c>
      <c r="H3" s="34" t="s">
        <v>8</v>
      </c>
      <c r="I3" s="22" t="s">
        <v>116</v>
      </c>
      <c r="J3" s="34" t="s">
        <v>9</v>
      </c>
      <c r="K3" s="87" t="s">
        <v>38</v>
      </c>
      <c r="L3" s="34" t="s">
        <v>94</v>
      </c>
      <c r="M3" s="60" t="s">
        <v>11</v>
      </c>
      <c r="N3" s="310"/>
    </row>
    <row r="4" spans="1:14" x14ac:dyDescent="0.25">
      <c r="A4" s="35">
        <v>1</v>
      </c>
      <c r="B4" s="36" t="s">
        <v>12</v>
      </c>
      <c r="C4" s="153">
        <v>4949</v>
      </c>
      <c r="D4" s="91">
        <v>10374</v>
      </c>
      <c r="E4" s="153">
        <v>12997</v>
      </c>
      <c r="F4" s="91">
        <v>6019</v>
      </c>
      <c r="G4" s="153">
        <v>3101</v>
      </c>
      <c r="H4" s="91">
        <v>18607</v>
      </c>
      <c r="I4" s="153">
        <v>2352</v>
      </c>
      <c r="J4" s="91">
        <v>8991</v>
      </c>
      <c r="K4" s="153">
        <v>1985</v>
      </c>
      <c r="L4" s="91">
        <v>1862</v>
      </c>
      <c r="M4" s="190">
        <v>5475</v>
      </c>
      <c r="N4" s="157">
        <f t="shared" ref="N4:N21" si="0">SUM(C4:M4)</f>
        <v>76712</v>
      </c>
    </row>
    <row r="5" spans="1:14" x14ac:dyDescent="0.25">
      <c r="A5" s="37">
        <v>2</v>
      </c>
      <c r="B5" s="38" t="s">
        <v>13</v>
      </c>
      <c r="C5" s="68">
        <v>0</v>
      </c>
      <c r="D5" s="65">
        <v>2761</v>
      </c>
      <c r="E5" s="68">
        <v>475</v>
      </c>
      <c r="F5" s="69">
        <v>387</v>
      </c>
      <c r="G5" s="68">
        <v>6</v>
      </c>
      <c r="H5" s="65">
        <v>7378</v>
      </c>
      <c r="I5" s="68">
        <v>0</v>
      </c>
      <c r="J5" s="69">
        <v>468</v>
      </c>
      <c r="K5" s="68">
        <v>0</v>
      </c>
      <c r="L5" s="69">
        <v>0</v>
      </c>
      <c r="M5" s="62">
        <v>0</v>
      </c>
      <c r="N5" s="71">
        <f t="shared" si="0"/>
        <v>11475</v>
      </c>
    </row>
    <row r="6" spans="1:14" x14ac:dyDescent="0.25">
      <c r="A6" s="37">
        <v>3</v>
      </c>
      <c r="B6" s="38" t="s">
        <v>14</v>
      </c>
      <c r="C6" s="84">
        <v>7807</v>
      </c>
      <c r="D6" s="65">
        <v>30096</v>
      </c>
      <c r="E6" s="84">
        <v>13267</v>
      </c>
      <c r="F6" s="65">
        <v>19549</v>
      </c>
      <c r="G6" s="84">
        <v>7278</v>
      </c>
      <c r="H6" s="65">
        <v>31222</v>
      </c>
      <c r="I6" s="84">
        <v>4406</v>
      </c>
      <c r="J6" s="65">
        <v>9694</v>
      </c>
      <c r="K6" s="84">
        <v>17109</v>
      </c>
      <c r="L6" s="65">
        <v>3379</v>
      </c>
      <c r="M6" s="155">
        <v>17809</v>
      </c>
      <c r="N6" s="71">
        <f t="shared" si="0"/>
        <v>161616</v>
      </c>
    </row>
    <row r="7" spans="1:14" x14ac:dyDescent="0.25">
      <c r="A7" s="37">
        <v>4</v>
      </c>
      <c r="B7" s="38" t="s">
        <v>15</v>
      </c>
      <c r="C7" s="68">
        <v>0</v>
      </c>
      <c r="D7" s="69">
        <v>0</v>
      </c>
      <c r="E7" s="68">
        <v>0</v>
      </c>
      <c r="F7" s="69">
        <v>0</v>
      </c>
      <c r="G7" s="68">
        <v>0</v>
      </c>
      <c r="H7" s="69">
        <v>0</v>
      </c>
      <c r="I7" s="68">
        <v>0</v>
      </c>
      <c r="J7" s="69">
        <v>0</v>
      </c>
      <c r="K7" s="68">
        <v>0</v>
      </c>
      <c r="L7" s="69">
        <v>0</v>
      </c>
      <c r="M7" s="62">
        <v>0</v>
      </c>
      <c r="N7" s="38">
        <f t="shared" si="0"/>
        <v>0</v>
      </c>
    </row>
    <row r="8" spans="1:14" x14ac:dyDescent="0.25">
      <c r="A8" s="37">
        <v>5</v>
      </c>
      <c r="B8" s="38" t="s">
        <v>16</v>
      </c>
      <c r="C8" s="68">
        <v>0</v>
      </c>
      <c r="D8" s="69">
        <v>0</v>
      </c>
      <c r="E8" s="68">
        <v>0</v>
      </c>
      <c r="F8" s="69">
        <v>0</v>
      </c>
      <c r="G8" s="84">
        <v>0</v>
      </c>
      <c r="H8" s="69">
        <v>0</v>
      </c>
      <c r="I8" s="68">
        <v>0</v>
      </c>
      <c r="J8" s="69">
        <v>0</v>
      </c>
      <c r="K8" s="68">
        <v>0</v>
      </c>
      <c r="L8" s="69">
        <v>0</v>
      </c>
      <c r="M8" s="62">
        <v>0</v>
      </c>
      <c r="N8" s="71">
        <f t="shared" si="0"/>
        <v>0</v>
      </c>
    </row>
    <row r="9" spans="1:14" x14ac:dyDescent="0.25">
      <c r="A9" s="37">
        <v>6</v>
      </c>
      <c r="B9" s="38" t="s">
        <v>17</v>
      </c>
      <c r="C9" s="68">
        <v>0</v>
      </c>
      <c r="D9" s="65">
        <v>0</v>
      </c>
      <c r="E9" s="68">
        <v>0</v>
      </c>
      <c r="F9" s="69">
        <v>0</v>
      </c>
      <c r="G9" s="68">
        <v>0</v>
      </c>
      <c r="H9" s="65">
        <v>0</v>
      </c>
      <c r="I9" s="68">
        <v>0</v>
      </c>
      <c r="J9" s="69">
        <v>0</v>
      </c>
      <c r="K9" s="68">
        <v>0</v>
      </c>
      <c r="L9" s="69">
        <v>0</v>
      </c>
      <c r="M9" s="62">
        <v>0</v>
      </c>
      <c r="N9" s="71">
        <f t="shared" si="0"/>
        <v>0</v>
      </c>
    </row>
    <row r="10" spans="1:14" x14ac:dyDescent="0.25">
      <c r="A10" s="37">
        <v>7</v>
      </c>
      <c r="B10" s="38" t="s">
        <v>18</v>
      </c>
      <c r="C10" s="68">
        <v>565</v>
      </c>
      <c r="D10" s="65">
        <v>0</v>
      </c>
      <c r="E10" s="68">
        <v>27</v>
      </c>
      <c r="F10" s="69">
        <v>79</v>
      </c>
      <c r="G10" s="84">
        <v>0</v>
      </c>
      <c r="H10" s="69">
        <v>5</v>
      </c>
      <c r="I10" s="68">
        <v>0</v>
      </c>
      <c r="J10" s="69">
        <v>965</v>
      </c>
      <c r="K10" s="68">
        <v>0</v>
      </c>
      <c r="L10" s="69">
        <v>369</v>
      </c>
      <c r="M10" s="62">
        <v>0</v>
      </c>
      <c r="N10" s="71">
        <f t="shared" si="0"/>
        <v>2010</v>
      </c>
    </row>
    <row r="11" spans="1:14" x14ac:dyDescent="0.25">
      <c r="A11" s="37">
        <v>8</v>
      </c>
      <c r="B11" s="38" t="s">
        <v>19</v>
      </c>
      <c r="C11" s="84">
        <v>25337</v>
      </c>
      <c r="D11" s="65">
        <v>23795</v>
      </c>
      <c r="E11" s="84">
        <v>6251</v>
      </c>
      <c r="F11" s="65">
        <v>8253</v>
      </c>
      <c r="G11" s="84">
        <v>1850</v>
      </c>
      <c r="H11" s="65">
        <v>11577</v>
      </c>
      <c r="I11" s="68">
        <v>200</v>
      </c>
      <c r="J11" s="65">
        <v>24628</v>
      </c>
      <c r="K11" s="84">
        <v>6756</v>
      </c>
      <c r="L11" s="65">
        <v>3180</v>
      </c>
      <c r="M11" s="155">
        <v>246</v>
      </c>
      <c r="N11" s="71">
        <f t="shared" si="0"/>
        <v>112073</v>
      </c>
    </row>
    <row r="12" spans="1:14" x14ac:dyDescent="0.25">
      <c r="A12" s="37">
        <v>9</v>
      </c>
      <c r="B12" s="38" t="s">
        <v>20</v>
      </c>
      <c r="C12" s="84">
        <v>56996</v>
      </c>
      <c r="D12" s="65">
        <v>11031</v>
      </c>
      <c r="E12" s="84">
        <v>8596</v>
      </c>
      <c r="F12" s="65">
        <v>8041</v>
      </c>
      <c r="G12" s="84">
        <v>20093</v>
      </c>
      <c r="H12" s="65">
        <v>6910</v>
      </c>
      <c r="I12" s="68">
        <v>841</v>
      </c>
      <c r="J12" s="65">
        <v>6054</v>
      </c>
      <c r="K12" s="84">
        <v>6733</v>
      </c>
      <c r="L12" s="65">
        <v>1594</v>
      </c>
      <c r="M12" s="155">
        <v>1486</v>
      </c>
      <c r="N12" s="71">
        <f t="shared" si="0"/>
        <v>128375</v>
      </c>
    </row>
    <row r="13" spans="1:14" x14ac:dyDescent="0.25">
      <c r="A13" s="37">
        <v>10</v>
      </c>
      <c r="B13" s="38" t="s">
        <v>21</v>
      </c>
      <c r="C13" s="84">
        <v>70591</v>
      </c>
      <c r="D13" s="65">
        <v>302531</v>
      </c>
      <c r="E13" s="84">
        <v>126154</v>
      </c>
      <c r="F13" s="65">
        <v>194960</v>
      </c>
      <c r="G13" s="84">
        <v>139212</v>
      </c>
      <c r="H13" s="65">
        <v>188769</v>
      </c>
      <c r="I13" s="84">
        <v>124527</v>
      </c>
      <c r="J13" s="65">
        <v>171606</v>
      </c>
      <c r="K13" s="84">
        <v>189245</v>
      </c>
      <c r="L13" s="65">
        <v>139711</v>
      </c>
      <c r="M13" s="155">
        <v>119198</v>
      </c>
      <c r="N13" s="71">
        <f t="shared" si="0"/>
        <v>1766504</v>
      </c>
    </row>
    <row r="14" spans="1:14" x14ac:dyDescent="0.25">
      <c r="A14" s="37">
        <v>11</v>
      </c>
      <c r="B14" s="38" t="s">
        <v>22</v>
      </c>
      <c r="C14" s="68">
        <v>0</v>
      </c>
      <c r="D14" s="65">
        <v>13708</v>
      </c>
      <c r="E14" s="84">
        <v>0</v>
      </c>
      <c r="F14" s="69">
        <v>0</v>
      </c>
      <c r="G14" s="68">
        <v>0</v>
      </c>
      <c r="H14" s="69">
        <v>0</v>
      </c>
      <c r="I14" s="68">
        <v>0</v>
      </c>
      <c r="J14" s="65">
        <v>0</v>
      </c>
      <c r="K14" s="68">
        <v>0</v>
      </c>
      <c r="L14" s="69">
        <v>0</v>
      </c>
      <c r="M14" s="62">
        <v>0</v>
      </c>
      <c r="N14" s="71">
        <f t="shared" si="0"/>
        <v>13708</v>
      </c>
    </row>
    <row r="15" spans="1:14" x14ac:dyDescent="0.25">
      <c r="A15" s="37">
        <v>12</v>
      </c>
      <c r="B15" s="38" t="s">
        <v>23</v>
      </c>
      <c r="C15" s="68">
        <v>0</v>
      </c>
      <c r="D15" s="69">
        <v>0</v>
      </c>
      <c r="E15" s="68">
        <v>0</v>
      </c>
      <c r="F15" s="69">
        <v>0</v>
      </c>
      <c r="G15" s="68">
        <v>0</v>
      </c>
      <c r="H15" s="69">
        <v>0</v>
      </c>
      <c r="I15" s="68">
        <v>0</v>
      </c>
      <c r="J15" s="69">
        <v>0</v>
      </c>
      <c r="K15" s="68">
        <v>0</v>
      </c>
      <c r="L15" s="69">
        <v>0</v>
      </c>
      <c r="M15" s="62">
        <v>0</v>
      </c>
      <c r="N15" s="38">
        <f t="shared" si="0"/>
        <v>0</v>
      </c>
    </row>
    <row r="16" spans="1:14" x14ac:dyDescent="0.25">
      <c r="A16" s="37">
        <v>13</v>
      </c>
      <c r="B16" s="38" t="s">
        <v>24</v>
      </c>
      <c r="C16" s="68">
        <v>1520</v>
      </c>
      <c r="D16" s="65">
        <v>4646</v>
      </c>
      <c r="E16" s="84">
        <v>730</v>
      </c>
      <c r="F16" s="65">
        <v>18172</v>
      </c>
      <c r="G16" s="84">
        <v>8100</v>
      </c>
      <c r="H16" s="65">
        <v>931</v>
      </c>
      <c r="I16" s="68">
        <v>0</v>
      </c>
      <c r="J16" s="65">
        <v>10321</v>
      </c>
      <c r="K16" s="84">
        <v>6822</v>
      </c>
      <c r="L16" s="69">
        <v>215</v>
      </c>
      <c r="M16" s="155">
        <v>1244</v>
      </c>
      <c r="N16" s="71">
        <f t="shared" si="0"/>
        <v>52701</v>
      </c>
    </row>
    <row r="17" spans="1:14" x14ac:dyDescent="0.25">
      <c r="A17" s="37">
        <v>14</v>
      </c>
      <c r="B17" s="38" t="s">
        <v>25</v>
      </c>
      <c r="C17" s="68">
        <v>0</v>
      </c>
      <c r="D17" s="65">
        <v>132</v>
      </c>
      <c r="E17" s="68">
        <v>0</v>
      </c>
      <c r="F17" s="69">
        <v>0</v>
      </c>
      <c r="G17" s="68">
        <v>0</v>
      </c>
      <c r="H17" s="69">
        <v>0</v>
      </c>
      <c r="I17" s="68">
        <v>0</v>
      </c>
      <c r="J17" s="69">
        <v>0</v>
      </c>
      <c r="K17" s="68">
        <v>0</v>
      </c>
      <c r="L17" s="69">
        <v>0</v>
      </c>
      <c r="M17" s="62">
        <v>0</v>
      </c>
      <c r="N17" s="71">
        <f t="shared" si="0"/>
        <v>132</v>
      </c>
    </row>
    <row r="18" spans="1:14" x14ac:dyDescent="0.25">
      <c r="A18" s="37">
        <v>15</v>
      </c>
      <c r="B18" s="38" t="s">
        <v>26</v>
      </c>
      <c r="C18" s="84">
        <v>706</v>
      </c>
      <c r="D18" s="69">
        <v>0</v>
      </c>
      <c r="E18" s="68">
        <v>0</v>
      </c>
      <c r="F18" s="69">
        <v>0</v>
      </c>
      <c r="G18" s="68">
        <v>0</v>
      </c>
      <c r="H18" s="69">
        <v>0</v>
      </c>
      <c r="I18" s="68">
        <v>0</v>
      </c>
      <c r="J18" s="69">
        <v>0</v>
      </c>
      <c r="K18" s="68">
        <v>0</v>
      </c>
      <c r="L18" s="69">
        <v>0</v>
      </c>
      <c r="M18" s="62">
        <v>0</v>
      </c>
      <c r="N18" s="71">
        <f t="shared" si="0"/>
        <v>706</v>
      </c>
    </row>
    <row r="19" spans="1:14" x14ac:dyDescent="0.25">
      <c r="A19" s="37">
        <v>16</v>
      </c>
      <c r="B19" s="38" t="s">
        <v>27</v>
      </c>
      <c r="C19" s="84">
        <v>177</v>
      </c>
      <c r="D19" s="65">
        <v>200</v>
      </c>
      <c r="E19" s="68">
        <v>33</v>
      </c>
      <c r="F19" s="69">
        <v>0</v>
      </c>
      <c r="G19" s="68">
        <v>0</v>
      </c>
      <c r="H19" s="69">
        <v>0</v>
      </c>
      <c r="I19" s="68">
        <v>0</v>
      </c>
      <c r="J19" s="69">
        <v>807</v>
      </c>
      <c r="K19" s="68">
        <v>0</v>
      </c>
      <c r="L19" s="69">
        <v>0</v>
      </c>
      <c r="M19" s="62">
        <v>0</v>
      </c>
      <c r="N19" s="71">
        <f t="shared" si="0"/>
        <v>1217</v>
      </c>
    </row>
    <row r="20" spans="1:14" x14ac:dyDescent="0.25">
      <c r="A20" s="37">
        <v>17</v>
      </c>
      <c r="B20" s="38" t="s">
        <v>28</v>
      </c>
      <c r="C20" s="68">
        <v>0</v>
      </c>
      <c r="D20" s="69">
        <v>0</v>
      </c>
      <c r="E20" s="68">
        <v>0</v>
      </c>
      <c r="F20" s="69">
        <v>0</v>
      </c>
      <c r="G20" s="68">
        <v>0</v>
      </c>
      <c r="H20" s="69">
        <v>0</v>
      </c>
      <c r="I20" s="68">
        <v>0</v>
      </c>
      <c r="J20" s="69">
        <v>0</v>
      </c>
      <c r="K20" s="68">
        <v>0</v>
      </c>
      <c r="L20" s="69">
        <v>0</v>
      </c>
      <c r="M20" s="62">
        <v>0</v>
      </c>
      <c r="N20" s="38">
        <f t="shared" si="0"/>
        <v>0</v>
      </c>
    </row>
    <row r="21" spans="1:14" ht="15.75" thickBot="1" x14ac:dyDescent="0.3">
      <c r="A21" s="40">
        <v>18</v>
      </c>
      <c r="B21" s="41" t="s">
        <v>29</v>
      </c>
      <c r="C21" s="93">
        <v>1076</v>
      </c>
      <c r="D21" s="154">
        <v>8179</v>
      </c>
      <c r="E21" s="93">
        <v>2276</v>
      </c>
      <c r="F21" s="154">
        <v>3570</v>
      </c>
      <c r="G21" s="93">
        <v>619</v>
      </c>
      <c r="H21" s="154">
        <v>5190</v>
      </c>
      <c r="I21" s="85">
        <v>440</v>
      </c>
      <c r="J21" s="154">
        <v>975</v>
      </c>
      <c r="K21" s="93">
        <v>4538</v>
      </c>
      <c r="L21" s="154">
        <v>2350</v>
      </c>
      <c r="M21" s="156">
        <v>576</v>
      </c>
      <c r="N21" s="158">
        <f t="shared" si="0"/>
        <v>29789</v>
      </c>
    </row>
    <row r="22" spans="1:14" ht="15.75" thickBot="1" x14ac:dyDescent="0.3">
      <c r="A22" s="43"/>
      <c r="B22" s="44" t="s">
        <v>30</v>
      </c>
      <c r="C22" s="48">
        <f t="shared" ref="C22:M22" si="1">SUM(C4:C21)</f>
        <v>169724</v>
      </c>
      <c r="D22" s="49">
        <f>SUM(D4:D21)</f>
        <v>407453</v>
      </c>
      <c r="E22" s="48">
        <f>SUM(E4:E21)</f>
        <v>170806</v>
      </c>
      <c r="F22" s="49">
        <f t="shared" si="1"/>
        <v>259030</v>
      </c>
      <c r="G22" s="99">
        <f t="shared" si="1"/>
        <v>180259</v>
      </c>
      <c r="H22" s="49">
        <f t="shared" si="1"/>
        <v>270589</v>
      </c>
      <c r="I22" s="48">
        <f>SUM(I4:I21)</f>
        <v>132766</v>
      </c>
      <c r="J22" s="49">
        <f t="shared" si="1"/>
        <v>234509</v>
      </c>
      <c r="K22" s="99">
        <f t="shared" si="1"/>
        <v>233188</v>
      </c>
      <c r="L22" s="49">
        <f t="shared" si="1"/>
        <v>152660</v>
      </c>
      <c r="M22" s="63">
        <f t="shared" si="1"/>
        <v>146034</v>
      </c>
      <c r="N22" s="46">
        <f>SUM(N4:N21)</f>
        <v>2357018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9"/>
      <c r="J23" s="1"/>
      <c r="K23" s="1"/>
      <c r="L23" s="1"/>
      <c r="M23" s="1"/>
      <c r="N23" s="1"/>
    </row>
    <row r="24" spans="1:14" ht="15.75" thickBot="1" x14ac:dyDescent="0.3">
      <c r="A24" s="311" t="s">
        <v>31</v>
      </c>
      <c r="B24" s="312"/>
      <c r="C24" s="55">
        <f>C22/N22</f>
        <v>7.200793545064145E-2</v>
      </c>
      <c r="D24" s="54">
        <f>D22/N22</f>
        <v>0.17286800525070237</v>
      </c>
      <c r="E24" s="55">
        <f>E22/N22</f>
        <v>7.2466990069655818E-2</v>
      </c>
      <c r="F24" s="54">
        <f>F22/N22</f>
        <v>0.10989733638012099</v>
      </c>
      <c r="G24" s="55">
        <f>G22/N22</f>
        <v>7.6477566145018827E-2</v>
      </c>
      <c r="H24" s="54">
        <f>H22/N22</f>
        <v>0.11480141432946206</v>
      </c>
      <c r="I24" s="55">
        <f>I22/N22</f>
        <v>5.6327953371590717E-2</v>
      </c>
      <c r="J24" s="54">
        <f>J22/N22</f>
        <v>9.949393683035089E-2</v>
      </c>
      <c r="K24" s="55">
        <f>K22/N22</f>
        <v>9.8933482900851841E-2</v>
      </c>
      <c r="L24" s="54">
        <f>L22/N22</f>
        <v>6.4768279240973128E-2</v>
      </c>
      <c r="M24" s="55">
        <f>M22/N22</f>
        <v>6.1957100030631929E-2</v>
      </c>
      <c r="N24" s="54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04" t="s">
        <v>90</v>
      </c>
      <c r="D26" s="305"/>
      <c r="E26" s="305"/>
      <c r="F26" s="305"/>
      <c r="G26" s="306"/>
      <c r="H26" s="307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0" t="s">
        <v>11</v>
      </c>
      <c r="D27" s="170" t="s">
        <v>32</v>
      </c>
      <c r="E27" s="250" t="s">
        <v>7</v>
      </c>
      <c r="F27" s="170" t="s">
        <v>9</v>
      </c>
      <c r="G27" s="251" t="s">
        <v>4</v>
      </c>
      <c r="H27" s="308"/>
      <c r="I27" s="1"/>
      <c r="J27" s="107"/>
      <c r="K27" s="302" t="s">
        <v>33</v>
      </c>
      <c r="L27" s="303"/>
      <c r="M27" s="148">
        <f>N22</f>
        <v>2357018</v>
      </c>
      <c r="N27" s="149">
        <f>M27/M29</f>
        <v>0.98189568156662199</v>
      </c>
    </row>
    <row r="28" spans="1:14" ht="15.75" thickBot="1" x14ac:dyDescent="0.3">
      <c r="A28" s="25">
        <v>19</v>
      </c>
      <c r="B28" s="171" t="s">
        <v>34</v>
      </c>
      <c r="C28" s="147">
        <v>7218</v>
      </c>
      <c r="D28" s="57">
        <v>31898</v>
      </c>
      <c r="E28" s="147">
        <v>3193</v>
      </c>
      <c r="F28" s="57">
        <v>1117</v>
      </c>
      <c r="G28" s="147">
        <v>33</v>
      </c>
      <c r="H28" s="57">
        <f>SUM(C28:G28)</f>
        <v>43459</v>
      </c>
      <c r="I28" s="1"/>
      <c r="J28" s="107"/>
      <c r="K28" s="284" t="s">
        <v>34</v>
      </c>
      <c r="L28" s="285"/>
      <c r="M28" s="147">
        <f>H28</f>
        <v>43459</v>
      </c>
      <c r="N28" s="150">
        <f>M28/M29</f>
        <v>1.8104318433378033E-2</v>
      </c>
    </row>
    <row r="29" spans="1:14" ht="15.75" thickBot="1" x14ac:dyDescent="0.3">
      <c r="A29" s="11"/>
      <c r="B29" s="19"/>
      <c r="C29" s="1"/>
      <c r="D29" s="1"/>
      <c r="E29" s="1"/>
      <c r="F29" s="1"/>
      <c r="G29" s="1"/>
      <c r="H29" s="1"/>
      <c r="I29" s="1"/>
      <c r="J29" s="107"/>
      <c r="K29" s="286" t="s">
        <v>3</v>
      </c>
      <c r="L29" s="287"/>
      <c r="M29" s="151">
        <f>M27+M28</f>
        <v>2400477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6">
        <f>C28/H28</f>
        <v>0.16608757679652086</v>
      </c>
      <c r="D30" s="108">
        <f>D28/H28</f>
        <v>0.73397915276467474</v>
      </c>
      <c r="E30" s="26">
        <f>E28/H28</f>
        <v>7.3471547895717804E-2</v>
      </c>
      <c r="F30" s="108">
        <f>F28/H28</f>
        <v>2.5702386157067582E-2</v>
      </c>
      <c r="G30" s="26">
        <f>G28/H28</f>
        <v>7.5933638601900647E-4</v>
      </c>
      <c r="H30" s="108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C1:K1"/>
    <mergeCell ref="A2:A3"/>
    <mergeCell ref="B2:B3"/>
    <mergeCell ref="C2:M2"/>
    <mergeCell ref="K28:L28"/>
    <mergeCell ref="K29:L29"/>
    <mergeCell ref="A30:B30"/>
    <mergeCell ref="A26:A27"/>
    <mergeCell ref="B26:B27"/>
    <mergeCell ref="C26:G26"/>
    <mergeCell ref="H26:H27"/>
    <mergeCell ref="K27:L27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/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30"/>
      <c r="B1" s="30"/>
      <c r="C1" s="313" t="s">
        <v>100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66"/>
    </row>
    <row r="2" spans="1:14" ht="15.75" thickBot="1" x14ac:dyDescent="0.3">
      <c r="A2" s="316" t="s">
        <v>0</v>
      </c>
      <c r="B2" s="318" t="s">
        <v>1</v>
      </c>
      <c r="C2" s="329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18" t="s">
        <v>3</v>
      </c>
    </row>
    <row r="3" spans="1:14" x14ac:dyDescent="0.25">
      <c r="A3" s="340"/>
      <c r="B3" s="341"/>
      <c r="C3" s="332" t="s">
        <v>69</v>
      </c>
      <c r="D3" s="334" t="s">
        <v>4</v>
      </c>
      <c r="E3" s="336" t="s">
        <v>5</v>
      </c>
      <c r="F3" s="334" t="s">
        <v>6</v>
      </c>
      <c r="G3" s="336" t="s">
        <v>7</v>
      </c>
      <c r="H3" s="334" t="s">
        <v>8</v>
      </c>
      <c r="I3" s="336" t="s">
        <v>116</v>
      </c>
      <c r="J3" s="318" t="s">
        <v>9</v>
      </c>
      <c r="K3" s="342" t="s">
        <v>38</v>
      </c>
      <c r="L3" s="318" t="s">
        <v>94</v>
      </c>
      <c r="M3" s="338" t="s">
        <v>11</v>
      </c>
      <c r="N3" s="330"/>
    </row>
    <row r="4" spans="1:14" ht="15.75" thickBot="1" x14ac:dyDescent="0.3">
      <c r="A4" s="337"/>
      <c r="B4" s="331"/>
      <c r="C4" s="333"/>
      <c r="D4" s="335"/>
      <c r="E4" s="337"/>
      <c r="F4" s="335"/>
      <c r="G4" s="337"/>
      <c r="H4" s="335"/>
      <c r="I4" s="337"/>
      <c r="J4" s="337"/>
      <c r="K4" s="343"/>
      <c r="L4" s="337"/>
      <c r="M4" s="339"/>
      <c r="N4" s="331"/>
    </row>
    <row r="5" spans="1:14" x14ac:dyDescent="0.25">
      <c r="A5" s="35">
        <v>1</v>
      </c>
      <c r="B5" s="36" t="s">
        <v>39</v>
      </c>
      <c r="C5" s="153">
        <v>31328</v>
      </c>
      <c r="D5" s="91">
        <v>58782</v>
      </c>
      <c r="E5" s="153">
        <v>40952</v>
      </c>
      <c r="F5" s="91">
        <v>41001</v>
      </c>
      <c r="G5" s="153">
        <v>60854</v>
      </c>
      <c r="H5" s="162">
        <v>47023</v>
      </c>
      <c r="I5" s="153">
        <v>36648</v>
      </c>
      <c r="J5" s="91">
        <v>57621</v>
      </c>
      <c r="K5" s="153">
        <v>51832</v>
      </c>
      <c r="L5" s="91">
        <v>41161</v>
      </c>
      <c r="M5" s="153">
        <v>29532</v>
      </c>
      <c r="N5" s="157">
        <f t="shared" ref="N5:N17" si="0">SUM(C5:M5)</f>
        <v>496734</v>
      </c>
    </row>
    <row r="6" spans="1:14" x14ac:dyDescent="0.25">
      <c r="A6" s="37">
        <v>2</v>
      </c>
      <c r="B6" s="38" t="s">
        <v>40</v>
      </c>
      <c r="C6" s="84">
        <v>3096</v>
      </c>
      <c r="D6" s="65">
        <v>6779</v>
      </c>
      <c r="E6" s="84">
        <v>4070</v>
      </c>
      <c r="F6" s="65">
        <v>5871</v>
      </c>
      <c r="G6" s="84">
        <v>4904</v>
      </c>
      <c r="H6" s="65">
        <v>3860</v>
      </c>
      <c r="I6" s="84">
        <v>3409</v>
      </c>
      <c r="J6" s="65">
        <v>6007</v>
      </c>
      <c r="K6" s="84">
        <v>5359</v>
      </c>
      <c r="L6" s="65">
        <v>3766</v>
      </c>
      <c r="M6" s="84">
        <v>3424</v>
      </c>
      <c r="N6" s="71">
        <f t="shared" si="0"/>
        <v>50545</v>
      </c>
    </row>
    <row r="7" spans="1:14" x14ac:dyDescent="0.25">
      <c r="A7" s="37">
        <v>3</v>
      </c>
      <c r="B7" s="38" t="s">
        <v>41</v>
      </c>
      <c r="C7" s="68">
        <v>192</v>
      </c>
      <c r="D7" s="69">
        <v>458</v>
      </c>
      <c r="E7" s="68">
        <v>250</v>
      </c>
      <c r="F7" s="69">
        <v>352</v>
      </c>
      <c r="G7" s="68">
        <v>441</v>
      </c>
      <c r="H7" s="69">
        <v>819</v>
      </c>
      <c r="I7" s="68">
        <v>286</v>
      </c>
      <c r="J7" s="69">
        <v>582</v>
      </c>
      <c r="K7" s="68">
        <v>349</v>
      </c>
      <c r="L7" s="69">
        <v>380</v>
      </c>
      <c r="M7" s="68">
        <v>126</v>
      </c>
      <c r="N7" s="71">
        <f t="shared" si="0"/>
        <v>4235</v>
      </c>
    </row>
    <row r="8" spans="1:14" x14ac:dyDescent="0.25">
      <c r="A8" s="37">
        <v>4</v>
      </c>
      <c r="B8" s="38" t="s">
        <v>42</v>
      </c>
      <c r="C8" s="68">
        <v>257</v>
      </c>
      <c r="D8" s="69">
        <v>339</v>
      </c>
      <c r="E8" s="68">
        <v>161</v>
      </c>
      <c r="F8" s="65">
        <v>265</v>
      </c>
      <c r="G8" s="84">
        <v>719</v>
      </c>
      <c r="H8" s="69">
        <v>240</v>
      </c>
      <c r="I8" s="68">
        <v>136</v>
      </c>
      <c r="J8" s="69">
        <v>278</v>
      </c>
      <c r="K8" s="84">
        <v>471</v>
      </c>
      <c r="L8" s="69">
        <v>237</v>
      </c>
      <c r="M8" s="68">
        <v>248</v>
      </c>
      <c r="N8" s="71">
        <f t="shared" si="0"/>
        <v>3351</v>
      </c>
    </row>
    <row r="9" spans="1:14" x14ac:dyDescent="0.25">
      <c r="A9" s="37">
        <v>5</v>
      </c>
      <c r="B9" s="38" t="s">
        <v>43</v>
      </c>
      <c r="C9" s="68">
        <v>42</v>
      </c>
      <c r="D9" s="69">
        <v>47</v>
      </c>
      <c r="E9" s="68">
        <v>144</v>
      </c>
      <c r="F9" s="69">
        <v>37</v>
      </c>
      <c r="G9" s="68">
        <v>72</v>
      </c>
      <c r="H9" s="69">
        <v>39</v>
      </c>
      <c r="I9" s="68">
        <v>34</v>
      </c>
      <c r="J9" s="69">
        <v>58</v>
      </c>
      <c r="K9" s="85">
        <v>168</v>
      </c>
      <c r="L9" s="69">
        <v>72</v>
      </c>
      <c r="M9" s="68">
        <v>22</v>
      </c>
      <c r="N9" s="38">
        <f t="shared" si="0"/>
        <v>735</v>
      </c>
    </row>
    <row r="10" spans="1:14" x14ac:dyDescent="0.25">
      <c r="A10" s="37">
        <v>6</v>
      </c>
      <c r="B10" s="38" t="s">
        <v>44</v>
      </c>
      <c r="C10" s="84">
        <v>1516</v>
      </c>
      <c r="D10" s="65">
        <v>2851</v>
      </c>
      <c r="E10" s="84">
        <v>1375</v>
      </c>
      <c r="F10" s="65">
        <v>2814</v>
      </c>
      <c r="G10" s="84">
        <v>2471</v>
      </c>
      <c r="H10" s="65">
        <v>1997</v>
      </c>
      <c r="I10" s="84">
        <v>1234</v>
      </c>
      <c r="J10" s="65">
        <v>2644</v>
      </c>
      <c r="K10" s="84">
        <v>2735</v>
      </c>
      <c r="L10" s="65">
        <v>1332</v>
      </c>
      <c r="M10" s="84">
        <v>1890</v>
      </c>
      <c r="N10" s="71">
        <f t="shared" si="0"/>
        <v>22859</v>
      </c>
    </row>
    <row r="11" spans="1:14" x14ac:dyDescent="0.25">
      <c r="A11" s="37">
        <v>7</v>
      </c>
      <c r="B11" s="38" t="s">
        <v>45</v>
      </c>
      <c r="C11" s="68">
        <v>610</v>
      </c>
      <c r="D11" s="65">
        <v>1769</v>
      </c>
      <c r="E11" s="68">
        <v>778</v>
      </c>
      <c r="F11" s="65">
        <v>1146</v>
      </c>
      <c r="G11" s="68">
        <v>984</v>
      </c>
      <c r="H11" s="69">
        <v>684</v>
      </c>
      <c r="I11" s="68">
        <v>479</v>
      </c>
      <c r="J11" s="65">
        <v>944</v>
      </c>
      <c r="K11" s="83">
        <v>1394</v>
      </c>
      <c r="L11" s="69">
        <v>669</v>
      </c>
      <c r="M11" s="68">
        <v>762</v>
      </c>
      <c r="N11" s="71">
        <f t="shared" si="0"/>
        <v>10219</v>
      </c>
    </row>
    <row r="12" spans="1:14" x14ac:dyDescent="0.25">
      <c r="A12" s="37">
        <v>8</v>
      </c>
      <c r="B12" s="38" t="s">
        <v>46</v>
      </c>
      <c r="C12" s="68">
        <v>85</v>
      </c>
      <c r="D12" s="69">
        <v>123</v>
      </c>
      <c r="E12" s="68">
        <v>196</v>
      </c>
      <c r="F12" s="69">
        <v>88</v>
      </c>
      <c r="G12" s="68">
        <v>190</v>
      </c>
      <c r="H12" s="69">
        <v>114</v>
      </c>
      <c r="I12" s="68">
        <v>97</v>
      </c>
      <c r="J12" s="69">
        <v>217</v>
      </c>
      <c r="K12" s="68">
        <v>330</v>
      </c>
      <c r="L12" s="69">
        <v>146</v>
      </c>
      <c r="M12" s="68">
        <v>63</v>
      </c>
      <c r="N12" s="71">
        <f t="shared" si="0"/>
        <v>1649</v>
      </c>
    </row>
    <row r="13" spans="1:14" ht="22.5" x14ac:dyDescent="0.25">
      <c r="A13" s="37">
        <v>9</v>
      </c>
      <c r="B13" s="67" t="s">
        <v>47</v>
      </c>
      <c r="C13" s="68">
        <v>0</v>
      </c>
      <c r="D13" s="69">
        <v>0</v>
      </c>
      <c r="E13" s="68">
        <v>0</v>
      </c>
      <c r="F13" s="69">
        <v>0</v>
      </c>
      <c r="G13" s="68">
        <v>0</v>
      </c>
      <c r="H13" s="69">
        <v>0</v>
      </c>
      <c r="I13" s="68">
        <v>0</v>
      </c>
      <c r="J13" s="69">
        <v>0</v>
      </c>
      <c r="K13" s="68">
        <v>0</v>
      </c>
      <c r="L13" s="69">
        <v>0</v>
      </c>
      <c r="M13" s="68">
        <v>0</v>
      </c>
      <c r="N13" s="38">
        <f t="shared" si="0"/>
        <v>0</v>
      </c>
    </row>
    <row r="14" spans="1:14" ht="22.5" x14ac:dyDescent="0.25">
      <c r="A14" s="37">
        <v>10</v>
      </c>
      <c r="B14" s="67" t="s">
        <v>48</v>
      </c>
      <c r="C14" s="68">
        <v>0</v>
      </c>
      <c r="D14" s="69">
        <v>0</v>
      </c>
      <c r="E14" s="68">
        <v>0</v>
      </c>
      <c r="F14" s="69">
        <v>0</v>
      </c>
      <c r="G14" s="68">
        <v>0</v>
      </c>
      <c r="H14" s="69">
        <v>0</v>
      </c>
      <c r="I14" s="68">
        <v>0</v>
      </c>
      <c r="J14" s="69">
        <v>0</v>
      </c>
      <c r="K14" s="68">
        <v>0</v>
      </c>
      <c r="L14" s="69">
        <v>0</v>
      </c>
      <c r="M14" s="68">
        <v>0</v>
      </c>
      <c r="N14" s="38">
        <f t="shared" si="0"/>
        <v>0</v>
      </c>
    </row>
    <row r="15" spans="1:14" x14ac:dyDescent="0.25">
      <c r="A15" s="37">
        <v>11</v>
      </c>
      <c r="B15" s="38" t="s">
        <v>49</v>
      </c>
      <c r="C15" s="68">
        <v>0</v>
      </c>
      <c r="D15" s="69">
        <v>0</v>
      </c>
      <c r="E15" s="68">
        <v>0</v>
      </c>
      <c r="F15" s="69">
        <v>0</v>
      </c>
      <c r="G15" s="68">
        <v>0</v>
      </c>
      <c r="H15" s="65">
        <v>1302</v>
      </c>
      <c r="I15" s="68">
        <v>0</v>
      </c>
      <c r="J15" s="69">
        <v>0</v>
      </c>
      <c r="K15" s="68">
        <v>0</v>
      </c>
      <c r="L15" s="69">
        <v>0</v>
      </c>
      <c r="M15" s="68">
        <v>0</v>
      </c>
      <c r="N15" s="71">
        <f t="shared" si="0"/>
        <v>1302</v>
      </c>
    </row>
    <row r="16" spans="1:14" ht="52.5" customHeight="1" x14ac:dyDescent="0.25">
      <c r="A16" s="37">
        <v>12</v>
      </c>
      <c r="B16" s="67" t="s">
        <v>50</v>
      </c>
      <c r="C16" s="68">
        <v>0</v>
      </c>
      <c r="D16" s="69">
        <v>0</v>
      </c>
      <c r="E16" s="68">
        <v>0</v>
      </c>
      <c r="F16" s="69">
        <v>0</v>
      </c>
      <c r="G16" s="68">
        <v>0</v>
      </c>
      <c r="H16" s="69">
        <v>0</v>
      </c>
      <c r="I16" s="68">
        <v>0</v>
      </c>
      <c r="J16" s="69">
        <v>0</v>
      </c>
      <c r="K16" s="68">
        <v>0</v>
      </c>
      <c r="L16" s="69">
        <v>0</v>
      </c>
      <c r="M16" s="68">
        <v>0</v>
      </c>
      <c r="N16" s="38">
        <f>SUM(C16:M16)</f>
        <v>0</v>
      </c>
    </row>
    <row r="17" spans="1:14" ht="34.5" thickBot="1" x14ac:dyDescent="0.3">
      <c r="A17" s="37">
        <v>13</v>
      </c>
      <c r="B17" s="67" t="s">
        <v>51</v>
      </c>
      <c r="C17" s="68">
        <v>103</v>
      </c>
      <c r="D17" s="69">
        <v>0</v>
      </c>
      <c r="E17" s="68">
        <v>0</v>
      </c>
      <c r="F17" s="69">
        <v>0</v>
      </c>
      <c r="G17" s="68">
        <v>0</v>
      </c>
      <c r="H17" s="69">
        <v>0</v>
      </c>
      <c r="I17" s="68">
        <v>0</v>
      </c>
      <c r="J17" s="69">
        <v>0</v>
      </c>
      <c r="K17" s="68">
        <v>0</v>
      </c>
      <c r="L17" s="69">
        <v>0</v>
      </c>
      <c r="M17" s="68">
        <v>0</v>
      </c>
      <c r="N17" s="38">
        <f t="shared" si="0"/>
        <v>103</v>
      </c>
    </row>
    <row r="18" spans="1:14" ht="15.75" thickBot="1" x14ac:dyDescent="0.3">
      <c r="A18" s="43"/>
      <c r="B18" s="44" t="s">
        <v>37</v>
      </c>
      <c r="C18" s="48">
        <f t="shared" ref="C18:M18" si="1">SUM(C5:C17)</f>
        <v>37229</v>
      </c>
      <c r="D18" s="49">
        <f t="shared" si="1"/>
        <v>71148</v>
      </c>
      <c r="E18" s="48">
        <f t="shared" si="1"/>
        <v>47926</v>
      </c>
      <c r="F18" s="49">
        <f t="shared" si="1"/>
        <v>51574</v>
      </c>
      <c r="G18" s="48">
        <f>SUM(G5:G17)</f>
        <v>70635</v>
      </c>
      <c r="H18" s="49">
        <f t="shared" si="1"/>
        <v>56078</v>
      </c>
      <c r="I18" s="48">
        <f t="shared" si="1"/>
        <v>42323</v>
      </c>
      <c r="J18" s="49">
        <f t="shared" si="1"/>
        <v>68351</v>
      </c>
      <c r="K18" s="48">
        <f t="shared" si="1"/>
        <v>62638</v>
      </c>
      <c r="L18" s="49">
        <f t="shared" si="1"/>
        <v>47763</v>
      </c>
      <c r="M18" s="48">
        <f t="shared" si="1"/>
        <v>36067</v>
      </c>
      <c r="N18" s="46">
        <f>SUM(N5:N17)</f>
        <v>591732</v>
      </c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311" t="s">
        <v>53</v>
      </c>
      <c r="B20" s="312"/>
      <c r="C20" s="55">
        <f>C18/N18</f>
        <v>6.291530625350665E-2</v>
      </c>
      <c r="D20" s="54">
        <f>D18/N18</f>
        <v>0.12023686398572327</v>
      </c>
      <c r="E20" s="55">
        <f>E18/N18</f>
        <v>8.0992746716418915E-2</v>
      </c>
      <c r="F20" s="54">
        <f>F18/N18</f>
        <v>8.7157699769490241E-2</v>
      </c>
      <c r="G20" s="55">
        <f>G18/N18</f>
        <v>0.11936991746263512</v>
      </c>
      <c r="H20" s="54">
        <f>H18/N18</f>
        <v>9.476925364861119E-2</v>
      </c>
      <c r="I20" s="55">
        <f>I18/N18</f>
        <v>7.1523933131890788E-2</v>
      </c>
      <c r="J20" s="54">
        <f>J18/N18</f>
        <v>0.11551006198752138</v>
      </c>
      <c r="K20" s="55">
        <f>K18/N18</f>
        <v>0.10585535343702893</v>
      </c>
      <c r="L20" s="54">
        <f>L18/N18</f>
        <v>8.0717284175944509E-2</v>
      </c>
      <c r="M20" s="55">
        <f>M18/N18</f>
        <v>6.0951579431229003E-2</v>
      </c>
      <c r="N20" s="54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RowHeight="15" x14ac:dyDescent="0.25"/>
  <cols>
    <col min="1" max="1" width="4.42578125" customWidth="1"/>
    <col min="2" max="2" width="28.28515625" customWidth="1"/>
  </cols>
  <sheetData>
    <row r="1" spans="1:14" ht="26.25" customHeight="1" thickBot="1" x14ac:dyDescent="0.3">
      <c r="A1" s="30"/>
      <c r="B1" s="30"/>
      <c r="C1" s="313" t="s">
        <v>101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223" t="s">
        <v>52</v>
      </c>
    </row>
    <row r="2" spans="1:14" ht="15.75" thickBot="1" x14ac:dyDescent="0.3">
      <c r="A2" s="316" t="s">
        <v>0</v>
      </c>
      <c r="B2" s="318" t="s">
        <v>1</v>
      </c>
      <c r="C2" s="329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18" t="s">
        <v>3</v>
      </c>
    </row>
    <row r="3" spans="1:14" x14ac:dyDescent="0.25">
      <c r="A3" s="340"/>
      <c r="B3" s="341"/>
      <c r="C3" s="345" t="s">
        <v>69</v>
      </c>
      <c r="D3" s="318" t="s">
        <v>4</v>
      </c>
      <c r="E3" s="336" t="s">
        <v>5</v>
      </c>
      <c r="F3" s="318" t="s">
        <v>6</v>
      </c>
      <c r="G3" s="336" t="s">
        <v>7</v>
      </c>
      <c r="H3" s="318" t="s">
        <v>8</v>
      </c>
      <c r="I3" s="336" t="s">
        <v>116</v>
      </c>
      <c r="J3" s="318" t="s">
        <v>9</v>
      </c>
      <c r="K3" s="351" t="s">
        <v>38</v>
      </c>
      <c r="L3" s="318" t="s">
        <v>94</v>
      </c>
      <c r="M3" s="336" t="s">
        <v>11</v>
      </c>
      <c r="N3" s="330"/>
    </row>
    <row r="4" spans="1:14" ht="9" customHeight="1" x14ac:dyDescent="0.25">
      <c r="A4" s="349"/>
      <c r="B4" s="344"/>
      <c r="C4" s="346"/>
      <c r="D4" s="344"/>
      <c r="E4" s="348"/>
      <c r="F4" s="344"/>
      <c r="G4" s="348"/>
      <c r="H4" s="344"/>
      <c r="I4" s="348"/>
      <c r="J4" s="344"/>
      <c r="K4" s="352"/>
      <c r="L4" s="344"/>
      <c r="M4" s="348"/>
      <c r="N4" s="344"/>
    </row>
    <row r="5" spans="1:14" ht="5.25" customHeight="1" thickBot="1" x14ac:dyDescent="0.3">
      <c r="A5" s="337"/>
      <c r="B5" s="331"/>
      <c r="C5" s="347"/>
      <c r="D5" s="337"/>
      <c r="E5" s="337"/>
      <c r="F5" s="337"/>
      <c r="G5" s="337"/>
      <c r="H5" s="337"/>
      <c r="I5" s="337"/>
      <c r="J5" s="337"/>
      <c r="K5" s="353"/>
      <c r="L5" s="337"/>
      <c r="M5" s="337"/>
      <c r="N5" s="331"/>
    </row>
    <row r="6" spans="1:14" x14ac:dyDescent="0.25">
      <c r="A6" s="35">
        <v>1</v>
      </c>
      <c r="B6" s="36" t="s">
        <v>39</v>
      </c>
      <c r="C6" s="83">
        <v>157074</v>
      </c>
      <c r="D6" s="91">
        <v>318582</v>
      </c>
      <c r="E6" s="153">
        <v>216743</v>
      </c>
      <c r="F6" s="169">
        <v>228509</v>
      </c>
      <c r="G6" s="191">
        <v>336958</v>
      </c>
      <c r="H6" s="169">
        <v>249748</v>
      </c>
      <c r="I6" s="191">
        <v>203362</v>
      </c>
      <c r="J6" s="169">
        <v>298159</v>
      </c>
      <c r="K6" s="191">
        <v>272255</v>
      </c>
      <c r="L6" s="169">
        <v>222549</v>
      </c>
      <c r="M6" s="191">
        <v>155699</v>
      </c>
      <c r="N6" s="157">
        <f t="shared" ref="N6:N16" si="0">SUM(C6:M6)</f>
        <v>2659638</v>
      </c>
    </row>
    <row r="7" spans="1:14" x14ac:dyDescent="0.25">
      <c r="A7" s="37">
        <v>2</v>
      </c>
      <c r="B7" s="38" t="s">
        <v>40</v>
      </c>
      <c r="C7" s="84">
        <v>36433</v>
      </c>
      <c r="D7" s="65">
        <v>80673</v>
      </c>
      <c r="E7" s="84">
        <v>46948</v>
      </c>
      <c r="F7" s="71">
        <v>65956</v>
      </c>
      <c r="G7" s="192">
        <v>54526</v>
      </c>
      <c r="H7" s="71">
        <v>42150</v>
      </c>
      <c r="I7" s="192">
        <v>36192</v>
      </c>
      <c r="J7" s="71">
        <v>59065</v>
      </c>
      <c r="K7" s="192">
        <v>63318</v>
      </c>
      <c r="L7" s="71">
        <v>42323</v>
      </c>
      <c r="M7" s="192">
        <v>38253</v>
      </c>
      <c r="N7" s="71">
        <f t="shared" si="0"/>
        <v>565837</v>
      </c>
    </row>
    <row r="8" spans="1:14" x14ac:dyDescent="0.25">
      <c r="A8" s="37">
        <v>3</v>
      </c>
      <c r="B8" s="38" t="s">
        <v>41</v>
      </c>
      <c r="C8" s="84">
        <v>3945</v>
      </c>
      <c r="D8" s="65">
        <v>9561</v>
      </c>
      <c r="E8" s="84">
        <v>5011</v>
      </c>
      <c r="F8" s="71">
        <v>9753</v>
      </c>
      <c r="G8" s="192">
        <v>9350</v>
      </c>
      <c r="H8" s="71">
        <v>7200</v>
      </c>
      <c r="I8" s="192">
        <v>7308</v>
      </c>
      <c r="J8" s="71">
        <v>14983</v>
      </c>
      <c r="K8" s="192">
        <v>7603</v>
      </c>
      <c r="L8" s="71">
        <v>8588</v>
      </c>
      <c r="M8" s="192">
        <v>2372</v>
      </c>
      <c r="N8" s="71">
        <f t="shared" si="0"/>
        <v>85674</v>
      </c>
    </row>
    <row r="9" spans="1:14" x14ac:dyDescent="0.25">
      <c r="A9" s="37">
        <v>4</v>
      </c>
      <c r="B9" s="38" t="s">
        <v>42</v>
      </c>
      <c r="C9" s="68">
        <v>202</v>
      </c>
      <c r="D9" s="69">
        <v>260</v>
      </c>
      <c r="E9" s="68">
        <v>129</v>
      </c>
      <c r="F9" s="38">
        <v>223</v>
      </c>
      <c r="G9" s="192">
        <v>498</v>
      </c>
      <c r="H9" s="38">
        <v>182</v>
      </c>
      <c r="I9" s="58">
        <v>98</v>
      </c>
      <c r="J9" s="38">
        <v>211</v>
      </c>
      <c r="K9" s="192">
        <v>437</v>
      </c>
      <c r="L9" s="38">
        <v>179</v>
      </c>
      <c r="M9" s="58">
        <v>183</v>
      </c>
      <c r="N9" s="71">
        <f t="shared" si="0"/>
        <v>2602</v>
      </c>
    </row>
    <row r="10" spans="1:14" x14ac:dyDescent="0.25">
      <c r="A10" s="37">
        <v>5</v>
      </c>
      <c r="B10" s="38" t="s">
        <v>43</v>
      </c>
      <c r="C10" s="68">
        <v>139</v>
      </c>
      <c r="D10" s="69">
        <v>130</v>
      </c>
      <c r="E10" s="68">
        <v>336</v>
      </c>
      <c r="F10" s="38">
        <v>111</v>
      </c>
      <c r="G10" s="58">
        <v>222</v>
      </c>
      <c r="H10" s="38">
        <v>123</v>
      </c>
      <c r="I10" s="58">
        <v>114</v>
      </c>
      <c r="J10" s="38">
        <v>182</v>
      </c>
      <c r="K10" s="193">
        <v>521</v>
      </c>
      <c r="L10" s="38">
        <v>209</v>
      </c>
      <c r="M10" s="58">
        <v>102</v>
      </c>
      <c r="N10" s="71">
        <f t="shared" si="0"/>
        <v>2189</v>
      </c>
    </row>
    <row r="11" spans="1:14" x14ac:dyDescent="0.25">
      <c r="A11" s="37">
        <v>6</v>
      </c>
      <c r="B11" s="38" t="s">
        <v>44</v>
      </c>
      <c r="C11" s="84">
        <v>1962</v>
      </c>
      <c r="D11" s="65">
        <v>4842</v>
      </c>
      <c r="E11" s="84">
        <v>2161</v>
      </c>
      <c r="F11" s="71">
        <v>4797</v>
      </c>
      <c r="G11" s="192">
        <v>3390</v>
      </c>
      <c r="H11" s="71">
        <v>2705</v>
      </c>
      <c r="I11" s="192">
        <v>1872</v>
      </c>
      <c r="J11" s="71">
        <v>3430</v>
      </c>
      <c r="K11" s="192">
        <v>3834</v>
      </c>
      <c r="L11" s="71">
        <v>2033</v>
      </c>
      <c r="M11" s="192">
        <v>3059</v>
      </c>
      <c r="N11" s="71">
        <f t="shared" si="0"/>
        <v>34085</v>
      </c>
    </row>
    <row r="12" spans="1:14" x14ac:dyDescent="0.25">
      <c r="A12" s="37">
        <v>7</v>
      </c>
      <c r="B12" s="38" t="s">
        <v>45</v>
      </c>
      <c r="C12" s="68">
        <v>213</v>
      </c>
      <c r="D12" s="69">
        <v>567</v>
      </c>
      <c r="E12" s="68">
        <v>256</v>
      </c>
      <c r="F12" s="38">
        <v>387</v>
      </c>
      <c r="G12" s="58">
        <v>317</v>
      </c>
      <c r="H12" s="38">
        <v>222</v>
      </c>
      <c r="I12" s="58">
        <v>159</v>
      </c>
      <c r="J12" s="38">
        <v>289</v>
      </c>
      <c r="K12" s="191">
        <v>604</v>
      </c>
      <c r="L12" s="38">
        <v>217</v>
      </c>
      <c r="M12" s="58">
        <v>249</v>
      </c>
      <c r="N12" s="71">
        <f t="shared" si="0"/>
        <v>3480</v>
      </c>
    </row>
    <row r="13" spans="1:14" x14ac:dyDescent="0.25">
      <c r="A13" s="37">
        <v>8</v>
      </c>
      <c r="B13" s="38" t="s">
        <v>46</v>
      </c>
      <c r="C13" s="68">
        <v>297</v>
      </c>
      <c r="D13" s="69">
        <v>427</v>
      </c>
      <c r="E13" s="68">
        <v>671</v>
      </c>
      <c r="F13" s="38">
        <v>335</v>
      </c>
      <c r="G13" s="58">
        <v>678</v>
      </c>
      <c r="H13" s="38">
        <v>501</v>
      </c>
      <c r="I13" s="58">
        <v>375</v>
      </c>
      <c r="J13" s="38">
        <v>803</v>
      </c>
      <c r="K13" s="192">
        <v>1293</v>
      </c>
      <c r="L13" s="38">
        <v>560</v>
      </c>
      <c r="M13" s="58">
        <v>250</v>
      </c>
      <c r="N13" s="71">
        <f t="shared" si="0"/>
        <v>6190</v>
      </c>
    </row>
    <row r="14" spans="1:14" ht="22.5" x14ac:dyDescent="0.25">
      <c r="A14" s="37">
        <v>9</v>
      </c>
      <c r="B14" s="67" t="s">
        <v>47</v>
      </c>
      <c r="C14" s="68">
        <v>0</v>
      </c>
      <c r="D14" s="69">
        <v>0</v>
      </c>
      <c r="E14" s="68">
        <v>0</v>
      </c>
      <c r="F14" s="38">
        <v>0</v>
      </c>
      <c r="G14" s="58">
        <v>0</v>
      </c>
      <c r="H14" s="38">
        <v>0</v>
      </c>
      <c r="I14" s="58">
        <v>0</v>
      </c>
      <c r="J14" s="38">
        <v>0</v>
      </c>
      <c r="K14" s="58">
        <v>0</v>
      </c>
      <c r="L14" s="38">
        <v>0</v>
      </c>
      <c r="M14" s="58">
        <v>0</v>
      </c>
      <c r="N14" s="38">
        <f t="shared" si="0"/>
        <v>0</v>
      </c>
    </row>
    <row r="15" spans="1:14" ht="22.5" x14ac:dyDescent="0.25">
      <c r="A15" s="37">
        <v>10</v>
      </c>
      <c r="B15" s="67" t="s">
        <v>48</v>
      </c>
      <c r="C15" s="68">
        <v>0</v>
      </c>
      <c r="D15" s="69">
        <v>0</v>
      </c>
      <c r="E15" s="68">
        <v>0</v>
      </c>
      <c r="F15" s="38">
        <v>0</v>
      </c>
      <c r="G15" s="58">
        <v>0</v>
      </c>
      <c r="H15" s="38">
        <v>0</v>
      </c>
      <c r="I15" s="58">
        <v>0</v>
      </c>
      <c r="J15" s="38">
        <v>0</v>
      </c>
      <c r="K15" s="58">
        <v>0</v>
      </c>
      <c r="L15" s="38">
        <v>0</v>
      </c>
      <c r="M15" s="58">
        <v>0</v>
      </c>
      <c r="N15" s="38">
        <f t="shared" si="0"/>
        <v>0</v>
      </c>
    </row>
    <row r="16" spans="1:14" x14ac:dyDescent="0.25">
      <c r="A16" s="37">
        <v>11</v>
      </c>
      <c r="B16" s="38" t="s">
        <v>49</v>
      </c>
      <c r="C16" s="68">
        <v>0</v>
      </c>
      <c r="D16" s="69">
        <v>0</v>
      </c>
      <c r="E16" s="68">
        <v>0</v>
      </c>
      <c r="F16" s="38">
        <v>0</v>
      </c>
      <c r="G16" s="58">
        <v>0</v>
      </c>
      <c r="H16" s="38">
        <v>769</v>
      </c>
      <c r="I16" s="58">
        <v>0</v>
      </c>
      <c r="J16" s="38">
        <v>0</v>
      </c>
      <c r="K16" s="58">
        <v>0</v>
      </c>
      <c r="L16" s="38">
        <v>0</v>
      </c>
      <c r="M16" s="58">
        <v>0</v>
      </c>
      <c r="N16" s="38">
        <f t="shared" si="0"/>
        <v>769</v>
      </c>
    </row>
    <row r="17" spans="1:14" ht="45" x14ac:dyDescent="0.25">
      <c r="A17" s="37">
        <v>12</v>
      </c>
      <c r="B17" s="67" t="s">
        <v>50</v>
      </c>
      <c r="C17" s="68">
        <v>0</v>
      </c>
      <c r="D17" s="69">
        <v>0</v>
      </c>
      <c r="E17" s="68">
        <v>0</v>
      </c>
      <c r="F17" s="38">
        <v>0</v>
      </c>
      <c r="G17" s="58">
        <v>0</v>
      </c>
      <c r="H17" s="38">
        <v>0</v>
      </c>
      <c r="I17" s="58">
        <v>0</v>
      </c>
      <c r="J17" s="38">
        <v>0</v>
      </c>
      <c r="K17" s="58">
        <v>0</v>
      </c>
      <c r="L17" s="38">
        <v>0</v>
      </c>
      <c r="M17" s="58">
        <v>0</v>
      </c>
      <c r="N17" s="38">
        <f>SUM(C17:M17)</f>
        <v>0</v>
      </c>
    </row>
    <row r="18" spans="1:14" ht="34.5" thickBot="1" x14ac:dyDescent="0.3">
      <c r="A18" s="37">
        <v>13</v>
      </c>
      <c r="B18" s="67" t="s">
        <v>51</v>
      </c>
      <c r="C18" s="68">
        <v>602</v>
      </c>
      <c r="D18" s="69">
        <v>0</v>
      </c>
      <c r="E18" s="68">
        <v>0</v>
      </c>
      <c r="F18" s="38">
        <v>0</v>
      </c>
      <c r="G18" s="58">
        <v>0</v>
      </c>
      <c r="H18" s="70">
        <v>0</v>
      </c>
      <c r="I18" s="58">
        <v>0</v>
      </c>
      <c r="J18" s="38">
        <v>0</v>
      </c>
      <c r="K18" s="58">
        <v>0</v>
      </c>
      <c r="L18" s="38">
        <v>0</v>
      </c>
      <c r="M18" s="58">
        <v>0</v>
      </c>
      <c r="N18" s="71">
        <f>SUM(C18:M18)</f>
        <v>602</v>
      </c>
    </row>
    <row r="19" spans="1:14" ht="15.75" thickBot="1" x14ac:dyDescent="0.3">
      <c r="A19" s="43"/>
      <c r="B19" s="44" t="s">
        <v>37</v>
      </c>
      <c r="C19" s="48">
        <f t="shared" ref="C19:M19" si="1">SUM(C6:C18)</f>
        <v>200867</v>
      </c>
      <c r="D19" s="49">
        <f>SUM(D6:D18)</f>
        <v>415042</v>
      </c>
      <c r="E19" s="48">
        <f t="shared" si="1"/>
        <v>272255</v>
      </c>
      <c r="F19" s="46">
        <f>SUM(F6:F18)</f>
        <v>310071</v>
      </c>
      <c r="G19" s="48">
        <f t="shared" si="1"/>
        <v>405939</v>
      </c>
      <c r="H19" s="46">
        <f t="shared" si="1"/>
        <v>303600</v>
      </c>
      <c r="I19" s="47">
        <f t="shared" si="1"/>
        <v>249480</v>
      </c>
      <c r="J19" s="46">
        <f t="shared" si="1"/>
        <v>377122</v>
      </c>
      <c r="K19" s="47">
        <f t="shared" si="1"/>
        <v>349865</v>
      </c>
      <c r="L19" s="46">
        <f t="shared" si="1"/>
        <v>276658</v>
      </c>
      <c r="M19" s="47">
        <f t="shared" si="1"/>
        <v>200167</v>
      </c>
      <c r="N19" s="46">
        <f>SUM(C19:M19)</f>
        <v>3361066</v>
      </c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311" t="s">
        <v>53</v>
      </c>
      <c r="B21" s="350"/>
      <c r="C21" s="72">
        <f>C19/N19</f>
        <v>5.9762884751444929E-2</v>
      </c>
      <c r="D21" s="73">
        <f>D19/N19</f>
        <v>0.12348522760338536</v>
      </c>
      <c r="E21" s="55">
        <f>E19/N19</f>
        <v>8.100257477835901E-2</v>
      </c>
      <c r="F21" s="73">
        <f>F19/N19</f>
        <v>9.2253767108411433E-2</v>
      </c>
      <c r="G21" s="55">
        <f>G19/N19</f>
        <v>0.1207768606745598</v>
      </c>
      <c r="H21" s="73">
        <f>H19/N19</f>
        <v>9.0328485069915324E-2</v>
      </c>
      <c r="I21" s="55">
        <f>I19/N19</f>
        <v>7.4226450774843453E-2</v>
      </c>
      <c r="J21" s="73">
        <f>J19/N19</f>
        <v>0.11220309270927735</v>
      </c>
      <c r="K21" s="55">
        <f>K19/N19</f>
        <v>0.10409346320482847</v>
      </c>
      <c r="L21" s="73">
        <f>L19/N19</f>
        <v>8.2312575831596291E-2</v>
      </c>
      <c r="M21" s="74">
        <f>M19/N19</f>
        <v>5.9554617493378592E-2</v>
      </c>
      <c r="N21" s="224">
        <f>N19/N19</f>
        <v>1</v>
      </c>
    </row>
  </sheetData>
  <mergeCells count="17">
    <mergeCell ref="C1:K1"/>
    <mergeCell ref="A2:A5"/>
    <mergeCell ref="B2:B5"/>
    <mergeCell ref="C2:M2"/>
    <mergeCell ref="A21:B21"/>
    <mergeCell ref="H3:H5"/>
    <mergeCell ref="I3:I5"/>
    <mergeCell ref="J3:J5"/>
    <mergeCell ref="K3:K5"/>
    <mergeCell ref="N2:N5"/>
    <mergeCell ref="C3:C5"/>
    <mergeCell ref="D3:D5"/>
    <mergeCell ref="E3:E5"/>
    <mergeCell ref="F3:F5"/>
    <mergeCell ref="G3:G5"/>
    <mergeCell ref="L3:L5"/>
    <mergeCell ref="M3:M5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RowHeight="15" x14ac:dyDescent="0.25"/>
  <cols>
    <col min="1" max="1" width="3.7109375" customWidth="1"/>
    <col min="2" max="2" width="21.7109375" customWidth="1"/>
    <col min="7" max="7" width="8.7109375" customWidth="1"/>
  </cols>
  <sheetData>
    <row r="1" spans="1:14" ht="24.75" customHeight="1" thickBot="1" x14ac:dyDescent="0.3">
      <c r="A1" s="30"/>
      <c r="B1" s="30"/>
      <c r="C1" s="313" t="s">
        <v>102</v>
      </c>
      <c r="D1" s="314"/>
      <c r="E1" s="314"/>
      <c r="F1" s="314"/>
      <c r="G1" s="314"/>
      <c r="H1" s="314"/>
      <c r="I1" s="314"/>
      <c r="J1" s="315"/>
      <c r="K1" s="315"/>
      <c r="L1" s="30"/>
      <c r="M1" s="30"/>
      <c r="N1" s="66"/>
    </row>
    <row r="2" spans="1:14" ht="15.75" thickBot="1" x14ac:dyDescent="0.3">
      <c r="A2" s="316" t="s">
        <v>0</v>
      </c>
      <c r="B2" s="318" t="s">
        <v>1</v>
      </c>
      <c r="C2" s="329" t="s">
        <v>2</v>
      </c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18" t="s">
        <v>3</v>
      </c>
    </row>
    <row r="3" spans="1:14" x14ac:dyDescent="0.25">
      <c r="A3" s="340"/>
      <c r="B3" s="341"/>
      <c r="C3" s="345" t="s">
        <v>69</v>
      </c>
      <c r="D3" s="318" t="s">
        <v>4</v>
      </c>
      <c r="E3" s="336" t="s">
        <v>5</v>
      </c>
      <c r="F3" s="354" t="s">
        <v>6</v>
      </c>
      <c r="G3" s="336" t="s">
        <v>7</v>
      </c>
      <c r="H3" s="334" t="s">
        <v>8</v>
      </c>
      <c r="I3" s="336" t="s">
        <v>116</v>
      </c>
      <c r="J3" s="334" t="s">
        <v>9</v>
      </c>
      <c r="K3" s="345" t="s">
        <v>10</v>
      </c>
      <c r="L3" s="318" t="s">
        <v>94</v>
      </c>
      <c r="M3" s="336" t="s">
        <v>11</v>
      </c>
      <c r="N3" s="330"/>
    </row>
    <row r="4" spans="1:14" ht="15.75" thickBot="1" x14ac:dyDescent="0.3">
      <c r="A4" s="337"/>
      <c r="B4" s="331"/>
      <c r="C4" s="347"/>
      <c r="D4" s="337"/>
      <c r="E4" s="337"/>
      <c r="F4" s="355"/>
      <c r="G4" s="337"/>
      <c r="H4" s="335"/>
      <c r="I4" s="337"/>
      <c r="J4" s="335"/>
      <c r="K4" s="347"/>
      <c r="L4" s="337"/>
      <c r="M4" s="337"/>
      <c r="N4" s="331"/>
    </row>
    <row r="5" spans="1:14" x14ac:dyDescent="0.25">
      <c r="A5" s="35">
        <v>1</v>
      </c>
      <c r="B5" s="36" t="s">
        <v>39</v>
      </c>
      <c r="C5" s="84">
        <v>10503</v>
      </c>
      <c r="D5" s="157">
        <v>25382</v>
      </c>
      <c r="E5" s="83">
        <v>14817</v>
      </c>
      <c r="F5" s="91">
        <v>18109</v>
      </c>
      <c r="G5" s="83">
        <v>23585</v>
      </c>
      <c r="H5" s="91">
        <v>19483</v>
      </c>
      <c r="I5" s="83">
        <v>14143</v>
      </c>
      <c r="J5" s="91">
        <v>24181</v>
      </c>
      <c r="K5" s="84">
        <v>20368</v>
      </c>
      <c r="L5" s="91">
        <v>13150</v>
      </c>
      <c r="M5" s="83">
        <v>11847</v>
      </c>
      <c r="N5" s="157">
        <f t="shared" ref="N5:N12" si="0">SUM(C5:M5)</f>
        <v>195568</v>
      </c>
    </row>
    <row r="6" spans="1:14" x14ac:dyDescent="0.25">
      <c r="A6" s="37">
        <v>2</v>
      </c>
      <c r="B6" s="38" t="s">
        <v>40</v>
      </c>
      <c r="C6" s="84">
        <v>492</v>
      </c>
      <c r="D6" s="71">
        <v>1776</v>
      </c>
      <c r="E6" s="84">
        <v>681</v>
      </c>
      <c r="F6" s="65">
        <v>1131</v>
      </c>
      <c r="G6" s="84">
        <v>630</v>
      </c>
      <c r="H6" s="65">
        <v>610</v>
      </c>
      <c r="I6" s="84">
        <v>390</v>
      </c>
      <c r="J6" s="65">
        <v>775</v>
      </c>
      <c r="K6" s="84">
        <v>1208</v>
      </c>
      <c r="L6" s="65">
        <v>447</v>
      </c>
      <c r="M6" s="84">
        <v>700</v>
      </c>
      <c r="N6" s="71">
        <f t="shared" si="0"/>
        <v>8840</v>
      </c>
    </row>
    <row r="7" spans="1:14" x14ac:dyDescent="0.25">
      <c r="A7" s="37">
        <v>3</v>
      </c>
      <c r="B7" s="38" t="s">
        <v>41</v>
      </c>
      <c r="C7" s="68">
        <v>30</v>
      </c>
      <c r="D7" s="71">
        <v>153</v>
      </c>
      <c r="E7" s="84">
        <v>58</v>
      </c>
      <c r="F7" s="65">
        <v>130</v>
      </c>
      <c r="G7" s="84">
        <v>130</v>
      </c>
      <c r="H7" s="69">
        <v>688</v>
      </c>
      <c r="I7" s="68">
        <v>149</v>
      </c>
      <c r="J7" s="65">
        <v>98</v>
      </c>
      <c r="K7" s="68">
        <v>118</v>
      </c>
      <c r="L7" s="65">
        <v>134</v>
      </c>
      <c r="M7" s="68">
        <v>41</v>
      </c>
      <c r="N7" s="71">
        <f t="shared" si="0"/>
        <v>1729</v>
      </c>
    </row>
    <row r="8" spans="1:14" x14ac:dyDescent="0.25">
      <c r="A8" s="37">
        <v>4</v>
      </c>
      <c r="B8" s="38" t="s">
        <v>42</v>
      </c>
      <c r="C8" s="68"/>
      <c r="D8" s="38">
        <v>0</v>
      </c>
      <c r="E8" s="68">
        <v>0</v>
      </c>
      <c r="F8" s="69">
        <v>13</v>
      </c>
      <c r="G8" s="68">
        <v>0</v>
      </c>
      <c r="H8" s="69">
        <v>0</v>
      </c>
      <c r="I8" s="68">
        <v>0</v>
      </c>
      <c r="J8" s="69">
        <v>0</v>
      </c>
      <c r="K8" s="85">
        <v>3</v>
      </c>
      <c r="L8" s="65">
        <v>0</v>
      </c>
      <c r="M8" s="68">
        <v>2</v>
      </c>
      <c r="N8" s="71">
        <f t="shared" si="0"/>
        <v>18</v>
      </c>
    </row>
    <row r="9" spans="1:14" x14ac:dyDescent="0.25">
      <c r="A9" s="37">
        <v>5</v>
      </c>
      <c r="B9" s="38" t="s">
        <v>43</v>
      </c>
      <c r="C9" s="68">
        <v>5</v>
      </c>
      <c r="D9" s="38">
        <v>10</v>
      </c>
      <c r="E9" s="68">
        <v>9</v>
      </c>
      <c r="F9" s="69">
        <v>10</v>
      </c>
      <c r="G9" s="68">
        <v>15</v>
      </c>
      <c r="H9" s="69">
        <v>7</v>
      </c>
      <c r="I9" s="68">
        <v>0</v>
      </c>
      <c r="J9" s="69">
        <v>10</v>
      </c>
      <c r="K9" s="68">
        <v>14</v>
      </c>
      <c r="L9" s="69">
        <v>11</v>
      </c>
      <c r="M9" s="68">
        <v>1</v>
      </c>
      <c r="N9" s="38">
        <f t="shared" si="0"/>
        <v>92</v>
      </c>
    </row>
    <row r="10" spans="1:14" x14ac:dyDescent="0.25">
      <c r="A10" s="37">
        <v>6</v>
      </c>
      <c r="B10" s="38" t="s">
        <v>44</v>
      </c>
      <c r="C10" s="68">
        <v>89</v>
      </c>
      <c r="D10" s="38">
        <v>257</v>
      </c>
      <c r="E10" s="68">
        <v>96</v>
      </c>
      <c r="F10" s="69">
        <v>274</v>
      </c>
      <c r="G10" s="68">
        <v>167</v>
      </c>
      <c r="H10" s="69">
        <v>133</v>
      </c>
      <c r="I10" s="68">
        <v>110</v>
      </c>
      <c r="J10" s="69">
        <v>162</v>
      </c>
      <c r="K10" s="83">
        <v>181</v>
      </c>
      <c r="L10" s="69">
        <v>86</v>
      </c>
      <c r="M10" s="68">
        <v>168</v>
      </c>
      <c r="N10" s="71">
        <f t="shared" si="0"/>
        <v>1723</v>
      </c>
    </row>
    <row r="11" spans="1:14" x14ac:dyDescent="0.25">
      <c r="A11" s="37">
        <v>7</v>
      </c>
      <c r="B11" s="38" t="s">
        <v>45</v>
      </c>
      <c r="C11" s="84">
        <v>378</v>
      </c>
      <c r="D11" s="71">
        <v>1471</v>
      </c>
      <c r="E11" s="84">
        <v>543</v>
      </c>
      <c r="F11" s="65">
        <v>925</v>
      </c>
      <c r="G11" s="84">
        <v>548</v>
      </c>
      <c r="H11" s="65">
        <v>492</v>
      </c>
      <c r="I11" s="68">
        <v>333</v>
      </c>
      <c r="J11" s="65">
        <v>623</v>
      </c>
      <c r="K11" s="83">
        <v>1033</v>
      </c>
      <c r="L11" s="69">
        <v>429</v>
      </c>
      <c r="M11" s="84">
        <v>574</v>
      </c>
      <c r="N11" s="71">
        <f t="shared" si="0"/>
        <v>7349</v>
      </c>
    </row>
    <row r="12" spans="1:14" ht="15.75" thickBot="1" x14ac:dyDescent="0.3">
      <c r="A12" s="40">
        <v>8</v>
      </c>
      <c r="B12" s="41" t="s">
        <v>46</v>
      </c>
      <c r="C12" s="85">
        <v>1</v>
      </c>
      <c r="D12" s="38">
        <v>3</v>
      </c>
      <c r="E12" s="85">
        <v>2</v>
      </c>
      <c r="F12" s="164">
        <v>0</v>
      </c>
      <c r="G12" s="85">
        <v>1</v>
      </c>
      <c r="H12" s="164">
        <v>1</v>
      </c>
      <c r="I12" s="85">
        <v>0</v>
      </c>
      <c r="J12" s="164">
        <v>3</v>
      </c>
      <c r="K12" s="85">
        <v>3</v>
      </c>
      <c r="L12" s="164">
        <v>3</v>
      </c>
      <c r="M12" s="85">
        <v>1</v>
      </c>
      <c r="N12" s="41">
        <f t="shared" si="0"/>
        <v>18</v>
      </c>
    </row>
    <row r="13" spans="1:14" ht="15.75" thickBot="1" x14ac:dyDescent="0.3">
      <c r="A13" s="75"/>
      <c r="B13" s="44" t="s">
        <v>3</v>
      </c>
      <c r="C13" s="48">
        <f t="shared" ref="C13:N13" si="1">SUM(C5:C12)</f>
        <v>11498</v>
      </c>
      <c r="D13" s="46">
        <f t="shared" si="1"/>
        <v>29052</v>
      </c>
      <c r="E13" s="48">
        <f t="shared" si="1"/>
        <v>16206</v>
      </c>
      <c r="F13" s="49">
        <f t="shared" si="1"/>
        <v>20592</v>
      </c>
      <c r="G13" s="48">
        <f t="shared" si="1"/>
        <v>25076</v>
      </c>
      <c r="H13" s="49">
        <f t="shared" si="1"/>
        <v>21414</v>
      </c>
      <c r="I13" s="48">
        <f t="shared" si="1"/>
        <v>15125</v>
      </c>
      <c r="J13" s="49">
        <f t="shared" si="1"/>
        <v>25852</v>
      </c>
      <c r="K13" s="48">
        <f t="shared" si="1"/>
        <v>22928</v>
      </c>
      <c r="L13" s="49">
        <f t="shared" si="1"/>
        <v>14260</v>
      </c>
      <c r="M13" s="48">
        <f t="shared" si="1"/>
        <v>13334</v>
      </c>
      <c r="N13" s="46">
        <f t="shared" si="1"/>
        <v>215337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11" t="s">
        <v>53</v>
      </c>
      <c r="B15" s="350"/>
      <c r="C15" s="55">
        <f>C13/N13</f>
        <v>5.3395375620538969E-2</v>
      </c>
      <c r="D15" s="73">
        <f>D13/N13</f>
        <v>0.13491411136962064</v>
      </c>
      <c r="E15" s="55">
        <f>E13/N13</f>
        <v>7.5258780423243563E-2</v>
      </c>
      <c r="F15" s="73">
        <f>F13/N13</f>
        <v>9.5626854651081797E-2</v>
      </c>
      <c r="G15" s="55">
        <f>G13/N13</f>
        <v>0.11645002948866195</v>
      </c>
      <c r="H15" s="73">
        <f>H13/N13</f>
        <v>9.9444127112386635E-2</v>
      </c>
      <c r="I15" s="55">
        <f>I13/N13</f>
        <v>7.0238742064763604E-2</v>
      </c>
      <c r="J15" s="73">
        <f>J13/N13</f>
        <v>0.12005368329641446</v>
      </c>
      <c r="K15" s="55">
        <f>K13/N13</f>
        <v>0.1064749671445223</v>
      </c>
      <c r="L15" s="73">
        <f>L13/N13</f>
        <v>6.6221782601225063E-2</v>
      </c>
      <c r="M15" s="74">
        <f>M13/N13</f>
        <v>6.1921546227541015E-2</v>
      </c>
      <c r="N15" s="224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30"/>
      <c r="B18" s="30"/>
      <c r="C18" s="313" t="s">
        <v>103</v>
      </c>
      <c r="D18" s="314"/>
      <c r="E18" s="314"/>
      <c r="F18" s="314"/>
      <c r="G18" s="314"/>
      <c r="H18" s="314"/>
      <c r="I18" s="314"/>
      <c r="J18" s="315"/>
      <c r="K18" s="315"/>
      <c r="L18" s="30"/>
      <c r="M18" s="30"/>
      <c r="N18" s="223" t="s">
        <v>36</v>
      </c>
    </row>
    <row r="19" spans="1:14" ht="15.75" thickBot="1" x14ac:dyDescent="0.3">
      <c r="A19" s="316" t="s">
        <v>0</v>
      </c>
      <c r="B19" s="318" t="s">
        <v>1</v>
      </c>
      <c r="C19" s="329" t="s">
        <v>2</v>
      </c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18" t="s">
        <v>3</v>
      </c>
    </row>
    <row r="20" spans="1:14" x14ac:dyDescent="0.25">
      <c r="A20" s="340"/>
      <c r="B20" s="341"/>
      <c r="C20" s="345" t="s">
        <v>69</v>
      </c>
      <c r="D20" s="318" t="s">
        <v>4</v>
      </c>
      <c r="E20" s="336" t="s">
        <v>5</v>
      </c>
      <c r="F20" s="354" t="s">
        <v>6</v>
      </c>
      <c r="G20" s="336" t="s">
        <v>7</v>
      </c>
      <c r="H20" s="334" t="s">
        <v>8</v>
      </c>
      <c r="I20" s="336" t="s">
        <v>116</v>
      </c>
      <c r="J20" s="334" t="s">
        <v>9</v>
      </c>
      <c r="K20" s="345" t="s">
        <v>10</v>
      </c>
      <c r="L20" s="318" t="s">
        <v>94</v>
      </c>
      <c r="M20" s="336" t="s">
        <v>11</v>
      </c>
      <c r="N20" s="330"/>
    </row>
    <row r="21" spans="1:14" ht="15.75" thickBot="1" x14ac:dyDescent="0.3">
      <c r="A21" s="337"/>
      <c r="B21" s="331"/>
      <c r="C21" s="347"/>
      <c r="D21" s="337"/>
      <c r="E21" s="337"/>
      <c r="F21" s="355"/>
      <c r="G21" s="337"/>
      <c r="H21" s="335"/>
      <c r="I21" s="337"/>
      <c r="J21" s="335"/>
      <c r="K21" s="347"/>
      <c r="L21" s="337"/>
      <c r="M21" s="337"/>
      <c r="N21" s="331"/>
    </row>
    <row r="22" spans="1:14" x14ac:dyDescent="0.25">
      <c r="A22" s="35">
        <v>1</v>
      </c>
      <c r="B22" s="36" t="s">
        <v>39</v>
      </c>
      <c r="C22" s="84">
        <v>47141</v>
      </c>
      <c r="D22" s="157">
        <v>108950</v>
      </c>
      <c r="E22" s="83">
        <v>65240</v>
      </c>
      <c r="F22" s="91">
        <v>78950</v>
      </c>
      <c r="G22" s="83">
        <v>100150</v>
      </c>
      <c r="H22" s="91">
        <v>85671</v>
      </c>
      <c r="I22" s="83">
        <v>59633</v>
      </c>
      <c r="J22" s="91">
        <v>99131</v>
      </c>
      <c r="K22" s="84">
        <v>86599</v>
      </c>
      <c r="L22" s="91">
        <v>61441</v>
      </c>
      <c r="M22" s="83">
        <v>49017</v>
      </c>
      <c r="N22" s="157">
        <f t="shared" ref="N22:N29" si="2">SUM(C22:M22)</f>
        <v>841923</v>
      </c>
    </row>
    <row r="23" spans="1:14" x14ac:dyDescent="0.25">
      <c r="A23" s="37">
        <v>2</v>
      </c>
      <c r="B23" s="38" t="s">
        <v>40</v>
      </c>
      <c r="C23" s="84">
        <v>8228</v>
      </c>
      <c r="D23" s="71">
        <v>27376</v>
      </c>
      <c r="E23" s="84">
        <v>11451</v>
      </c>
      <c r="F23" s="65">
        <v>17864</v>
      </c>
      <c r="G23" s="84">
        <v>9364</v>
      </c>
      <c r="H23" s="65">
        <v>9802</v>
      </c>
      <c r="I23" s="84">
        <v>5986</v>
      </c>
      <c r="J23" s="65">
        <v>11858</v>
      </c>
      <c r="K23" s="84">
        <v>18151</v>
      </c>
      <c r="L23" s="65">
        <v>7539</v>
      </c>
      <c r="M23" s="84">
        <v>10589</v>
      </c>
      <c r="N23" s="71">
        <f t="shared" si="2"/>
        <v>138208</v>
      </c>
    </row>
    <row r="24" spans="1:14" x14ac:dyDescent="0.25">
      <c r="A24" s="37">
        <v>3</v>
      </c>
      <c r="B24" s="38" t="s">
        <v>41</v>
      </c>
      <c r="C24" s="68">
        <v>517</v>
      </c>
      <c r="D24" s="71">
        <v>2389</v>
      </c>
      <c r="E24" s="84">
        <v>999</v>
      </c>
      <c r="F24" s="65">
        <v>2036</v>
      </c>
      <c r="G24" s="84">
        <v>2104</v>
      </c>
      <c r="H24" s="65">
        <v>6588</v>
      </c>
      <c r="I24" s="84">
        <v>2295</v>
      </c>
      <c r="J24" s="65">
        <v>1448</v>
      </c>
      <c r="K24" s="84">
        <v>1848</v>
      </c>
      <c r="L24" s="65">
        <v>2329</v>
      </c>
      <c r="M24" s="68">
        <v>614</v>
      </c>
      <c r="N24" s="71">
        <f t="shared" si="2"/>
        <v>23167</v>
      </c>
    </row>
    <row r="25" spans="1:14" x14ac:dyDescent="0.25">
      <c r="A25" s="37">
        <v>4</v>
      </c>
      <c r="B25" s="38" t="s">
        <v>42</v>
      </c>
      <c r="C25" s="68">
        <v>0</v>
      </c>
      <c r="D25" s="38">
        <v>0</v>
      </c>
      <c r="E25" s="68">
        <v>0</v>
      </c>
      <c r="F25" s="69">
        <v>143</v>
      </c>
      <c r="G25" s="68">
        <v>0</v>
      </c>
      <c r="H25" s="69">
        <v>0</v>
      </c>
      <c r="I25" s="68">
        <v>0</v>
      </c>
      <c r="J25" s="69">
        <v>0</v>
      </c>
      <c r="K25" s="85">
        <v>52</v>
      </c>
      <c r="L25" s="65">
        <v>0</v>
      </c>
      <c r="M25" s="68">
        <v>11</v>
      </c>
      <c r="N25" s="71">
        <f t="shared" si="2"/>
        <v>206</v>
      </c>
    </row>
    <row r="26" spans="1:14" x14ac:dyDescent="0.25">
      <c r="A26" s="37">
        <v>5</v>
      </c>
      <c r="B26" s="38" t="s">
        <v>43</v>
      </c>
      <c r="C26" s="68">
        <v>28</v>
      </c>
      <c r="D26" s="38">
        <v>55</v>
      </c>
      <c r="E26" s="68">
        <v>50</v>
      </c>
      <c r="F26" s="69">
        <v>45</v>
      </c>
      <c r="G26" s="68">
        <v>83</v>
      </c>
      <c r="H26" s="69">
        <v>39</v>
      </c>
      <c r="I26" s="68">
        <v>0</v>
      </c>
      <c r="J26" s="69">
        <v>55</v>
      </c>
      <c r="K26" s="68">
        <v>84</v>
      </c>
      <c r="L26" s="69">
        <v>61</v>
      </c>
      <c r="M26" s="68">
        <v>6</v>
      </c>
      <c r="N26" s="38">
        <f t="shared" si="2"/>
        <v>506</v>
      </c>
    </row>
    <row r="27" spans="1:14" x14ac:dyDescent="0.25">
      <c r="A27" s="37">
        <v>6</v>
      </c>
      <c r="B27" s="38" t="s">
        <v>44</v>
      </c>
      <c r="C27" s="68">
        <v>167</v>
      </c>
      <c r="D27" s="38">
        <v>452</v>
      </c>
      <c r="E27" s="68">
        <v>178</v>
      </c>
      <c r="F27" s="69">
        <v>478</v>
      </c>
      <c r="G27" s="68">
        <v>297</v>
      </c>
      <c r="H27" s="69">
        <v>252</v>
      </c>
      <c r="I27" s="68">
        <v>183</v>
      </c>
      <c r="J27" s="69">
        <v>271</v>
      </c>
      <c r="K27" s="83">
        <v>320</v>
      </c>
      <c r="L27" s="69">
        <v>160</v>
      </c>
      <c r="M27" s="68">
        <v>291</v>
      </c>
      <c r="N27" s="71">
        <f t="shared" si="2"/>
        <v>3049</v>
      </c>
    </row>
    <row r="28" spans="1:14" x14ac:dyDescent="0.25">
      <c r="A28" s="37">
        <v>7</v>
      </c>
      <c r="B28" s="38" t="s">
        <v>45</v>
      </c>
      <c r="C28" s="84">
        <v>2100</v>
      </c>
      <c r="D28" s="71">
        <v>7688</v>
      </c>
      <c r="E28" s="84">
        <v>2982</v>
      </c>
      <c r="F28" s="65">
        <v>4855</v>
      </c>
      <c r="G28" s="84">
        <v>2782</v>
      </c>
      <c r="H28" s="65">
        <v>2624</v>
      </c>
      <c r="I28" s="84">
        <v>1670</v>
      </c>
      <c r="J28" s="65">
        <v>3252</v>
      </c>
      <c r="K28" s="83">
        <v>5316</v>
      </c>
      <c r="L28" s="65">
        <v>2378</v>
      </c>
      <c r="M28" s="84">
        <v>2906</v>
      </c>
      <c r="N28" s="71">
        <f t="shared" si="2"/>
        <v>38553</v>
      </c>
    </row>
    <row r="29" spans="1:14" ht="15.75" thickBot="1" x14ac:dyDescent="0.3">
      <c r="A29" s="40">
        <v>8</v>
      </c>
      <c r="B29" s="41" t="s">
        <v>46</v>
      </c>
      <c r="C29" s="85">
        <v>6</v>
      </c>
      <c r="D29" s="38">
        <v>17</v>
      </c>
      <c r="E29" s="85">
        <v>11</v>
      </c>
      <c r="F29" s="164">
        <v>0</v>
      </c>
      <c r="G29" s="85">
        <v>6</v>
      </c>
      <c r="H29" s="164">
        <v>6</v>
      </c>
      <c r="I29" s="85">
        <v>0</v>
      </c>
      <c r="J29" s="164">
        <v>11</v>
      </c>
      <c r="K29" s="85">
        <v>17</v>
      </c>
      <c r="L29" s="164">
        <v>17</v>
      </c>
      <c r="M29" s="85">
        <v>6</v>
      </c>
      <c r="N29" s="41">
        <f t="shared" si="2"/>
        <v>97</v>
      </c>
    </row>
    <row r="30" spans="1:14" ht="15.75" thickBot="1" x14ac:dyDescent="0.3">
      <c r="A30" s="75"/>
      <c r="B30" s="44" t="s">
        <v>3</v>
      </c>
      <c r="C30" s="48">
        <f t="shared" ref="C30:N30" si="3">SUM(C22:C29)</f>
        <v>58187</v>
      </c>
      <c r="D30" s="46">
        <f t="shared" si="3"/>
        <v>146927</v>
      </c>
      <c r="E30" s="48">
        <f t="shared" si="3"/>
        <v>80911</v>
      </c>
      <c r="F30" s="49">
        <f>SUM(F22:F29)</f>
        <v>104371</v>
      </c>
      <c r="G30" s="48">
        <f t="shared" si="3"/>
        <v>114786</v>
      </c>
      <c r="H30" s="49">
        <f t="shared" si="3"/>
        <v>104982</v>
      </c>
      <c r="I30" s="48">
        <f t="shared" si="3"/>
        <v>69767</v>
      </c>
      <c r="J30" s="49">
        <f t="shared" si="3"/>
        <v>116026</v>
      </c>
      <c r="K30" s="48">
        <f t="shared" si="3"/>
        <v>112387</v>
      </c>
      <c r="L30" s="49">
        <f t="shared" si="3"/>
        <v>73925</v>
      </c>
      <c r="M30" s="48">
        <f t="shared" si="3"/>
        <v>63440</v>
      </c>
      <c r="N30" s="46">
        <f t="shared" si="3"/>
        <v>1045709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11" t="s">
        <v>53</v>
      </c>
      <c r="B32" s="350"/>
      <c r="C32" s="55">
        <f>C30/N30</f>
        <v>5.5643587269498494E-2</v>
      </c>
      <c r="D32" s="73">
        <f>D30/N30</f>
        <v>0.14050467194984456</v>
      </c>
      <c r="E32" s="55">
        <f>E30/N30</f>
        <v>7.7374298203419886E-2</v>
      </c>
      <c r="F32" s="73">
        <f>F30/N30</f>
        <v>9.9808837831557348E-2</v>
      </c>
      <c r="G32" s="55">
        <f>G30/N30</f>
        <v>0.10976858762810686</v>
      </c>
      <c r="H32" s="73">
        <f>H30/N30</f>
        <v>0.1003931304024351</v>
      </c>
      <c r="I32" s="55">
        <f>I30/N30</f>
        <v>6.6717413735561226E-2</v>
      </c>
      <c r="J32" s="73">
        <f>J30/N30</f>
        <v>0.11095438597162308</v>
      </c>
      <c r="K32" s="55">
        <f>K30/N30</f>
        <v>0.10747445034899766</v>
      </c>
      <c r="L32" s="73">
        <f>L30/N30</f>
        <v>7.0693663342287383E-2</v>
      </c>
      <c r="M32" s="55">
        <f>M30/N30</f>
        <v>6.0666973316668406E-2</v>
      </c>
      <c r="N32" s="224">
        <f>N30/N30</f>
        <v>1</v>
      </c>
    </row>
    <row r="35" spans="7:12" x14ac:dyDescent="0.25">
      <c r="L35" t="s">
        <v>117</v>
      </c>
    </row>
    <row r="36" spans="7:12" x14ac:dyDescent="0.25">
      <c r="G36" s="269"/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5:B15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BetiMitrovska</cp:lastModifiedBy>
  <cp:lastPrinted>2020-02-28T09:04:32Z</cp:lastPrinted>
  <dcterms:created xsi:type="dcterms:W3CDTF">2013-08-27T07:05:34Z</dcterms:created>
  <dcterms:modified xsi:type="dcterms:W3CDTF">2020-02-28T12:27:17Z</dcterms:modified>
</cp:coreProperties>
</file>