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5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M13" i="10" l="1"/>
  <c r="G12" i="57" l="1"/>
  <c r="G10" i="57"/>
  <c r="G9" i="57"/>
  <c r="G11" i="57" s="1"/>
  <c r="F12" i="57"/>
  <c r="F10" i="57"/>
  <c r="F9" i="57"/>
  <c r="F11" i="57" s="1"/>
  <c r="E12" i="57"/>
  <c r="E10" i="57"/>
  <c r="E9" i="57"/>
  <c r="D12" i="57"/>
  <c r="D10" i="57"/>
  <c r="D9" i="57"/>
  <c r="D11" i="57" l="1"/>
  <c r="E11" i="5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C34" i="34" l="1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D28" i="6" l="1"/>
  <c r="D28" i="1"/>
  <c r="C16" i="47" l="1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F16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L13" i="12" l="1"/>
  <c r="L22" i="4"/>
  <c r="L22" i="6"/>
  <c r="L18" i="8"/>
  <c r="L22" i="1"/>
  <c r="L22" i="3"/>
  <c r="L19" i="9"/>
  <c r="L22" i="5"/>
  <c r="L22" i="58"/>
  <c r="L30" i="12"/>
  <c r="D16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4" i="34"/>
  <c r="I13" i="34"/>
  <c r="I12" i="34"/>
  <c r="I18" i="34"/>
  <c r="I17" i="34"/>
  <c r="I16" i="34"/>
  <c r="E16" i="47" l="1"/>
  <c r="G16" i="47" s="1"/>
  <c r="K16" i="47" s="1"/>
  <c r="E28" i="1"/>
  <c r="H34" i="34" l="1"/>
  <c r="H30" i="34"/>
  <c r="H26" i="34"/>
  <c r="H22" i="34"/>
  <c r="H18" i="34"/>
  <c r="H10" i="34"/>
  <c r="J13" i="47" l="1"/>
  <c r="F13" i="47"/>
  <c r="E13" i="47"/>
  <c r="G13" i="47" s="1"/>
  <c r="D13" i="47"/>
  <c r="C13" i="47"/>
  <c r="H33" i="34"/>
  <c r="H32" i="34"/>
  <c r="H29" i="34"/>
  <c r="H28" i="34"/>
  <c r="H25" i="34"/>
  <c r="H24" i="34"/>
  <c r="H21" i="34"/>
  <c r="H20" i="34"/>
  <c r="H17" i="34"/>
  <c r="H16" i="34"/>
  <c r="H14" i="34"/>
  <c r="H13" i="34"/>
  <c r="H12" i="34"/>
  <c r="H9" i="34"/>
  <c r="H8" i="34"/>
  <c r="H6" i="34"/>
  <c r="H5" i="34"/>
  <c r="H4" i="34"/>
  <c r="I7" i="17" l="1"/>
  <c r="I6" i="17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4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E7" i="17" l="1"/>
  <c r="G28" i="58"/>
  <c r="F28" i="58"/>
  <c r="E28" i="58"/>
  <c r="D28" i="58"/>
  <c r="C28" i="58" l="1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K21" i="58" l="1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J21" i="58" l="1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H21" i="58" l="1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G21" i="58" l="1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22" i="58" s="1"/>
  <c r="E5" i="58"/>
  <c r="E4" i="58"/>
  <c r="D21" i="58"/>
  <c r="D20" i="58"/>
  <c r="N20" i="58" s="1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2" i="58" s="1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N6" i="58" s="1"/>
  <c r="C5" i="58"/>
  <c r="C4" i="58"/>
  <c r="N19" i="58"/>
  <c r="K22" i="58"/>
  <c r="J22" i="58" l="1"/>
  <c r="I22" i="58"/>
  <c r="M22" i="58"/>
  <c r="N8" i="58"/>
  <c r="N16" i="58"/>
  <c r="N21" i="58"/>
  <c r="H22" i="58"/>
  <c r="N17" i="58"/>
  <c r="N18" i="58"/>
  <c r="G22" i="58"/>
  <c r="F22" i="58"/>
  <c r="N4" i="58"/>
  <c r="N14" i="58"/>
  <c r="N12" i="58"/>
  <c r="N15" i="58"/>
  <c r="N11" i="58"/>
  <c r="N7" i="58"/>
  <c r="N5" i="58"/>
  <c r="N10" i="58"/>
  <c r="C22" i="58"/>
  <c r="N9" i="58"/>
  <c r="N13" i="58"/>
  <c r="H28" i="58"/>
  <c r="D30" i="58" s="1"/>
  <c r="E30" i="58" l="1"/>
  <c r="C30" i="58"/>
  <c r="F30" i="58"/>
  <c r="N22" i="58"/>
  <c r="K24" i="58" s="1"/>
  <c r="H30" i="58"/>
  <c r="M28" i="58"/>
  <c r="G30" i="58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J24" i="58" l="1"/>
  <c r="D24" i="58"/>
  <c r="G24" i="58"/>
  <c r="C24" i="58"/>
  <c r="E24" i="58"/>
  <c r="H24" i="58"/>
  <c r="F24" i="58"/>
  <c r="I24" i="58"/>
  <c r="L24" i="58"/>
  <c r="M24" i="58"/>
  <c r="N24" i="58"/>
  <c r="M27" i="58"/>
  <c r="M29" i="58" s="1"/>
  <c r="N29" i="58" s="1"/>
  <c r="G12" i="47"/>
  <c r="L10" i="34"/>
  <c r="L9" i="34"/>
  <c r="L8" i="34"/>
  <c r="L6" i="34"/>
  <c r="L5" i="34"/>
  <c r="L4" i="34"/>
  <c r="N27" i="58" l="1"/>
  <c r="N28" i="58"/>
  <c r="J6" i="34"/>
  <c r="J5" i="34"/>
  <c r="J4" i="34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2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2" i="1" l="1"/>
  <c r="E21" i="5" l="1"/>
  <c r="E20" i="5"/>
  <c r="E19" i="5"/>
  <c r="E18" i="5"/>
  <c r="E17" i="5"/>
  <c r="E16" i="5"/>
  <c r="E15" i="5"/>
  <c r="E14" i="5"/>
  <c r="E13" i="5"/>
  <c r="E12" i="5"/>
  <c r="E11" i="5"/>
  <c r="E10" i="5"/>
  <c r="E8" i="5"/>
  <c r="E7" i="5"/>
  <c r="E6" i="5"/>
  <c r="E5" i="5"/>
  <c r="E4" i="5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2" i="1" l="1"/>
  <c r="E22" i="5"/>
  <c r="I20" i="47"/>
  <c r="F20" i="47"/>
  <c r="E20" i="47"/>
  <c r="D20" i="47"/>
  <c r="C20" i="47"/>
  <c r="D13" i="17"/>
  <c r="D12" i="17"/>
  <c r="D28" i="10"/>
  <c r="D28" i="5"/>
  <c r="E28" i="5"/>
  <c r="D28" i="4"/>
  <c r="D28" i="3"/>
  <c r="D28" i="2"/>
  <c r="G20" i="47" l="1"/>
  <c r="K20" i="47" s="1"/>
  <c r="J21" i="6" l="1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4" l="1"/>
  <c r="J22" i="6"/>
  <c r="J22" i="3"/>
  <c r="J22" i="5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9" i="1"/>
  <c r="J10" i="1"/>
  <c r="J8" i="1"/>
  <c r="J7" i="1"/>
  <c r="J6" i="1"/>
  <c r="J4" i="1"/>
  <c r="J5" i="1"/>
  <c r="J22" i="1" l="1"/>
  <c r="I22" i="3" l="1"/>
  <c r="I30" i="12"/>
  <c r="J17" i="47" l="1"/>
  <c r="F17" i="47"/>
  <c r="E17" i="47"/>
  <c r="D17" i="47"/>
  <c r="C17" i="47"/>
  <c r="M7" i="17"/>
  <c r="M6" i="17"/>
  <c r="M11" i="10"/>
  <c r="M12" i="10"/>
  <c r="M14" i="10"/>
  <c r="M15" i="10"/>
  <c r="M16" i="10"/>
  <c r="M17" i="10"/>
  <c r="M18" i="10"/>
  <c r="M19" i="10"/>
  <c r="M20" i="10"/>
  <c r="M2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G17" i="47" l="1"/>
  <c r="K17" i="47" s="1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14" i="47" l="1"/>
  <c r="F14" i="47"/>
  <c r="E14" i="47"/>
  <c r="D14" i="47"/>
  <c r="C14" i="47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11" i="47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K11" i="47" l="1"/>
  <c r="F22" i="3"/>
  <c r="G10" i="47"/>
  <c r="G14" i="47"/>
  <c r="J8" i="47"/>
  <c r="F8" i="47"/>
  <c r="E8" i="47"/>
  <c r="D8" i="47"/>
  <c r="C8" i="47"/>
  <c r="G8" i="47" l="1"/>
  <c r="K8" i="47" s="1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J7" i="47"/>
  <c r="F7" i="47"/>
  <c r="E7" i="47"/>
  <c r="D7" i="47"/>
  <c r="C7" i="47"/>
  <c r="B34" i="34"/>
  <c r="B33" i="34"/>
  <c r="B32" i="34"/>
  <c r="B30" i="34"/>
  <c r="B29" i="34"/>
  <c r="B28" i="34"/>
  <c r="B26" i="34"/>
  <c r="B25" i="34"/>
  <c r="B24" i="34"/>
  <c r="B22" i="34"/>
  <c r="B21" i="34"/>
  <c r="B20" i="34"/>
  <c r="B18" i="34"/>
  <c r="B17" i="34"/>
  <c r="B16" i="34"/>
  <c r="B14" i="34"/>
  <c r="B13" i="34"/>
  <c r="B12" i="34"/>
  <c r="B10" i="34"/>
  <c r="B9" i="34"/>
  <c r="B8" i="34"/>
  <c r="B6" i="34"/>
  <c r="B5" i="34"/>
  <c r="B4" i="34"/>
  <c r="C7" i="17"/>
  <c r="C6" i="17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8" i="29"/>
  <c r="C27" i="29"/>
  <c r="C26" i="29"/>
  <c r="C25" i="29"/>
  <c r="C24" i="29"/>
  <c r="C23" i="29"/>
  <c r="C22" i="29"/>
  <c r="C21" i="29"/>
  <c r="C12" i="29"/>
  <c r="C11" i="29"/>
  <c r="C10" i="29"/>
  <c r="C9" i="29"/>
  <c r="C8" i="29"/>
  <c r="C7" i="29"/>
  <c r="C6" i="29"/>
  <c r="C5" i="29"/>
  <c r="C29" i="30"/>
  <c r="C28" i="30"/>
  <c r="C27" i="30"/>
  <c r="C26" i="30"/>
  <c r="C25" i="30"/>
  <c r="C24" i="30"/>
  <c r="C23" i="30"/>
  <c r="C22" i="30"/>
  <c r="C12" i="30"/>
  <c r="C11" i="30"/>
  <c r="C10" i="30"/>
  <c r="C9" i="30"/>
  <c r="C8" i="30"/>
  <c r="C7" i="30"/>
  <c r="C6" i="30"/>
  <c r="C5" i="30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28" i="53"/>
  <c r="C27" i="53"/>
  <c r="C26" i="53"/>
  <c r="C25" i="53"/>
  <c r="C24" i="53"/>
  <c r="C23" i="53"/>
  <c r="C22" i="53"/>
  <c r="C21" i="53"/>
  <c r="C12" i="53"/>
  <c r="C11" i="53"/>
  <c r="C10" i="53"/>
  <c r="C9" i="53"/>
  <c r="C8" i="53"/>
  <c r="C7" i="53"/>
  <c r="C6" i="53"/>
  <c r="C5" i="53"/>
  <c r="C29" i="12"/>
  <c r="C28" i="12"/>
  <c r="C27" i="12"/>
  <c r="C26" i="12"/>
  <c r="C25" i="12"/>
  <c r="C24" i="12"/>
  <c r="C23" i="12"/>
  <c r="C22" i="12"/>
  <c r="C12" i="12"/>
  <c r="C11" i="12"/>
  <c r="C10" i="12"/>
  <c r="C9" i="12"/>
  <c r="C8" i="12"/>
  <c r="C7" i="12"/>
  <c r="C6" i="12"/>
  <c r="C5" i="12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2" i="6" l="1"/>
  <c r="D18" i="8"/>
  <c r="G7" i="47"/>
  <c r="K7" i="47" s="1"/>
  <c r="I19" i="47"/>
  <c r="F19" i="47"/>
  <c r="E19" i="47"/>
  <c r="D19" i="47"/>
  <c r="C19" i="47"/>
  <c r="C13" i="17"/>
  <c r="C12" i="17"/>
  <c r="C28" i="10"/>
  <c r="C28" i="5"/>
  <c r="C28" i="4"/>
  <c r="C28" i="3"/>
  <c r="C28" i="2"/>
  <c r="C28" i="1"/>
  <c r="G19" i="47" l="1"/>
  <c r="K19" i="47" s="1"/>
  <c r="I21" i="47"/>
  <c r="F21" i="47"/>
  <c r="E21" i="47"/>
  <c r="D21" i="47"/>
  <c r="C21" i="47"/>
  <c r="E13" i="17"/>
  <c r="E12" i="17"/>
  <c r="E28" i="10"/>
  <c r="E28" i="6"/>
  <c r="E28" i="4"/>
  <c r="E28" i="3"/>
  <c r="E28" i="2"/>
  <c r="I23" i="47"/>
  <c r="I22" i="47"/>
  <c r="F22" i="47"/>
  <c r="E22" i="47"/>
  <c r="E23" i="47"/>
  <c r="D22" i="47"/>
  <c r="C22" i="47"/>
  <c r="F13" i="17"/>
  <c r="F12" i="17"/>
  <c r="F28" i="10"/>
  <c r="F28" i="6"/>
  <c r="F28" i="5"/>
  <c r="F28" i="4"/>
  <c r="F28" i="3"/>
  <c r="F28" i="2"/>
  <c r="F28" i="1"/>
  <c r="F23" i="47"/>
  <c r="G23" i="47" s="1"/>
  <c r="D23" i="47"/>
  <c r="C23" i="47"/>
  <c r="G13" i="17"/>
  <c r="G12" i="17"/>
  <c r="G28" i="10"/>
  <c r="G28" i="6"/>
  <c r="G28" i="5"/>
  <c r="G28" i="4"/>
  <c r="G28" i="3"/>
  <c r="G28" i="2"/>
  <c r="G28" i="1"/>
  <c r="G22" i="47" l="1"/>
  <c r="H28" i="1"/>
  <c r="E30" i="1" s="1"/>
  <c r="C18" i="47"/>
  <c r="I18" i="47"/>
  <c r="D18" i="47"/>
  <c r="H28" i="3"/>
  <c r="D30" i="3" s="1"/>
  <c r="H12" i="17"/>
  <c r="M12" i="17" s="1"/>
  <c r="E18" i="47"/>
  <c r="H13" i="17"/>
  <c r="M13" i="17" s="1"/>
  <c r="F18" i="47"/>
  <c r="H28" i="4"/>
  <c r="G30" i="4" s="1"/>
  <c r="H28" i="2"/>
  <c r="M28" i="2" s="1"/>
  <c r="H28" i="5"/>
  <c r="H28" i="10"/>
  <c r="E30" i="10" s="1"/>
  <c r="H28" i="6"/>
  <c r="D30" i="6" s="1"/>
  <c r="G21" i="47"/>
  <c r="G18" i="47" s="1"/>
  <c r="J15" i="47"/>
  <c r="F15" i="47"/>
  <c r="E15" i="47"/>
  <c r="D15" i="47"/>
  <c r="C15" i="47"/>
  <c r="J10" i="34"/>
  <c r="J9" i="34"/>
  <c r="J8" i="34"/>
  <c r="D6" i="34"/>
  <c r="M6" i="34" s="1"/>
  <c r="K7" i="17"/>
  <c r="N7" i="17" s="1"/>
  <c r="L13" i="17" s="1"/>
  <c r="K6" i="17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N21" i="5" s="1"/>
  <c r="K20" i="5"/>
  <c r="N20" i="5" s="1"/>
  <c r="K19" i="5"/>
  <c r="N19" i="5" s="1"/>
  <c r="K18" i="5"/>
  <c r="N18" i="5" s="1"/>
  <c r="K17" i="5"/>
  <c r="N17" i="5" s="1"/>
  <c r="K16" i="5"/>
  <c r="N16" i="5" s="1"/>
  <c r="K15" i="5"/>
  <c r="N15" i="5" s="1"/>
  <c r="K14" i="5"/>
  <c r="N14" i="5" s="1"/>
  <c r="K13" i="5"/>
  <c r="N13" i="5" s="1"/>
  <c r="K12" i="5"/>
  <c r="N12" i="5" s="1"/>
  <c r="K11" i="5"/>
  <c r="N11" i="5" s="1"/>
  <c r="K10" i="5"/>
  <c r="N10" i="5" s="1"/>
  <c r="K9" i="5"/>
  <c r="N9" i="5" s="1"/>
  <c r="K8" i="5"/>
  <c r="N8" i="5" s="1"/>
  <c r="K7" i="5"/>
  <c r="N7" i="5" s="1"/>
  <c r="K6" i="5"/>
  <c r="N6" i="5" s="1"/>
  <c r="K5" i="5"/>
  <c r="N5" i="5" s="1"/>
  <c r="K4" i="5"/>
  <c r="N4" i="5" s="1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N15" i="3" s="1"/>
  <c r="K14" i="3"/>
  <c r="K13" i="3"/>
  <c r="K12" i="3"/>
  <c r="K11" i="3"/>
  <c r="K10" i="3"/>
  <c r="K9" i="3"/>
  <c r="K8" i="3"/>
  <c r="K7" i="3"/>
  <c r="K6" i="3"/>
  <c r="K5" i="3"/>
  <c r="K4" i="3"/>
  <c r="K21" i="2"/>
  <c r="N21" i="2" s="1"/>
  <c r="K20" i="2"/>
  <c r="N20" i="2" s="1"/>
  <c r="K19" i="2"/>
  <c r="N19" i="2" s="1"/>
  <c r="K18" i="2"/>
  <c r="N18" i="2" s="1"/>
  <c r="K17" i="2"/>
  <c r="N17" i="2" s="1"/>
  <c r="K16" i="2"/>
  <c r="N16" i="2" s="1"/>
  <c r="K15" i="2"/>
  <c r="N15" i="2" s="1"/>
  <c r="K14" i="2"/>
  <c r="N14" i="2" s="1"/>
  <c r="K13" i="2"/>
  <c r="N13" i="2" s="1"/>
  <c r="K12" i="2"/>
  <c r="N12" i="2" s="1"/>
  <c r="K11" i="2"/>
  <c r="N11" i="2" s="1"/>
  <c r="K10" i="2"/>
  <c r="N10" i="2" s="1"/>
  <c r="K9" i="2"/>
  <c r="N9" i="2" s="1"/>
  <c r="K8" i="2"/>
  <c r="N8" i="2" s="1"/>
  <c r="K7" i="2"/>
  <c r="K6" i="2"/>
  <c r="N6" i="2" s="1"/>
  <c r="K5" i="2"/>
  <c r="N5" i="2" s="1"/>
  <c r="K4" i="2"/>
  <c r="N4" i="2" s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F30" i="3" l="1"/>
  <c r="N13" i="17"/>
  <c r="M28" i="1"/>
  <c r="F30" i="1"/>
  <c r="F30" i="2"/>
  <c r="H30" i="1"/>
  <c r="G15" i="47"/>
  <c r="K21" i="47"/>
  <c r="G30" i="3"/>
  <c r="E30" i="3"/>
  <c r="N22" i="2"/>
  <c r="F30" i="4"/>
  <c r="C30" i="3"/>
  <c r="D30" i="2"/>
  <c r="H30" i="3"/>
  <c r="D30" i="1"/>
  <c r="G30" i="10"/>
  <c r="E30" i="4"/>
  <c r="M28" i="6"/>
  <c r="H30" i="6"/>
  <c r="C30" i="6"/>
  <c r="E30" i="6"/>
  <c r="M28" i="10"/>
  <c r="D30" i="10"/>
  <c r="H30" i="10"/>
  <c r="C30" i="10"/>
  <c r="D30" i="5"/>
  <c r="H30" i="5"/>
  <c r="E30" i="5"/>
  <c r="C30" i="5"/>
  <c r="F30" i="6"/>
  <c r="F30" i="5"/>
  <c r="C30" i="1"/>
  <c r="F30" i="10"/>
  <c r="G30" i="5"/>
  <c r="G30" i="6"/>
  <c r="M28" i="4"/>
  <c r="D30" i="4"/>
  <c r="H30" i="4"/>
  <c r="C30" i="4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M17" i="34" s="1"/>
  <c r="D16" i="34"/>
  <c r="D14" i="34"/>
  <c r="M14" i="34" s="1"/>
  <c r="D13" i="34"/>
  <c r="M13" i="34" s="1"/>
  <c r="D12" i="34"/>
  <c r="M12" i="34" s="1"/>
  <c r="D10" i="34"/>
  <c r="M10" i="34" s="1"/>
  <c r="D9" i="34"/>
  <c r="M9" i="34" s="1"/>
  <c r="D8" i="34"/>
  <c r="M8" i="34" s="1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N18" i="9" s="1"/>
  <c r="E17" i="9"/>
  <c r="N17" i="9" s="1"/>
  <c r="E16" i="9"/>
  <c r="N16" i="9" s="1"/>
  <c r="E15" i="9"/>
  <c r="N15" i="9" s="1"/>
  <c r="E14" i="9"/>
  <c r="N14" i="9" s="1"/>
  <c r="E13" i="9"/>
  <c r="N13" i="9" s="1"/>
  <c r="E12" i="9"/>
  <c r="N12" i="9" s="1"/>
  <c r="E11" i="9"/>
  <c r="N11" i="9" s="1"/>
  <c r="E10" i="9"/>
  <c r="N10" i="9" s="1"/>
  <c r="E9" i="9"/>
  <c r="N9" i="9" s="1"/>
  <c r="E8" i="9"/>
  <c r="N8" i="9" s="1"/>
  <c r="E7" i="9"/>
  <c r="N7" i="9" s="1"/>
  <c r="E6" i="9"/>
  <c r="N6" i="9" s="1"/>
  <c r="E17" i="8"/>
  <c r="N17" i="8" s="1"/>
  <c r="E16" i="8"/>
  <c r="N16" i="8" s="1"/>
  <c r="E15" i="8"/>
  <c r="N15" i="8" s="1"/>
  <c r="E14" i="8"/>
  <c r="N14" i="8" s="1"/>
  <c r="E13" i="8"/>
  <c r="N13" i="8" s="1"/>
  <c r="E12" i="8"/>
  <c r="N12" i="8" s="1"/>
  <c r="E11" i="8"/>
  <c r="N11" i="8" s="1"/>
  <c r="E10" i="8"/>
  <c r="N10" i="8" s="1"/>
  <c r="E9" i="8"/>
  <c r="N9" i="8" s="1"/>
  <c r="E8" i="8"/>
  <c r="N8" i="8" s="1"/>
  <c r="E7" i="8"/>
  <c r="N7" i="8" s="1"/>
  <c r="E6" i="8"/>
  <c r="N6" i="8" s="1"/>
  <c r="E21" i="6"/>
  <c r="N21" i="6" s="1"/>
  <c r="E20" i="6"/>
  <c r="N20" i="6" s="1"/>
  <c r="E19" i="6"/>
  <c r="N19" i="6" s="1"/>
  <c r="E18" i="6"/>
  <c r="N18" i="6" s="1"/>
  <c r="E17" i="6"/>
  <c r="N17" i="6" s="1"/>
  <c r="E16" i="6"/>
  <c r="N16" i="6" s="1"/>
  <c r="E15" i="6"/>
  <c r="N15" i="6" s="1"/>
  <c r="E14" i="6"/>
  <c r="N14" i="6" s="1"/>
  <c r="E13" i="6"/>
  <c r="N13" i="6" s="1"/>
  <c r="E12" i="6"/>
  <c r="N12" i="6" s="1"/>
  <c r="E11" i="6"/>
  <c r="N11" i="6" s="1"/>
  <c r="E10" i="6"/>
  <c r="N10" i="6" s="1"/>
  <c r="E9" i="6"/>
  <c r="N9" i="6" s="1"/>
  <c r="E8" i="6"/>
  <c r="N8" i="6" s="1"/>
  <c r="E7" i="6"/>
  <c r="N7" i="6" s="1"/>
  <c r="E6" i="6"/>
  <c r="N6" i="6" s="1"/>
  <c r="E5" i="6"/>
  <c r="N5" i="6" s="1"/>
  <c r="E4" i="6"/>
  <c r="N4" i="6" s="1"/>
  <c r="N22" i="6" l="1"/>
  <c r="E24" i="2"/>
  <c r="I24" i="2"/>
  <c r="M24" i="2"/>
  <c r="J24" i="2"/>
  <c r="K24" i="2"/>
  <c r="N19" i="9"/>
  <c r="E22" i="10"/>
  <c r="E21" i="4"/>
  <c r="N21" i="4" s="1"/>
  <c r="E20" i="4"/>
  <c r="N20" i="4" s="1"/>
  <c r="E19" i="4"/>
  <c r="N19" i="4" s="1"/>
  <c r="E18" i="4"/>
  <c r="N18" i="4" s="1"/>
  <c r="E17" i="4"/>
  <c r="N17" i="4" s="1"/>
  <c r="E16" i="4"/>
  <c r="N16" i="4" s="1"/>
  <c r="E15" i="4"/>
  <c r="N15" i="4" s="1"/>
  <c r="E14" i="4"/>
  <c r="N14" i="4" s="1"/>
  <c r="E13" i="4"/>
  <c r="N13" i="4" s="1"/>
  <c r="E12" i="4"/>
  <c r="N12" i="4" s="1"/>
  <c r="E11" i="4"/>
  <c r="N11" i="4" s="1"/>
  <c r="E10" i="4"/>
  <c r="N10" i="4" s="1"/>
  <c r="E9" i="4"/>
  <c r="N9" i="4" s="1"/>
  <c r="E8" i="4"/>
  <c r="N8" i="4" s="1"/>
  <c r="E7" i="4"/>
  <c r="N7" i="4" s="1"/>
  <c r="E6" i="4"/>
  <c r="N6" i="4" s="1"/>
  <c r="E5" i="4"/>
  <c r="N5" i="4" s="1"/>
  <c r="E4" i="4"/>
  <c r="N4" i="4" s="1"/>
  <c r="E21" i="3"/>
  <c r="N21" i="3" s="1"/>
  <c r="E20" i="3"/>
  <c r="N20" i="3" s="1"/>
  <c r="E19" i="3"/>
  <c r="N19" i="3" s="1"/>
  <c r="E18" i="3"/>
  <c r="N18" i="3" s="1"/>
  <c r="E17" i="3"/>
  <c r="N17" i="3" s="1"/>
  <c r="E16" i="3"/>
  <c r="N16" i="3" s="1"/>
  <c r="E14" i="3"/>
  <c r="N14" i="3" s="1"/>
  <c r="E13" i="3"/>
  <c r="N13" i="3" s="1"/>
  <c r="E12" i="3"/>
  <c r="N12" i="3" s="1"/>
  <c r="E11" i="3"/>
  <c r="N11" i="3" s="1"/>
  <c r="E10" i="3"/>
  <c r="N10" i="3" s="1"/>
  <c r="E9" i="3"/>
  <c r="N9" i="3" s="1"/>
  <c r="E8" i="3"/>
  <c r="N8" i="3" s="1"/>
  <c r="E7" i="3"/>
  <c r="N7" i="3" s="1"/>
  <c r="E6" i="3"/>
  <c r="N6" i="3" s="1"/>
  <c r="E5" i="3"/>
  <c r="N5" i="3" s="1"/>
  <c r="E4" i="3"/>
  <c r="N4" i="3" s="1"/>
  <c r="N22" i="3" l="1"/>
  <c r="L24" i="3" s="1"/>
  <c r="N22" i="4"/>
  <c r="L24" i="4" s="1"/>
  <c r="J9" i="47"/>
  <c r="F9" i="47"/>
  <c r="E9" i="47"/>
  <c r="D9" i="47"/>
  <c r="C9" i="47"/>
  <c r="D5" i="34"/>
  <c r="D4" i="34"/>
  <c r="E6" i="17"/>
  <c r="N6" i="17" s="1"/>
  <c r="L12" i="17" s="1"/>
  <c r="N12" i="17" s="1"/>
  <c r="E5" i="8"/>
  <c r="N5" i="8" s="1"/>
  <c r="N18" i="8" s="1"/>
  <c r="D20" i="8" s="1"/>
  <c r="M5" i="34" l="1"/>
  <c r="M4" i="34"/>
  <c r="G9" i="47"/>
  <c r="G6" i="47" s="1"/>
  <c r="G24" i="47" s="1"/>
  <c r="E6" i="47"/>
  <c r="K9" i="47" l="1"/>
  <c r="C30" i="30"/>
  <c r="F30" i="30" l="1"/>
  <c r="G30" i="30" l="1"/>
  <c r="M30" i="30" l="1"/>
  <c r="N12" i="31" l="1"/>
  <c r="K22" i="47" l="1"/>
  <c r="N29" i="30" l="1"/>
  <c r="K23" i="47" l="1"/>
  <c r="J18" i="47" l="1"/>
  <c r="H18" i="47"/>
  <c r="M28" i="5" l="1"/>
  <c r="M28" i="3"/>
  <c r="C30" i="2"/>
  <c r="E30" i="2"/>
  <c r="G30" i="2"/>
  <c r="G30" i="1"/>
  <c r="M22" i="10" l="1"/>
  <c r="K18" i="47" l="1"/>
  <c r="K15" i="47"/>
  <c r="K14" i="47"/>
  <c r="K13" i="47"/>
  <c r="K12" i="47"/>
  <c r="K10" i="47"/>
  <c r="J6" i="47"/>
  <c r="J24" i="47" s="1"/>
  <c r="I6" i="47"/>
  <c r="I24" i="47" s="1"/>
  <c r="H6" i="47"/>
  <c r="H24" i="47" s="1"/>
  <c r="F6" i="47"/>
  <c r="F24" i="47" s="1"/>
  <c r="E24" i="47"/>
  <c r="D6" i="47"/>
  <c r="D24" i="47" s="1"/>
  <c r="C6" i="47"/>
  <c r="C24" i="47" s="1"/>
  <c r="M34" i="34"/>
  <c r="M33" i="34"/>
  <c r="M32" i="34"/>
  <c r="M30" i="34"/>
  <c r="M28" i="34"/>
  <c r="M26" i="34"/>
  <c r="M25" i="34"/>
  <c r="M24" i="34"/>
  <c r="M22" i="34"/>
  <c r="M21" i="34"/>
  <c r="M20" i="34"/>
  <c r="M18" i="34"/>
  <c r="M16" i="34"/>
  <c r="K22" i="10"/>
  <c r="J22" i="10"/>
  <c r="I22" i="10"/>
  <c r="H22" i="10"/>
  <c r="G22" i="10"/>
  <c r="F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K30" i="12"/>
  <c r="J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H22" i="6"/>
  <c r="G22" i="6"/>
  <c r="F22" i="6"/>
  <c r="F24" i="6" s="1"/>
  <c r="E22" i="6"/>
  <c r="E24" i="6" s="1"/>
  <c r="D22" i="6"/>
  <c r="M22" i="5"/>
  <c r="K22" i="5"/>
  <c r="I22" i="5"/>
  <c r="H22" i="5"/>
  <c r="G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N24" i="2"/>
  <c r="M22" i="1"/>
  <c r="I22" i="1"/>
  <c r="H22" i="1"/>
  <c r="G22" i="1"/>
  <c r="F22" i="1"/>
  <c r="D22" i="1"/>
  <c r="C22" i="1"/>
  <c r="N22" i="1" l="1"/>
  <c r="N22" i="10"/>
  <c r="N22" i="5"/>
  <c r="M27" i="5" s="1"/>
  <c r="D24" i="1"/>
  <c r="N13" i="29"/>
  <c r="N29" i="29"/>
  <c r="N30" i="30"/>
  <c r="H32" i="30" s="1"/>
  <c r="N29" i="53"/>
  <c r="N31" i="53" s="1"/>
  <c r="H30" i="2"/>
  <c r="N18" i="32"/>
  <c r="N20" i="32" s="1"/>
  <c r="K6" i="47"/>
  <c r="K24" i="47" s="1"/>
  <c r="N13" i="30"/>
  <c r="N16" i="30" s="1"/>
  <c r="N18" i="31"/>
  <c r="N20" i="31" s="1"/>
  <c r="N13" i="53"/>
  <c r="N15" i="53" s="1"/>
  <c r="N30" i="12"/>
  <c r="N32" i="12" s="1"/>
  <c r="N13" i="12"/>
  <c r="N15" i="12" s="1"/>
  <c r="N21" i="9"/>
  <c r="N20" i="8"/>
  <c r="D24" i="4"/>
  <c r="D24" i="3"/>
  <c r="C24" i="2"/>
  <c r="G24" i="2"/>
  <c r="M27" i="2"/>
  <c r="M29" i="2" s="1"/>
  <c r="D24" i="2"/>
  <c r="F24" i="2"/>
  <c r="H24" i="2"/>
  <c r="L24" i="2"/>
  <c r="E24" i="10" l="1"/>
  <c r="L24" i="10"/>
  <c r="N31" i="29"/>
  <c r="L31" i="29"/>
  <c r="N15" i="29"/>
  <c r="E15" i="29"/>
  <c r="C15" i="29"/>
  <c r="L15" i="29"/>
  <c r="L24" i="1"/>
  <c r="K24" i="1"/>
  <c r="D24" i="10"/>
  <c r="E24" i="5"/>
  <c r="L24" i="5"/>
  <c r="E32" i="12"/>
  <c r="M27" i="1"/>
  <c r="E24" i="1"/>
  <c r="C24" i="1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N24" i="6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I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N24" i="3"/>
  <c r="M27" i="3"/>
  <c r="M29" i="3" s="1"/>
  <c r="N29" i="3" s="1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D24" i="5"/>
  <c r="C24" i="4"/>
  <c r="N24" i="4"/>
  <c r="M27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N24" i="5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G24" i="5"/>
  <c r="H24" i="5"/>
  <c r="K24" i="5"/>
  <c r="C24" i="5"/>
  <c r="J24" i="5"/>
  <c r="F24" i="5"/>
  <c r="M24" i="5"/>
  <c r="I24" i="5"/>
  <c r="H24" i="4"/>
  <c r="F24" i="4"/>
  <c r="I24" i="1"/>
  <c r="G24" i="1"/>
  <c r="N24" i="1"/>
  <c r="J24" i="1"/>
  <c r="H24" i="1"/>
  <c r="F24" i="1"/>
  <c r="M29" i="5"/>
  <c r="N29" i="5" s="1"/>
  <c r="M29" i="4" l="1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  <c r="M29" i="34"/>
</calcChain>
</file>

<file path=xl/sharedStrings.xml><?xml version="1.0" encoding="utf-8"?>
<sst xmlns="http://schemas.openxmlformats.org/spreadsheetml/2006/main" count="868" uniqueCount="119">
  <si>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</si>
  <si>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</si>
  <si>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</si>
  <si>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</si>
  <si>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</si>
  <si>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</si>
  <si>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</si>
  <si>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</si>
  <si>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</si>
  <si>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</si>
  <si>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</si>
  <si>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</si>
  <si>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</si>
  <si>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</si>
  <si>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</si>
  <si>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</si>
  <si>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</si>
  <si>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</si>
  <si>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</si>
  <si>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</si>
  <si>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</si>
  <si>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</si>
  <si>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</si>
  <si>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</si>
  <si>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</si>
  <si>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</si>
  <si>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</si>
  <si>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</si>
  <si>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</si>
  <si>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</si>
  <si>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</si>
  <si>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</si>
  <si>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</si>
  <si>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</si>
  <si>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</si>
  <si>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</si>
  <si>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</si>
  <si>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</si>
  <si>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</si>
  <si>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</si>
  <si>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</si>
  <si>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</si>
  <si>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</si>
  <si>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</si>
  <si>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</si>
  <si>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</si>
  <si>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</si>
  <si>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</si>
  <si>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</si>
  <si>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</si>
  <si>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</si>
  <si>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</si>
  <si>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</si>
  <si>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</si>
  <si>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</si>
  <si>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</si>
  <si>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</si>
  <si>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</si>
  <si>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</si>
  <si>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</si>
  <si>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</si>
  <si>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</si>
  <si>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</si>
  <si>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</si>
  <si>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</si>
  <si>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</si>
  <si>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</si>
  <si>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</si>
  <si>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</si>
  <si>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</si>
  <si>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</si>
  <si>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</si>
  <si>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</si>
  <si>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</si>
  <si>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</si>
  <si>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</si>
  <si>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</si>
  <si>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</si>
  <si>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</si>
  <si>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</si>
  <si>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</si>
  <si>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</si>
  <si>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</si>
  <si>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</si>
  <si>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</si>
  <si>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</si>
  <si>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</si>
  <si>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</si>
  <si>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</si>
  <si>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</si>
  <si>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</si>
  <si>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</si>
  <si>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</si>
  <si>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</si>
  <si>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</si>
  <si>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Бруто полисирана премија за период од 01.01.2023 до 31.03.2023</t>
  </si>
  <si>
    <t>Број на договори за период од 01.01.2023  до 31.03.2023</t>
  </si>
  <si>
    <t>Бруто исплатени (ликвидирани) штети за период од 01.01.2023 до 31.03.2023</t>
  </si>
  <si>
    <t>Број исплатени (ликвидирани) штети за период од 01.01.2023  до 31.03.2023</t>
  </si>
  <si>
    <t>Број на резервирани штети за период од 01.01.2023 до 31.03.2023</t>
  </si>
  <si>
    <t>Бруто резерви за настанати и пријавени штети за период од 01.01.2023 до 31.03.2023</t>
  </si>
  <si>
    <t>Бруто резерви за настанати но непријавени штети за период од 01.01.2023 до 31.03.2023</t>
  </si>
  <si>
    <t>Договори за ЗАО за период од 01.01.2023 до 31.03.2023</t>
  </si>
  <si>
    <t>Премија за ЗАО за период од 01.01.2023 до 31.03.2023</t>
  </si>
  <si>
    <t>Број на Зелена карта за период од 01.01.2023 до 31.03.2023</t>
  </si>
  <si>
    <t>Премија за Зелена карта за период од 01.01.2023  до 31.03.2023</t>
  </si>
  <si>
    <t>Број на Гранично осигурување за период од 01.01.2023  до 31.03.2023</t>
  </si>
  <si>
    <t>Премија за Гранично осигурување за период од 01.01.2023 до 31.03.2023</t>
  </si>
  <si>
    <t>Број на штети од ЗАО за период од 01.01.2023 до 31.03.2023</t>
  </si>
  <si>
    <t>Ликвидирани штети на ЗАО за период од 01.01.2023  до 31.03.2023</t>
  </si>
  <si>
    <t>Број на штети на Зелена карта за период од 01.01.2023  до 31.03.2023</t>
  </si>
  <si>
    <t>Ликвидирани штети за ЗК за период од 01.01.2023  до 31.03.2023</t>
  </si>
  <si>
    <t>Број на штети Гранично осигурување за период од 01.01.2023  до 31.03.2023</t>
  </si>
  <si>
    <t>Ликвидирани штети за Гранично осигурување за период од 01.01.2023 до 31.03.2023</t>
  </si>
  <si>
    <t>Техничка премија за период од 01.01.2023  до 31.03.2023</t>
  </si>
  <si>
    <t xml:space="preserve">          Резерви за настанати и пријавени, непријавени штети за период од 01.01.2023 до 31.03.2023</t>
  </si>
  <si>
    <t>Продажба по канали за период од 01.01.2023 до 31.03.2023 година</t>
  </si>
  <si>
    <t>Бруто технички резерви за периодот од  01.01.2023 до 31.03.2023</t>
  </si>
  <si>
    <t>Неосигурени возила, непознати возила и услужни штети за период од 01.01 до 31.03.2023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</si>
</sst>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</cellStyleXfs>
  <cellXfs count="448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9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7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2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2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2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9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41" xfId="0" applyNumberFormat="1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1" fontId="19" fillId="0" borderId="41" xfId="0" applyNumberFormat="1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3" fontId="43" fillId="2" borderId="44" xfId="0" applyNumberFormat="1" applyFont="1" applyFill="1" applyBorder="1" applyAlignment="1">
      <alignment vertical="center" wrapText="1"/>
    </xf>
    <xf numFmtId="0" fontId="5" fillId="0" borderId="50" xfId="1" applyFont="1" applyBorder="1" applyAlignment="1">
      <alignment horizontal="center" vertical="center"/>
    </xf>
    <xf numFmtId="0" fontId="6" fillId="2" borderId="44" xfId="1" applyFont="1" applyFill="1" applyBorder="1" applyAlignment="1">
      <alignment vertical="center"/>
    </xf>
    <xf numFmtId="3" fontId="5" fillId="2" borderId="44" xfId="0" applyNumberFormat="1" applyFont="1" applyFill="1" applyBorder="1" applyAlignment="1">
      <alignment vertical="center"/>
    </xf>
    <xf numFmtId="3" fontId="5" fillId="0" borderId="44" xfId="0" applyNumberFormat="1" applyFont="1" applyBorder="1" applyAlignment="1">
      <alignment vertical="center"/>
    </xf>
    <xf numFmtId="3" fontId="5" fillId="2" borderId="45" xfId="0" applyNumberFormat="1" applyFont="1" applyFill="1" applyBorder="1" applyAlignment="1">
      <alignment vertical="center"/>
    </xf>
    <xf numFmtId="3" fontId="5" fillId="3" borderId="7" xfId="1" applyNumberFormat="1" applyFont="1" applyFill="1" applyBorder="1"/>
    <xf numFmtId="3" fontId="5" fillId="0" borderId="15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9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51" xfId="0" applyNumberFormat="1" applyFont="1" applyFill="1" applyBorder="1" applyAlignment="1">
      <alignment vertical="center" wrapText="1"/>
    </xf>
    <xf numFmtId="3" fontId="14" fillId="2" borderId="52" xfId="0" applyNumberFormat="1" applyFont="1" applyFill="1" applyBorder="1" applyAlignment="1">
      <alignment vertical="center"/>
    </xf>
    <xf numFmtId="3" fontId="14" fillId="3" borderId="53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vertical="center" wrapText="1"/>
    </xf>
    <xf numFmtId="2" fontId="5" fillId="0" borderId="47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2" fontId="5" fillId="0" borderId="47" xfId="0" applyNumberFormat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46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3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vertical="center" wrapText="1"/>
    </xf>
    <xf numFmtId="0" fontId="22" fillId="3" borderId="40" xfId="0" applyFont="1" applyFill="1" applyBorder="1" applyAlignment="1">
      <alignment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vertical="center" wrapText="1"/>
    </xf>
    <xf numFmtId="0" fontId="22" fillId="3" borderId="43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i/AppData/Local/Temp/notes758E9C/UNIQA%20a.d.%20Skopje_1Q_2023_statisticki_obrasci%20-%20NB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8161</v>
          </cell>
          <cell r="D10">
            <v>20622.04</v>
          </cell>
          <cell r="F10">
            <v>199</v>
          </cell>
          <cell r="G10">
            <v>6826.47</v>
          </cell>
          <cell r="H10">
            <v>76</v>
          </cell>
          <cell r="I10">
            <v>5514.87</v>
          </cell>
        </row>
        <row r="20">
          <cell r="C20">
            <v>282</v>
          </cell>
          <cell r="D20">
            <v>39319.199999999997</v>
          </cell>
          <cell r="F20">
            <v>1894</v>
          </cell>
          <cell r="G20">
            <v>20942.830000000002</v>
          </cell>
          <cell r="H20">
            <v>113</v>
          </cell>
          <cell r="I20">
            <v>1234.3</v>
          </cell>
        </row>
        <row r="24">
          <cell r="C24">
            <v>613</v>
          </cell>
          <cell r="D24">
            <v>14787.74</v>
          </cell>
          <cell r="F24">
            <v>100</v>
          </cell>
          <cell r="G24">
            <v>9134.66</v>
          </cell>
          <cell r="H24">
            <v>103</v>
          </cell>
          <cell r="I24">
            <v>7318.29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64</v>
          </cell>
          <cell r="D36">
            <v>7187.52</v>
          </cell>
          <cell r="F36">
            <v>1</v>
          </cell>
          <cell r="G36">
            <v>20.56</v>
          </cell>
          <cell r="H36">
            <v>2</v>
          </cell>
          <cell r="I36">
            <v>800.68</v>
          </cell>
        </row>
        <row r="40">
          <cell r="C40">
            <v>3210</v>
          </cell>
          <cell r="D40">
            <v>46607.57</v>
          </cell>
          <cell r="F40">
            <v>26</v>
          </cell>
          <cell r="G40">
            <v>6394.32</v>
          </cell>
          <cell r="H40">
            <v>35</v>
          </cell>
          <cell r="I40">
            <v>58061.64</v>
          </cell>
        </row>
        <row r="56">
          <cell r="C56">
            <v>3484</v>
          </cell>
          <cell r="D56">
            <v>72149.45</v>
          </cell>
          <cell r="F56">
            <v>289</v>
          </cell>
          <cell r="G56">
            <v>37522.400000000001</v>
          </cell>
          <cell r="H56">
            <v>127</v>
          </cell>
          <cell r="I56">
            <v>18542.68</v>
          </cell>
        </row>
        <row r="88">
          <cell r="C88">
            <v>10877</v>
          </cell>
          <cell r="D88">
            <v>65463.63</v>
          </cell>
          <cell r="F88">
            <v>383</v>
          </cell>
          <cell r="G88">
            <v>36054.76</v>
          </cell>
          <cell r="H88">
            <v>578</v>
          </cell>
          <cell r="I88">
            <v>73815.820000000007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</v>
          </cell>
          <cell r="D128">
            <v>6.87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1098</v>
          </cell>
          <cell r="D132">
            <v>11921.04</v>
          </cell>
          <cell r="F132">
            <v>21</v>
          </cell>
          <cell r="G132">
            <v>2240.96</v>
          </cell>
          <cell r="H132">
            <v>20</v>
          </cell>
          <cell r="I132">
            <v>1096.43</v>
          </cell>
        </row>
        <row r="153">
          <cell r="C153">
            <v>1</v>
          </cell>
          <cell r="D153">
            <v>523.87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14</v>
          </cell>
          <cell r="D161">
            <v>1018.71</v>
          </cell>
          <cell r="F161">
            <v>13</v>
          </cell>
          <cell r="G161">
            <v>8.69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1825</v>
          </cell>
          <cell r="D170">
            <v>1937.94</v>
          </cell>
          <cell r="F170">
            <v>19</v>
          </cell>
          <cell r="G170">
            <v>683.21</v>
          </cell>
          <cell r="H170">
            <v>14</v>
          </cell>
          <cell r="I170">
            <v>338.12</v>
          </cell>
        </row>
        <row r="175">
          <cell r="C175">
            <v>17735</v>
          </cell>
        </row>
      </sheetData>
      <sheetData sheetId="2">
        <row r="11">
          <cell r="C11">
            <v>6849</v>
          </cell>
          <cell r="D11">
            <v>35058.89</v>
          </cell>
          <cell r="J11">
            <v>319</v>
          </cell>
          <cell r="K11">
            <v>28389.57</v>
          </cell>
        </row>
        <row r="12">
          <cell r="C12">
            <v>773</v>
          </cell>
          <cell r="D12">
            <v>8764.52</v>
          </cell>
          <cell r="J12">
            <v>39</v>
          </cell>
          <cell r="K12">
            <v>2997.63</v>
          </cell>
        </row>
        <row r="13">
          <cell r="C13">
            <v>53</v>
          </cell>
          <cell r="D13">
            <v>1158.82</v>
          </cell>
          <cell r="J13">
            <v>1</v>
          </cell>
          <cell r="K13">
            <v>16.72</v>
          </cell>
        </row>
        <row r="14">
          <cell r="C14">
            <v>74</v>
          </cell>
          <cell r="D14">
            <v>57.04</v>
          </cell>
          <cell r="J14">
            <v>1</v>
          </cell>
          <cell r="K14">
            <v>19.28</v>
          </cell>
        </row>
        <row r="15">
          <cell r="C15">
            <v>8</v>
          </cell>
          <cell r="D15">
            <v>20.350000000000001</v>
          </cell>
          <cell r="J15">
            <v>0</v>
          </cell>
          <cell r="K15">
            <v>10.85</v>
          </cell>
        </row>
        <row r="16">
          <cell r="C16">
            <v>233</v>
          </cell>
          <cell r="D16">
            <v>438.18</v>
          </cell>
          <cell r="J16">
            <v>2</v>
          </cell>
          <cell r="K16">
            <v>34.42</v>
          </cell>
        </row>
        <row r="17">
          <cell r="C17">
            <v>215</v>
          </cell>
          <cell r="D17">
            <v>70.239999999999995</v>
          </cell>
          <cell r="J17">
            <v>0</v>
          </cell>
          <cell r="K17">
            <v>0</v>
          </cell>
        </row>
        <row r="18">
          <cell r="C18">
            <v>48</v>
          </cell>
          <cell r="D18">
            <v>215.94</v>
          </cell>
          <cell r="J18">
            <v>1</v>
          </cell>
          <cell r="K18">
            <v>8.27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15</v>
          </cell>
          <cell r="D23">
            <v>81.900000000000006</v>
          </cell>
          <cell r="J23">
            <v>1</v>
          </cell>
          <cell r="K23">
            <v>310.16000000000003</v>
          </cell>
        </row>
        <row r="25">
          <cell r="C25">
            <v>1772</v>
          </cell>
          <cell r="D25">
            <v>8680.9699999999993</v>
          </cell>
          <cell r="J25">
            <v>4</v>
          </cell>
          <cell r="K25">
            <v>365.38</v>
          </cell>
        </row>
        <row r="26">
          <cell r="C26">
            <v>155</v>
          </cell>
          <cell r="D26">
            <v>2679.01</v>
          </cell>
          <cell r="J26">
            <v>7</v>
          </cell>
          <cell r="K26">
            <v>2095.36</v>
          </cell>
        </row>
        <row r="27">
          <cell r="C27">
            <v>10</v>
          </cell>
          <cell r="D27">
            <v>155.30000000000001</v>
          </cell>
          <cell r="J27">
            <v>0</v>
          </cell>
          <cell r="K27">
            <v>39.369999999999997</v>
          </cell>
        </row>
        <row r="28">
          <cell r="C28">
            <v>1</v>
          </cell>
          <cell r="D28">
            <v>5.54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11.07</v>
          </cell>
          <cell r="J29">
            <v>0</v>
          </cell>
          <cell r="K29">
            <v>0</v>
          </cell>
        </row>
        <row r="30">
          <cell r="C30">
            <v>26</v>
          </cell>
          <cell r="D30">
            <v>48.7</v>
          </cell>
          <cell r="J30">
            <v>0</v>
          </cell>
          <cell r="K30">
            <v>0</v>
          </cell>
        </row>
        <row r="31">
          <cell r="C31">
            <v>140</v>
          </cell>
          <cell r="D31">
            <v>779.54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11.07</v>
          </cell>
          <cell r="J32">
            <v>0</v>
          </cell>
          <cell r="K32">
            <v>0</v>
          </cell>
        </row>
        <row r="34">
          <cell r="C34">
            <v>350</v>
          </cell>
          <cell r="D34">
            <v>1215.4100000000001</v>
          </cell>
          <cell r="J34">
            <v>2</v>
          </cell>
          <cell r="K34">
            <v>141.57</v>
          </cell>
        </row>
        <row r="35">
          <cell r="C35">
            <v>23</v>
          </cell>
          <cell r="D35">
            <v>230.73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17.89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2</v>
          </cell>
          <cell r="D38">
            <v>4.9400000000000004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29</v>
          </cell>
          <cell r="D40">
            <v>17.89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14435.94</v>
          </cell>
        </row>
        <row r="11">
          <cell r="P11">
            <v>27495.22</v>
          </cell>
        </row>
        <row r="12">
          <cell r="P12">
            <v>10351.41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4312.51</v>
          </cell>
        </row>
        <row r="17">
          <cell r="P17">
            <v>30294.91</v>
          </cell>
        </row>
        <row r="20">
          <cell r="P20">
            <v>46897.13</v>
          </cell>
        </row>
        <row r="26">
          <cell r="P26">
            <v>49359.22</v>
          </cell>
        </row>
        <row r="33">
          <cell r="P33">
            <v>0</v>
          </cell>
        </row>
        <row r="34">
          <cell r="P34">
            <v>4.47</v>
          </cell>
        </row>
        <row r="35">
          <cell r="P35">
            <v>7748.67</v>
          </cell>
        </row>
        <row r="36">
          <cell r="P36">
            <v>340.52</v>
          </cell>
        </row>
        <row r="37">
          <cell r="P37">
            <v>0</v>
          </cell>
        </row>
        <row r="38">
          <cell r="P38">
            <v>662.16</v>
          </cell>
        </row>
        <row r="39">
          <cell r="P39">
            <v>0</v>
          </cell>
        </row>
        <row r="40">
          <cell r="P40">
            <v>1065.8399999999999</v>
          </cell>
        </row>
      </sheetData>
      <sheetData sheetId="5">
        <row r="10">
          <cell r="G10">
            <v>15662.34</v>
          </cell>
        </row>
        <row r="11">
          <cell r="G11">
            <v>2456.21</v>
          </cell>
        </row>
        <row r="12">
          <cell r="G12">
            <v>3867.27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909.06</v>
          </cell>
        </row>
        <row r="17">
          <cell r="G17">
            <v>21177.81</v>
          </cell>
        </row>
        <row r="20">
          <cell r="G20">
            <v>7418.65</v>
          </cell>
        </row>
        <row r="26">
          <cell r="G26">
            <v>90780.6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1742.39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662.28</v>
          </cell>
        </row>
        <row r="41">
          <cell r="C41">
            <v>433028.72</v>
          </cell>
          <cell r="D41">
            <v>2527.41</v>
          </cell>
          <cell r="E41">
            <v>166722.82999999999</v>
          </cell>
          <cell r="G41">
            <v>144676.60999999999</v>
          </cell>
          <cell r="I41">
            <v>4671.01</v>
          </cell>
          <cell r="K41">
            <v>3719.76</v>
          </cell>
          <cell r="M41">
            <v>0</v>
          </cell>
        </row>
      </sheetData>
      <sheetData sheetId="6">
        <row r="9">
          <cell r="C9">
            <v>1365</v>
          </cell>
          <cell r="D9">
            <v>71458.36</v>
          </cell>
          <cell r="E9"/>
        </row>
        <row r="18">
          <cell r="C18">
            <v>4596</v>
          </cell>
          <cell r="D18">
            <v>88215.85</v>
          </cell>
          <cell r="E18">
            <v>19114.25</v>
          </cell>
        </row>
        <row r="19">
          <cell r="C19">
            <v>11088</v>
          </cell>
          <cell r="D19">
            <v>98466.67</v>
          </cell>
          <cell r="E19">
            <v>22967.43</v>
          </cell>
        </row>
        <row r="20">
          <cell r="C20">
            <v>188</v>
          </cell>
          <cell r="D20">
            <v>57.57</v>
          </cell>
          <cell r="E20">
            <v>15.13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498</v>
          </cell>
          <cell r="D22">
            <v>23347.16</v>
          </cell>
          <cell r="E22">
            <v>4581.54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1">
          <cell r="C11">
            <v>13659</v>
          </cell>
          <cell r="D11">
            <v>9976.3399999999983</v>
          </cell>
          <cell r="F11">
            <v>182</v>
          </cell>
          <cell r="G11">
            <v>14118.79</v>
          </cell>
          <cell r="H11">
            <v>114</v>
          </cell>
          <cell r="I11">
            <v>12729.02</v>
          </cell>
        </row>
        <row r="21">
          <cell r="C21">
            <v>272</v>
          </cell>
          <cell r="D21">
            <v>52806.82</v>
          </cell>
          <cell r="F21">
            <v>1753</v>
          </cell>
          <cell r="G21">
            <v>17684.3</v>
          </cell>
          <cell r="H21">
            <v>115</v>
          </cell>
          <cell r="I21">
            <v>1558.79</v>
          </cell>
        </row>
        <row r="25">
          <cell r="C25">
            <v>1121</v>
          </cell>
          <cell r="D25">
            <v>28946.47</v>
          </cell>
          <cell r="F25">
            <v>265</v>
          </cell>
          <cell r="G25">
            <v>13548.57</v>
          </cell>
          <cell r="H25">
            <v>341</v>
          </cell>
          <cell r="I25">
            <v>28168.959999999999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31</v>
          </cell>
          <cell r="D37">
            <v>483.73</v>
          </cell>
          <cell r="F37">
            <v>0</v>
          </cell>
          <cell r="G37">
            <v>0</v>
          </cell>
          <cell r="H37">
            <v>1</v>
          </cell>
          <cell r="I37">
            <v>75</v>
          </cell>
        </row>
        <row r="41">
          <cell r="C41">
            <v>2011</v>
          </cell>
          <cell r="D41">
            <v>13174.220000000001</v>
          </cell>
          <cell r="F41">
            <v>4</v>
          </cell>
          <cell r="G41">
            <v>114.42</v>
          </cell>
          <cell r="H41">
            <v>9</v>
          </cell>
          <cell r="I41">
            <v>3936.12</v>
          </cell>
        </row>
        <row r="57">
          <cell r="C57">
            <v>722</v>
          </cell>
          <cell r="D57">
            <v>10214.32</v>
          </cell>
          <cell r="F57">
            <v>85</v>
          </cell>
          <cell r="G57">
            <v>3494.95</v>
          </cell>
          <cell r="H57">
            <v>70</v>
          </cell>
          <cell r="I57">
            <v>42561.350000000006</v>
          </cell>
        </row>
        <row r="89">
          <cell r="C89">
            <v>12465</v>
          </cell>
          <cell r="D89">
            <v>78141.89</v>
          </cell>
          <cell r="F89">
            <v>528</v>
          </cell>
          <cell r="G89">
            <v>55421.34</v>
          </cell>
          <cell r="H89">
            <v>842</v>
          </cell>
          <cell r="I89">
            <v>243857.98</v>
          </cell>
        </row>
        <row r="125"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7</v>
          </cell>
          <cell r="D129">
            <v>30.73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144</v>
          </cell>
          <cell r="D133">
            <v>15923.43</v>
          </cell>
          <cell r="F133">
            <v>0</v>
          </cell>
          <cell r="G133">
            <v>0</v>
          </cell>
          <cell r="H133">
            <v>3</v>
          </cell>
          <cell r="I133">
            <v>620</v>
          </cell>
        </row>
        <row r="154"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8</v>
          </cell>
          <cell r="D159">
            <v>67.95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3</v>
          </cell>
          <cell r="D162">
            <v>943.09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2685</v>
          </cell>
          <cell r="D171">
            <v>2092.42</v>
          </cell>
          <cell r="F171">
            <v>26</v>
          </cell>
          <cell r="G171">
            <v>269.43</v>
          </cell>
          <cell r="H171">
            <v>33</v>
          </cell>
          <cell r="I171">
            <v>1423.63</v>
          </cell>
        </row>
        <row r="176">
          <cell r="C176">
            <v>24506</v>
          </cell>
        </row>
      </sheetData>
      <sheetData sheetId="2">
        <row r="12">
          <cell r="C12">
            <v>7252</v>
          </cell>
          <cell r="D12">
            <v>41521.519999999997</v>
          </cell>
          <cell r="J12">
            <v>410</v>
          </cell>
          <cell r="K12">
            <v>33386.269999999997</v>
          </cell>
        </row>
        <row r="13">
          <cell r="C13">
            <v>1189</v>
          </cell>
          <cell r="D13">
            <v>13254.68</v>
          </cell>
          <cell r="J13">
            <v>57</v>
          </cell>
          <cell r="K13">
            <v>5445.45</v>
          </cell>
        </row>
        <row r="14">
          <cell r="C14">
            <v>79</v>
          </cell>
          <cell r="D14">
            <v>1658.42</v>
          </cell>
          <cell r="J14">
            <v>7</v>
          </cell>
          <cell r="K14">
            <v>278.04000000000002</v>
          </cell>
        </row>
        <row r="15">
          <cell r="C15">
            <v>62</v>
          </cell>
          <cell r="D15">
            <v>48.07</v>
          </cell>
          <cell r="J15">
            <v>0</v>
          </cell>
          <cell r="K15">
            <v>0</v>
          </cell>
        </row>
        <row r="16">
          <cell r="C16">
            <v>15</v>
          </cell>
          <cell r="D16">
            <v>40.31</v>
          </cell>
          <cell r="J16">
            <v>0</v>
          </cell>
          <cell r="K16">
            <v>0</v>
          </cell>
        </row>
        <row r="17">
          <cell r="C17">
            <v>159</v>
          </cell>
          <cell r="D17">
            <v>334.73</v>
          </cell>
          <cell r="J17">
            <v>2</v>
          </cell>
          <cell r="K17">
            <v>165.03</v>
          </cell>
        </row>
        <row r="18">
          <cell r="C18">
            <v>268</v>
          </cell>
          <cell r="D18">
            <v>88.61</v>
          </cell>
          <cell r="J18">
            <v>0</v>
          </cell>
          <cell r="K18">
            <v>0</v>
          </cell>
        </row>
        <row r="19">
          <cell r="C19">
            <v>32</v>
          </cell>
          <cell r="D19">
            <v>104.11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2658</v>
          </cell>
          <cell r="D26">
            <v>11836.03</v>
          </cell>
          <cell r="J26">
            <v>46</v>
          </cell>
          <cell r="K26">
            <v>11436.16</v>
          </cell>
        </row>
        <row r="27">
          <cell r="C27">
            <v>227</v>
          </cell>
          <cell r="D27">
            <v>3486.34</v>
          </cell>
          <cell r="J27">
            <v>3</v>
          </cell>
          <cell r="K27">
            <v>1935.37</v>
          </cell>
        </row>
        <row r="28">
          <cell r="C28">
            <v>25</v>
          </cell>
          <cell r="D28">
            <v>379.78</v>
          </cell>
          <cell r="J28">
            <v>1</v>
          </cell>
          <cell r="K28">
            <v>2101.0300000000002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9</v>
          </cell>
          <cell r="D31">
            <v>13.55</v>
          </cell>
          <cell r="J31">
            <v>0</v>
          </cell>
          <cell r="K31">
            <v>0</v>
          </cell>
        </row>
        <row r="32">
          <cell r="C32">
            <v>226</v>
          </cell>
          <cell r="D32">
            <v>1057.0999999999999</v>
          </cell>
          <cell r="J32">
            <v>1</v>
          </cell>
          <cell r="K32">
            <v>12.3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53</v>
          </cell>
          <cell r="D35">
            <v>244.16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6.15</v>
          </cell>
          <cell r="J40">
            <v>0</v>
          </cell>
          <cell r="K40">
            <v>0</v>
          </cell>
        </row>
        <row r="41">
          <cell r="C41">
            <v>2</v>
          </cell>
          <cell r="D41">
            <v>1.23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7113.13</v>
          </cell>
        </row>
        <row r="12">
          <cell r="P12">
            <v>37492.839999999997</v>
          </cell>
        </row>
        <row r="13">
          <cell r="P13">
            <v>19828.330000000002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401.5</v>
          </cell>
        </row>
        <row r="18">
          <cell r="P18">
            <v>7641.0499999999993</v>
          </cell>
        </row>
        <row r="21">
          <cell r="P21">
            <v>6843.58</v>
          </cell>
        </row>
        <row r="27">
          <cell r="P27">
            <v>60106.73000000001</v>
          </cell>
        </row>
        <row r="34">
          <cell r="P34">
            <v>0</v>
          </cell>
        </row>
        <row r="35">
          <cell r="P35">
            <v>25.5</v>
          </cell>
        </row>
        <row r="36">
          <cell r="P36">
            <v>12558.79</v>
          </cell>
        </row>
        <row r="37">
          <cell r="P37">
            <v>0</v>
          </cell>
        </row>
        <row r="38">
          <cell r="P38">
            <v>53.59</v>
          </cell>
        </row>
        <row r="39">
          <cell r="P39">
            <v>743.82</v>
          </cell>
        </row>
        <row r="40">
          <cell r="P40">
            <v>0</v>
          </cell>
        </row>
        <row r="41">
          <cell r="P41">
            <v>1255.45</v>
          </cell>
        </row>
      </sheetData>
      <sheetData sheetId="5">
        <row r="11">
          <cell r="G11">
            <v>22449.19</v>
          </cell>
        </row>
        <row r="12">
          <cell r="G12">
            <v>10208.11</v>
          </cell>
        </row>
        <row r="13">
          <cell r="G13">
            <v>11970.99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220</v>
          </cell>
        </row>
        <row r="18">
          <cell r="G18">
            <v>1377.8799999999999</v>
          </cell>
        </row>
        <row r="21">
          <cell r="G21">
            <v>15749.39</v>
          </cell>
        </row>
        <row r="27">
          <cell r="G27">
            <v>171395.69000000003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3500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1710</v>
          </cell>
        </row>
        <row r="42">
          <cell r="C42">
            <v>347350.02</v>
          </cell>
          <cell r="D42">
            <v>1041.46</v>
          </cell>
          <cell r="E42">
            <v>334930.85000000003</v>
          </cell>
          <cell r="G42">
            <v>238581.25000000003</v>
          </cell>
          <cell r="I42">
            <v>12175.290000000003</v>
          </cell>
          <cell r="K42">
            <v>23494.739999999998</v>
          </cell>
        </row>
      </sheetData>
      <sheetData sheetId="6">
        <row r="10">
          <cell r="D10">
            <v>840</v>
          </cell>
          <cell r="E10">
            <v>8293.19</v>
          </cell>
        </row>
        <row r="19">
          <cell r="D19">
            <v>4067</v>
          </cell>
          <cell r="E19">
            <v>47497.440000000002</v>
          </cell>
          <cell r="F19">
            <v>0</v>
          </cell>
        </row>
        <row r="56">
          <cell r="D56">
            <v>0</v>
          </cell>
          <cell r="E56">
            <v>0</v>
          </cell>
          <cell r="F56">
            <v>0</v>
          </cell>
        </row>
        <row r="58">
          <cell r="D58">
            <v>177</v>
          </cell>
          <cell r="E58">
            <v>80.349999999999994</v>
          </cell>
          <cell r="F58">
            <v>0</v>
          </cell>
        </row>
        <row r="65">
          <cell r="D65">
            <v>0</v>
          </cell>
          <cell r="E65">
            <v>0</v>
          </cell>
          <cell r="F65">
            <v>0</v>
          </cell>
        </row>
        <row r="79">
          <cell r="D79">
            <v>7957</v>
          </cell>
          <cell r="E79">
            <v>83961.01</v>
          </cell>
          <cell r="F79">
            <v>0</v>
          </cell>
        </row>
        <row r="80">
          <cell r="D80">
            <v>11465</v>
          </cell>
          <cell r="E80">
            <v>72969.41</v>
          </cell>
          <cell r="F80">
            <v>0</v>
          </cell>
        </row>
        <row r="89">
          <cell r="D89">
            <v>0</v>
          </cell>
          <cell r="E89">
            <v>0</v>
          </cell>
          <cell r="F89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</sheetNames>
    <sheetDataSet>
      <sheetData sheetId="0"/>
      <sheetData sheetId="1">
        <row r="12">
          <cell r="C12">
            <v>26236</v>
          </cell>
          <cell r="D12">
            <v>31609</v>
          </cell>
          <cell r="F12">
            <v>262</v>
          </cell>
          <cell r="G12">
            <v>12534</v>
          </cell>
          <cell r="H12">
            <v>157</v>
          </cell>
          <cell r="I12">
            <v>6361</v>
          </cell>
        </row>
        <row r="22">
          <cell r="C22">
            <v>1127</v>
          </cell>
          <cell r="D22">
            <v>107991</v>
          </cell>
          <cell r="F22">
            <v>5310</v>
          </cell>
          <cell r="G22">
            <v>41340</v>
          </cell>
          <cell r="H22">
            <v>2072</v>
          </cell>
          <cell r="I22">
            <v>17263</v>
          </cell>
        </row>
        <row r="26">
          <cell r="C26">
            <v>1121</v>
          </cell>
          <cell r="D26">
            <v>20272</v>
          </cell>
          <cell r="F26">
            <v>154</v>
          </cell>
          <cell r="G26">
            <v>12612</v>
          </cell>
          <cell r="H26">
            <v>268</v>
          </cell>
          <cell r="I26">
            <v>20773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8">
          <cell r="C38">
            <v>24</v>
          </cell>
          <cell r="D38">
            <v>2446</v>
          </cell>
          <cell r="F38">
            <v>1</v>
          </cell>
          <cell r="G38">
            <v>183</v>
          </cell>
          <cell r="H38">
            <v>0</v>
          </cell>
          <cell r="I38">
            <v>0</v>
          </cell>
        </row>
        <row r="42">
          <cell r="C42">
            <v>4936</v>
          </cell>
          <cell r="D42">
            <v>19210</v>
          </cell>
          <cell r="F42">
            <v>7</v>
          </cell>
          <cell r="G42">
            <v>77296</v>
          </cell>
          <cell r="H42">
            <v>20</v>
          </cell>
          <cell r="I42">
            <v>57674</v>
          </cell>
        </row>
        <row r="58">
          <cell r="C58">
            <v>2734</v>
          </cell>
          <cell r="D58">
            <v>8974</v>
          </cell>
          <cell r="F58">
            <v>62</v>
          </cell>
          <cell r="G58">
            <v>4287</v>
          </cell>
          <cell r="H58">
            <v>54</v>
          </cell>
          <cell r="I58">
            <v>2187</v>
          </cell>
        </row>
        <row r="90">
          <cell r="C90">
            <v>18556</v>
          </cell>
          <cell r="D90">
            <v>101451</v>
          </cell>
          <cell r="F90">
            <v>709</v>
          </cell>
          <cell r="G90">
            <v>48435</v>
          </cell>
          <cell r="H90">
            <v>855</v>
          </cell>
          <cell r="I90">
            <v>146172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0">
          <cell r="C130">
            <v>3</v>
          </cell>
          <cell r="D130">
            <v>13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4">
          <cell r="C134">
            <v>2520</v>
          </cell>
          <cell r="D134">
            <v>5251</v>
          </cell>
          <cell r="F134">
            <v>8</v>
          </cell>
          <cell r="G134">
            <v>112</v>
          </cell>
          <cell r="H134">
            <v>17</v>
          </cell>
          <cell r="I134">
            <v>582</v>
          </cell>
        </row>
        <row r="155">
          <cell r="C155">
            <v>57</v>
          </cell>
          <cell r="D155">
            <v>1112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60">
          <cell r="C160">
            <v>0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3">
          <cell r="C163">
            <v>2</v>
          </cell>
          <cell r="D163">
            <v>55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9"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2">
          <cell r="C172">
            <v>5098</v>
          </cell>
          <cell r="D172">
            <v>3367</v>
          </cell>
          <cell r="F172">
            <v>131</v>
          </cell>
          <cell r="G172">
            <v>936</v>
          </cell>
          <cell r="H172">
            <v>182</v>
          </cell>
          <cell r="I172">
            <v>3754</v>
          </cell>
        </row>
        <row r="177">
          <cell r="C177">
            <v>45459</v>
          </cell>
        </row>
      </sheetData>
      <sheetData sheetId="2">
        <row r="14">
          <cell r="C14">
            <v>11962</v>
          </cell>
          <cell r="D14">
            <v>64027</v>
          </cell>
          <cell r="J14">
            <v>590</v>
          </cell>
          <cell r="K14">
            <v>35225</v>
          </cell>
        </row>
        <row r="15">
          <cell r="C15">
            <v>1244</v>
          </cell>
          <cell r="D15">
            <v>12186</v>
          </cell>
          <cell r="J15">
            <v>64</v>
          </cell>
          <cell r="K15">
            <v>2794</v>
          </cell>
        </row>
        <row r="16">
          <cell r="C16">
            <v>41</v>
          </cell>
          <cell r="D16">
            <v>908</v>
          </cell>
          <cell r="J16">
            <v>7</v>
          </cell>
          <cell r="K16">
            <v>1477</v>
          </cell>
        </row>
        <row r="17">
          <cell r="C17">
            <v>86</v>
          </cell>
          <cell r="D17">
            <v>129</v>
          </cell>
          <cell r="J17">
            <v>1</v>
          </cell>
          <cell r="K17">
            <v>25</v>
          </cell>
        </row>
        <row r="18">
          <cell r="C18">
            <v>12</v>
          </cell>
          <cell r="D18">
            <v>34</v>
          </cell>
          <cell r="J18">
            <v>4</v>
          </cell>
          <cell r="K18">
            <v>214</v>
          </cell>
        </row>
        <row r="19">
          <cell r="C19">
            <v>488</v>
          </cell>
          <cell r="D19">
            <v>990</v>
          </cell>
          <cell r="J19">
            <v>7</v>
          </cell>
          <cell r="K19">
            <v>633</v>
          </cell>
        </row>
        <row r="20">
          <cell r="C20">
            <v>243</v>
          </cell>
          <cell r="D20">
            <v>83</v>
          </cell>
          <cell r="J20">
            <v>0</v>
          </cell>
          <cell r="K20">
            <v>0</v>
          </cell>
        </row>
        <row r="21">
          <cell r="C21">
            <v>72</v>
          </cell>
          <cell r="D21">
            <v>402</v>
          </cell>
          <cell r="J21">
            <v>5</v>
          </cell>
          <cell r="K21">
            <v>261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J25">
            <v>0</v>
          </cell>
          <cell r="K25">
            <v>0</v>
          </cell>
        </row>
        <row r="26">
          <cell r="C26">
            <v>1</v>
          </cell>
          <cell r="D26">
            <v>5</v>
          </cell>
          <cell r="J26">
            <v>0</v>
          </cell>
          <cell r="K26">
            <v>0</v>
          </cell>
        </row>
        <row r="28">
          <cell r="C28">
            <v>3864</v>
          </cell>
          <cell r="D28">
            <v>16822</v>
          </cell>
          <cell r="J28">
            <v>15</v>
          </cell>
          <cell r="K28">
            <v>5135</v>
          </cell>
        </row>
        <row r="29">
          <cell r="C29">
            <v>209</v>
          </cell>
          <cell r="D29">
            <v>2857</v>
          </cell>
          <cell r="J29">
            <v>13</v>
          </cell>
          <cell r="K29">
            <v>2248</v>
          </cell>
        </row>
        <row r="30">
          <cell r="C30">
            <v>17</v>
          </cell>
          <cell r="D30">
            <v>208</v>
          </cell>
          <cell r="J30">
            <v>2</v>
          </cell>
          <cell r="K30">
            <v>178</v>
          </cell>
        </row>
        <row r="31">
          <cell r="C31">
            <v>4</v>
          </cell>
          <cell r="D31">
            <v>35</v>
          </cell>
          <cell r="J31">
            <v>0</v>
          </cell>
          <cell r="K31">
            <v>0</v>
          </cell>
        </row>
        <row r="32">
          <cell r="C32">
            <v>4</v>
          </cell>
          <cell r="D32">
            <v>22</v>
          </cell>
          <cell r="J32">
            <v>0</v>
          </cell>
          <cell r="K32">
            <v>0</v>
          </cell>
        </row>
        <row r="33">
          <cell r="C33">
            <v>27</v>
          </cell>
          <cell r="D33">
            <v>48</v>
          </cell>
          <cell r="J33">
            <v>0</v>
          </cell>
          <cell r="K33">
            <v>0</v>
          </cell>
        </row>
        <row r="34">
          <cell r="C34">
            <v>180</v>
          </cell>
          <cell r="D34">
            <v>799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7">
          <cell r="C37">
            <v>15</v>
          </cell>
          <cell r="D37">
            <v>115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  <row r="42">
          <cell r="C42">
            <v>1</v>
          </cell>
          <cell r="D42">
            <v>3</v>
          </cell>
          <cell r="J42">
            <v>0</v>
          </cell>
          <cell r="K42">
            <v>0</v>
          </cell>
        </row>
        <row r="43">
          <cell r="C43">
            <v>1</v>
          </cell>
          <cell r="D43">
            <v>1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J44">
            <v>0</v>
          </cell>
          <cell r="K44">
            <v>0</v>
          </cell>
        </row>
      </sheetData>
      <sheetData sheetId="3"/>
      <sheetData sheetId="4">
        <row r="12">
          <cell r="P12">
            <v>22126</v>
          </cell>
        </row>
        <row r="13">
          <cell r="P13">
            <v>75594</v>
          </cell>
        </row>
        <row r="14">
          <cell r="P14">
            <v>14190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1712</v>
          </cell>
        </row>
        <row r="19">
          <cell r="P19">
            <v>13447</v>
          </cell>
        </row>
        <row r="22">
          <cell r="P22">
            <v>6282</v>
          </cell>
        </row>
        <row r="28">
          <cell r="P28">
            <v>78117</v>
          </cell>
        </row>
        <row r="35">
          <cell r="P35">
            <v>0</v>
          </cell>
        </row>
        <row r="36">
          <cell r="P36">
            <v>9</v>
          </cell>
        </row>
        <row r="37">
          <cell r="P37">
            <v>3676</v>
          </cell>
        </row>
        <row r="38">
          <cell r="P38">
            <v>567</v>
          </cell>
        </row>
        <row r="39">
          <cell r="P39">
            <v>0</v>
          </cell>
        </row>
        <row r="40">
          <cell r="P40">
            <v>36</v>
          </cell>
        </row>
        <row r="41">
          <cell r="P41">
            <v>0</v>
          </cell>
        </row>
        <row r="42">
          <cell r="P42">
            <v>1854</v>
          </cell>
        </row>
      </sheetData>
      <sheetData sheetId="5">
        <row r="12">
          <cell r="G12">
            <v>22043</v>
          </cell>
        </row>
        <row r="13">
          <cell r="G13">
            <v>5562</v>
          </cell>
        </row>
        <row r="14">
          <cell r="G14">
            <v>7569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823</v>
          </cell>
        </row>
        <row r="19">
          <cell r="G19">
            <v>4561</v>
          </cell>
        </row>
        <row r="22">
          <cell r="G22">
            <v>1959</v>
          </cell>
        </row>
        <row r="28">
          <cell r="G28">
            <v>203945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302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1611</v>
          </cell>
        </row>
        <row r="43">
          <cell r="C43">
            <v>504418</v>
          </cell>
          <cell r="D43">
            <v>7232</v>
          </cell>
          <cell r="E43">
            <v>254766</v>
          </cell>
          <cell r="G43">
            <v>248375</v>
          </cell>
          <cell r="I43">
            <v>10181</v>
          </cell>
          <cell r="K43">
            <v>5219</v>
          </cell>
          <cell r="M43">
            <v>0</v>
          </cell>
        </row>
      </sheetData>
      <sheetData sheetId="6">
        <row r="11">
          <cell r="D11">
            <v>14438</v>
          </cell>
          <cell r="E11">
            <v>165751</v>
          </cell>
          <cell r="F11"/>
        </row>
        <row r="20">
          <cell r="D20">
            <v>12548</v>
          </cell>
          <cell r="E20">
            <v>113723</v>
          </cell>
          <cell r="F20">
            <v>29997</v>
          </cell>
        </row>
        <row r="58">
          <cell r="D58">
            <v>0</v>
          </cell>
          <cell r="E58">
            <v>0</v>
          </cell>
          <cell r="F58">
            <v>0</v>
          </cell>
        </row>
        <row r="63">
          <cell r="D63">
            <v>246</v>
          </cell>
          <cell r="E63">
            <v>209</v>
          </cell>
          <cell r="F63">
            <v>71</v>
          </cell>
        </row>
        <row r="84">
          <cell r="D84">
            <v>0</v>
          </cell>
          <cell r="E84">
            <v>0</v>
          </cell>
          <cell r="F84">
            <v>0</v>
          </cell>
        </row>
        <row r="119">
          <cell r="D119">
            <v>17760</v>
          </cell>
          <cell r="E119">
            <v>16674</v>
          </cell>
          <cell r="F119">
            <v>6533</v>
          </cell>
        </row>
        <row r="120">
          <cell r="D120">
            <v>219</v>
          </cell>
          <cell r="E120">
            <v>1856</v>
          </cell>
          <cell r="F120"/>
        </row>
        <row r="129">
          <cell r="D129">
            <v>248</v>
          </cell>
          <cell r="E129">
            <v>3538</v>
          </cell>
          <cell r="F129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1216</v>
          </cell>
          <cell r="J51">
            <v>155087</v>
          </cell>
          <cell r="Q51">
            <v>107951</v>
          </cell>
        </row>
      </sheetData>
      <sheetData sheetId="2">
        <row r="51">
          <cell r="G51">
            <v>110</v>
          </cell>
          <cell r="H51">
            <v>158</v>
          </cell>
          <cell r="L51">
            <v>534</v>
          </cell>
          <cell r="N51">
            <v>83</v>
          </cell>
          <cell r="O51">
            <v>71709</v>
          </cell>
        </row>
      </sheetData>
      <sheetData sheetId="3"/>
      <sheetData sheetId="4"/>
      <sheetData sheetId="5">
        <row r="51">
          <cell r="C51">
            <v>14036</v>
          </cell>
          <cell r="D51">
            <v>3362266</v>
          </cell>
          <cell r="E51">
            <v>229782</v>
          </cell>
          <cell r="F51">
            <v>0</v>
          </cell>
          <cell r="G51">
            <v>16249</v>
          </cell>
          <cell r="H51">
            <v>2255</v>
          </cell>
          <cell r="J51">
            <v>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3">
          <cell r="I53">
            <v>296</v>
          </cell>
          <cell r="J53">
            <v>107455</v>
          </cell>
          <cell r="Q53">
            <v>85291</v>
          </cell>
        </row>
      </sheetData>
      <sheetData sheetId="18">
        <row r="53">
          <cell r="G53">
            <v>214</v>
          </cell>
          <cell r="H53">
            <v>74</v>
          </cell>
          <cell r="L53">
            <v>233</v>
          </cell>
          <cell r="N53">
            <v>0</v>
          </cell>
          <cell r="O53">
            <v>40404</v>
          </cell>
        </row>
      </sheetData>
      <sheetData sheetId="19"/>
      <sheetData sheetId="20"/>
      <sheetData sheetId="21">
        <row r="53">
          <cell r="C53">
            <v>15386</v>
          </cell>
          <cell r="D53">
            <v>2975642</v>
          </cell>
          <cell r="E53">
            <v>31826</v>
          </cell>
          <cell r="F53">
            <v>116578</v>
          </cell>
          <cell r="G53">
            <v>48518</v>
          </cell>
          <cell r="H53">
            <v>16971</v>
          </cell>
          <cell r="J53">
            <v>803.96400000000006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3">
          <cell r="I53">
            <v>842</v>
          </cell>
          <cell r="J53">
            <v>112030</v>
          </cell>
          <cell r="Q53">
            <v>90873</v>
          </cell>
        </row>
      </sheetData>
      <sheetData sheetId="18">
        <row r="53">
          <cell r="G53">
            <v>35</v>
          </cell>
          <cell r="H53">
            <v>3</v>
          </cell>
          <cell r="L53">
            <v>148</v>
          </cell>
          <cell r="N53">
            <v>47</v>
          </cell>
          <cell r="O53">
            <v>23264</v>
          </cell>
        </row>
      </sheetData>
      <sheetData sheetId="19"/>
      <sheetData sheetId="20"/>
      <sheetData sheetId="21">
        <row r="53">
          <cell r="C53">
            <v>6047</v>
          </cell>
          <cell r="D53">
            <v>724896</v>
          </cell>
          <cell r="E53">
            <v>588242</v>
          </cell>
          <cell r="F53">
            <v>0</v>
          </cell>
          <cell r="G53">
            <v>12597</v>
          </cell>
          <cell r="H53">
            <v>8149</v>
          </cell>
          <cell r="J53">
            <v>1904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3">
          <cell r="I53">
            <v>2805</v>
          </cell>
          <cell r="J53">
            <v>62653</v>
          </cell>
          <cell r="Q53">
            <v>59854.9</v>
          </cell>
        </row>
      </sheetData>
      <sheetData sheetId="18">
        <row r="53">
          <cell r="G53">
            <v>9</v>
          </cell>
          <cell r="H53">
            <v>24</v>
          </cell>
          <cell r="L53">
            <v>88</v>
          </cell>
          <cell r="N53">
            <v>100</v>
          </cell>
          <cell r="O53">
            <v>8181</v>
          </cell>
        </row>
      </sheetData>
      <sheetData sheetId="19"/>
      <sheetData sheetId="20"/>
      <sheetData sheetId="21">
        <row r="53">
          <cell r="C53">
            <v>7067</v>
          </cell>
          <cell r="D53">
            <v>498001</v>
          </cell>
          <cell r="E53">
            <v>130102</v>
          </cell>
          <cell r="F53">
            <v>0</v>
          </cell>
          <cell r="G53">
            <v>3803</v>
          </cell>
          <cell r="H53">
            <v>434</v>
          </cell>
          <cell r="J53">
            <v>331.85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11845</v>
          </cell>
          <cell r="J51">
            <v>101098.95</v>
          </cell>
          <cell r="Q51">
            <v>78136.17</v>
          </cell>
        </row>
      </sheetData>
      <sheetData sheetId="2">
        <row r="51">
          <cell r="G51">
            <v>10</v>
          </cell>
          <cell r="H51">
            <v>0</v>
          </cell>
          <cell r="L51">
            <v>105</v>
          </cell>
          <cell r="N51">
            <v>0</v>
          </cell>
          <cell r="O51">
            <v>51896.89</v>
          </cell>
        </row>
      </sheetData>
      <sheetData sheetId="3"/>
      <sheetData sheetId="4"/>
      <sheetData sheetId="5">
        <row r="51">
          <cell r="C51">
            <v>798.31</v>
          </cell>
          <cell r="D51">
            <v>334769.62</v>
          </cell>
          <cell r="E51">
            <v>49955.99</v>
          </cell>
          <cell r="F51">
            <v>0</v>
          </cell>
          <cell r="G51">
            <v>1913.13</v>
          </cell>
          <cell r="H51">
            <v>232</v>
          </cell>
          <cell r="J51">
            <v>107.25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  <sheetName val="СП-6 (н.о.)"/>
      <sheetName val="СП-6-АО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3">
          <cell r="D63">
            <v>5818</v>
          </cell>
        </row>
        <row r="68">
          <cell r="D68">
            <v>627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Vkup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C12">
            <v>106</v>
          </cell>
          <cell r="D12">
            <v>14074.812000000002</v>
          </cell>
          <cell r="F12">
            <v>616</v>
          </cell>
          <cell r="G12">
            <v>119650.82700000002</v>
          </cell>
        </row>
        <row r="21">
          <cell r="C21">
            <v>18</v>
          </cell>
          <cell r="D21">
            <v>3640.85</v>
          </cell>
          <cell r="F21">
            <v>178</v>
          </cell>
          <cell r="G21">
            <v>49322.161999999997</v>
          </cell>
        </row>
        <row r="22">
          <cell r="C22">
            <v>156</v>
          </cell>
          <cell r="D22">
            <v>23275.921999999999</v>
          </cell>
          <cell r="F22">
            <v>422</v>
          </cell>
          <cell r="G22">
            <v>145120.891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2">
          <cell r="C12">
            <v>11031</v>
          </cell>
          <cell r="D12">
            <v>69087.164999999994</v>
          </cell>
          <cell r="F12">
            <v>356</v>
          </cell>
          <cell r="G12">
            <v>12414.686</v>
          </cell>
          <cell r="H12">
            <v>356</v>
          </cell>
          <cell r="I12">
            <v>15848.131000000001</v>
          </cell>
        </row>
        <row r="22">
          <cell r="C22">
            <v>5756</v>
          </cell>
          <cell r="D22">
            <v>60712.428000000007</v>
          </cell>
          <cell r="F22">
            <v>2465</v>
          </cell>
          <cell r="G22">
            <v>24315.315399999999</v>
          </cell>
          <cell r="H22">
            <v>507</v>
          </cell>
          <cell r="I22">
            <v>8029.5945899999997</v>
          </cell>
        </row>
        <row r="26">
          <cell r="C26">
            <v>1780</v>
          </cell>
          <cell r="D26">
            <v>42412.026999999995</v>
          </cell>
          <cell r="F26">
            <v>283</v>
          </cell>
          <cell r="G26">
            <v>30625.597000000002</v>
          </cell>
          <cell r="H26">
            <v>285</v>
          </cell>
          <cell r="I26">
            <v>35633.627999999997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8">
          <cell r="C38">
            <v>228</v>
          </cell>
          <cell r="D38">
            <v>7694.3939999999993</v>
          </cell>
          <cell r="F38">
            <v>0</v>
          </cell>
          <cell r="G38">
            <v>0</v>
          </cell>
          <cell r="H38">
            <v>1</v>
          </cell>
          <cell r="I38">
            <v>11</v>
          </cell>
        </row>
        <row r="42">
          <cell r="C42">
            <v>4371</v>
          </cell>
          <cell r="D42">
            <v>19764.947644056032</v>
          </cell>
          <cell r="F42">
            <v>10</v>
          </cell>
          <cell r="G42">
            <v>1030.6680000000001</v>
          </cell>
          <cell r="H42">
            <v>15</v>
          </cell>
          <cell r="I42">
            <v>14882.18</v>
          </cell>
        </row>
        <row r="58">
          <cell r="C58">
            <v>5155</v>
          </cell>
          <cell r="D58">
            <v>31777.594355943969</v>
          </cell>
          <cell r="F58">
            <v>235</v>
          </cell>
          <cell r="G58">
            <v>7044.5830000000005</v>
          </cell>
          <cell r="H58">
            <v>93</v>
          </cell>
          <cell r="I58">
            <v>6197.1890000000003</v>
          </cell>
        </row>
        <row r="90">
          <cell r="C90">
            <v>17342</v>
          </cell>
          <cell r="D90">
            <v>105332.909</v>
          </cell>
          <cell r="F90">
            <v>795</v>
          </cell>
          <cell r="G90">
            <v>58346.399390000013</v>
          </cell>
          <cell r="H90">
            <v>981</v>
          </cell>
          <cell r="I90">
            <v>306783.83580999996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0">
          <cell r="C130">
            <v>3</v>
          </cell>
          <cell r="D130">
            <v>8.1300000000000008</v>
          </cell>
          <cell r="F130">
            <v>0</v>
          </cell>
          <cell r="G130">
            <v>0</v>
          </cell>
          <cell r="H130">
            <v>6</v>
          </cell>
          <cell r="I130">
            <v>6255</v>
          </cell>
        </row>
        <row r="134">
          <cell r="C134">
            <v>1905</v>
          </cell>
          <cell r="D134">
            <v>15017.647999999996</v>
          </cell>
          <cell r="F134">
            <v>0</v>
          </cell>
          <cell r="G134">
            <v>0</v>
          </cell>
          <cell r="H134">
            <v>14</v>
          </cell>
          <cell r="I134">
            <v>8399.2999999999993</v>
          </cell>
        </row>
        <row r="155">
          <cell r="C155">
            <v>1023</v>
          </cell>
          <cell r="D155">
            <v>4748.4369999999999</v>
          </cell>
          <cell r="F155">
            <v>2</v>
          </cell>
          <cell r="G155">
            <v>83.678000000000011</v>
          </cell>
          <cell r="H155">
            <v>8</v>
          </cell>
          <cell r="I155">
            <v>1171.5350000000001</v>
          </cell>
        </row>
        <row r="160">
          <cell r="C160">
            <v>0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3">
          <cell r="C163">
            <v>12</v>
          </cell>
          <cell r="D163">
            <v>4519.2349999999997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9"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2">
          <cell r="C172">
            <v>12105</v>
          </cell>
          <cell r="D172">
            <v>10014.285</v>
          </cell>
          <cell r="F172">
            <v>300</v>
          </cell>
          <cell r="G172">
            <v>6364.2186700000011</v>
          </cell>
          <cell r="H172">
            <v>224</v>
          </cell>
          <cell r="I172">
            <v>13997.21018</v>
          </cell>
        </row>
        <row r="177">
          <cell r="C177">
            <v>44133</v>
          </cell>
        </row>
      </sheetData>
      <sheetData sheetId="2">
        <row r="14">
          <cell r="C14">
            <v>10295</v>
          </cell>
          <cell r="D14">
            <v>56419.239000000001</v>
          </cell>
          <cell r="J14">
            <v>617</v>
          </cell>
          <cell r="K14">
            <v>38437.48118000001</v>
          </cell>
        </row>
        <row r="15">
          <cell r="C15">
            <v>1316</v>
          </cell>
          <cell r="D15">
            <v>16370.859</v>
          </cell>
          <cell r="J15">
            <v>96</v>
          </cell>
          <cell r="K15">
            <v>6609.84</v>
          </cell>
        </row>
        <row r="16">
          <cell r="C16">
            <v>88</v>
          </cell>
          <cell r="D16">
            <v>1679.0060000000001</v>
          </cell>
          <cell r="J16">
            <v>6</v>
          </cell>
          <cell r="K16">
            <v>198.40199999999999</v>
          </cell>
        </row>
        <row r="17">
          <cell r="C17">
            <v>82</v>
          </cell>
          <cell r="D17">
            <v>79.337000000000003</v>
          </cell>
          <cell r="J17">
            <v>2</v>
          </cell>
          <cell r="K17">
            <v>47.488999999999997</v>
          </cell>
        </row>
        <row r="18">
          <cell r="C18">
            <v>8</v>
          </cell>
          <cell r="D18">
            <v>21.744</v>
          </cell>
          <cell r="J18">
            <v>0</v>
          </cell>
          <cell r="K18">
            <v>0</v>
          </cell>
        </row>
        <row r="19">
          <cell r="C19">
            <v>239</v>
          </cell>
          <cell r="D19">
            <v>508.04599999999999</v>
          </cell>
          <cell r="J19">
            <v>3</v>
          </cell>
          <cell r="K19">
            <v>302.28399999999999</v>
          </cell>
        </row>
        <row r="20">
          <cell r="C20">
            <v>426</v>
          </cell>
          <cell r="D20">
            <v>134.78100000000001</v>
          </cell>
          <cell r="J20">
            <v>2</v>
          </cell>
          <cell r="K20">
            <v>121.705</v>
          </cell>
        </row>
        <row r="21">
          <cell r="C21">
            <v>25</v>
          </cell>
          <cell r="D21">
            <v>84.695999999999998</v>
          </cell>
          <cell r="J21">
            <v>3</v>
          </cell>
          <cell r="K21">
            <v>1671.5050000000001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J26">
            <v>0</v>
          </cell>
          <cell r="K26">
            <v>0</v>
          </cell>
        </row>
        <row r="28">
          <cell r="C28">
            <v>3841</v>
          </cell>
          <cell r="D28">
            <v>17227.847000000002</v>
          </cell>
          <cell r="J28">
            <v>17</v>
          </cell>
          <cell r="K28">
            <v>2639.4020900000005</v>
          </cell>
        </row>
        <row r="29">
          <cell r="C29">
            <v>385</v>
          </cell>
          <cell r="D29">
            <v>5970.5119999999997</v>
          </cell>
          <cell r="J29">
            <v>43</v>
          </cell>
          <cell r="K29">
            <v>7402.835939999999</v>
          </cell>
        </row>
        <row r="30">
          <cell r="C30">
            <v>16</v>
          </cell>
          <cell r="D30">
            <v>275.55200000000002</v>
          </cell>
          <cell r="J30">
            <v>5</v>
          </cell>
          <cell r="K30">
            <v>780.86290999999994</v>
          </cell>
        </row>
        <row r="31">
          <cell r="C31">
            <v>1</v>
          </cell>
          <cell r="D31">
            <v>5.5359999999999996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5.5359999999999996</v>
          </cell>
          <cell r="J32">
            <v>0</v>
          </cell>
          <cell r="K32">
            <v>0</v>
          </cell>
        </row>
        <row r="33">
          <cell r="C33">
            <v>21</v>
          </cell>
          <cell r="D33">
            <v>32.65</v>
          </cell>
          <cell r="J33">
            <v>0</v>
          </cell>
          <cell r="K33">
            <v>0</v>
          </cell>
        </row>
        <row r="34">
          <cell r="C34">
            <v>382</v>
          </cell>
          <cell r="D34">
            <v>1941.9639999999999</v>
          </cell>
          <cell r="J34">
            <v>1</v>
          </cell>
          <cell r="K34">
            <v>119.25227000000001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7">
          <cell r="C37">
            <v>24</v>
          </cell>
          <cell r="D37">
            <v>168.51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  <row r="43">
          <cell r="C43">
            <v>2</v>
          </cell>
          <cell r="D43">
            <v>1.23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J44">
            <v>0</v>
          </cell>
          <cell r="K44">
            <v>0</v>
          </cell>
        </row>
      </sheetData>
      <sheetData sheetId="3"/>
      <sheetData sheetId="4">
        <row r="12">
          <cell r="P12">
            <v>49424.957840999996</v>
          </cell>
        </row>
        <row r="13">
          <cell r="P13">
            <v>43433.670991200008</v>
          </cell>
        </row>
        <row r="14">
          <cell r="P14">
            <v>29213.404197599993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6417.8940353999988</v>
          </cell>
        </row>
        <row r="19">
          <cell r="P19">
            <v>11198.819335122149</v>
          </cell>
        </row>
        <row r="22">
          <cell r="P22">
            <v>21449.876190262181</v>
          </cell>
        </row>
        <row r="28">
          <cell r="P28">
            <v>80992.389392400015</v>
          </cell>
        </row>
        <row r="35">
          <cell r="P35">
            <v>0</v>
          </cell>
        </row>
        <row r="36">
          <cell r="P36">
            <v>6.7812330000000003</v>
          </cell>
        </row>
        <row r="37">
          <cell r="P37">
            <v>11844.418977599997</v>
          </cell>
        </row>
        <row r="38">
          <cell r="P38">
            <v>2849.0621999999998</v>
          </cell>
        </row>
        <row r="39">
          <cell r="P39">
            <v>0</v>
          </cell>
        </row>
        <row r="40">
          <cell r="P40">
            <v>3564.3206444999996</v>
          </cell>
        </row>
        <row r="41">
          <cell r="P41">
            <v>0</v>
          </cell>
        </row>
        <row r="42">
          <cell r="P42">
            <v>6008.5709999999999</v>
          </cell>
        </row>
      </sheetData>
      <sheetData sheetId="5">
        <row r="12">
          <cell r="G12">
            <v>31264.148000000001</v>
          </cell>
        </row>
        <row r="13">
          <cell r="G13">
            <v>1722.96</v>
          </cell>
        </row>
        <row r="14">
          <cell r="G14">
            <v>7041.3389999999999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2537.57602499422</v>
          </cell>
        </row>
        <row r="22">
          <cell r="G22">
            <v>2975.0679750057798</v>
          </cell>
        </row>
        <row r="28">
          <cell r="G28">
            <v>229272.99672415195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787.58699999999999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581.03800000000001</v>
          </cell>
        </row>
        <row r="43">
          <cell r="C43">
            <v>595358.46520698478</v>
          </cell>
          <cell r="D43">
            <v>48308.548999999999</v>
          </cell>
          <cell r="E43">
            <v>417208.60357999994</v>
          </cell>
          <cell r="G43">
            <v>276182.71272415196</v>
          </cell>
          <cell r="I43">
            <v>62405.21846737367</v>
          </cell>
          <cell r="K43">
            <v>5472.0810000000001</v>
          </cell>
          <cell r="M43">
            <v>0</v>
          </cell>
        </row>
      </sheetData>
      <sheetData sheetId="6">
        <row r="11">
          <cell r="D11">
            <v>30295</v>
          </cell>
          <cell r="E11">
            <v>291290.19199999998</v>
          </cell>
        </row>
        <row r="20">
          <cell r="D20">
            <v>10068</v>
          </cell>
          <cell r="E20">
            <v>66127.662000000011</v>
          </cell>
          <cell r="F20">
            <v>14846.484027800012</v>
          </cell>
        </row>
        <row r="57">
          <cell r="D57">
            <v>0</v>
          </cell>
          <cell r="E57">
            <v>0</v>
          </cell>
          <cell r="F57">
            <v>0</v>
          </cell>
        </row>
        <row r="62">
          <cell r="D62">
            <v>597</v>
          </cell>
          <cell r="E62">
            <v>481.202</v>
          </cell>
          <cell r="F62">
            <v>179.39699999999999</v>
          </cell>
        </row>
        <row r="83">
          <cell r="D83">
            <v>0</v>
          </cell>
          <cell r="E83">
            <v>0</v>
          </cell>
          <cell r="F83">
            <v>0</v>
          </cell>
        </row>
        <row r="118">
          <cell r="D118">
            <v>1396</v>
          </cell>
          <cell r="E118">
            <v>2627.643</v>
          </cell>
          <cell r="F118">
            <v>598.06299999999999</v>
          </cell>
        </row>
        <row r="119">
          <cell r="D119">
            <v>1777</v>
          </cell>
          <cell r="E119">
            <v>10562.501</v>
          </cell>
          <cell r="F119">
            <v>2105.2220000000002</v>
          </cell>
        </row>
        <row r="128">
          <cell r="E128">
            <v>0</v>
          </cell>
          <cell r="F12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>
        <row r="12">
          <cell r="C12">
            <v>8806</v>
          </cell>
          <cell r="D12">
            <v>7628</v>
          </cell>
          <cell r="F12">
            <v>52</v>
          </cell>
          <cell r="G12">
            <v>1905</v>
          </cell>
          <cell r="H12">
            <v>36</v>
          </cell>
          <cell r="I12">
            <v>2269</v>
          </cell>
        </row>
        <row r="22">
          <cell r="C22">
            <v>606</v>
          </cell>
          <cell r="D22">
            <v>9164</v>
          </cell>
          <cell r="F22">
            <v>416</v>
          </cell>
          <cell r="G22">
            <v>3750</v>
          </cell>
          <cell r="H22">
            <v>62</v>
          </cell>
          <cell r="I22">
            <v>1526</v>
          </cell>
        </row>
        <row r="26">
          <cell r="C26">
            <v>2760</v>
          </cell>
          <cell r="D26">
            <v>20420</v>
          </cell>
          <cell r="F26">
            <v>169</v>
          </cell>
          <cell r="G26">
            <v>7753</v>
          </cell>
          <cell r="H26">
            <v>172</v>
          </cell>
          <cell r="I26">
            <v>12678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I35">
            <v>0</v>
          </cell>
        </row>
        <row r="38">
          <cell r="C38">
            <v>66</v>
          </cell>
          <cell r="D38">
            <v>5052</v>
          </cell>
          <cell r="F38">
            <v>1</v>
          </cell>
          <cell r="G38">
            <v>54</v>
          </cell>
          <cell r="H38">
            <v>3</v>
          </cell>
          <cell r="I38">
            <v>91</v>
          </cell>
        </row>
        <row r="42">
          <cell r="C42">
            <v>1851</v>
          </cell>
          <cell r="D42">
            <v>19099</v>
          </cell>
          <cell r="F42">
            <v>7</v>
          </cell>
          <cell r="G42">
            <v>558</v>
          </cell>
          <cell r="H42">
            <v>8</v>
          </cell>
          <cell r="I42">
            <v>3323</v>
          </cell>
        </row>
        <row r="58">
          <cell r="C58">
            <v>1026</v>
          </cell>
          <cell r="D58">
            <v>85445</v>
          </cell>
          <cell r="F58">
            <v>189</v>
          </cell>
          <cell r="G58">
            <v>8612</v>
          </cell>
          <cell r="H58">
            <v>68</v>
          </cell>
          <cell r="I58">
            <v>12289</v>
          </cell>
        </row>
        <row r="90">
          <cell r="C90">
            <v>19231</v>
          </cell>
          <cell r="D90">
            <v>101761</v>
          </cell>
          <cell r="F90">
            <v>616</v>
          </cell>
          <cell r="G90">
            <v>37941</v>
          </cell>
          <cell r="H90">
            <v>815</v>
          </cell>
          <cell r="I90">
            <v>102113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0">
          <cell r="C130">
            <v>0</v>
          </cell>
          <cell r="D130">
            <v>0</v>
          </cell>
          <cell r="F130">
            <v>0</v>
          </cell>
          <cell r="H130">
            <v>0</v>
          </cell>
          <cell r="I130">
            <v>0</v>
          </cell>
        </row>
        <row r="134">
          <cell r="C134">
            <v>390</v>
          </cell>
          <cell r="D134">
            <v>1058</v>
          </cell>
          <cell r="F134">
            <v>6</v>
          </cell>
          <cell r="G134">
            <v>138</v>
          </cell>
          <cell r="H134">
            <v>8</v>
          </cell>
          <cell r="I134">
            <v>266</v>
          </cell>
        </row>
        <row r="155">
          <cell r="C155">
            <v>6</v>
          </cell>
          <cell r="D155">
            <v>154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60">
          <cell r="C160">
            <v>0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3"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9"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2">
          <cell r="C172">
            <v>1899</v>
          </cell>
          <cell r="D172">
            <v>1340</v>
          </cell>
          <cell r="F172">
            <v>36</v>
          </cell>
          <cell r="G172">
            <v>689</v>
          </cell>
          <cell r="H172">
            <v>52</v>
          </cell>
          <cell r="I172">
            <v>960</v>
          </cell>
        </row>
        <row r="177">
          <cell r="C177">
            <v>26634</v>
          </cell>
        </row>
      </sheetData>
      <sheetData sheetId="2">
        <row r="14">
          <cell r="C14">
            <v>10218</v>
          </cell>
          <cell r="D14">
            <v>59110</v>
          </cell>
          <cell r="J14">
            <v>514</v>
          </cell>
          <cell r="K14">
            <v>26961</v>
          </cell>
        </row>
        <row r="15">
          <cell r="C15">
            <v>539</v>
          </cell>
          <cell r="D15">
            <v>6845</v>
          </cell>
          <cell r="J15">
            <v>59</v>
          </cell>
          <cell r="K15">
            <v>5373</v>
          </cell>
        </row>
        <row r="16">
          <cell r="C16">
            <v>58</v>
          </cell>
          <cell r="D16">
            <v>908</v>
          </cell>
          <cell r="J16">
            <v>0</v>
          </cell>
          <cell r="K16">
            <v>12</v>
          </cell>
        </row>
        <row r="17">
          <cell r="C17">
            <v>24</v>
          </cell>
          <cell r="D17">
            <v>55</v>
          </cell>
          <cell r="J17">
            <v>4</v>
          </cell>
          <cell r="K17">
            <v>128</v>
          </cell>
        </row>
        <row r="18">
          <cell r="C18">
            <v>12</v>
          </cell>
          <cell r="D18">
            <v>51</v>
          </cell>
          <cell r="J18">
            <v>2</v>
          </cell>
          <cell r="K18">
            <v>70</v>
          </cell>
        </row>
        <row r="19">
          <cell r="C19">
            <v>38</v>
          </cell>
          <cell r="D19">
            <v>119</v>
          </cell>
          <cell r="J19">
            <v>2</v>
          </cell>
          <cell r="K19">
            <v>210</v>
          </cell>
        </row>
        <row r="20">
          <cell r="C20">
            <v>86</v>
          </cell>
          <cell r="D20">
            <v>28</v>
          </cell>
          <cell r="J20">
            <v>0</v>
          </cell>
          <cell r="K20">
            <v>0</v>
          </cell>
        </row>
        <row r="21">
          <cell r="C21">
            <v>14</v>
          </cell>
          <cell r="D21">
            <v>40</v>
          </cell>
          <cell r="J21">
            <v>3</v>
          </cell>
          <cell r="K21">
            <v>67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J26">
            <v>0</v>
          </cell>
          <cell r="K26">
            <v>0</v>
          </cell>
        </row>
        <row r="28">
          <cell r="C28">
            <v>2762</v>
          </cell>
          <cell r="D28">
            <v>14270</v>
          </cell>
          <cell r="J28">
            <v>12</v>
          </cell>
          <cell r="K28">
            <v>1065</v>
          </cell>
        </row>
        <row r="29">
          <cell r="C29">
            <v>100</v>
          </cell>
          <cell r="D29">
            <v>1526</v>
          </cell>
          <cell r="J29">
            <v>8</v>
          </cell>
          <cell r="K29">
            <v>2421</v>
          </cell>
        </row>
        <row r="30">
          <cell r="C30">
            <v>5</v>
          </cell>
          <cell r="D30">
            <v>86</v>
          </cell>
          <cell r="J30">
            <v>1</v>
          </cell>
          <cell r="K30">
            <v>167</v>
          </cell>
        </row>
        <row r="31">
          <cell r="C31">
            <v>37</v>
          </cell>
          <cell r="D31">
            <v>205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3">
          <cell r="C33">
            <v>6</v>
          </cell>
          <cell r="D33">
            <v>15</v>
          </cell>
          <cell r="J33">
            <v>0</v>
          </cell>
          <cell r="K33">
            <v>0</v>
          </cell>
        </row>
        <row r="34">
          <cell r="C34">
            <v>54</v>
          </cell>
          <cell r="D34">
            <v>297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7">
          <cell r="C37">
            <v>4974</v>
          </cell>
          <cell r="D37">
            <v>15648</v>
          </cell>
          <cell r="J37">
            <v>5</v>
          </cell>
          <cell r="K37">
            <v>450</v>
          </cell>
        </row>
        <row r="38">
          <cell r="C38">
            <v>188</v>
          </cell>
          <cell r="D38">
            <v>912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17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3</v>
          </cell>
          <cell r="D41">
            <v>14</v>
          </cell>
          <cell r="J41">
            <v>0</v>
          </cell>
          <cell r="K41">
            <v>0</v>
          </cell>
        </row>
        <row r="42">
          <cell r="C42">
            <v>1</v>
          </cell>
          <cell r="D42">
            <v>3</v>
          </cell>
          <cell r="J42">
            <v>0</v>
          </cell>
          <cell r="K42">
            <v>0</v>
          </cell>
        </row>
        <row r="43">
          <cell r="C43">
            <v>26</v>
          </cell>
          <cell r="D43">
            <v>16</v>
          </cell>
          <cell r="J43">
            <v>0</v>
          </cell>
          <cell r="K43">
            <v>0</v>
          </cell>
        </row>
        <row r="44">
          <cell r="C44">
            <v>1</v>
          </cell>
          <cell r="D44">
            <v>14</v>
          </cell>
          <cell r="J44">
            <v>0</v>
          </cell>
          <cell r="K44">
            <v>0</v>
          </cell>
        </row>
      </sheetData>
      <sheetData sheetId="3"/>
      <sheetData sheetId="4">
        <row r="12">
          <cell r="P12">
            <v>5340</v>
          </cell>
        </row>
        <row r="13">
          <cell r="P13">
            <v>6415</v>
          </cell>
        </row>
        <row r="14">
          <cell r="P14">
            <v>13273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3536</v>
          </cell>
        </row>
        <row r="19">
          <cell r="P19">
            <v>11459</v>
          </cell>
        </row>
        <row r="22">
          <cell r="P22">
            <v>51267</v>
          </cell>
        </row>
        <row r="28">
          <cell r="P28">
            <v>78353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815</v>
          </cell>
        </row>
        <row r="38">
          <cell r="P38">
            <v>42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804</v>
          </cell>
        </row>
      </sheetData>
      <sheetData sheetId="5">
        <row r="12">
          <cell r="G12">
            <v>20292</v>
          </cell>
        </row>
        <row r="13">
          <cell r="G13">
            <v>2812</v>
          </cell>
        </row>
        <row r="14">
          <cell r="G14">
            <v>18442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612</v>
          </cell>
        </row>
        <row r="19">
          <cell r="G19">
            <v>5719</v>
          </cell>
        </row>
        <row r="22">
          <cell r="G22">
            <v>27337</v>
          </cell>
        </row>
        <row r="28">
          <cell r="G28">
            <v>214504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645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136</v>
          </cell>
        </row>
        <row r="41">
          <cell r="G41">
            <v>0</v>
          </cell>
        </row>
        <row r="42">
          <cell r="G42">
            <v>2447</v>
          </cell>
        </row>
        <row r="43">
          <cell r="C43">
            <v>380114</v>
          </cell>
          <cell r="D43">
            <v>2208</v>
          </cell>
          <cell r="E43">
            <v>135515</v>
          </cell>
          <cell r="G43">
            <v>292946</v>
          </cell>
          <cell r="I43">
            <v>18605</v>
          </cell>
          <cell r="K43">
            <v>11542</v>
          </cell>
          <cell r="M43">
            <v>0</v>
          </cell>
        </row>
      </sheetData>
      <sheetData sheetId="6"/>
      <sheetData sheetId="7"/>
      <sheetData sheetId="8">
        <row r="11">
          <cell r="D11">
            <v>13211</v>
          </cell>
          <cell r="E11">
            <v>73621</v>
          </cell>
        </row>
        <row r="20">
          <cell r="D20">
            <v>8145</v>
          </cell>
          <cell r="E20">
            <v>145585</v>
          </cell>
          <cell r="F20">
            <v>45264</v>
          </cell>
        </row>
        <row r="55">
          <cell r="D55">
            <v>3233</v>
          </cell>
          <cell r="E55">
            <v>19758</v>
          </cell>
          <cell r="F55">
            <v>5806</v>
          </cell>
        </row>
        <row r="60">
          <cell r="D60">
            <v>12</v>
          </cell>
          <cell r="E60">
            <v>8</v>
          </cell>
          <cell r="F60">
            <v>2</v>
          </cell>
        </row>
        <row r="71">
          <cell r="D71">
            <v>224</v>
          </cell>
          <cell r="E71">
            <v>2864</v>
          </cell>
          <cell r="F71">
            <v>430</v>
          </cell>
        </row>
        <row r="106">
          <cell r="D106">
            <v>591</v>
          </cell>
          <cell r="E106">
            <v>1297</v>
          </cell>
          <cell r="F106">
            <v>381</v>
          </cell>
        </row>
        <row r="107">
          <cell r="D107">
            <v>1218</v>
          </cell>
          <cell r="E107">
            <v>7988</v>
          </cell>
          <cell r="F107">
            <v>1125</v>
          </cell>
        </row>
        <row r="116">
          <cell r="E116">
            <v>0</v>
          </cell>
          <cell r="F11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26004</v>
          </cell>
          <cell r="D10">
            <v>19592.400000000001</v>
          </cell>
          <cell r="F10">
            <v>273</v>
          </cell>
          <cell r="G10">
            <v>3936.47</v>
          </cell>
          <cell r="H10">
            <v>392</v>
          </cell>
          <cell r="I10">
            <v>11975.6</v>
          </cell>
        </row>
        <row r="20">
          <cell r="C20">
            <v>3124</v>
          </cell>
          <cell r="D20">
            <v>22082.71</v>
          </cell>
          <cell r="F20">
            <v>995</v>
          </cell>
          <cell r="G20">
            <v>13283.2</v>
          </cell>
          <cell r="H20">
            <v>1004</v>
          </cell>
          <cell r="I20">
            <v>11162.26</v>
          </cell>
        </row>
        <row r="24">
          <cell r="C24">
            <v>1988</v>
          </cell>
          <cell r="D24">
            <v>48118.92</v>
          </cell>
          <cell r="F24">
            <v>365</v>
          </cell>
          <cell r="G24">
            <v>25932.37</v>
          </cell>
          <cell r="H24">
            <v>176</v>
          </cell>
          <cell r="I24">
            <v>29150.62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35</v>
          </cell>
          <cell r="D36">
            <v>666.09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6170</v>
          </cell>
          <cell r="D40">
            <v>28771.78</v>
          </cell>
          <cell r="F40">
            <v>22</v>
          </cell>
          <cell r="G40">
            <v>1388.63</v>
          </cell>
          <cell r="H40">
            <v>33</v>
          </cell>
          <cell r="I40">
            <v>30454.97</v>
          </cell>
        </row>
        <row r="56">
          <cell r="C56">
            <v>10148</v>
          </cell>
          <cell r="D56">
            <v>51747.54</v>
          </cell>
          <cell r="F56">
            <v>301</v>
          </cell>
          <cell r="G56">
            <v>17804.61</v>
          </cell>
          <cell r="H56">
            <v>107</v>
          </cell>
          <cell r="I56">
            <v>10421.07</v>
          </cell>
        </row>
        <row r="88">
          <cell r="C88">
            <v>17597</v>
          </cell>
          <cell r="D88">
            <v>109855.99</v>
          </cell>
          <cell r="F88">
            <v>665</v>
          </cell>
          <cell r="G88">
            <v>41900.980000000003</v>
          </cell>
          <cell r="H88">
            <v>825</v>
          </cell>
          <cell r="I88">
            <v>202231.02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18</v>
          </cell>
          <cell r="D128">
            <v>54.01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3826</v>
          </cell>
          <cell r="D132">
            <v>5664.67</v>
          </cell>
          <cell r="F132">
            <v>15</v>
          </cell>
          <cell r="G132">
            <v>1029.23</v>
          </cell>
          <cell r="H132">
            <v>11</v>
          </cell>
          <cell r="I132">
            <v>4193</v>
          </cell>
        </row>
        <row r="153">
          <cell r="C153">
            <v>9</v>
          </cell>
          <cell r="D153">
            <v>4061.58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66</v>
          </cell>
          <cell r="D161">
            <v>3330.14</v>
          </cell>
          <cell r="F161">
            <v>0</v>
          </cell>
          <cell r="G161">
            <v>0</v>
          </cell>
          <cell r="H161">
            <v>1</v>
          </cell>
          <cell r="I161">
            <v>200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10799</v>
          </cell>
          <cell r="D170">
            <v>7511.37</v>
          </cell>
          <cell r="F170">
            <v>149</v>
          </cell>
          <cell r="G170">
            <v>4602.6000000000004</v>
          </cell>
          <cell r="H170">
            <v>230</v>
          </cell>
          <cell r="I170">
            <v>5050.3100000000004</v>
          </cell>
        </row>
        <row r="175">
          <cell r="C175">
            <v>48237</v>
          </cell>
        </row>
      </sheetData>
      <sheetData sheetId="2">
        <row r="11">
          <cell r="C11">
            <v>9811</v>
          </cell>
          <cell r="D11">
            <v>55740.63</v>
          </cell>
          <cell r="J11">
            <v>530</v>
          </cell>
          <cell r="K11">
            <v>30419.3</v>
          </cell>
        </row>
        <row r="12">
          <cell r="C12">
            <v>1625</v>
          </cell>
          <cell r="D12">
            <v>18441.43</v>
          </cell>
          <cell r="J12">
            <v>66</v>
          </cell>
          <cell r="K12">
            <v>3257.11</v>
          </cell>
        </row>
        <row r="13">
          <cell r="C13">
            <v>102</v>
          </cell>
          <cell r="D13">
            <v>2270.5500000000002</v>
          </cell>
          <cell r="J13">
            <v>7</v>
          </cell>
          <cell r="K13">
            <v>316.87</v>
          </cell>
        </row>
        <row r="14">
          <cell r="C14">
            <v>81</v>
          </cell>
          <cell r="D14">
            <v>72.819999999999993</v>
          </cell>
          <cell r="J14">
            <v>1</v>
          </cell>
          <cell r="K14">
            <v>69.7</v>
          </cell>
        </row>
        <row r="15">
          <cell r="C15">
            <v>11</v>
          </cell>
          <cell r="D15">
            <v>33.65</v>
          </cell>
          <cell r="J15">
            <v>1</v>
          </cell>
          <cell r="K15">
            <v>40.89</v>
          </cell>
        </row>
        <row r="16">
          <cell r="C16">
            <v>365</v>
          </cell>
          <cell r="D16">
            <v>963.6</v>
          </cell>
          <cell r="J16">
            <v>2</v>
          </cell>
          <cell r="K16">
            <v>12.11</v>
          </cell>
        </row>
        <row r="17">
          <cell r="C17">
            <v>364</v>
          </cell>
          <cell r="D17">
            <v>120.51</v>
          </cell>
          <cell r="J17">
            <v>0</v>
          </cell>
          <cell r="K17">
            <v>0</v>
          </cell>
        </row>
        <row r="18">
          <cell r="C18">
            <v>35</v>
          </cell>
          <cell r="D18">
            <v>127.1</v>
          </cell>
          <cell r="J18">
            <v>1</v>
          </cell>
          <cell r="K18">
            <v>29.04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3911</v>
          </cell>
          <cell r="D25">
            <v>17670.8</v>
          </cell>
          <cell r="J25">
            <v>24</v>
          </cell>
          <cell r="K25">
            <v>1697.99</v>
          </cell>
        </row>
        <row r="26">
          <cell r="C26">
            <v>359</v>
          </cell>
          <cell r="D26">
            <v>5352.34</v>
          </cell>
          <cell r="J26">
            <v>23</v>
          </cell>
          <cell r="K26">
            <v>5014.37</v>
          </cell>
        </row>
        <row r="27">
          <cell r="C27">
            <v>37</v>
          </cell>
          <cell r="D27">
            <v>501.84</v>
          </cell>
          <cell r="J27">
            <v>2</v>
          </cell>
          <cell r="K27">
            <v>415.14</v>
          </cell>
        </row>
        <row r="28">
          <cell r="C28">
            <v>1</v>
          </cell>
          <cell r="D28">
            <v>17.22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11.07</v>
          </cell>
          <cell r="J29">
            <v>0</v>
          </cell>
          <cell r="K29">
            <v>0</v>
          </cell>
        </row>
        <row r="30">
          <cell r="C30">
            <v>56</v>
          </cell>
          <cell r="D30">
            <v>97.4</v>
          </cell>
          <cell r="J30">
            <v>0</v>
          </cell>
          <cell r="K30">
            <v>0</v>
          </cell>
        </row>
        <row r="31">
          <cell r="C31">
            <v>321</v>
          </cell>
          <cell r="D31">
            <v>1509.72</v>
          </cell>
          <cell r="J31">
            <v>1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205</v>
          </cell>
          <cell r="D34">
            <v>739.2</v>
          </cell>
          <cell r="J34">
            <v>0</v>
          </cell>
          <cell r="K34">
            <v>0</v>
          </cell>
        </row>
        <row r="35">
          <cell r="C35">
            <v>2</v>
          </cell>
          <cell r="D35">
            <v>21.59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12.96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15.42</v>
          </cell>
          <cell r="J39">
            <v>0</v>
          </cell>
          <cell r="K39">
            <v>0</v>
          </cell>
        </row>
        <row r="40">
          <cell r="C40">
            <v>37</v>
          </cell>
          <cell r="D40">
            <v>86.06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16325.96</v>
          </cell>
        </row>
        <row r="11">
          <cell r="P11">
            <v>18414.41</v>
          </cell>
        </row>
        <row r="12">
          <cell r="P12">
            <v>38495.14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532.88</v>
          </cell>
        </row>
        <row r="17">
          <cell r="P17">
            <v>23092.46</v>
          </cell>
        </row>
        <row r="20">
          <cell r="P20">
            <v>38183.370000000003</v>
          </cell>
        </row>
        <row r="26">
          <cell r="P26">
            <v>84504.89</v>
          </cell>
        </row>
        <row r="33">
          <cell r="P33">
            <v>0</v>
          </cell>
        </row>
        <row r="34">
          <cell r="P34">
            <v>45.01</v>
          </cell>
        </row>
        <row r="35">
          <cell r="P35">
            <v>4688.7</v>
          </cell>
        </row>
        <row r="36">
          <cell r="P36">
            <v>2843.05</v>
          </cell>
        </row>
        <row r="37">
          <cell r="P37">
            <v>0</v>
          </cell>
        </row>
        <row r="38">
          <cell r="P38">
            <v>2775.12</v>
          </cell>
        </row>
        <row r="39">
          <cell r="P39">
            <v>0</v>
          </cell>
        </row>
        <row r="40">
          <cell r="P40">
            <v>5083.37</v>
          </cell>
        </row>
      </sheetData>
      <sheetData sheetId="5">
        <row r="10">
          <cell r="G10">
            <v>6561.21</v>
          </cell>
        </row>
        <row r="11">
          <cell r="G11">
            <v>5163.8999999999996</v>
          </cell>
        </row>
        <row r="12">
          <cell r="G12">
            <v>7897.84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3859.39</v>
          </cell>
        </row>
        <row r="20">
          <cell r="G20">
            <v>7491.77</v>
          </cell>
        </row>
        <row r="26">
          <cell r="G26">
            <v>169093.52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1845.3</v>
          </cell>
        </row>
        <row r="41">
          <cell r="C41">
            <v>529679.32999999996</v>
          </cell>
          <cell r="D41">
            <v>3796.22</v>
          </cell>
          <cell r="E41">
            <v>304838.84999999998</v>
          </cell>
          <cell r="G41">
            <v>202012.93</v>
          </cell>
          <cell r="I41">
            <v>19260.36</v>
          </cell>
          <cell r="K41">
            <v>19220.89</v>
          </cell>
          <cell r="M41">
            <v>0</v>
          </cell>
        </row>
      </sheetData>
      <sheetData sheetId="6">
        <row r="9">
          <cell r="C9">
            <v>20421</v>
          </cell>
          <cell r="D9">
            <v>192320.22</v>
          </cell>
          <cell r="E9"/>
        </row>
        <row r="18">
          <cell r="C18">
            <v>5091</v>
          </cell>
          <cell r="D18">
            <v>45426.55</v>
          </cell>
          <cell r="E18">
            <v>9552.81</v>
          </cell>
        </row>
        <row r="19">
          <cell r="C19">
            <v>641</v>
          </cell>
          <cell r="D19">
            <v>3163.55</v>
          </cell>
          <cell r="E19">
            <v>742.29</v>
          </cell>
        </row>
        <row r="20">
          <cell r="C20">
            <v>855</v>
          </cell>
          <cell r="D20">
            <v>431.24</v>
          </cell>
          <cell r="E20">
            <v>129.62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12216</v>
          </cell>
          <cell r="D22">
            <v>13906.5</v>
          </cell>
          <cell r="E22">
            <v>4065.87</v>
          </cell>
        </row>
        <row r="29">
          <cell r="C29">
            <v>6082</v>
          </cell>
          <cell r="D29">
            <v>43959.39</v>
          </cell>
          <cell r="E29">
            <v>8733.26</v>
          </cell>
        </row>
        <row r="38">
          <cell r="C38">
            <v>2931</v>
          </cell>
          <cell r="D38">
            <v>2249.7800000000002</v>
          </cell>
          <cell r="E38">
            <v>144.30000000000001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18317</v>
          </cell>
          <cell r="D10">
            <v>12486</v>
          </cell>
          <cell r="F10">
            <v>185</v>
          </cell>
          <cell r="G10">
            <v>4718</v>
          </cell>
          <cell r="H10">
            <v>33</v>
          </cell>
          <cell r="I10">
            <v>4021</v>
          </cell>
        </row>
        <row r="20">
          <cell r="C20">
            <v>60</v>
          </cell>
          <cell r="D20">
            <v>1140</v>
          </cell>
          <cell r="F20">
            <v>56</v>
          </cell>
          <cell r="G20">
            <v>776</v>
          </cell>
          <cell r="H20">
            <v>10</v>
          </cell>
          <cell r="I20">
            <v>332</v>
          </cell>
        </row>
        <row r="24">
          <cell r="C24">
            <v>936</v>
          </cell>
          <cell r="D24">
            <v>20516</v>
          </cell>
          <cell r="F24">
            <v>199</v>
          </cell>
          <cell r="G24">
            <v>12389</v>
          </cell>
          <cell r="H24">
            <v>102</v>
          </cell>
          <cell r="I24">
            <v>19073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2</v>
          </cell>
          <cell r="H33">
            <v>0</v>
          </cell>
          <cell r="I33">
            <v>0</v>
          </cell>
        </row>
        <row r="36">
          <cell r="C36">
            <v>42</v>
          </cell>
          <cell r="D36">
            <v>886</v>
          </cell>
          <cell r="F36">
            <v>3</v>
          </cell>
          <cell r="G36">
            <v>1071</v>
          </cell>
          <cell r="H36">
            <v>0</v>
          </cell>
          <cell r="I36">
            <v>0</v>
          </cell>
        </row>
        <row r="40">
          <cell r="C40">
            <v>1272</v>
          </cell>
          <cell r="D40">
            <v>4145</v>
          </cell>
          <cell r="F40">
            <v>6</v>
          </cell>
          <cell r="G40">
            <v>75</v>
          </cell>
          <cell r="H40">
            <v>5</v>
          </cell>
          <cell r="I40">
            <v>18250</v>
          </cell>
        </row>
        <row r="56">
          <cell r="C56">
            <v>1391</v>
          </cell>
          <cell r="D56">
            <v>30488</v>
          </cell>
          <cell r="F56">
            <v>93</v>
          </cell>
          <cell r="G56">
            <v>2615</v>
          </cell>
          <cell r="H56">
            <v>58</v>
          </cell>
          <cell r="I56">
            <v>10374</v>
          </cell>
        </row>
        <row r="88">
          <cell r="C88">
            <v>26626</v>
          </cell>
          <cell r="D88">
            <v>157784</v>
          </cell>
          <cell r="F88">
            <v>1092</v>
          </cell>
          <cell r="G88">
            <v>72661</v>
          </cell>
          <cell r="H88">
            <v>632</v>
          </cell>
          <cell r="I88">
            <v>246718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</v>
          </cell>
          <cell r="D128">
            <v>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1121</v>
          </cell>
          <cell r="D132">
            <v>5975</v>
          </cell>
          <cell r="F132">
            <v>6</v>
          </cell>
          <cell r="G132">
            <v>334</v>
          </cell>
          <cell r="H132">
            <v>15</v>
          </cell>
          <cell r="I132">
            <v>8122</v>
          </cell>
        </row>
        <row r="153">
          <cell r="C153">
            <v>348</v>
          </cell>
          <cell r="D153">
            <v>2904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3331</v>
          </cell>
          <cell r="D170">
            <v>1976</v>
          </cell>
          <cell r="F170">
            <v>19</v>
          </cell>
          <cell r="G170">
            <v>807</v>
          </cell>
          <cell r="H170">
            <v>1</v>
          </cell>
          <cell r="I170">
            <v>600</v>
          </cell>
        </row>
        <row r="175">
          <cell r="C175">
            <v>33568</v>
          </cell>
        </row>
      </sheetData>
      <sheetData sheetId="2">
        <row r="11">
          <cell r="C11">
            <v>17710</v>
          </cell>
          <cell r="D11">
            <v>101594</v>
          </cell>
          <cell r="J11">
            <v>945</v>
          </cell>
          <cell r="K11">
            <v>64614</v>
          </cell>
        </row>
        <row r="12">
          <cell r="C12">
            <v>1702</v>
          </cell>
          <cell r="D12">
            <v>19659</v>
          </cell>
          <cell r="J12">
            <v>111</v>
          </cell>
          <cell r="K12">
            <v>5241</v>
          </cell>
        </row>
        <row r="13">
          <cell r="C13">
            <v>99</v>
          </cell>
          <cell r="D13">
            <v>2150</v>
          </cell>
          <cell r="J13">
            <v>6</v>
          </cell>
          <cell r="K13">
            <v>274</v>
          </cell>
        </row>
        <row r="14">
          <cell r="C14">
            <v>177</v>
          </cell>
          <cell r="D14">
            <v>138</v>
          </cell>
          <cell r="J14">
            <v>3</v>
          </cell>
          <cell r="K14">
            <v>100</v>
          </cell>
        </row>
        <row r="15">
          <cell r="C15">
            <v>28</v>
          </cell>
          <cell r="D15">
            <v>72</v>
          </cell>
          <cell r="J15">
            <v>3</v>
          </cell>
          <cell r="K15">
            <v>109</v>
          </cell>
        </row>
        <row r="16">
          <cell r="C16">
            <v>330</v>
          </cell>
          <cell r="D16">
            <v>596</v>
          </cell>
          <cell r="J16">
            <v>2</v>
          </cell>
          <cell r="K16">
            <v>110</v>
          </cell>
        </row>
        <row r="17">
          <cell r="C17">
            <v>337</v>
          </cell>
          <cell r="D17">
            <v>109</v>
          </cell>
          <cell r="J17">
            <v>0</v>
          </cell>
          <cell r="K17">
            <v>1</v>
          </cell>
        </row>
        <row r="18">
          <cell r="C18">
            <v>71</v>
          </cell>
          <cell r="D18">
            <v>300</v>
          </cell>
          <cell r="J18">
            <v>2</v>
          </cell>
          <cell r="K18">
            <v>79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5475</v>
          </cell>
          <cell r="D25">
            <v>24548</v>
          </cell>
          <cell r="J25">
            <v>10</v>
          </cell>
          <cell r="K25">
            <v>1204</v>
          </cell>
        </row>
        <row r="26">
          <cell r="C26">
            <v>294</v>
          </cell>
          <cell r="D26">
            <v>4589</v>
          </cell>
          <cell r="J26">
            <v>9</v>
          </cell>
          <cell r="K26">
            <v>722</v>
          </cell>
        </row>
        <row r="27">
          <cell r="C27">
            <v>29</v>
          </cell>
          <cell r="D27">
            <v>415</v>
          </cell>
          <cell r="J27">
            <v>0</v>
          </cell>
          <cell r="K27">
            <v>1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6</v>
          </cell>
          <cell r="D29">
            <v>28</v>
          </cell>
          <cell r="J29">
            <v>0</v>
          </cell>
          <cell r="K29">
            <v>0</v>
          </cell>
        </row>
        <row r="30">
          <cell r="C30">
            <v>29</v>
          </cell>
          <cell r="D30">
            <v>52</v>
          </cell>
          <cell r="J30">
            <v>0</v>
          </cell>
          <cell r="K30">
            <v>0</v>
          </cell>
        </row>
        <row r="31">
          <cell r="C31">
            <v>216</v>
          </cell>
          <cell r="D31">
            <v>1086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25</v>
          </cell>
          <cell r="D34">
            <v>173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6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9364.5</v>
          </cell>
        </row>
        <row r="11">
          <cell r="P11">
            <v>855</v>
          </cell>
        </row>
        <row r="12">
          <cell r="P12">
            <v>15387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664.5</v>
          </cell>
        </row>
        <row r="17">
          <cell r="P17">
            <v>3108.75</v>
          </cell>
        </row>
        <row r="20">
          <cell r="P20">
            <v>22866</v>
          </cell>
        </row>
        <row r="26">
          <cell r="P26">
            <v>110448.8</v>
          </cell>
        </row>
        <row r="33">
          <cell r="P33">
            <v>0</v>
          </cell>
        </row>
        <row r="34">
          <cell r="P34">
            <v>5.25</v>
          </cell>
        </row>
        <row r="35">
          <cell r="P35">
            <v>4481.25</v>
          </cell>
        </row>
        <row r="36">
          <cell r="P36">
            <v>2178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1482</v>
          </cell>
        </row>
      </sheetData>
      <sheetData sheetId="5">
        <row r="10">
          <cell r="G10">
            <v>7659</v>
          </cell>
        </row>
        <row r="11">
          <cell r="G11">
            <v>276</v>
          </cell>
        </row>
        <row r="12">
          <cell r="G12">
            <v>1454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143</v>
          </cell>
        </row>
        <row r="20">
          <cell r="G20">
            <v>81</v>
          </cell>
        </row>
        <row r="26">
          <cell r="G26">
            <v>168045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575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404</v>
          </cell>
        </row>
        <row r="41">
          <cell r="C41">
            <v>508328</v>
          </cell>
          <cell r="D41">
            <v>0</v>
          </cell>
          <cell r="E41">
            <v>307490</v>
          </cell>
          <cell r="G41">
            <v>178637</v>
          </cell>
          <cell r="I41">
            <v>4861</v>
          </cell>
          <cell r="K41">
            <v>9008</v>
          </cell>
          <cell r="M41">
            <v>0</v>
          </cell>
        </row>
      </sheetData>
      <sheetData sheetId="6">
        <row r="9">
          <cell r="C9">
            <v>10355</v>
          </cell>
          <cell r="D9">
            <v>74536</v>
          </cell>
          <cell r="E9"/>
        </row>
        <row r="18">
          <cell r="C18">
            <v>11309</v>
          </cell>
          <cell r="D18">
            <v>86187</v>
          </cell>
          <cell r="E18">
            <v>23767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38</v>
          </cell>
          <cell r="D20">
            <v>19</v>
          </cell>
          <cell r="E20">
            <v>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347</v>
          </cell>
          <cell r="D22">
            <v>2904</v>
          </cell>
          <cell r="E22">
            <v>726</v>
          </cell>
        </row>
        <row r="29">
          <cell r="C29">
            <v>11519</v>
          </cell>
          <cell r="D29">
            <v>74661</v>
          </cell>
          <cell r="E29">
            <v>21656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12864</v>
          </cell>
          <cell r="D10">
            <v>36337</v>
          </cell>
          <cell r="F10">
            <v>329</v>
          </cell>
          <cell r="G10">
            <v>15585</v>
          </cell>
          <cell r="H10">
            <v>112</v>
          </cell>
          <cell r="I10">
            <v>4614</v>
          </cell>
        </row>
        <row r="20">
          <cell r="C20">
            <v>403</v>
          </cell>
          <cell r="D20">
            <v>50780</v>
          </cell>
          <cell r="F20">
            <v>3071</v>
          </cell>
          <cell r="G20">
            <v>31641</v>
          </cell>
          <cell r="H20">
            <v>1222</v>
          </cell>
          <cell r="I20">
            <v>15636</v>
          </cell>
        </row>
        <row r="24">
          <cell r="C24">
            <v>1236</v>
          </cell>
          <cell r="D24">
            <v>26341</v>
          </cell>
          <cell r="F24">
            <v>133</v>
          </cell>
          <cell r="G24">
            <v>12547</v>
          </cell>
          <cell r="H24">
            <v>329</v>
          </cell>
          <cell r="I24">
            <v>25061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78100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121</v>
          </cell>
          <cell r="D36">
            <v>1556</v>
          </cell>
          <cell r="F36">
            <v>1</v>
          </cell>
          <cell r="G36">
            <v>206</v>
          </cell>
          <cell r="H36">
            <v>0</v>
          </cell>
          <cell r="I36">
            <v>0</v>
          </cell>
        </row>
        <row r="40">
          <cell r="C40">
            <v>4443</v>
          </cell>
          <cell r="D40">
            <v>63527</v>
          </cell>
          <cell r="F40">
            <v>64</v>
          </cell>
          <cell r="G40">
            <v>2829</v>
          </cell>
          <cell r="H40">
            <v>74</v>
          </cell>
          <cell r="I40">
            <v>34597</v>
          </cell>
        </row>
        <row r="56">
          <cell r="C56">
            <v>3848</v>
          </cell>
          <cell r="D56">
            <v>41339</v>
          </cell>
          <cell r="F56">
            <v>121</v>
          </cell>
          <cell r="G56">
            <v>3153</v>
          </cell>
          <cell r="H56">
            <v>83</v>
          </cell>
          <cell r="I56">
            <v>4270</v>
          </cell>
        </row>
        <row r="88">
          <cell r="C88">
            <v>16944</v>
          </cell>
          <cell r="D88">
            <v>95936</v>
          </cell>
          <cell r="F88">
            <v>597</v>
          </cell>
          <cell r="G88">
            <v>35491</v>
          </cell>
          <cell r="H88">
            <v>1325</v>
          </cell>
          <cell r="I88">
            <v>238374</v>
          </cell>
        </row>
        <row r="124">
          <cell r="C124">
            <v>1</v>
          </cell>
          <cell r="D124">
            <v>6300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9</v>
          </cell>
          <cell r="D128">
            <v>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4324</v>
          </cell>
          <cell r="D132">
            <v>31941</v>
          </cell>
          <cell r="F132">
            <v>6</v>
          </cell>
          <cell r="G132">
            <v>128</v>
          </cell>
          <cell r="H132">
            <v>18</v>
          </cell>
          <cell r="I132">
            <v>2937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3</v>
          </cell>
          <cell r="D158">
            <v>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335</v>
          </cell>
          <cell r="D161">
            <v>95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14813</v>
          </cell>
          <cell r="D170">
            <v>8055</v>
          </cell>
          <cell r="F170">
            <v>107</v>
          </cell>
          <cell r="G170">
            <v>3913</v>
          </cell>
          <cell r="H170">
            <v>155</v>
          </cell>
          <cell r="I170">
            <v>3360</v>
          </cell>
        </row>
        <row r="175">
          <cell r="C175">
            <v>41524</v>
          </cell>
        </row>
      </sheetData>
      <sheetData sheetId="2">
        <row r="11">
          <cell r="C11">
            <v>10664</v>
          </cell>
          <cell r="D11">
            <v>59029</v>
          </cell>
          <cell r="J11">
            <v>490</v>
          </cell>
          <cell r="K11">
            <v>26095</v>
          </cell>
        </row>
        <row r="12">
          <cell r="C12">
            <v>977</v>
          </cell>
          <cell r="D12">
            <v>10454</v>
          </cell>
          <cell r="J12">
            <v>67</v>
          </cell>
          <cell r="K12">
            <v>3375</v>
          </cell>
        </row>
        <row r="13">
          <cell r="C13">
            <v>134</v>
          </cell>
          <cell r="D13">
            <v>938</v>
          </cell>
          <cell r="J13">
            <v>0</v>
          </cell>
          <cell r="K13">
            <v>0</v>
          </cell>
        </row>
        <row r="14">
          <cell r="C14">
            <v>78</v>
          </cell>
          <cell r="D14">
            <v>62</v>
          </cell>
          <cell r="J14">
            <v>0</v>
          </cell>
          <cell r="K14">
            <v>0</v>
          </cell>
        </row>
        <row r="15">
          <cell r="C15">
            <v>12</v>
          </cell>
          <cell r="D15">
            <v>33</v>
          </cell>
          <cell r="J15">
            <v>2</v>
          </cell>
          <cell r="K15">
            <v>109</v>
          </cell>
        </row>
        <row r="16">
          <cell r="C16">
            <v>311</v>
          </cell>
          <cell r="D16">
            <v>603</v>
          </cell>
          <cell r="J16">
            <v>5</v>
          </cell>
          <cell r="K16">
            <v>526</v>
          </cell>
        </row>
        <row r="17">
          <cell r="C17">
            <v>186</v>
          </cell>
          <cell r="D17">
            <v>57</v>
          </cell>
          <cell r="J17">
            <v>0</v>
          </cell>
          <cell r="K17">
            <v>0</v>
          </cell>
        </row>
        <row r="18">
          <cell r="C18">
            <v>25</v>
          </cell>
          <cell r="D18">
            <v>102</v>
          </cell>
          <cell r="J18">
            <v>3</v>
          </cell>
          <cell r="K18">
            <v>68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224</v>
          </cell>
          <cell r="D21">
            <v>493</v>
          </cell>
          <cell r="J21">
            <v>1</v>
          </cell>
          <cell r="K21">
            <v>90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16</v>
          </cell>
          <cell r="D23">
            <v>124</v>
          </cell>
          <cell r="J23">
            <v>0</v>
          </cell>
          <cell r="K23">
            <v>0</v>
          </cell>
        </row>
        <row r="25">
          <cell r="C25">
            <v>3790</v>
          </cell>
          <cell r="D25">
            <v>17367</v>
          </cell>
          <cell r="J25">
            <v>13</v>
          </cell>
          <cell r="K25">
            <v>1791</v>
          </cell>
        </row>
        <row r="26">
          <cell r="C26">
            <v>138</v>
          </cell>
          <cell r="D26">
            <v>2308</v>
          </cell>
          <cell r="J26">
            <v>8</v>
          </cell>
          <cell r="K26">
            <v>2792</v>
          </cell>
        </row>
        <row r="27">
          <cell r="C27">
            <v>115</v>
          </cell>
          <cell r="D27">
            <v>1025</v>
          </cell>
          <cell r="J27">
            <v>2</v>
          </cell>
          <cell r="K27">
            <v>106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6</v>
          </cell>
          <cell r="J29">
            <v>0</v>
          </cell>
          <cell r="K29">
            <v>0</v>
          </cell>
        </row>
        <row r="30">
          <cell r="C30">
            <v>29</v>
          </cell>
          <cell r="D30">
            <v>46</v>
          </cell>
          <cell r="J30">
            <v>0</v>
          </cell>
          <cell r="K30">
            <v>0</v>
          </cell>
        </row>
        <row r="31">
          <cell r="C31">
            <v>114</v>
          </cell>
          <cell r="D31">
            <v>598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32</v>
          </cell>
          <cell r="D34">
            <v>210</v>
          </cell>
          <cell r="J34">
            <v>4</v>
          </cell>
          <cell r="K34">
            <v>363</v>
          </cell>
        </row>
        <row r="35">
          <cell r="C35">
            <v>1</v>
          </cell>
          <cell r="D35">
            <v>7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9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26522</v>
          </cell>
        </row>
        <row r="11">
          <cell r="P11">
            <v>42655</v>
          </cell>
        </row>
        <row r="12">
          <cell r="P12">
            <v>22390</v>
          </cell>
        </row>
        <row r="13">
          <cell r="P13">
            <v>0</v>
          </cell>
        </row>
        <row r="14">
          <cell r="P14">
            <v>58575</v>
          </cell>
        </row>
        <row r="15">
          <cell r="P15">
            <v>0</v>
          </cell>
        </row>
        <row r="16">
          <cell r="P16">
            <v>1167</v>
          </cell>
        </row>
        <row r="17">
          <cell r="P17">
            <v>53987</v>
          </cell>
        </row>
        <row r="20">
          <cell r="P20">
            <v>35131</v>
          </cell>
        </row>
        <row r="26">
          <cell r="P26">
            <v>74831.77</v>
          </cell>
        </row>
        <row r="33">
          <cell r="P33">
            <v>4725</v>
          </cell>
        </row>
        <row r="34">
          <cell r="P34">
            <v>15</v>
          </cell>
        </row>
        <row r="35">
          <cell r="P35">
            <v>26511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81</v>
          </cell>
        </row>
        <row r="39">
          <cell r="P39">
            <v>0</v>
          </cell>
        </row>
        <row r="40">
          <cell r="P40">
            <v>4430</v>
          </cell>
        </row>
      </sheetData>
      <sheetData sheetId="5">
        <row r="10">
          <cell r="G10">
            <v>22052</v>
          </cell>
        </row>
        <row r="11">
          <cell r="G11">
            <v>7555</v>
          </cell>
        </row>
        <row r="12">
          <cell r="G12">
            <v>13904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267</v>
          </cell>
        </row>
        <row r="17">
          <cell r="G17">
            <v>10189</v>
          </cell>
        </row>
        <row r="20">
          <cell r="G20">
            <v>2870</v>
          </cell>
        </row>
        <row r="26">
          <cell r="G26">
            <v>149886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4806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611</v>
          </cell>
        </row>
        <row r="41">
          <cell r="C41">
            <v>666393</v>
          </cell>
          <cell r="D41">
            <v>13485</v>
          </cell>
          <cell r="E41">
            <v>328849</v>
          </cell>
          <cell r="G41">
            <v>212140</v>
          </cell>
          <cell r="I41">
            <v>4942.7</v>
          </cell>
          <cell r="K41">
            <v>1856</v>
          </cell>
        </row>
      </sheetData>
      <sheetData sheetId="6">
        <row r="9">
          <cell r="C9">
            <v>30547</v>
          </cell>
          <cell r="D9">
            <v>366494.93</v>
          </cell>
          <cell r="E9"/>
        </row>
        <row r="18">
          <cell r="C18">
            <v>5298</v>
          </cell>
          <cell r="D18">
            <v>50382.73</v>
          </cell>
          <cell r="E18">
            <v>12298.24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4390</v>
          </cell>
          <cell r="D20">
            <v>2555</v>
          </cell>
          <cell r="E20">
            <v>713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1267</v>
          </cell>
          <cell r="D29">
            <v>20886.57</v>
          </cell>
          <cell r="E29">
            <v>3262</v>
          </cell>
        </row>
        <row r="38">
          <cell r="C38">
            <v>22</v>
          </cell>
          <cell r="D38">
            <v>13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1 - #2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9267</v>
          </cell>
          <cell r="D10">
            <v>4573</v>
          </cell>
          <cell r="F10">
            <v>76</v>
          </cell>
          <cell r="G10">
            <v>779</v>
          </cell>
          <cell r="H10">
            <v>62</v>
          </cell>
          <cell r="I10">
            <v>3535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229</v>
          </cell>
          <cell r="D24">
            <v>3613</v>
          </cell>
          <cell r="F24">
            <v>26</v>
          </cell>
          <cell r="G24">
            <v>2232</v>
          </cell>
          <cell r="H24">
            <v>59</v>
          </cell>
          <cell r="I24">
            <v>4946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265</v>
          </cell>
          <cell r="D40">
            <v>802</v>
          </cell>
          <cell r="F40">
            <v>2</v>
          </cell>
          <cell r="G40">
            <v>15</v>
          </cell>
          <cell r="H40">
            <v>13</v>
          </cell>
          <cell r="I40">
            <v>451</v>
          </cell>
        </row>
        <row r="56">
          <cell r="C56">
            <v>68</v>
          </cell>
          <cell r="D56">
            <v>304</v>
          </cell>
          <cell r="F56">
            <v>1</v>
          </cell>
          <cell r="G56">
            <v>9</v>
          </cell>
          <cell r="H56">
            <v>4</v>
          </cell>
          <cell r="I56">
            <v>141</v>
          </cell>
        </row>
        <row r="88">
          <cell r="C88">
            <v>14942</v>
          </cell>
          <cell r="D88">
            <v>86172</v>
          </cell>
          <cell r="F88">
            <v>604</v>
          </cell>
          <cell r="G88">
            <v>31924</v>
          </cell>
          <cell r="H88">
            <v>1945</v>
          </cell>
          <cell r="I88">
            <v>277858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55</v>
          </cell>
          <cell r="D132">
            <v>197</v>
          </cell>
          <cell r="F132">
            <v>0</v>
          </cell>
          <cell r="G132">
            <v>0</v>
          </cell>
          <cell r="H132">
            <v>2</v>
          </cell>
          <cell r="I132">
            <v>132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1110</v>
          </cell>
          <cell r="D170">
            <v>12</v>
          </cell>
          <cell r="F170">
            <v>12</v>
          </cell>
          <cell r="G170">
            <v>1076</v>
          </cell>
          <cell r="H170">
            <v>18</v>
          </cell>
          <cell r="I170">
            <v>1711</v>
          </cell>
        </row>
        <row r="175">
          <cell r="C175">
            <v>21601</v>
          </cell>
        </row>
      </sheetData>
      <sheetData sheetId="2">
        <row r="11">
          <cell r="C11">
            <v>9926</v>
          </cell>
          <cell r="D11">
            <v>57768</v>
          </cell>
          <cell r="J11">
            <v>513</v>
          </cell>
          <cell r="K11">
            <v>26584</v>
          </cell>
        </row>
        <row r="12">
          <cell r="C12">
            <v>886</v>
          </cell>
          <cell r="D12">
            <v>9227</v>
          </cell>
          <cell r="J12">
            <v>40</v>
          </cell>
          <cell r="K12">
            <v>1271</v>
          </cell>
        </row>
        <row r="13">
          <cell r="C13">
            <v>56</v>
          </cell>
          <cell r="D13">
            <v>1333</v>
          </cell>
          <cell r="J13">
            <v>7</v>
          </cell>
          <cell r="K13">
            <v>436</v>
          </cell>
        </row>
        <row r="14">
          <cell r="C14">
            <v>69</v>
          </cell>
          <cell r="D14">
            <v>62</v>
          </cell>
          <cell r="J14">
            <v>0</v>
          </cell>
          <cell r="K14">
            <v>0</v>
          </cell>
        </row>
        <row r="15">
          <cell r="C15">
            <v>50</v>
          </cell>
          <cell r="D15">
            <v>171</v>
          </cell>
          <cell r="J15">
            <v>3</v>
          </cell>
          <cell r="K15">
            <v>119</v>
          </cell>
        </row>
        <row r="16">
          <cell r="C16">
            <v>293</v>
          </cell>
          <cell r="D16">
            <v>615</v>
          </cell>
          <cell r="J16">
            <v>3</v>
          </cell>
          <cell r="K16">
            <v>33</v>
          </cell>
        </row>
        <row r="17">
          <cell r="C17">
            <v>168</v>
          </cell>
          <cell r="D17">
            <v>54</v>
          </cell>
          <cell r="J17">
            <v>1</v>
          </cell>
          <cell r="K17">
            <v>15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3228</v>
          </cell>
          <cell r="D25">
            <v>14448</v>
          </cell>
          <cell r="J25">
            <v>29</v>
          </cell>
          <cell r="K25">
            <v>2746</v>
          </cell>
        </row>
        <row r="26">
          <cell r="C26">
            <v>84</v>
          </cell>
          <cell r="D26">
            <v>1328</v>
          </cell>
          <cell r="J26">
            <v>0</v>
          </cell>
          <cell r="K26">
            <v>0</v>
          </cell>
        </row>
        <row r="27">
          <cell r="C27">
            <v>21</v>
          </cell>
          <cell r="D27">
            <v>362</v>
          </cell>
          <cell r="J27">
            <v>5</v>
          </cell>
          <cell r="K27">
            <v>204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6</v>
          </cell>
          <cell r="J29">
            <v>0</v>
          </cell>
          <cell r="K29">
            <v>0</v>
          </cell>
        </row>
        <row r="30">
          <cell r="C30">
            <v>13</v>
          </cell>
          <cell r="D30">
            <v>23</v>
          </cell>
          <cell r="J30">
            <v>0</v>
          </cell>
          <cell r="K30">
            <v>0</v>
          </cell>
        </row>
        <row r="31">
          <cell r="C31">
            <v>88</v>
          </cell>
          <cell r="D31">
            <v>445</v>
          </cell>
          <cell r="J31">
            <v>3</v>
          </cell>
          <cell r="K31">
            <v>516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59</v>
          </cell>
          <cell r="D34">
            <v>330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3658</v>
          </cell>
        </row>
        <row r="11">
          <cell r="P11">
            <v>0</v>
          </cell>
        </row>
        <row r="12">
          <cell r="P12">
            <v>2890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642</v>
          </cell>
        </row>
        <row r="20">
          <cell r="P20">
            <v>243</v>
          </cell>
        </row>
        <row r="26">
          <cell r="P26">
            <v>60320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158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10</v>
          </cell>
        </row>
      </sheetData>
      <sheetData sheetId="5">
        <row r="10">
          <cell r="G10">
            <v>2314</v>
          </cell>
        </row>
        <row r="11">
          <cell r="G11">
            <v>0</v>
          </cell>
        </row>
        <row r="12">
          <cell r="G12">
            <v>214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51</v>
          </cell>
        </row>
        <row r="20">
          <cell r="G20">
            <v>0</v>
          </cell>
        </row>
        <row r="26">
          <cell r="G26">
            <v>204623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179</v>
          </cell>
        </row>
        <row r="41">
          <cell r="C41">
            <v>195981</v>
          </cell>
          <cell r="D41">
            <v>0</v>
          </cell>
          <cell r="E41">
            <v>288774</v>
          </cell>
          <cell r="G41">
            <v>207501</v>
          </cell>
          <cell r="I41">
            <v>3374</v>
          </cell>
          <cell r="K41">
            <v>0</v>
          </cell>
          <cell r="M41">
            <v>0</v>
          </cell>
        </row>
      </sheetData>
      <sheetData sheetId="6">
        <row r="9">
          <cell r="C9">
            <v>45</v>
          </cell>
          <cell r="D9">
            <v>155</v>
          </cell>
        </row>
        <row r="18">
          <cell r="C18">
            <v>13828</v>
          </cell>
          <cell r="D18">
            <v>50854</v>
          </cell>
          <cell r="E18">
            <v>15470</v>
          </cell>
        </row>
        <row r="19">
          <cell r="C19">
            <v>0</v>
          </cell>
          <cell r="D19">
            <v>0</v>
          </cell>
        </row>
        <row r="20">
          <cell r="C20">
            <v>259</v>
          </cell>
          <cell r="D20">
            <v>102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7469</v>
          </cell>
          <cell r="D29">
            <v>44562</v>
          </cell>
          <cell r="E29">
            <v>11561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  <sheetName val="СП-6 (н.о.)"/>
      <sheetName val="СП-6-АО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</sheetNames>
    <sheetDataSet>
      <sheetData sheetId="0"/>
      <sheetData sheetId="1">
        <row r="12">
          <cell r="C12">
            <v>16474</v>
          </cell>
          <cell r="D12">
            <v>18414</v>
          </cell>
          <cell r="F12">
            <v>175</v>
          </cell>
          <cell r="G12">
            <v>4846</v>
          </cell>
          <cell r="H12">
            <v>26</v>
          </cell>
          <cell r="I12">
            <v>2059</v>
          </cell>
        </row>
        <row r="22">
          <cell r="C22">
            <v>96</v>
          </cell>
          <cell r="D22">
            <v>23484</v>
          </cell>
          <cell r="F22">
            <v>672</v>
          </cell>
          <cell r="G22">
            <v>6254</v>
          </cell>
          <cell r="H22">
            <v>56</v>
          </cell>
          <cell r="I22">
            <v>352</v>
          </cell>
        </row>
        <row r="26">
          <cell r="C26">
            <v>931</v>
          </cell>
          <cell r="D26">
            <v>24134</v>
          </cell>
          <cell r="F26">
            <v>136</v>
          </cell>
          <cell r="G26">
            <v>8028</v>
          </cell>
          <cell r="H26">
            <v>129</v>
          </cell>
          <cell r="I26">
            <v>11492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8">
          <cell r="C38">
            <v>68</v>
          </cell>
          <cell r="D38">
            <v>8190</v>
          </cell>
          <cell r="F38">
            <v>1</v>
          </cell>
          <cell r="G38">
            <v>1</v>
          </cell>
          <cell r="H38">
            <v>3</v>
          </cell>
          <cell r="I38">
            <v>34</v>
          </cell>
        </row>
        <row r="42">
          <cell r="C42">
            <v>1185</v>
          </cell>
          <cell r="D42">
            <v>15054</v>
          </cell>
          <cell r="F42">
            <v>2</v>
          </cell>
          <cell r="G42">
            <v>2042</v>
          </cell>
          <cell r="H42">
            <v>17</v>
          </cell>
          <cell r="I42">
            <v>2724</v>
          </cell>
        </row>
        <row r="58">
          <cell r="C58">
            <v>886</v>
          </cell>
          <cell r="D58">
            <v>32233</v>
          </cell>
          <cell r="F58">
            <v>92</v>
          </cell>
          <cell r="G58">
            <v>28386</v>
          </cell>
          <cell r="H58">
            <v>75</v>
          </cell>
          <cell r="I58">
            <v>7216</v>
          </cell>
        </row>
        <row r="90">
          <cell r="C90">
            <v>29608</v>
          </cell>
          <cell r="D90">
            <v>175023</v>
          </cell>
          <cell r="F90">
            <v>1019</v>
          </cell>
          <cell r="G90">
            <v>68399</v>
          </cell>
          <cell r="H90">
            <v>903</v>
          </cell>
          <cell r="I90">
            <v>116283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0">
          <cell r="C130">
            <v>2</v>
          </cell>
          <cell r="D130">
            <v>2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4">
          <cell r="C134">
            <v>676</v>
          </cell>
          <cell r="D134">
            <v>13821</v>
          </cell>
          <cell r="F134">
            <v>5</v>
          </cell>
          <cell r="G134">
            <v>2078</v>
          </cell>
          <cell r="H134">
            <v>19</v>
          </cell>
          <cell r="I134">
            <v>9825</v>
          </cell>
        </row>
        <row r="155"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60">
          <cell r="C160">
            <v>0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3">
          <cell r="C163">
            <v>11</v>
          </cell>
          <cell r="D163">
            <v>2168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9"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2">
          <cell r="C172">
            <v>6020</v>
          </cell>
          <cell r="D172">
            <v>3858</v>
          </cell>
          <cell r="F172">
            <v>22</v>
          </cell>
          <cell r="G172">
            <v>1027</v>
          </cell>
          <cell r="H172">
            <v>10</v>
          </cell>
          <cell r="I172">
            <v>276</v>
          </cell>
        </row>
        <row r="177">
          <cell r="C177">
            <v>38689</v>
          </cell>
        </row>
      </sheetData>
      <sheetData sheetId="2">
        <row r="14">
          <cell r="C14">
            <v>18472</v>
          </cell>
          <cell r="D14">
            <v>104865</v>
          </cell>
          <cell r="J14">
            <v>810</v>
          </cell>
          <cell r="K14">
            <v>47358</v>
          </cell>
        </row>
        <row r="15">
          <cell r="C15">
            <v>2096</v>
          </cell>
          <cell r="D15">
            <v>24040</v>
          </cell>
          <cell r="J15">
            <v>112</v>
          </cell>
          <cell r="K15">
            <v>11994</v>
          </cell>
        </row>
        <row r="16">
          <cell r="C16">
            <v>231</v>
          </cell>
          <cell r="D16">
            <v>5249</v>
          </cell>
          <cell r="J16">
            <v>57</v>
          </cell>
          <cell r="K16">
            <v>3317</v>
          </cell>
        </row>
        <row r="17">
          <cell r="C17">
            <v>114</v>
          </cell>
          <cell r="D17">
            <v>93</v>
          </cell>
          <cell r="J17">
            <v>1</v>
          </cell>
          <cell r="K17">
            <v>9</v>
          </cell>
        </row>
        <row r="18">
          <cell r="C18">
            <v>15</v>
          </cell>
          <cell r="D18">
            <v>48</v>
          </cell>
          <cell r="J18">
            <v>0</v>
          </cell>
          <cell r="K18">
            <v>0</v>
          </cell>
        </row>
        <row r="19">
          <cell r="C19">
            <v>496</v>
          </cell>
          <cell r="D19">
            <v>928</v>
          </cell>
          <cell r="J19">
            <v>7</v>
          </cell>
          <cell r="K19">
            <v>359</v>
          </cell>
        </row>
        <row r="20">
          <cell r="C20">
            <v>447</v>
          </cell>
          <cell r="D20">
            <v>153</v>
          </cell>
          <cell r="J20">
            <v>0</v>
          </cell>
          <cell r="K20">
            <v>0</v>
          </cell>
        </row>
        <row r="21">
          <cell r="C21">
            <v>68</v>
          </cell>
          <cell r="D21">
            <v>285</v>
          </cell>
          <cell r="J21">
            <v>2</v>
          </cell>
          <cell r="K21">
            <v>75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J26">
            <v>0</v>
          </cell>
          <cell r="K26">
            <v>0</v>
          </cell>
        </row>
        <row r="28">
          <cell r="C28">
            <v>6753</v>
          </cell>
          <cell r="D28">
            <v>30111</v>
          </cell>
          <cell r="J28">
            <v>13</v>
          </cell>
          <cell r="K28">
            <v>1949</v>
          </cell>
        </row>
        <row r="29">
          <cell r="C29">
            <v>316</v>
          </cell>
          <cell r="D29">
            <v>4884</v>
          </cell>
          <cell r="J29">
            <v>16</v>
          </cell>
          <cell r="K29">
            <v>3157</v>
          </cell>
        </row>
        <row r="30">
          <cell r="C30">
            <v>25</v>
          </cell>
          <cell r="D30">
            <v>413</v>
          </cell>
          <cell r="J30">
            <v>1</v>
          </cell>
          <cell r="K30">
            <v>127</v>
          </cell>
        </row>
        <row r="31">
          <cell r="C31">
            <v>0</v>
          </cell>
          <cell r="D31">
            <v>0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54</v>
          </cell>
        </row>
        <row r="33">
          <cell r="C33">
            <v>55</v>
          </cell>
          <cell r="D33">
            <v>91</v>
          </cell>
          <cell r="J33">
            <v>0</v>
          </cell>
          <cell r="K33">
            <v>0</v>
          </cell>
        </row>
        <row r="34">
          <cell r="C34">
            <v>328</v>
          </cell>
          <cell r="D34">
            <v>1648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6</v>
          </cell>
          <cell r="J35">
            <v>0</v>
          </cell>
          <cell r="K35">
            <v>0</v>
          </cell>
        </row>
        <row r="37">
          <cell r="C37">
            <v>123</v>
          </cell>
          <cell r="D37">
            <v>565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  <row r="43">
          <cell r="C43">
            <v>0</v>
          </cell>
          <cell r="D43">
            <v>0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J44">
            <v>0</v>
          </cell>
          <cell r="K44">
            <v>0</v>
          </cell>
        </row>
      </sheetData>
      <sheetData sheetId="3"/>
      <sheetData sheetId="4">
        <row r="12">
          <cell r="P12">
            <v>12890</v>
          </cell>
        </row>
        <row r="13">
          <cell r="P13">
            <v>16439</v>
          </cell>
        </row>
        <row r="14">
          <cell r="P14">
            <v>16894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5733</v>
          </cell>
        </row>
        <row r="19">
          <cell r="P19">
            <v>10538</v>
          </cell>
        </row>
        <row r="22">
          <cell r="P22">
            <v>22563</v>
          </cell>
        </row>
        <row r="28">
          <cell r="P28">
            <v>134631</v>
          </cell>
        </row>
        <row r="35">
          <cell r="P35">
            <v>0</v>
          </cell>
        </row>
        <row r="36">
          <cell r="P36">
            <v>1</v>
          </cell>
        </row>
        <row r="37">
          <cell r="P37">
            <v>9675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1518</v>
          </cell>
        </row>
        <row r="41">
          <cell r="P41">
            <v>0</v>
          </cell>
        </row>
        <row r="42">
          <cell r="P42">
            <v>2701</v>
          </cell>
        </row>
      </sheetData>
      <sheetData sheetId="5">
        <row r="12">
          <cell r="G12">
            <v>10443</v>
          </cell>
        </row>
        <row r="13">
          <cell r="G13">
            <v>2568</v>
          </cell>
        </row>
        <row r="14">
          <cell r="G14">
            <v>4600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953</v>
          </cell>
        </row>
        <row r="22">
          <cell r="G22">
            <v>2526</v>
          </cell>
        </row>
        <row r="28">
          <cell r="G28">
            <v>218390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3751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741</v>
          </cell>
        </row>
        <row r="43">
          <cell r="C43">
            <v>577424</v>
          </cell>
          <cell r="D43">
            <v>70</v>
          </cell>
          <cell r="E43">
            <v>150261</v>
          </cell>
          <cell r="G43">
            <v>243972</v>
          </cell>
          <cell r="I43">
            <v>7096</v>
          </cell>
          <cell r="K43">
            <v>4805</v>
          </cell>
          <cell r="M43">
            <v>0</v>
          </cell>
        </row>
      </sheetData>
      <sheetData sheetId="6">
        <row r="11">
          <cell r="D11">
            <v>3950</v>
          </cell>
          <cell r="E11">
            <v>44871</v>
          </cell>
        </row>
        <row r="20">
          <cell r="D20">
            <v>13348</v>
          </cell>
          <cell r="E20">
            <v>138583.09799999997</v>
          </cell>
          <cell r="F20">
            <v>41091</v>
          </cell>
        </row>
        <row r="63">
          <cell r="D63">
            <v>5818</v>
          </cell>
          <cell r="E63">
            <v>33937.629999999997</v>
          </cell>
          <cell r="F63">
            <v>11532</v>
          </cell>
        </row>
        <row r="68">
          <cell r="E68">
            <v>365.33300000000003</v>
          </cell>
          <cell r="F68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42">
          <cell r="D142">
            <v>8</v>
          </cell>
          <cell r="E142">
            <v>56.234999999999999</v>
          </cell>
          <cell r="F142">
            <v>0</v>
          </cell>
        </row>
        <row r="143">
          <cell r="D143">
            <v>14938</v>
          </cell>
          <cell r="E143">
            <v>98567.704000000056</v>
          </cell>
          <cell r="F143">
            <v>22949</v>
          </cell>
        </row>
        <row r="152">
          <cell r="E152">
            <v>0</v>
          </cell>
          <cell r="F15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>
        <row r="12">
          <cell r="C12">
            <v>12488</v>
          </cell>
          <cell r="D12">
            <v>12614</v>
          </cell>
          <cell r="F12">
            <v>75</v>
          </cell>
          <cell r="G12">
            <v>2123</v>
          </cell>
          <cell r="H12">
            <v>52</v>
          </cell>
          <cell r="I12">
            <v>1068</v>
          </cell>
        </row>
        <row r="22"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6">
          <cell r="C26">
            <v>1326</v>
          </cell>
          <cell r="D26">
            <v>22508</v>
          </cell>
          <cell r="F26">
            <v>163</v>
          </cell>
          <cell r="G26">
            <v>12768.061</v>
          </cell>
          <cell r="H26">
            <v>120</v>
          </cell>
          <cell r="I26">
            <v>14009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2">
          <cell r="C32">
            <v>15</v>
          </cell>
          <cell r="D32">
            <v>1194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5">
          <cell r="C35">
            <v>1</v>
          </cell>
          <cell r="D35">
            <v>13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8">
          <cell r="C38">
            <v>72</v>
          </cell>
          <cell r="D38">
            <v>1081</v>
          </cell>
          <cell r="F38">
            <v>0</v>
          </cell>
          <cell r="G38">
            <v>0</v>
          </cell>
          <cell r="H38">
            <v>4</v>
          </cell>
          <cell r="I38">
            <v>668</v>
          </cell>
        </row>
        <row r="42">
          <cell r="C42">
            <v>1798</v>
          </cell>
          <cell r="D42">
            <v>11869</v>
          </cell>
          <cell r="F42">
            <v>14</v>
          </cell>
          <cell r="G42">
            <v>739</v>
          </cell>
          <cell r="H42">
            <v>21</v>
          </cell>
          <cell r="I42">
            <v>609</v>
          </cell>
        </row>
        <row r="58">
          <cell r="C58">
            <v>836</v>
          </cell>
          <cell r="D58">
            <v>5185.7610000000004</v>
          </cell>
          <cell r="F58">
            <v>18</v>
          </cell>
          <cell r="G58">
            <v>1889</v>
          </cell>
          <cell r="H58">
            <v>46</v>
          </cell>
          <cell r="I58">
            <v>1784</v>
          </cell>
        </row>
        <row r="90">
          <cell r="C90">
            <v>18194</v>
          </cell>
          <cell r="D90">
            <v>102857.838</v>
          </cell>
          <cell r="F90">
            <v>635</v>
          </cell>
          <cell r="G90">
            <v>40683</v>
          </cell>
          <cell r="H90">
            <v>691</v>
          </cell>
          <cell r="I90">
            <v>177507</v>
          </cell>
        </row>
        <row r="126">
          <cell r="C126">
            <v>9</v>
          </cell>
          <cell r="D126">
            <v>387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0">
          <cell r="C130">
            <v>4</v>
          </cell>
          <cell r="D130">
            <v>16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4">
          <cell r="C134">
            <v>1120</v>
          </cell>
          <cell r="D134">
            <v>5618</v>
          </cell>
          <cell r="F134">
            <v>15</v>
          </cell>
          <cell r="G134">
            <v>279</v>
          </cell>
          <cell r="H134">
            <v>22</v>
          </cell>
          <cell r="I134">
            <v>8207</v>
          </cell>
        </row>
        <row r="155"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60">
          <cell r="C160">
            <v>1</v>
          </cell>
          <cell r="D160">
            <v>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3"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9"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2">
          <cell r="C172">
            <v>4605</v>
          </cell>
          <cell r="D172">
            <v>3672</v>
          </cell>
          <cell r="F172">
            <v>111</v>
          </cell>
          <cell r="G172">
            <v>825</v>
          </cell>
          <cell r="H172">
            <v>45</v>
          </cell>
          <cell r="I172">
            <v>735</v>
          </cell>
        </row>
        <row r="177">
          <cell r="C177">
            <v>26828</v>
          </cell>
        </row>
      </sheetData>
      <sheetData sheetId="2">
        <row r="14">
          <cell r="C14">
            <v>11591</v>
          </cell>
          <cell r="D14">
            <v>63601</v>
          </cell>
          <cell r="J14">
            <v>520</v>
          </cell>
          <cell r="K14">
            <v>27624</v>
          </cell>
        </row>
        <row r="15">
          <cell r="C15">
            <v>1167</v>
          </cell>
          <cell r="D15">
            <v>12216</v>
          </cell>
          <cell r="J15">
            <v>63</v>
          </cell>
          <cell r="K15">
            <v>3989</v>
          </cell>
        </row>
        <row r="16">
          <cell r="C16">
            <v>67</v>
          </cell>
          <cell r="D16">
            <v>1239</v>
          </cell>
          <cell r="J16">
            <v>6</v>
          </cell>
          <cell r="K16">
            <v>104</v>
          </cell>
        </row>
        <row r="17">
          <cell r="C17">
            <v>138</v>
          </cell>
          <cell r="D17">
            <v>108</v>
          </cell>
          <cell r="J17">
            <v>2</v>
          </cell>
          <cell r="K17">
            <v>28</v>
          </cell>
        </row>
        <row r="18">
          <cell r="C18">
            <v>98</v>
          </cell>
          <cell r="D18">
            <v>271</v>
          </cell>
          <cell r="J18">
            <v>1</v>
          </cell>
          <cell r="K18">
            <v>170</v>
          </cell>
        </row>
        <row r="19">
          <cell r="C19">
            <v>281</v>
          </cell>
          <cell r="D19">
            <v>452.83800000000002</v>
          </cell>
          <cell r="J19">
            <v>6</v>
          </cell>
          <cell r="K19">
            <v>1185</v>
          </cell>
        </row>
        <row r="20">
          <cell r="C20">
            <v>367</v>
          </cell>
          <cell r="D20">
            <v>163</v>
          </cell>
          <cell r="J20">
            <v>0</v>
          </cell>
          <cell r="K20">
            <v>0</v>
          </cell>
        </row>
        <row r="21">
          <cell r="C21">
            <v>93</v>
          </cell>
          <cell r="D21">
            <v>330</v>
          </cell>
          <cell r="J21">
            <v>8</v>
          </cell>
          <cell r="K21">
            <v>244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J26">
            <v>0</v>
          </cell>
          <cell r="K26">
            <v>0</v>
          </cell>
        </row>
        <row r="28">
          <cell r="C28">
            <v>3747</v>
          </cell>
          <cell r="D28">
            <v>16920</v>
          </cell>
          <cell r="J28">
            <v>9</v>
          </cell>
          <cell r="K28">
            <v>1489</v>
          </cell>
        </row>
        <row r="29">
          <cell r="C29">
            <v>233</v>
          </cell>
          <cell r="D29">
            <v>3590</v>
          </cell>
          <cell r="J29">
            <v>18</v>
          </cell>
          <cell r="K29">
            <v>5283</v>
          </cell>
        </row>
        <row r="30">
          <cell r="C30">
            <v>14</v>
          </cell>
          <cell r="D30">
            <v>241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J31">
            <v>0</v>
          </cell>
          <cell r="K31">
            <v>0</v>
          </cell>
        </row>
        <row r="32">
          <cell r="C32">
            <v>5</v>
          </cell>
          <cell r="D32">
            <v>31</v>
          </cell>
          <cell r="J32">
            <v>0</v>
          </cell>
          <cell r="K32">
            <v>0</v>
          </cell>
        </row>
        <row r="33">
          <cell r="C33">
            <v>11</v>
          </cell>
          <cell r="D33">
            <v>20</v>
          </cell>
          <cell r="J33">
            <v>0</v>
          </cell>
          <cell r="K33">
            <v>0</v>
          </cell>
        </row>
        <row r="34">
          <cell r="C34">
            <v>274</v>
          </cell>
          <cell r="D34">
            <v>1407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6</v>
          </cell>
          <cell r="J35">
            <v>0</v>
          </cell>
          <cell r="K35">
            <v>0</v>
          </cell>
        </row>
        <row r="37">
          <cell r="C37">
            <v>21</v>
          </cell>
          <cell r="D37">
            <v>215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  <row r="43">
          <cell r="C43">
            <v>1</v>
          </cell>
          <cell r="D43">
            <v>1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J44">
            <v>0</v>
          </cell>
          <cell r="K44">
            <v>0</v>
          </cell>
        </row>
      </sheetData>
      <sheetData sheetId="3"/>
      <sheetData sheetId="4">
        <row r="12">
          <cell r="P12">
            <v>9048</v>
          </cell>
        </row>
        <row r="13">
          <cell r="P13">
            <v>0</v>
          </cell>
        </row>
        <row r="14">
          <cell r="P14">
            <v>15341</v>
          </cell>
        </row>
        <row r="15">
          <cell r="P15">
            <v>0</v>
          </cell>
        </row>
        <row r="16">
          <cell r="P16">
            <v>836</v>
          </cell>
        </row>
        <row r="17">
          <cell r="P17">
            <v>9</v>
          </cell>
        </row>
        <row r="18">
          <cell r="P18">
            <v>795</v>
          </cell>
        </row>
        <row r="19">
          <cell r="P19">
            <v>7715</v>
          </cell>
        </row>
        <row r="22">
          <cell r="P22">
            <v>3625</v>
          </cell>
        </row>
        <row r="28">
          <cell r="P28">
            <v>76360</v>
          </cell>
        </row>
        <row r="35">
          <cell r="P35">
            <v>290</v>
          </cell>
        </row>
        <row r="36">
          <cell r="P36">
            <v>10</v>
          </cell>
        </row>
        <row r="37">
          <cell r="P37">
            <v>3932</v>
          </cell>
        </row>
        <row r="38">
          <cell r="P38">
            <v>0</v>
          </cell>
        </row>
        <row r="39">
          <cell r="P39">
            <v>1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1990</v>
          </cell>
        </row>
      </sheetData>
      <sheetData sheetId="5">
        <row r="12">
          <cell r="G12">
            <v>8617.2413566377109</v>
          </cell>
        </row>
        <row r="13">
          <cell r="G13">
            <v>0</v>
          </cell>
        </row>
        <row r="14">
          <cell r="G14">
            <v>6430.6069913342599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2087.191395061865</v>
          </cell>
        </row>
        <row r="22">
          <cell r="G22">
            <v>6115.3288296998517</v>
          </cell>
        </row>
        <row r="28">
          <cell r="G28">
            <v>223129.03432971649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4636.3579334129936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1823.413639366102</v>
          </cell>
        </row>
        <row r="43">
          <cell r="C43">
            <v>340305.93599999999</v>
          </cell>
          <cell r="D43">
            <v>7185.0241810000016</v>
          </cell>
          <cell r="E43">
            <v>204587</v>
          </cell>
          <cell r="G43">
            <v>252839.17447522929</v>
          </cell>
          <cell r="I43">
            <v>7249.1810722222217</v>
          </cell>
          <cell r="K43">
            <v>5408.8282513771064</v>
          </cell>
          <cell r="M43">
            <v>18632.601303330961</v>
          </cell>
        </row>
      </sheetData>
      <sheetData sheetId="6"/>
      <sheetData sheetId="7"/>
      <sheetData sheetId="8">
        <row r="11">
          <cell r="D11">
            <v>18827</v>
          </cell>
          <cell r="E11">
            <v>118026.902</v>
          </cell>
          <cell r="F11"/>
        </row>
        <row r="20">
          <cell r="D20">
            <v>4737</v>
          </cell>
          <cell r="E20">
            <v>29961</v>
          </cell>
          <cell r="F20">
            <v>7934.4920000000002</v>
          </cell>
        </row>
        <row r="53">
          <cell r="D53">
            <v>635</v>
          </cell>
          <cell r="E53">
            <v>4106</v>
          </cell>
          <cell r="F53">
            <v>1410.6020000000001</v>
          </cell>
        </row>
        <row r="58">
          <cell r="D58">
            <v>215</v>
          </cell>
          <cell r="E58">
            <v>141</v>
          </cell>
          <cell r="F58">
            <v>22.793999999999997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104">
          <cell r="D104">
            <v>323</v>
          </cell>
          <cell r="E104">
            <v>791</v>
          </cell>
          <cell r="F104">
            <v>0</v>
          </cell>
        </row>
        <row r="105">
          <cell r="D105">
            <v>2091</v>
          </cell>
          <cell r="E105">
            <v>13992</v>
          </cell>
          <cell r="F105">
            <v>1634.713</v>
          </cell>
        </row>
        <row r="114">
          <cell r="D114"/>
          <cell r="E114">
            <v>0</v>
          </cell>
          <cell r="F11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H22" sqref="H22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14" max="14" width="9.85546875" bestFit="1" customWidth="1"/>
  </cols>
  <sheetData>
    <row r="1" spans="1:14" ht="24.75" customHeight="1" thickBot="1" x14ac:dyDescent="0.3">
      <c r="A1" s="209"/>
      <c r="B1" s="210"/>
      <c r="C1" s="300" t="s">
        <v>95</v>
      </c>
      <c r="D1" s="301"/>
      <c r="E1" s="301"/>
      <c r="F1" s="301"/>
      <c r="G1" s="301"/>
      <c r="H1" s="301"/>
      <c r="I1" s="301"/>
      <c r="J1" s="2"/>
      <c r="K1" s="2"/>
      <c r="L1" s="2"/>
      <c r="M1" s="2"/>
      <c r="N1" s="209" t="s">
        <v>36</v>
      </c>
    </row>
    <row r="2" spans="1:14" ht="15.75" thickBot="1" x14ac:dyDescent="0.3">
      <c r="A2" s="304" t="s">
        <v>0</v>
      </c>
      <c r="B2" s="306" t="s">
        <v>1</v>
      </c>
      <c r="C2" s="308" t="s">
        <v>2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2" t="s">
        <v>3</v>
      </c>
    </row>
    <row r="3" spans="1:14" ht="15.75" thickBot="1" x14ac:dyDescent="0.3">
      <c r="A3" s="305"/>
      <c r="B3" s="307"/>
      <c r="C3" s="85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85" t="s">
        <v>10</v>
      </c>
      <c r="L3" s="22" t="s">
        <v>93</v>
      </c>
      <c r="M3" s="23" t="s">
        <v>11</v>
      </c>
      <c r="N3" s="303"/>
    </row>
    <row r="4" spans="1:14" x14ac:dyDescent="0.25">
      <c r="A4" s="5">
        <v>1</v>
      </c>
      <c r="B4" s="9" t="s">
        <v>12</v>
      </c>
      <c r="C4" s="191">
        <f>[1]STA_SP1_NO!$D$10</f>
        <v>20622.04</v>
      </c>
      <c r="D4" s="163">
        <f>'[2]СП-1 (н.о.)'!$D$12</f>
        <v>69087.164999999994</v>
      </c>
      <c r="E4" s="203">
        <f>'[3]СП-1 (н.о.)'!$D$12</f>
        <v>7628</v>
      </c>
      <c r="F4" s="200">
        <f>[4]STA_SP1_NO!$D$10</f>
        <v>19592.400000000001</v>
      </c>
      <c r="G4" s="203">
        <f>[5]STA_SP1_NO!$D$10</f>
        <v>12486</v>
      </c>
      <c r="H4" s="200">
        <f>[6]STA_SP1_NO!$D$10</f>
        <v>36337</v>
      </c>
      <c r="I4" s="203">
        <f>[7]STA_SP1_NO!$D$10</f>
        <v>4573</v>
      </c>
      <c r="J4" s="200">
        <f>'[8]СП-1 (н.о.)'!$D$12</f>
        <v>18414</v>
      </c>
      <c r="K4" s="79">
        <f>'[9]СП-1 (н.о.)'!$D$12</f>
        <v>12614</v>
      </c>
      <c r="L4" s="200">
        <f>'[10]СП-1 (н.о.)'!$D$11</f>
        <v>9976.3399999999983</v>
      </c>
      <c r="M4" s="199">
        <f>'[11]СП-1 (н.о.)'!$D$12</f>
        <v>31609</v>
      </c>
      <c r="N4" s="196">
        <f t="shared" ref="N4:N21" si="0">SUM(C4:M4)</f>
        <v>242938.94499999998</v>
      </c>
    </row>
    <row r="5" spans="1:14" x14ac:dyDescent="0.25">
      <c r="A5" s="4">
        <v>2</v>
      </c>
      <c r="B5" s="10" t="s">
        <v>13</v>
      </c>
      <c r="C5" s="201">
        <f>[1]STA_SP1_NO!$D$20</f>
        <v>39319.199999999997</v>
      </c>
      <c r="D5" s="163">
        <f>'[2]СП-1 (н.о.)'!$D$22</f>
        <v>60712.428000000007</v>
      </c>
      <c r="E5" s="201">
        <f>'[3]СП-1 (н.о.)'!$D$22</f>
        <v>9164</v>
      </c>
      <c r="F5" s="200">
        <f>[4]STA_SP1_NO!$D$20</f>
        <v>22082.71</v>
      </c>
      <c r="G5" s="203">
        <f>[5]STA_SP1_NO!$D$20</f>
        <v>1140</v>
      </c>
      <c r="H5" s="200">
        <f>[6]STA_SP1_NO!$D$20</f>
        <v>50780</v>
      </c>
      <c r="I5" s="203">
        <f>[7]STA_SP1_NO!$D$20</f>
        <v>0</v>
      </c>
      <c r="J5" s="200">
        <f>'[8]СП-1 (н.о.)'!$D$22</f>
        <v>23484</v>
      </c>
      <c r="K5" s="80">
        <f>'[9]СП-1 (н.о.)'!$D$22</f>
        <v>0</v>
      </c>
      <c r="L5" s="200">
        <f>'[10]СП-1 (н.о.)'!$D$21</f>
        <v>52806.82</v>
      </c>
      <c r="M5" s="199">
        <f>'[11]СП-1 (н.о.)'!$D$22</f>
        <v>107991</v>
      </c>
      <c r="N5" s="197">
        <f t="shared" si="0"/>
        <v>367480.158</v>
      </c>
    </row>
    <row r="6" spans="1:14" x14ac:dyDescent="0.25">
      <c r="A6" s="4">
        <v>3</v>
      </c>
      <c r="B6" s="10" t="s">
        <v>14</v>
      </c>
      <c r="C6" s="201">
        <f>[1]STA_SP1_NO!$D$24</f>
        <v>14787.74</v>
      </c>
      <c r="D6" s="163">
        <f>'[2]СП-1 (н.о.)'!$D$26</f>
        <v>42412.026999999995</v>
      </c>
      <c r="E6" s="201">
        <f>'[3]СП-1 (н.о.)'!$D$26</f>
        <v>20420</v>
      </c>
      <c r="F6" s="200">
        <f>[4]STA_SP1_NO!$D$24</f>
        <v>48118.92</v>
      </c>
      <c r="G6" s="203">
        <f>[5]STA_SP1_NO!$D$24</f>
        <v>20516</v>
      </c>
      <c r="H6" s="200">
        <f>[6]STA_SP1_NO!$D$24</f>
        <v>26341</v>
      </c>
      <c r="I6" s="203">
        <f>[7]STA_SP1_NO!$D$24</f>
        <v>3613</v>
      </c>
      <c r="J6" s="200">
        <f>'[8]СП-1 (н.о.)'!$D$26</f>
        <v>24134</v>
      </c>
      <c r="K6" s="80">
        <f>'[9]СП-1 (н.о.)'!$D$26</f>
        <v>22508</v>
      </c>
      <c r="L6" s="200">
        <f>'[10]СП-1 (н.о.)'!$D$25</f>
        <v>28946.47</v>
      </c>
      <c r="M6" s="199">
        <f>'[11]СП-1 (н.о.)'!$D$26</f>
        <v>20272</v>
      </c>
      <c r="N6" s="197">
        <f t="shared" si="0"/>
        <v>272069.15700000001</v>
      </c>
    </row>
    <row r="7" spans="1:14" x14ac:dyDescent="0.25">
      <c r="A7" s="4">
        <v>4</v>
      </c>
      <c r="B7" s="10" t="s">
        <v>15</v>
      </c>
      <c r="C7" s="201">
        <f>[1]STA_SP1_NO!$D$27</f>
        <v>0</v>
      </c>
      <c r="D7" s="163">
        <f>'[2]СП-1 (н.о.)'!$D$29</f>
        <v>0</v>
      </c>
      <c r="E7" s="201">
        <f>'[3]СП-1 (н.о.)'!$D$29</f>
        <v>0</v>
      </c>
      <c r="F7" s="200">
        <f>[4]STA_SP1_NO!$D$27</f>
        <v>0</v>
      </c>
      <c r="G7" s="203">
        <f>[5]STA_SP1_NO!$D$27</f>
        <v>0</v>
      </c>
      <c r="H7" s="200">
        <f>[6]STA_SP1_NO!$D$27</f>
        <v>0</v>
      </c>
      <c r="I7" s="203">
        <f>[7]STA_SP1_NO!$D$27</f>
        <v>0</v>
      </c>
      <c r="J7" s="200">
        <f>'[8]СП-1 (н.о.)'!$D$29</f>
        <v>0</v>
      </c>
      <c r="K7" s="80">
        <f>'[9]СП-1 (н.о.)'!$D$29</f>
        <v>0</v>
      </c>
      <c r="L7" s="200">
        <f>'[10]СП-1 (н.о.)'!$D$28</f>
        <v>0</v>
      </c>
      <c r="M7" s="199">
        <f>'[11]СП-1 (н.о.)'!$D$29</f>
        <v>0</v>
      </c>
      <c r="N7" s="197">
        <f t="shared" si="0"/>
        <v>0</v>
      </c>
    </row>
    <row r="8" spans="1:14" x14ac:dyDescent="0.25">
      <c r="A8" s="4">
        <v>5</v>
      </c>
      <c r="B8" s="10" t="s">
        <v>16</v>
      </c>
      <c r="C8" s="201">
        <f>[1]STA_SP1_NO!$D$30</f>
        <v>0</v>
      </c>
      <c r="D8" s="163">
        <f>'[2]СП-1 (н.о.)'!$D$32</f>
        <v>0</v>
      </c>
      <c r="E8" s="270">
        <f>'[3]СП-1 (н.о.)'!$D$32</f>
        <v>0</v>
      </c>
      <c r="F8" s="200">
        <f>[4]STA_SP1_NO!$D$30</f>
        <v>0</v>
      </c>
      <c r="G8" s="203">
        <f>[5]STA_SP1_NO!$D$30</f>
        <v>0</v>
      </c>
      <c r="H8" s="200">
        <f>[6]STA_SP1_NO!$D$30</f>
        <v>78100</v>
      </c>
      <c r="I8" s="203">
        <f>[7]STA_SP1_NO!$D$30</f>
        <v>0</v>
      </c>
      <c r="J8" s="200">
        <f>'[8]СП-1 (н.о.)'!$D$32</f>
        <v>0</v>
      </c>
      <c r="K8" s="80">
        <f>'[9]СП-1 (н.о.)'!$D$32</f>
        <v>1194</v>
      </c>
      <c r="L8" s="200">
        <f>'[10]СП-1 (н.о.)'!$D$31</f>
        <v>0</v>
      </c>
      <c r="M8" s="199">
        <f>'[11]СП-1 (н.о.)'!$D$32</f>
        <v>0</v>
      </c>
      <c r="N8" s="197">
        <f t="shared" si="0"/>
        <v>79294</v>
      </c>
    </row>
    <row r="9" spans="1:14" x14ac:dyDescent="0.25">
      <c r="A9" s="4">
        <v>6</v>
      </c>
      <c r="B9" s="10" t="s">
        <v>17</v>
      </c>
      <c r="C9" s="281">
        <f>[1]STA_SP1_NO!$D$33</f>
        <v>0</v>
      </c>
      <c r="D9" s="163">
        <f>'[2]СП-1 (н.о.)'!$D$35</f>
        <v>0</v>
      </c>
      <c r="E9" s="201">
        <f>'[3]СП-1 (н.о.)'!$D$35</f>
        <v>0</v>
      </c>
      <c r="F9" s="200">
        <f>[4]STA_SP1_NO!$D$33</f>
        <v>0</v>
      </c>
      <c r="G9" s="203">
        <f>[5]STA_SP1_NO!$D$33</f>
        <v>0</v>
      </c>
      <c r="H9" s="200">
        <f>[6]STA_SP1_NO!$D$33</f>
        <v>0</v>
      </c>
      <c r="I9" s="203">
        <f>[7]STA_SP1_NO!$D$33</f>
        <v>0</v>
      </c>
      <c r="J9" s="200">
        <f>'[8]СП-1 (н.о.)'!$D$35</f>
        <v>0</v>
      </c>
      <c r="K9" s="80">
        <f>'[9]СП-1 (н.о.)'!$D$35</f>
        <v>13</v>
      </c>
      <c r="L9" s="200">
        <f>'[10]СП-1 (н.о.)'!$D$34</f>
        <v>0</v>
      </c>
      <c r="M9" s="199">
        <f>'[11]СП-1 (н.о.)'!$D$35</f>
        <v>0</v>
      </c>
      <c r="N9" s="197">
        <f t="shared" si="0"/>
        <v>13</v>
      </c>
    </row>
    <row r="10" spans="1:14" x14ac:dyDescent="0.25">
      <c r="A10" s="4">
        <v>7</v>
      </c>
      <c r="B10" s="10" t="s">
        <v>18</v>
      </c>
      <c r="C10" s="201">
        <f>[1]STA_SP1_NO!$D$36</f>
        <v>7187.52</v>
      </c>
      <c r="D10" s="163">
        <f>'[2]СП-1 (н.о.)'!$D$38</f>
        <v>7694.3939999999993</v>
      </c>
      <c r="E10" s="201">
        <f>'[3]СП-1 (н.о.)'!$D$38</f>
        <v>5052</v>
      </c>
      <c r="F10" s="200">
        <f>[4]STA_SP1_NO!$D$36</f>
        <v>666.09</v>
      </c>
      <c r="G10" s="203">
        <f>[5]STA_SP1_NO!$D$36</f>
        <v>886</v>
      </c>
      <c r="H10" s="200">
        <f>[6]STA_SP1_NO!$D$36</f>
        <v>1556</v>
      </c>
      <c r="I10" s="203">
        <f>[7]STA_SP1_NO!$D$36</f>
        <v>0</v>
      </c>
      <c r="J10" s="200">
        <f>'[8]СП-1 (н.о.)'!$D$38</f>
        <v>8190</v>
      </c>
      <c r="K10" s="80">
        <f>'[9]СП-1 (н.о.)'!$D$38</f>
        <v>1081</v>
      </c>
      <c r="L10" s="200">
        <f>'[10]СП-1 (н.о.)'!$D$37</f>
        <v>483.73</v>
      </c>
      <c r="M10" s="199">
        <f>'[11]СП-1 (н.о.)'!$D$38</f>
        <v>2446</v>
      </c>
      <c r="N10" s="197">
        <f t="shared" si="0"/>
        <v>35242.734000000004</v>
      </c>
    </row>
    <row r="11" spans="1:14" x14ac:dyDescent="0.25">
      <c r="A11" s="4">
        <v>8</v>
      </c>
      <c r="B11" s="10" t="s">
        <v>19</v>
      </c>
      <c r="C11" s="201">
        <f>[1]STA_SP1_NO!$D$40</f>
        <v>46607.57</v>
      </c>
      <c r="D11" s="163">
        <f>'[2]СП-1 (н.о.)'!$D$42</f>
        <v>19764.947644056032</v>
      </c>
      <c r="E11" s="201">
        <f>'[3]СП-1 (н.о.)'!$D$42</f>
        <v>19099</v>
      </c>
      <c r="F11" s="200">
        <f>[4]STA_SP1_NO!$D$40</f>
        <v>28771.78</v>
      </c>
      <c r="G11" s="203">
        <f>[5]STA_SP1_NO!$D$40</f>
        <v>4145</v>
      </c>
      <c r="H11" s="200">
        <f>[6]STA_SP1_NO!$D$40</f>
        <v>63527</v>
      </c>
      <c r="I11" s="203">
        <f>[7]STA_SP1_NO!$D$40</f>
        <v>802</v>
      </c>
      <c r="J11" s="200">
        <f>'[8]СП-1 (н.о.)'!$D$42</f>
        <v>15054</v>
      </c>
      <c r="K11" s="80">
        <f>'[9]СП-1 (н.о.)'!$D$42</f>
        <v>11869</v>
      </c>
      <c r="L11" s="200">
        <f>'[10]СП-1 (н.о.)'!$D$41</f>
        <v>13174.220000000001</v>
      </c>
      <c r="M11" s="199">
        <f>'[11]СП-1 (н.о.)'!$D$42</f>
        <v>19210</v>
      </c>
      <c r="N11" s="197">
        <f t="shared" si="0"/>
        <v>242024.51764405603</v>
      </c>
    </row>
    <row r="12" spans="1:14" x14ac:dyDescent="0.25">
      <c r="A12" s="4">
        <v>9</v>
      </c>
      <c r="B12" s="10" t="s">
        <v>20</v>
      </c>
      <c r="C12" s="201">
        <f>[1]STA_SP1_NO!$D$56</f>
        <v>72149.45</v>
      </c>
      <c r="D12" s="163">
        <f>'[2]СП-1 (н.о.)'!$D$58</f>
        <v>31777.594355943969</v>
      </c>
      <c r="E12" s="201">
        <f>'[3]СП-1 (н.о.)'!$D$58</f>
        <v>85445</v>
      </c>
      <c r="F12" s="200">
        <f>[4]STA_SP1_NO!$D$56</f>
        <v>51747.54</v>
      </c>
      <c r="G12" s="203">
        <f>[5]STA_SP1_NO!$D$56</f>
        <v>30488</v>
      </c>
      <c r="H12" s="200">
        <f>[6]STA_SP1_NO!$D$56</f>
        <v>41339</v>
      </c>
      <c r="I12" s="203">
        <f>[7]STA_SP1_NO!$D$56</f>
        <v>304</v>
      </c>
      <c r="J12" s="200">
        <f>'[8]СП-1 (н.о.)'!$D$58</f>
        <v>32233</v>
      </c>
      <c r="K12" s="80">
        <f>'[9]СП-1 (н.о.)'!$D$58</f>
        <v>5185.7610000000004</v>
      </c>
      <c r="L12" s="200">
        <f>'[10]СП-1 (н.о.)'!$D$57</f>
        <v>10214.32</v>
      </c>
      <c r="M12" s="199">
        <f>'[11]СП-1 (н.о.)'!$D$58</f>
        <v>8974</v>
      </c>
      <c r="N12" s="197">
        <f t="shared" si="0"/>
        <v>369857.66535594396</v>
      </c>
    </row>
    <row r="13" spans="1:14" x14ac:dyDescent="0.25">
      <c r="A13" s="4">
        <v>10</v>
      </c>
      <c r="B13" s="10" t="s">
        <v>21</v>
      </c>
      <c r="C13" s="201">
        <f>[1]STA_SP1_NO!$D$88</f>
        <v>65463.63</v>
      </c>
      <c r="D13" s="163">
        <f>'[2]СП-1 (н.о.)'!$D$90</f>
        <v>105332.909</v>
      </c>
      <c r="E13" s="201">
        <f>'[3]СП-1 (н.о.)'!$D$90</f>
        <v>101761</v>
      </c>
      <c r="F13" s="200">
        <f>[4]STA_SP1_NO!$D$88</f>
        <v>109855.99</v>
      </c>
      <c r="G13" s="203">
        <f>[5]STA_SP1_NO!$D$88</f>
        <v>157784</v>
      </c>
      <c r="H13" s="200">
        <f>[6]STA_SP1_NO!$D$88</f>
        <v>95936</v>
      </c>
      <c r="I13" s="203">
        <f>[7]STA_SP1_NO!$D$88</f>
        <v>86172</v>
      </c>
      <c r="J13" s="200">
        <f>'[8]СП-1 (н.о.)'!$D$90</f>
        <v>175023</v>
      </c>
      <c r="K13" s="80">
        <f>'[9]СП-1 (н.о.)'!$D$90</f>
        <v>102857.838</v>
      </c>
      <c r="L13" s="200">
        <f>'[10]СП-1 (н.о.)'!$D$89</f>
        <v>78141.89</v>
      </c>
      <c r="M13" s="199">
        <f>'[11]СП-1 (н.о.)'!$D$90</f>
        <v>101451</v>
      </c>
      <c r="N13" s="197">
        <f t="shared" si="0"/>
        <v>1179779.257</v>
      </c>
    </row>
    <row r="14" spans="1:14" x14ac:dyDescent="0.25">
      <c r="A14" s="4">
        <v>11</v>
      </c>
      <c r="B14" s="10" t="s">
        <v>22</v>
      </c>
      <c r="C14" s="201">
        <f>[1]STA_SP1_NO!$D$124</f>
        <v>0</v>
      </c>
      <c r="D14" s="163">
        <f>'[2]СП-1 (н.о.)'!$D$126</f>
        <v>0</v>
      </c>
      <c r="E14" s="201">
        <f>'[3]СП-1 (н.о.)'!$D$126</f>
        <v>0</v>
      </c>
      <c r="F14" s="200">
        <f>[4]STA_SP1_NO!$D$124</f>
        <v>0</v>
      </c>
      <c r="G14" s="203">
        <f>[5]STA_SP1_NO!$D$124</f>
        <v>0</v>
      </c>
      <c r="H14" s="200">
        <f>[6]STA_SP1_NO!$D$124</f>
        <v>6300</v>
      </c>
      <c r="I14" s="203">
        <f>[7]STA_SP1_NO!$D$124</f>
        <v>0</v>
      </c>
      <c r="J14" s="200">
        <f>'[8]СП-1 (н.о.)'!$D$126</f>
        <v>0</v>
      </c>
      <c r="K14" s="80">
        <f>'[9]СП-1 (н.о.)'!$D$126</f>
        <v>387</v>
      </c>
      <c r="L14" s="200">
        <f>'[10]СП-1 (н.о.)'!$D$125</f>
        <v>0</v>
      </c>
      <c r="M14" s="199">
        <f>'[11]СП-1 (н.о.)'!$D$126</f>
        <v>0</v>
      </c>
      <c r="N14" s="197">
        <f t="shared" si="0"/>
        <v>6687</v>
      </c>
    </row>
    <row r="15" spans="1:14" x14ac:dyDescent="0.25">
      <c r="A15" s="4">
        <v>12</v>
      </c>
      <c r="B15" s="10" t="s">
        <v>23</v>
      </c>
      <c r="C15" s="281">
        <f>[1]STA_SP1_NO!$D$128</f>
        <v>6.87</v>
      </c>
      <c r="D15" s="163">
        <f>'[2]СП-1 (н.о.)'!$D$130</f>
        <v>8.1300000000000008</v>
      </c>
      <c r="E15" s="201">
        <f>'[3]СП-1 (н.о.)'!$D$130</f>
        <v>0</v>
      </c>
      <c r="F15" s="200">
        <f>[4]STA_SP1_NO!$D$128</f>
        <v>54.01</v>
      </c>
      <c r="G15" s="203">
        <f>[5]STA_SP1_NO!$D$128</f>
        <v>7</v>
      </c>
      <c r="H15" s="200">
        <f>[6]STA_SP1_NO!$D$128</f>
        <v>20</v>
      </c>
      <c r="I15" s="203">
        <f>[7]STA_SP1_NO!$D$128</f>
        <v>0</v>
      </c>
      <c r="J15" s="200">
        <f>'[8]СП-1 (н.о.)'!$D$130</f>
        <v>2</v>
      </c>
      <c r="K15" s="80">
        <f>'[9]СП-1 (н.о.)'!$D$130</f>
        <v>16</v>
      </c>
      <c r="L15" s="200">
        <f>'[10]СП-1 (н.о.)'!$D$129</f>
        <v>30.73</v>
      </c>
      <c r="M15" s="199">
        <f>'[11]СП-1 (н.о.)'!$D$130</f>
        <v>13</v>
      </c>
      <c r="N15" s="197">
        <f t="shared" si="0"/>
        <v>157.73999999999998</v>
      </c>
    </row>
    <row r="16" spans="1:14" x14ac:dyDescent="0.25">
      <c r="A16" s="4">
        <v>13</v>
      </c>
      <c r="B16" s="10" t="s">
        <v>24</v>
      </c>
      <c r="C16" s="201">
        <f>[1]STA_SP1_NO!$D$132</f>
        <v>11921.04</v>
      </c>
      <c r="D16" s="163">
        <f>'[2]СП-1 (н.о.)'!$D$134</f>
        <v>15017.647999999996</v>
      </c>
      <c r="E16" s="201">
        <f>'[3]СП-1 (н.о.)'!$D$134</f>
        <v>1058</v>
      </c>
      <c r="F16" s="200">
        <f>[4]STA_SP1_NO!$D$132</f>
        <v>5664.67</v>
      </c>
      <c r="G16" s="203">
        <f>[5]STA_SP1_NO!$D$132</f>
        <v>5975</v>
      </c>
      <c r="H16" s="200">
        <f>[6]STA_SP1_NO!$D$132</f>
        <v>31941</v>
      </c>
      <c r="I16" s="203">
        <f>[7]STA_SP1_NO!$D$132</f>
        <v>197</v>
      </c>
      <c r="J16" s="200">
        <f>'[8]СП-1 (н.о.)'!$D$134</f>
        <v>13821</v>
      </c>
      <c r="K16" s="80">
        <f>'[9]СП-1 (н.о.)'!$D$134</f>
        <v>5618</v>
      </c>
      <c r="L16" s="200">
        <f>'[10]СП-1 (н.о.)'!$D$133</f>
        <v>15923.43</v>
      </c>
      <c r="M16" s="199">
        <f>'[11]СП-1 (н.о.)'!$D$134</f>
        <v>5251</v>
      </c>
      <c r="N16" s="197">
        <f t="shared" si="0"/>
        <v>112387.788</v>
      </c>
    </row>
    <row r="17" spans="1:14" x14ac:dyDescent="0.25">
      <c r="A17" s="4">
        <v>14</v>
      </c>
      <c r="B17" s="10" t="s">
        <v>25</v>
      </c>
      <c r="C17" s="201">
        <f>[1]STA_SP1_NO!$D$153</f>
        <v>523.87</v>
      </c>
      <c r="D17" s="163">
        <f>'[2]СП-1 (н.о.)'!$D$155</f>
        <v>4748.4369999999999</v>
      </c>
      <c r="E17" s="201">
        <f>'[3]СП-1 (н.о.)'!$D$155</f>
        <v>154</v>
      </c>
      <c r="F17" s="200">
        <f>[4]STA_SP1_NO!$D$153</f>
        <v>4061.58</v>
      </c>
      <c r="G17" s="203">
        <f>[5]STA_SP1_NO!$D$153</f>
        <v>2904</v>
      </c>
      <c r="H17" s="200">
        <f>[6]STA_SP1_NO!$D$153</f>
        <v>0</v>
      </c>
      <c r="I17" s="203">
        <f>[7]STA_SP1_NO!$D$153</f>
        <v>0</v>
      </c>
      <c r="J17" s="200">
        <f>'[8]СП-1 (н.о.)'!$D$155</f>
        <v>0</v>
      </c>
      <c r="K17" s="80">
        <f>'[9]СП-1 (н.о.)'!$D$155</f>
        <v>0</v>
      </c>
      <c r="L17" s="200">
        <f>'[10]СП-1 (н.о.)'!$D$154</f>
        <v>0</v>
      </c>
      <c r="M17" s="199">
        <f>'[11]СП-1 (н.о.)'!$D$155</f>
        <v>1112</v>
      </c>
      <c r="N17" s="197">
        <f t="shared" si="0"/>
        <v>13503.886999999999</v>
      </c>
    </row>
    <row r="18" spans="1:14" x14ac:dyDescent="0.25">
      <c r="A18" s="4">
        <v>15</v>
      </c>
      <c r="B18" s="10" t="s">
        <v>26</v>
      </c>
      <c r="C18" s="281">
        <f>[1]STA_SP1_NO!$D$158</f>
        <v>0</v>
      </c>
      <c r="D18" s="163">
        <f>'[2]СП-1 (н.о.)'!$D$160</f>
        <v>0</v>
      </c>
      <c r="E18" s="201">
        <f>'[3]СП-1 (н.о.)'!$D$160</f>
        <v>0</v>
      </c>
      <c r="F18" s="200">
        <f>[4]STA_SP1_NO!$D$158</f>
        <v>0</v>
      </c>
      <c r="G18" s="203">
        <f>[5]STA_SP1_NO!$D$158</f>
        <v>0</v>
      </c>
      <c r="H18" s="200">
        <f>[6]STA_SP1_NO!$D$158</f>
        <v>5</v>
      </c>
      <c r="I18" s="203">
        <f>[7]STA_SP1_NO!$D$158</f>
        <v>0</v>
      </c>
      <c r="J18" s="200">
        <f>'[8]СП-1 (н.о.)'!$D$160</f>
        <v>0</v>
      </c>
      <c r="K18" s="80">
        <f>'[9]СП-1 (н.о.)'!$D$160</f>
        <v>2</v>
      </c>
      <c r="L18" s="200">
        <f>'[10]СП-1 (н.о.)'!$D$159</f>
        <v>67.95</v>
      </c>
      <c r="M18" s="199">
        <f>'[11]СП-1 (н.о.)'!$D$160</f>
        <v>0</v>
      </c>
      <c r="N18" s="197">
        <f t="shared" si="0"/>
        <v>74.95</v>
      </c>
    </row>
    <row r="19" spans="1:14" x14ac:dyDescent="0.25">
      <c r="A19" s="4">
        <v>16</v>
      </c>
      <c r="B19" s="10" t="s">
        <v>27</v>
      </c>
      <c r="C19" s="201">
        <f>[1]STA_SP1_NO!$D$161</f>
        <v>1018.71</v>
      </c>
      <c r="D19" s="163">
        <f>'[2]СП-1 (н.о.)'!$D$163</f>
        <v>4519.2349999999997</v>
      </c>
      <c r="E19" s="201">
        <f>'[3]СП-1 (н.о.)'!$D$163</f>
        <v>0</v>
      </c>
      <c r="F19" s="200">
        <f>[4]STA_SP1_NO!$D$161</f>
        <v>3330.14</v>
      </c>
      <c r="G19" s="203">
        <f>[5]STA_SP1_NO!$D$161</f>
        <v>0</v>
      </c>
      <c r="H19" s="200">
        <f>[6]STA_SP1_NO!$D$161</f>
        <v>95</v>
      </c>
      <c r="I19" s="203">
        <f>[7]STA_SP1_NO!$D$161</f>
        <v>0</v>
      </c>
      <c r="J19" s="200">
        <f>'[8]СП-1 (н.о.)'!$D$163</f>
        <v>2168</v>
      </c>
      <c r="K19" s="80">
        <f>'[9]СП-1 (н.о.)'!$D$163</f>
        <v>0</v>
      </c>
      <c r="L19" s="200">
        <f>'[10]СП-1 (н.о.)'!$D$162</f>
        <v>943.09</v>
      </c>
      <c r="M19" s="199">
        <f>'[11]СП-1 (н.о.)'!$D$163</f>
        <v>55</v>
      </c>
      <c r="N19" s="197">
        <f t="shared" si="0"/>
        <v>12129.174999999999</v>
      </c>
    </row>
    <row r="20" spans="1:14" x14ac:dyDescent="0.25">
      <c r="A20" s="4">
        <v>17</v>
      </c>
      <c r="B20" s="10" t="s">
        <v>28</v>
      </c>
      <c r="C20" s="201">
        <f>[1]STA_SP1_NO!$D$167</f>
        <v>0</v>
      </c>
      <c r="D20" s="163">
        <f>'[2]СП-1 (н.о.)'!$D$169</f>
        <v>0</v>
      </c>
      <c r="E20" s="201">
        <f>'[3]СП-1 (н.о.)'!$D$169</f>
        <v>0</v>
      </c>
      <c r="F20" s="200">
        <f>[4]STA_SP1_NO!$D$167</f>
        <v>0</v>
      </c>
      <c r="G20" s="203">
        <f>[5]STA_SP1_NO!$D$167</f>
        <v>0</v>
      </c>
      <c r="H20" s="200">
        <f>[6]STA_SP1_NO!$D$167</f>
        <v>0</v>
      </c>
      <c r="I20" s="203">
        <f>[7]STA_SP1_NO!$D$167</f>
        <v>0</v>
      </c>
      <c r="J20" s="200">
        <f>'[8]СП-1 (н.о.)'!$D$169</f>
        <v>0</v>
      </c>
      <c r="K20" s="80">
        <f>'[9]СП-1 (н.о.)'!$D$169</f>
        <v>0</v>
      </c>
      <c r="L20" s="200">
        <f>'[10]СП-1 (н.о.)'!$D$168</f>
        <v>0</v>
      </c>
      <c r="M20" s="199">
        <f>'[11]СП-1 (н.о.)'!$D$169</f>
        <v>0</v>
      </c>
      <c r="N20" s="197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202">
        <f>[1]STA_SP1_NO!$D$170</f>
        <v>1937.94</v>
      </c>
      <c r="D21" s="163">
        <f>'[2]СП-1 (н.о.)'!$D$172</f>
        <v>10014.285</v>
      </c>
      <c r="E21" s="202">
        <f>'[3]СП-1 (н.о.)'!$D$172</f>
        <v>1340</v>
      </c>
      <c r="F21" s="200">
        <f>[4]STA_SP1_NO!$D$170</f>
        <v>7511.37</v>
      </c>
      <c r="G21" s="203">
        <f>[5]STA_SP1_NO!$D$170</f>
        <v>1976</v>
      </c>
      <c r="H21" s="200">
        <f>[6]STA_SP1_NO!$D$170</f>
        <v>8055</v>
      </c>
      <c r="I21" s="203">
        <f>[7]STA_SP1_NO!$D$170</f>
        <v>12</v>
      </c>
      <c r="J21" s="200">
        <f>'[8]СП-1 (н.о.)'!$D$172</f>
        <v>3858</v>
      </c>
      <c r="K21" s="89">
        <f>'[9]СП-1 (н.о.)'!$D$172</f>
        <v>3672</v>
      </c>
      <c r="L21" s="200">
        <f>'[10]СП-1 (н.о.)'!$D$171</f>
        <v>2092.42</v>
      </c>
      <c r="M21" s="199">
        <f>'[11]СП-1 (н.о.)'!$D$172</f>
        <v>3367</v>
      </c>
      <c r="N21" s="198">
        <f t="shared" si="0"/>
        <v>43836.014999999999</v>
      </c>
    </row>
    <row r="22" spans="1:14" ht="15.75" thickBot="1" x14ac:dyDescent="0.3">
      <c r="A22" s="7"/>
      <c r="B22" s="19" t="s">
        <v>30</v>
      </c>
      <c r="C22" s="211">
        <f t="shared" ref="C22:M22" si="1">SUM(C4:C21)</f>
        <v>281545.58</v>
      </c>
      <c r="D22" s="212">
        <f>SUM(D4:D21)</f>
        <v>371089.1999999999</v>
      </c>
      <c r="E22" s="211">
        <f>SUM(E4:E21)</f>
        <v>251121</v>
      </c>
      <c r="F22" s="213">
        <f>SUM(F4:F21)</f>
        <v>301457.2</v>
      </c>
      <c r="G22" s="214">
        <f t="shared" si="1"/>
        <v>238307</v>
      </c>
      <c r="H22" s="213">
        <f t="shared" si="1"/>
        <v>440332</v>
      </c>
      <c r="I22" s="214">
        <f t="shared" si="1"/>
        <v>95673</v>
      </c>
      <c r="J22" s="213">
        <f>SUM(J4:J21)</f>
        <v>316381</v>
      </c>
      <c r="K22" s="214">
        <f>SUM(K4:K21)</f>
        <v>167017.59899999999</v>
      </c>
      <c r="L22" s="213">
        <f>SUM(L4:L21)</f>
        <v>212801.41</v>
      </c>
      <c r="M22" s="215">
        <f t="shared" si="1"/>
        <v>301751</v>
      </c>
      <c r="N22" s="216">
        <f>SUM(C22:M22)</f>
        <v>2977475.9890000001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98" t="s">
        <v>31</v>
      </c>
      <c r="B24" s="299"/>
      <c r="C24" s="25">
        <f>C22/N22</f>
        <v>9.4558472021317119E-2</v>
      </c>
      <c r="D24" s="26">
        <f>D22/N22</f>
        <v>0.12463213855324222</v>
      </c>
      <c r="E24" s="27">
        <f>E22/N22</f>
        <v>8.4340226731547965E-2</v>
      </c>
      <c r="F24" s="26">
        <f>F22/N22</f>
        <v>0.1012458878303989</v>
      </c>
      <c r="G24" s="27">
        <f>G22/N22</f>
        <v>8.0036581614898794E-2</v>
      </c>
      <c r="H24" s="26">
        <f>H22/N22</f>
        <v>0.14788767453600446</v>
      </c>
      <c r="I24" s="27">
        <f>I22/N22</f>
        <v>3.213224904363788E-2</v>
      </c>
      <c r="J24" s="26">
        <f>J22/N22</f>
        <v>0.10625811968554551</v>
      </c>
      <c r="K24" s="27">
        <f>K22/N22</f>
        <v>5.6093684589575372E-2</v>
      </c>
      <c r="L24" s="26">
        <f>L22/N22</f>
        <v>7.1470403383998543E-2</v>
      </c>
      <c r="M24" s="28">
        <f>M22/N22</f>
        <v>0.10134456200983322</v>
      </c>
      <c r="N24" s="10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4" t="s">
        <v>0</v>
      </c>
      <c r="B26" s="310" t="s">
        <v>1</v>
      </c>
      <c r="C26" s="316" t="s">
        <v>90</v>
      </c>
      <c r="D26" s="316"/>
      <c r="E26" s="316"/>
      <c r="F26" s="316"/>
      <c r="G26" s="317"/>
      <c r="H26" s="314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59" t="s">
        <v>11</v>
      </c>
      <c r="D27" s="260" t="s">
        <v>32</v>
      </c>
      <c r="E27" s="259" t="s">
        <v>7</v>
      </c>
      <c r="F27" s="260" t="s">
        <v>9</v>
      </c>
      <c r="G27" s="261" t="s">
        <v>4</v>
      </c>
      <c r="H27" s="315"/>
      <c r="I27" s="1"/>
      <c r="J27" s="104"/>
      <c r="K27" s="312" t="s">
        <v>33</v>
      </c>
      <c r="L27" s="313"/>
      <c r="M27" s="155">
        <f>N22</f>
        <v>2977475.9890000001</v>
      </c>
      <c r="N27" s="156">
        <f>M27/M29</f>
        <v>0.84688436221057684</v>
      </c>
    </row>
    <row r="28" spans="1:14" ht="15.75" thickBot="1" x14ac:dyDescent="0.3">
      <c r="A28" s="24">
        <v>19</v>
      </c>
      <c r="B28" s="175" t="s">
        <v>34</v>
      </c>
      <c r="C28" s="268">
        <f>[12]STA_SP1_ZO!$J$51</f>
        <v>155087</v>
      </c>
      <c r="D28" s="264">
        <f>'[13]СП-1 (ж.о.)'!$J$53</f>
        <v>107455</v>
      </c>
      <c r="E28" s="268">
        <f>'[14]СП-1 (ж.о.)'!$J$53</f>
        <v>112030</v>
      </c>
      <c r="F28" s="267">
        <f>'[15]СП-1 (ж.о.)'!$J$53</f>
        <v>62653</v>
      </c>
      <c r="G28" s="268">
        <f>[16]STA_SP1_ZO!$J$51</f>
        <v>101098.95</v>
      </c>
      <c r="H28" s="269">
        <f>SUM(C28:G28)</f>
        <v>538323.94999999995</v>
      </c>
      <c r="I28" s="1"/>
      <c r="J28" s="104"/>
      <c r="K28" s="294" t="s">
        <v>34</v>
      </c>
      <c r="L28" s="295"/>
      <c r="M28" s="154">
        <f>H28</f>
        <v>538323.94999999995</v>
      </c>
      <c r="N28" s="157">
        <f>M28/M29</f>
        <v>0.15311563778942314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296" t="s">
        <v>3</v>
      </c>
      <c r="L29" s="297"/>
      <c r="M29" s="158">
        <f>M27+M28</f>
        <v>3515799.9390000002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0.28809232804893786</v>
      </c>
      <c r="D30" s="105">
        <f>D28/H28</f>
        <v>0.19961029042085163</v>
      </c>
      <c r="E30" s="25">
        <f>E28/H28</f>
        <v>0.20810889056673032</v>
      </c>
      <c r="F30" s="105">
        <f>F28/H28</f>
        <v>0.11638531036934174</v>
      </c>
      <c r="G30" s="25">
        <f>G28/H28</f>
        <v>0.18780318059413853</v>
      </c>
      <c r="H30" s="105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H26:H27"/>
    <mergeCell ref="C26:G26"/>
  </mergeCells>
  <pageMargins left="0.25" right="0.25" top="0.75" bottom="0.75" header="0.3" footer="0.3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H30" sqref="H30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29"/>
      <c r="B1" s="29"/>
      <c r="C1" s="336" t="s">
        <v>104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64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76" t="s">
        <v>69</v>
      </c>
      <c r="D3" s="341" t="s">
        <v>4</v>
      </c>
      <c r="E3" s="367" t="s">
        <v>5</v>
      </c>
      <c r="F3" s="385" t="s">
        <v>6</v>
      </c>
      <c r="G3" s="367" t="s">
        <v>7</v>
      </c>
      <c r="H3" s="365" t="s">
        <v>8</v>
      </c>
      <c r="I3" s="367" t="s">
        <v>94</v>
      </c>
      <c r="J3" s="365" t="s">
        <v>9</v>
      </c>
      <c r="K3" s="376" t="s">
        <v>10</v>
      </c>
      <c r="L3" s="341" t="s">
        <v>93</v>
      </c>
      <c r="M3" s="367" t="s">
        <v>11</v>
      </c>
      <c r="N3" s="361"/>
    </row>
    <row r="4" spans="1:14" ht="15.75" thickBot="1" x14ac:dyDescent="0.3">
      <c r="A4" s="368"/>
      <c r="B4" s="362"/>
      <c r="C4" s="378"/>
      <c r="D4" s="368"/>
      <c r="E4" s="368"/>
      <c r="F4" s="386"/>
      <c r="G4" s="368"/>
      <c r="H4" s="366"/>
      <c r="I4" s="368"/>
      <c r="J4" s="366"/>
      <c r="K4" s="378"/>
      <c r="L4" s="368"/>
      <c r="M4" s="368"/>
      <c r="N4" s="362"/>
    </row>
    <row r="5" spans="1:14" x14ac:dyDescent="0.25">
      <c r="A5" s="34">
        <v>1</v>
      </c>
      <c r="B5" s="35" t="s">
        <v>39</v>
      </c>
      <c r="C5" s="80">
        <f>[1]STA_SP2_NO!$C$25</f>
        <v>1772</v>
      </c>
      <c r="D5" s="163">
        <f>'[2]СП-2 (н.о.)'!$C$28</f>
        <v>3841</v>
      </c>
      <c r="E5" s="79">
        <f>'[3]СП-2 (н.о.)'!$C$28</f>
        <v>2762</v>
      </c>
      <c r="F5" s="87">
        <f>[4]STA_SP2_NO!$C$25</f>
        <v>3911</v>
      </c>
      <c r="G5" s="79">
        <f>[5]STA_SP2_NO!$C$25</f>
        <v>5475</v>
      </c>
      <c r="H5" s="87">
        <f>[6]STA_SP2_NO!$C$25</f>
        <v>3790</v>
      </c>
      <c r="I5" s="79">
        <f>[7]STA_SP2_NO!$C$25</f>
        <v>3228</v>
      </c>
      <c r="J5" s="87">
        <f>'[8]СП-2 (н.о.)'!$C$28</f>
        <v>6753</v>
      </c>
      <c r="K5" s="80">
        <f>'[9]СП-2 (н.о.)'!$C$28</f>
        <v>3747</v>
      </c>
      <c r="L5" s="87">
        <f>'[10]СП-2 (н.о.)'!$C$26</f>
        <v>2658</v>
      </c>
      <c r="M5" s="79">
        <f>'[11]СП-2 (н.о.)'!$C$28</f>
        <v>3864</v>
      </c>
      <c r="N5" s="163">
        <f t="shared" ref="N5:N12" si="0">SUM(C5:M5)</f>
        <v>41801</v>
      </c>
    </row>
    <row r="6" spans="1:14" x14ac:dyDescent="0.25">
      <c r="A6" s="36">
        <v>2</v>
      </c>
      <c r="B6" s="37" t="s">
        <v>40</v>
      </c>
      <c r="C6" s="80">
        <f>[1]STA_SP2_NO!$C$26</f>
        <v>155</v>
      </c>
      <c r="D6" s="163">
        <f>'[2]СП-2 (н.о.)'!$C$29</f>
        <v>385</v>
      </c>
      <c r="E6" s="80">
        <f>'[3]СП-2 (н.о.)'!$C$29</f>
        <v>100</v>
      </c>
      <c r="F6" s="87">
        <f>[4]STA_SP2_NO!$C$26</f>
        <v>359</v>
      </c>
      <c r="G6" s="79">
        <f>[5]STA_SP2_NO!$C$26</f>
        <v>294</v>
      </c>
      <c r="H6" s="87">
        <f>[6]STA_SP2_NO!$C$26</f>
        <v>138</v>
      </c>
      <c r="I6" s="79">
        <f>[7]STA_SP2_NO!$C$26</f>
        <v>84</v>
      </c>
      <c r="J6" s="87">
        <f>'[8]СП-2 (н.о.)'!$C$29</f>
        <v>316</v>
      </c>
      <c r="K6" s="80">
        <f>'[9]СП-2 (н.о.)'!$C$29</f>
        <v>233</v>
      </c>
      <c r="L6" s="87">
        <f>'[10]СП-2 (н.о.)'!$C$27</f>
        <v>227</v>
      </c>
      <c r="M6" s="79">
        <f>'[11]СП-2 (н.о.)'!$C$29</f>
        <v>209</v>
      </c>
      <c r="N6" s="67">
        <f t="shared" si="0"/>
        <v>2500</v>
      </c>
    </row>
    <row r="7" spans="1:14" x14ac:dyDescent="0.25">
      <c r="A7" s="36">
        <v>3</v>
      </c>
      <c r="B7" s="37" t="s">
        <v>41</v>
      </c>
      <c r="C7" s="80">
        <f>[1]STA_SP2_NO!$C$27</f>
        <v>10</v>
      </c>
      <c r="D7" s="163">
        <f>'[2]СП-2 (н.о.)'!$C$30</f>
        <v>16</v>
      </c>
      <c r="E7" s="80">
        <f>'[3]СП-2 (н.о.)'!$C$30</f>
        <v>5</v>
      </c>
      <c r="F7" s="87">
        <f>[4]STA_SP2_NO!$C$27</f>
        <v>37</v>
      </c>
      <c r="G7" s="79">
        <f>[5]STA_SP2_NO!$C$27</f>
        <v>29</v>
      </c>
      <c r="H7" s="87">
        <f>[6]STA_SP2_NO!$C$27</f>
        <v>115</v>
      </c>
      <c r="I7" s="79">
        <f>[7]STA_SP2_NO!$C$27</f>
        <v>21</v>
      </c>
      <c r="J7" s="87">
        <f>'[8]СП-2 (н.о.)'!$C$30</f>
        <v>25</v>
      </c>
      <c r="K7" s="80">
        <f>'[9]СП-2 (н.о.)'!$C$30</f>
        <v>14</v>
      </c>
      <c r="L7" s="87">
        <f>'[10]СП-2 (н.о.)'!$C$28</f>
        <v>25</v>
      </c>
      <c r="M7" s="79">
        <f>'[11]СП-2 (н.о.)'!$C$30</f>
        <v>17</v>
      </c>
      <c r="N7" s="67">
        <f t="shared" si="0"/>
        <v>314</v>
      </c>
    </row>
    <row r="8" spans="1:14" x14ac:dyDescent="0.25">
      <c r="A8" s="36">
        <v>4</v>
      </c>
      <c r="B8" s="37" t="s">
        <v>42</v>
      </c>
      <c r="C8" s="80">
        <f>[1]STA_SP2_NO!$C$28</f>
        <v>1</v>
      </c>
      <c r="D8" s="163">
        <f>'[2]СП-2 (н.о.)'!$C$31</f>
        <v>1</v>
      </c>
      <c r="E8" s="66">
        <f>'[3]СП-2 (н.о.)'!$C$31</f>
        <v>37</v>
      </c>
      <c r="F8" s="87">
        <f>[4]STA_SP2_NO!$C$28</f>
        <v>1</v>
      </c>
      <c r="G8" s="79">
        <f>[5]STA_SP2_NO!$C$28</f>
        <v>0</v>
      </c>
      <c r="H8" s="87">
        <f>[6]STA_SP2_NO!$C$28</f>
        <v>0</v>
      </c>
      <c r="I8" s="79">
        <f>[7]STA_SP2_NO!$C$28</f>
        <v>0</v>
      </c>
      <c r="J8" s="87">
        <f>'[8]СП-2 (н.о.)'!$C$31</f>
        <v>0</v>
      </c>
      <c r="K8" s="80">
        <f>'[9]СП-2 (н.о.)'!$C$31</f>
        <v>0</v>
      </c>
      <c r="L8" s="87">
        <f>'[10]СП-2 (н.о.)'!$C$29</f>
        <v>0</v>
      </c>
      <c r="M8" s="79">
        <f>'[11]СП-2 (н.о.)'!$C$31</f>
        <v>4</v>
      </c>
      <c r="N8" s="67">
        <f t="shared" si="0"/>
        <v>44</v>
      </c>
    </row>
    <row r="9" spans="1:14" x14ac:dyDescent="0.25">
      <c r="A9" s="36">
        <v>5</v>
      </c>
      <c r="B9" s="37" t="s">
        <v>43</v>
      </c>
      <c r="C9" s="80">
        <f>[1]STA_SP2_NO!$C$29</f>
        <v>2</v>
      </c>
      <c r="D9" s="163">
        <f>'[2]СП-2 (н.о.)'!$C$32</f>
        <v>1</v>
      </c>
      <c r="E9" s="66">
        <f>'[3]СП-2 (н.о.)'!$C$32</f>
        <v>1</v>
      </c>
      <c r="F9" s="87">
        <f>[4]STA_SP2_NO!$C$29</f>
        <v>2</v>
      </c>
      <c r="G9" s="79">
        <f>[5]STA_SP2_NO!$C$29</f>
        <v>6</v>
      </c>
      <c r="H9" s="87">
        <f>[6]STA_SP2_NO!$C$29</f>
        <v>1</v>
      </c>
      <c r="I9" s="79">
        <f>[7]STA_SP2_NO!$C$29</f>
        <v>1</v>
      </c>
      <c r="J9" s="87">
        <f>'[8]СП-2 (н.о.)'!$C$32</f>
        <v>1</v>
      </c>
      <c r="K9" s="80">
        <f>'[9]СП-2 (н.о.)'!$C$32</f>
        <v>5</v>
      </c>
      <c r="L9" s="87">
        <f>'[10]СП-2 (н.о.)'!$C$30</f>
        <v>0</v>
      </c>
      <c r="M9" s="79">
        <f>'[11]СП-2 (н.о.)'!$C$32</f>
        <v>4</v>
      </c>
      <c r="N9" s="37">
        <f t="shared" si="0"/>
        <v>24</v>
      </c>
    </row>
    <row r="10" spans="1:14" x14ac:dyDescent="0.25">
      <c r="A10" s="36">
        <v>6</v>
      </c>
      <c r="B10" s="37" t="s">
        <v>44</v>
      </c>
      <c r="C10" s="80">
        <f>[1]STA_SP2_NO!$C$30</f>
        <v>26</v>
      </c>
      <c r="D10" s="163">
        <f>'[2]СП-2 (н.о.)'!$C$33</f>
        <v>21</v>
      </c>
      <c r="E10" s="66">
        <f>'[3]СП-2 (н.о.)'!$C$33</f>
        <v>6</v>
      </c>
      <c r="F10" s="87">
        <f>[4]STA_SP2_NO!$C$30</f>
        <v>56</v>
      </c>
      <c r="G10" s="79">
        <f>[5]STA_SP2_NO!$C$30</f>
        <v>29</v>
      </c>
      <c r="H10" s="87">
        <f>[6]STA_SP2_NO!$C$30</f>
        <v>29</v>
      </c>
      <c r="I10" s="79">
        <f>[7]STA_SP2_NO!$C$30</f>
        <v>13</v>
      </c>
      <c r="J10" s="87">
        <f>'[8]СП-2 (н.о.)'!$C$33</f>
        <v>55</v>
      </c>
      <c r="K10" s="80">
        <f>'[9]СП-2 (н.о.)'!$C$33</f>
        <v>11</v>
      </c>
      <c r="L10" s="87">
        <f>'[10]СП-2 (н.о.)'!$C$31</f>
        <v>9</v>
      </c>
      <c r="M10" s="79">
        <f>'[11]СП-2 (н.о.)'!$C$33</f>
        <v>27</v>
      </c>
      <c r="N10" s="67">
        <f t="shared" si="0"/>
        <v>282</v>
      </c>
    </row>
    <row r="11" spans="1:14" x14ac:dyDescent="0.25">
      <c r="A11" s="36">
        <v>7</v>
      </c>
      <c r="B11" s="37" t="s">
        <v>45</v>
      </c>
      <c r="C11" s="80">
        <f>[1]STA_SP2_NO!$C$31</f>
        <v>140</v>
      </c>
      <c r="D11" s="163">
        <f>'[2]СП-2 (н.о.)'!$C$34</f>
        <v>382</v>
      </c>
      <c r="E11" s="80">
        <f>'[3]СП-2 (н.о.)'!$C$34</f>
        <v>54</v>
      </c>
      <c r="F11" s="87">
        <f>[4]STA_SP2_NO!$C$31</f>
        <v>321</v>
      </c>
      <c r="G11" s="79">
        <f>[5]STA_SP2_NO!$C$31</f>
        <v>216</v>
      </c>
      <c r="H11" s="87">
        <f>[6]STA_SP2_NO!$C$31</f>
        <v>114</v>
      </c>
      <c r="I11" s="79">
        <f>[7]STA_SP2_NO!$C$31</f>
        <v>88</v>
      </c>
      <c r="J11" s="87">
        <f>'[8]СП-2 (н.о.)'!$C$34</f>
        <v>328</v>
      </c>
      <c r="K11" s="80">
        <f>'[9]СП-2 (н.о.)'!$C$34</f>
        <v>274</v>
      </c>
      <c r="L11" s="87">
        <f>'[10]СП-2 (н.о.)'!$C$32</f>
        <v>226</v>
      </c>
      <c r="M11" s="79">
        <f>'[11]СП-2 (н.о.)'!$C$34</f>
        <v>180</v>
      </c>
      <c r="N11" s="67">
        <f t="shared" si="0"/>
        <v>2323</v>
      </c>
    </row>
    <row r="12" spans="1:14" ht="15.75" thickBot="1" x14ac:dyDescent="0.3">
      <c r="A12" s="38">
        <v>8</v>
      </c>
      <c r="B12" s="39" t="s">
        <v>46</v>
      </c>
      <c r="C12" s="80">
        <f>[1]STA_SP2_NO!$C$32</f>
        <v>2</v>
      </c>
      <c r="D12" s="163">
        <f>'[2]СП-2 (н.о.)'!$C$35</f>
        <v>0</v>
      </c>
      <c r="E12" s="81">
        <f>'[3]СП-2 (н.о.)'!$C$35</f>
        <v>0</v>
      </c>
      <c r="F12" s="87">
        <f>[4]STA_SP2_NO!$C$32</f>
        <v>0</v>
      </c>
      <c r="G12" s="79">
        <f>[5]STA_SP2_NO!$C$32</f>
        <v>1</v>
      </c>
      <c r="H12" s="87">
        <f>[6]STA_SP2_NO!$C$32</f>
        <v>0</v>
      </c>
      <c r="I12" s="79">
        <f>[7]STA_SP2_NO!$C$32</f>
        <v>0</v>
      </c>
      <c r="J12" s="87">
        <f>'[8]СП-2 (н.о.)'!$C$35</f>
        <v>1</v>
      </c>
      <c r="K12" s="80">
        <f>'[9]СП-2 (н.о.)'!$C$35</f>
        <v>1</v>
      </c>
      <c r="L12" s="87">
        <f>'[10]СП-2 (н.о.)'!$C$33</f>
        <v>0</v>
      </c>
      <c r="M12" s="79">
        <f>'[11]СП-2 (н.о.)'!$C$35</f>
        <v>0</v>
      </c>
      <c r="N12" s="39">
        <f t="shared" si="0"/>
        <v>5</v>
      </c>
    </row>
    <row r="13" spans="1:14" ht="15.75" thickBot="1" x14ac:dyDescent="0.3">
      <c r="A13" s="71"/>
      <c r="B13" s="41" t="s">
        <v>3</v>
      </c>
      <c r="C13" s="45">
        <f t="shared" ref="C13:N13" si="1">SUM(C5:C12)</f>
        <v>2108</v>
      </c>
      <c r="D13" s="43">
        <f t="shared" si="1"/>
        <v>4647</v>
      </c>
      <c r="E13" s="45">
        <f t="shared" si="1"/>
        <v>2965</v>
      </c>
      <c r="F13" s="46">
        <f t="shared" si="1"/>
        <v>4687</v>
      </c>
      <c r="G13" s="45">
        <f t="shared" si="1"/>
        <v>6050</v>
      </c>
      <c r="H13" s="46">
        <f t="shared" si="1"/>
        <v>4187</v>
      </c>
      <c r="I13" s="45">
        <f t="shared" si="1"/>
        <v>3435</v>
      </c>
      <c r="J13" s="46">
        <f t="shared" si="1"/>
        <v>7479</v>
      </c>
      <c r="K13" s="45">
        <f t="shared" si="1"/>
        <v>4285</v>
      </c>
      <c r="L13" s="46">
        <f>SUM(L5:L12)</f>
        <v>3145</v>
      </c>
      <c r="M13" s="45">
        <f t="shared" si="1"/>
        <v>4305</v>
      </c>
      <c r="N13" s="43">
        <f t="shared" si="1"/>
        <v>47293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24" t="s">
        <v>53</v>
      </c>
      <c r="B15" s="381"/>
      <c r="C15" s="52">
        <f>C13/N13</f>
        <v>4.4573192650075061E-2</v>
      </c>
      <c r="D15" s="69">
        <f>D13/N13</f>
        <v>9.8259784746156931E-2</v>
      </c>
      <c r="E15" s="52">
        <f>E13/N13</f>
        <v>6.269426765060368E-2</v>
      </c>
      <c r="F15" s="69">
        <f>F13/N13</f>
        <v>9.9105575878036922E-2</v>
      </c>
      <c r="G15" s="52">
        <f>G13/N13</f>
        <v>0.12792590869684731</v>
      </c>
      <c r="H15" s="69">
        <f>H13/N13</f>
        <v>8.8533186729537139E-2</v>
      </c>
      <c r="I15" s="52">
        <f>I13/N13</f>
        <v>7.263231345019347E-2</v>
      </c>
      <c r="J15" s="69">
        <f>J13/N13</f>
        <v>0.15814179688325969</v>
      </c>
      <c r="K15" s="52">
        <f>K13/N13</f>
        <v>9.0605375002643096E-2</v>
      </c>
      <c r="L15" s="69">
        <f>L13/N13</f>
        <v>6.65003277440636E-2</v>
      </c>
      <c r="M15" s="70">
        <f>M13/N13</f>
        <v>9.1028270568583092E-2</v>
      </c>
      <c r="N15" s="221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9"/>
      <c r="B18" s="29"/>
      <c r="C18" s="336" t="s">
        <v>105</v>
      </c>
      <c r="D18" s="337"/>
      <c r="E18" s="337"/>
      <c r="F18" s="337"/>
      <c r="G18" s="337"/>
      <c r="H18" s="337"/>
      <c r="I18" s="337"/>
      <c r="J18" s="338"/>
      <c r="K18" s="338"/>
      <c r="L18" s="29"/>
      <c r="M18" s="29"/>
      <c r="N18" s="218" t="s">
        <v>36</v>
      </c>
    </row>
    <row r="19" spans="1:14" ht="15.75" thickBot="1" x14ac:dyDescent="0.3">
      <c r="A19" s="339" t="s">
        <v>0</v>
      </c>
      <c r="B19" s="341" t="s">
        <v>1</v>
      </c>
      <c r="C19" s="360" t="s">
        <v>2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41" t="s">
        <v>3</v>
      </c>
    </row>
    <row r="20" spans="1:14" x14ac:dyDescent="0.25">
      <c r="A20" s="371"/>
      <c r="B20" s="372"/>
      <c r="C20" s="376" t="s">
        <v>69</v>
      </c>
      <c r="D20" s="341" t="s">
        <v>4</v>
      </c>
      <c r="E20" s="367" t="s">
        <v>5</v>
      </c>
      <c r="F20" s="385" t="s">
        <v>6</v>
      </c>
      <c r="G20" s="367" t="s">
        <v>7</v>
      </c>
      <c r="H20" s="365" t="s">
        <v>8</v>
      </c>
      <c r="I20" s="367" t="s">
        <v>94</v>
      </c>
      <c r="J20" s="365" t="s">
        <v>9</v>
      </c>
      <c r="K20" s="376" t="s">
        <v>10</v>
      </c>
      <c r="L20" s="341" t="s">
        <v>93</v>
      </c>
      <c r="M20" s="367" t="s">
        <v>11</v>
      </c>
      <c r="N20" s="361"/>
    </row>
    <row r="21" spans="1:14" ht="15.75" thickBot="1" x14ac:dyDescent="0.3">
      <c r="A21" s="368"/>
      <c r="B21" s="362"/>
      <c r="C21" s="378"/>
      <c r="D21" s="368"/>
      <c r="E21" s="368"/>
      <c r="F21" s="386"/>
      <c r="G21" s="368"/>
      <c r="H21" s="366"/>
      <c r="I21" s="368"/>
      <c r="J21" s="366"/>
      <c r="K21" s="378"/>
      <c r="L21" s="368"/>
      <c r="M21" s="368"/>
      <c r="N21" s="362"/>
    </row>
    <row r="22" spans="1:14" x14ac:dyDescent="0.25">
      <c r="A22" s="34">
        <v>1</v>
      </c>
      <c r="B22" s="35" t="s">
        <v>39</v>
      </c>
      <c r="C22" s="80">
        <f>[1]STA_SP2_NO!$D$25</f>
        <v>8680.9699999999993</v>
      </c>
      <c r="D22" s="163">
        <f>'[2]СП-2 (н.о.)'!$D$28</f>
        <v>17227.847000000002</v>
      </c>
      <c r="E22" s="79">
        <f>'[3]СП-2 (н.о.)'!$D$28</f>
        <v>14270</v>
      </c>
      <c r="F22" s="245">
        <f>[4]STA_SP2_NO!$D$25</f>
        <v>17670.8</v>
      </c>
      <c r="G22" s="79">
        <f>[5]STA_SP2_NO!$D$25</f>
        <v>24548</v>
      </c>
      <c r="H22" s="87">
        <f>[6]STA_SP2_NO!$D$25</f>
        <v>17367</v>
      </c>
      <c r="I22" s="79">
        <f>[7]STA_SP2_NO!$D$25</f>
        <v>14448</v>
      </c>
      <c r="J22" s="87">
        <f>'[8]СП-2 (н.о.)'!$D$28</f>
        <v>30111</v>
      </c>
      <c r="K22" s="80">
        <f>'[9]СП-2 (н.о.)'!$D$28</f>
        <v>16920</v>
      </c>
      <c r="L22" s="87">
        <f>'[10]СП-2 (н.о.)'!$D$26</f>
        <v>11836.03</v>
      </c>
      <c r="M22" s="79">
        <f>'[11]СП-2 (н.о.)'!$D$28</f>
        <v>16822</v>
      </c>
      <c r="N22" s="163">
        <f t="shared" ref="N22:N29" si="2">SUM(C22:M22)</f>
        <v>189901.647</v>
      </c>
    </row>
    <row r="23" spans="1:14" x14ac:dyDescent="0.25">
      <c r="A23" s="36">
        <v>2</v>
      </c>
      <c r="B23" s="37" t="s">
        <v>40</v>
      </c>
      <c r="C23" s="80">
        <f>[1]STA_SP2_NO!$D$26</f>
        <v>2679.01</v>
      </c>
      <c r="D23" s="163">
        <f>'[2]СП-2 (н.о.)'!$D$29</f>
        <v>5970.5119999999997</v>
      </c>
      <c r="E23" s="80">
        <f>'[3]СП-2 (н.о.)'!$D$29</f>
        <v>1526</v>
      </c>
      <c r="F23" s="245">
        <f>[4]STA_SP2_NO!$D$26</f>
        <v>5352.34</v>
      </c>
      <c r="G23" s="79">
        <f>[5]STA_SP2_NO!$D$26</f>
        <v>4589</v>
      </c>
      <c r="H23" s="87">
        <f>[6]STA_SP2_NO!$D$26</f>
        <v>2308</v>
      </c>
      <c r="I23" s="79">
        <f>[7]STA_SP2_NO!$D$26</f>
        <v>1328</v>
      </c>
      <c r="J23" s="87">
        <f>'[8]СП-2 (н.о.)'!$D$29</f>
        <v>4884</v>
      </c>
      <c r="K23" s="80">
        <f>'[9]СП-2 (н.о.)'!$D$29</f>
        <v>3590</v>
      </c>
      <c r="L23" s="87">
        <f>'[10]СП-2 (н.о.)'!$D$27</f>
        <v>3486.34</v>
      </c>
      <c r="M23" s="79">
        <f>'[11]СП-2 (н.о.)'!$D$29</f>
        <v>2857</v>
      </c>
      <c r="N23" s="67">
        <f t="shared" si="2"/>
        <v>38570.202000000005</v>
      </c>
    </row>
    <row r="24" spans="1:14" x14ac:dyDescent="0.25">
      <c r="A24" s="36">
        <v>3</v>
      </c>
      <c r="B24" s="37" t="s">
        <v>41</v>
      </c>
      <c r="C24" s="80">
        <f>[1]STA_SP2_NO!$D$27</f>
        <v>155.30000000000001</v>
      </c>
      <c r="D24" s="163">
        <f>'[2]СП-2 (н.о.)'!$D$30</f>
        <v>275.55200000000002</v>
      </c>
      <c r="E24" s="80">
        <f>'[3]СП-2 (н.о.)'!$D$30</f>
        <v>86</v>
      </c>
      <c r="F24" s="245">
        <f>[4]STA_SP2_NO!$D$27</f>
        <v>501.84</v>
      </c>
      <c r="G24" s="79">
        <f>[5]STA_SP2_NO!$D$27</f>
        <v>415</v>
      </c>
      <c r="H24" s="87">
        <f>[6]STA_SP2_NO!$D$27</f>
        <v>1025</v>
      </c>
      <c r="I24" s="79">
        <f>[7]STA_SP2_NO!$D$27</f>
        <v>362</v>
      </c>
      <c r="J24" s="87">
        <f>'[8]СП-2 (н.о.)'!$D$30</f>
        <v>413</v>
      </c>
      <c r="K24" s="80">
        <f>'[9]СП-2 (н.о.)'!$D$30</f>
        <v>241</v>
      </c>
      <c r="L24" s="87">
        <f>'[10]СП-2 (н.о.)'!$D$28</f>
        <v>379.78</v>
      </c>
      <c r="M24" s="79">
        <f>'[11]СП-2 (н.о.)'!$D$30</f>
        <v>208</v>
      </c>
      <c r="N24" s="67">
        <f t="shared" si="2"/>
        <v>4062.4719999999998</v>
      </c>
    </row>
    <row r="25" spans="1:14" x14ac:dyDescent="0.25">
      <c r="A25" s="36">
        <v>4</v>
      </c>
      <c r="B25" s="37" t="s">
        <v>42</v>
      </c>
      <c r="C25" s="80">
        <f>[1]STA_SP2_NO!$D$28</f>
        <v>5.54</v>
      </c>
      <c r="D25" s="163">
        <f>'[2]СП-2 (н.о.)'!$D$31</f>
        <v>5.5359999999999996</v>
      </c>
      <c r="E25" s="66">
        <f>'[3]СП-2 (н.о.)'!$D$31</f>
        <v>205</v>
      </c>
      <c r="F25" s="245">
        <f>[4]STA_SP2_NO!$D$28</f>
        <v>17.22</v>
      </c>
      <c r="G25" s="79">
        <f>[5]STA_SP2_NO!$D$28</f>
        <v>0</v>
      </c>
      <c r="H25" s="87">
        <f>[6]STA_SP2_NO!$D$28</f>
        <v>0</v>
      </c>
      <c r="I25" s="79">
        <f>[7]STA_SP2_NO!$D$28</f>
        <v>0</v>
      </c>
      <c r="J25" s="87">
        <f>'[8]СП-2 (н.о.)'!$D$31</f>
        <v>0</v>
      </c>
      <c r="K25" s="80">
        <f>'[9]СП-2 (н.о.)'!$D$31</f>
        <v>0</v>
      </c>
      <c r="L25" s="87">
        <f>'[10]СП-2 (н.о.)'!$D$29</f>
        <v>0</v>
      </c>
      <c r="M25" s="79">
        <f>'[11]СП-2 (н.о.)'!$D$31</f>
        <v>35</v>
      </c>
      <c r="N25" s="67">
        <f t="shared" si="2"/>
        <v>268.29599999999999</v>
      </c>
    </row>
    <row r="26" spans="1:14" x14ac:dyDescent="0.25">
      <c r="A26" s="36">
        <v>5</v>
      </c>
      <c r="B26" s="37" t="s">
        <v>43</v>
      </c>
      <c r="C26" s="80">
        <f>[1]STA_SP2_NO!$D$29</f>
        <v>11.07</v>
      </c>
      <c r="D26" s="163">
        <f>'[2]СП-2 (н.о.)'!$D$32</f>
        <v>5.5359999999999996</v>
      </c>
      <c r="E26" s="66">
        <f>'[3]СП-2 (н.о.)'!$D$32</f>
        <v>6</v>
      </c>
      <c r="F26" s="245">
        <f>[4]STA_SP2_NO!$D$29</f>
        <v>11.07</v>
      </c>
      <c r="G26" s="79">
        <f>[5]STA_SP2_NO!$D$29</f>
        <v>28</v>
      </c>
      <c r="H26" s="87">
        <f>[6]STA_SP2_NO!$D$29</f>
        <v>6</v>
      </c>
      <c r="I26" s="79">
        <f>[7]STA_SP2_NO!$D$29</f>
        <v>6</v>
      </c>
      <c r="J26" s="87">
        <f>'[8]СП-2 (н.о.)'!$D$32</f>
        <v>6</v>
      </c>
      <c r="K26" s="80">
        <f>'[9]СП-2 (н.о.)'!$D$32</f>
        <v>31</v>
      </c>
      <c r="L26" s="87">
        <f>'[10]СП-2 (н.о.)'!$D$30</f>
        <v>0</v>
      </c>
      <c r="M26" s="79">
        <f>'[11]СП-2 (н.о.)'!$D$32</f>
        <v>22</v>
      </c>
      <c r="N26" s="37">
        <f t="shared" si="2"/>
        <v>132.67599999999999</v>
      </c>
    </row>
    <row r="27" spans="1:14" x14ac:dyDescent="0.25">
      <c r="A27" s="36">
        <v>6</v>
      </c>
      <c r="B27" s="37" t="s">
        <v>44</v>
      </c>
      <c r="C27" s="80">
        <f>[1]STA_SP2_NO!$D$30</f>
        <v>48.7</v>
      </c>
      <c r="D27" s="163">
        <f>'[2]СП-2 (н.о.)'!$D$33</f>
        <v>32.65</v>
      </c>
      <c r="E27" s="66">
        <f>'[3]СП-2 (н.о.)'!$D$33</f>
        <v>15</v>
      </c>
      <c r="F27" s="245">
        <f>[4]STA_SP2_NO!$D$30</f>
        <v>97.4</v>
      </c>
      <c r="G27" s="79">
        <f>[5]STA_SP2_NO!$D$30</f>
        <v>52</v>
      </c>
      <c r="H27" s="87">
        <f>[6]STA_SP2_NO!$D$30</f>
        <v>46</v>
      </c>
      <c r="I27" s="79">
        <f>[7]STA_SP2_NO!$D$30</f>
        <v>23</v>
      </c>
      <c r="J27" s="87">
        <f>'[8]СП-2 (н.о.)'!$D$33</f>
        <v>91</v>
      </c>
      <c r="K27" s="80">
        <f>'[9]СП-2 (н.о.)'!$D$33</f>
        <v>20</v>
      </c>
      <c r="L27" s="87">
        <f>'[10]СП-2 (н.о.)'!$D$31</f>
        <v>13.55</v>
      </c>
      <c r="M27" s="79">
        <f>'[11]СП-2 (н.о.)'!$D$33</f>
        <v>48</v>
      </c>
      <c r="N27" s="67">
        <f t="shared" si="2"/>
        <v>487.3</v>
      </c>
    </row>
    <row r="28" spans="1:14" x14ac:dyDescent="0.25">
      <c r="A28" s="36">
        <v>7</v>
      </c>
      <c r="B28" s="37" t="s">
        <v>45</v>
      </c>
      <c r="C28" s="80">
        <f>[1]STA_SP2_NO!$D$31</f>
        <v>779.54</v>
      </c>
      <c r="D28" s="163">
        <f>'[2]СП-2 (н.о.)'!$D$34</f>
        <v>1941.9639999999999</v>
      </c>
      <c r="E28" s="80">
        <f>'[3]СП-2 (н.о.)'!$D$34</f>
        <v>297</v>
      </c>
      <c r="F28" s="245">
        <f>[4]STA_SP2_NO!$D$31</f>
        <v>1509.72</v>
      </c>
      <c r="G28" s="79">
        <f>[5]STA_SP2_NO!$D$31</f>
        <v>1086</v>
      </c>
      <c r="H28" s="87">
        <f>[6]STA_SP2_NO!$D$31</f>
        <v>598</v>
      </c>
      <c r="I28" s="79">
        <f>[7]STA_SP2_NO!$D$31</f>
        <v>445</v>
      </c>
      <c r="J28" s="87">
        <f>'[8]СП-2 (н.о.)'!$D$34</f>
        <v>1648</v>
      </c>
      <c r="K28" s="80">
        <f>'[9]СП-2 (н.о.)'!$D$34</f>
        <v>1407</v>
      </c>
      <c r="L28" s="87">
        <f>'[10]СП-2 (н.о.)'!$D$32</f>
        <v>1057.0999999999999</v>
      </c>
      <c r="M28" s="79">
        <f>'[11]СП-2 (н.о.)'!$D$34</f>
        <v>799</v>
      </c>
      <c r="N28" s="67">
        <f t="shared" si="2"/>
        <v>11568.324000000001</v>
      </c>
    </row>
    <row r="29" spans="1:14" ht="15.75" thickBot="1" x14ac:dyDescent="0.3">
      <c r="A29" s="38">
        <v>8</v>
      </c>
      <c r="B29" s="39" t="s">
        <v>46</v>
      </c>
      <c r="C29" s="80">
        <f>[1]STA_SP2_NO!$D$32</f>
        <v>11.07</v>
      </c>
      <c r="D29" s="163">
        <f>'[2]СП-2 (н.о.)'!$D$35</f>
        <v>0</v>
      </c>
      <c r="E29" s="81">
        <f>'[3]СП-2 (н.о.)'!$D$35</f>
        <v>0</v>
      </c>
      <c r="F29" s="245">
        <f>[4]STA_SP2_NO!$D$32</f>
        <v>0</v>
      </c>
      <c r="G29" s="79">
        <f>[5]STA_SP2_NO!$D$32</f>
        <v>6</v>
      </c>
      <c r="H29" s="87">
        <f>[6]STA_SP2_NO!$D$32</f>
        <v>0</v>
      </c>
      <c r="I29" s="79">
        <f>[7]STA_SP2_NO!$D$32</f>
        <v>0</v>
      </c>
      <c r="J29" s="87">
        <f>'[8]СП-2 (н.о.)'!$D$35</f>
        <v>6</v>
      </c>
      <c r="K29" s="80">
        <f>'[9]СП-2 (н.о.)'!$D$35</f>
        <v>6</v>
      </c>
      <c r="L29" s="87">
        <f>'[10]СП-2 (н.о.)'!$D$33</f>
        <v>0</v>
      </c>
      <c r="M29" s="79">
        <f>'[11]СП-2 (н.о.)'!$D$35</f>
        <v>0</v>
      </c>
      <c r="N29" s="39">
        <f t="shared" si="2"/>
        <v>29.07</v>
      </c>
    </row>
    <row r="30" spans="1:14" ht="15.75" thickBot="1" x14ac:dyDescent="0.3">
      <c r="A30" s="71"/>
      <c r="B30" s="41" t="s">
        <v>3</v>
      </c>
      <c r="C30" s="45">
        <f t="shared" ref="C30:N30" si="3">SUM(C22:C29)</f>
        <v>12371.2</v>
      </c>
      <c r="D30" s="43">
        <f t="shared" si="3"/>
        <v>25459.597000000002</v>
      </c>
      <c r="E30" s="45">
        <f t="shared" si="3"/>
        <v>16405</v>
      </c>
      <c r="F30" s="137">
        <f>SUM(F22:F29)</f>
        <v>25160.390000000003</v>
      </c>
      <c r="G30" s="45">
        <f t="shared" si="3"/>
        <v>30724</v>
      </c>
      <c r="H30" s="46">
        <f t="shared" si="3"/>
        <v>21350</v>
      </c>
      <c r="I30" s="45">
        <f>SUM(I22:I29)</f>
        <v>16612</v>
      </c>
      <c r="J30" s="46">
        <f t="shared" si="3"/>
        <v>37159</v>
      </c>
      <c r="K30" s="45">
        <f t="shared" si="3"/>
        <v>22215</v>
      </c>
      <c r="L30" s="46">
        <f>SUM(L22:L29)</f>
        <v>16772.8</v>
      </c>
      <c r="M30" s="45">
        <f t="shared" si="3"/>
        <v>20791</v>
      </c>
      <c r="N30" s="43">
        <f t="shared" si="3"/>
        <v>245019.98699999999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24" t="s">
        <v>53</v>
      </c>
      <c r="B32" s="381"/>
      <c r="C32" s="52">
        <f>C30/N30</f>
        <v>5.0490574877060955E-2</v>
      </c>
      <c r="D32" s="69">
        <f>D30/N30</f>
        <v>0.10390824565671046</v>
      </c>
      <c r="E32" s="52">
        <f>E30/N30</f>
        <v>6.6953721616187997E-2</v>
      </c>
      <c r="F32" s="69">
        <f>F30/N30</f>
        <v>0.10268709221668518</v>
      </c>
      <c r="G32" s="52">
        <f>G30/N30</f>
        <v>0.12539385205338371</v>
      </c>
      <c r="H32" s="69">
        <f>H30/N30</f>
        <v>8.7135748644048369E-2</v>
      </c>
      <c r="I32" s="52">
        <f>I30/N30</f>
        <v>6.7798550654563541E-2</v>
      </c>
      <c r="J32" s="69">
        <f>J30/N30</f>
        <v>0.15165701563766715</v>
      </c>
      <c r="K32" s="52">
        <f>K30/N30</f>
        <v>9.0666072886535581E-2</v>
      </c>
      <c r="L32" s="69">
        <f>L30/N30</f>
        <v>6.8454823646692947E-2</v>
      </c>
      <c r="M32" s="52">
        <f>M30/N30</f>
        <v>8.4854302110464158E-2</v>
      </c>
      <c r="N32" s="221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H29" sqref="H29"/>
    </sheetView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29"/>
      <c r="B1" s="29"/>
      <c r="C1" s="336" t="s">
        <v>106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64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76" t="s">
        <v>69</v>
      </c>
      <c r="D3" s="341" t="s">
        <v>4</v>
      </c>
      <c r="E3" s="367" t="s">
        <v>5</v>
      </c>
      <c r="F3" s="385" t="s">
        <v>6</v>
      </c>
      <c r="G3" s="367" t="s">
        <v>7</v>
      </c>
      <c r="H3" s="365" t="s">
        <v>8</v>
      </c>
      <c r="I3" s="367" t="s">
        <v>94</v>
      </c>
      <c r="J3" s="365" t="s">
        <v>9</v>
      </c>
      <c r="K3" s="376" t="s">
        <v>10</v>
      </c>
      <c r="L3" s="341" t="s">
        <v>93</v>
      </c>
      <c r="M3" s="367" t="s">
        <v>11</v>
      </c>
      <c r="N3" s="361"/>
    </row>
    <row r="4" spans="1:14" ht="15.75" thickBot="1" x14ac:dyDescent="0.3">
      <c r="A4" s="368"/>
      <c r="B4" s="362"/>
      <c r="C4" s="378"/>
      <c r="D4" s="368"/>
      <c r="E4" s="368"/>
      <c r="F4" s="386"/>
      <c r="G4" s="368"/>
      <c r="H4" s="366"/>
      <c r="I4" s="368"/>
      <c r="J4" s="366"/>
      <c r="K4" s="378"/>
      <c r="L4" s="368"/>
      <c r="M4" s="368"/>
      <c r="N4" s="362"/>
    </row>
    <row r="5" spans="1:14" x14ac:dyDescent="0.25">
      <c r="A5" s="34">
        <v>1</v>
      </c>
      <c r="B5" s="35" t="s">
        <v>39</v>
      </c>
      <c r="C5" s="80">
        <f>[1]STA_SP2_NO!$C$34</f>
        <v>350</v>
      </c>
      <c r="D5" s="163">
        <f>'[2]СП-2 (н.о.)'!$C$37</f>
        <v>24</v>
      </c>
      <c r="E5" s="80">
        <f>'[3]СП-2 (н.о.)'!$C$37</f>
        <v>4974</v>
      </c>
      <c r="F5" s="163">
        <f>[4]STA_SP2_NO!$C$34</f>
        <v>205</v>
      </c>
      <c r="G5" s="80">
        <f>[5]STA_SP2_NO!$C$34</f>
        <v>25</v>
      </c>
      <c r="H5" s="163">
        <f>[6]STA_SP2_NO!$C$34</f>
        <v>32</v>
      </c>
      <c r="I5" s="80">
        <f>[7]STA_SP2_NO!$C$34</f>
        <v>59</v>
      </c>
      <c r="J5" s="163">
        <f>'[8]СП-2 (н.о.)'!$C$37</f>
        <v>123</v>
      </c>
      <c r="K5" s="80">
        <f>'[9]СП-2 (н.о.)'!$C$37</f>
        <v>21</v>
      </c>
      <c r="L5" s="163">
        <f>'[10]СП-2 (н.о.)'!$C$35</f>
        <v>53</v>
      </c>
      <c r="M5" s="80">
        <f>'[11]СП-2 (н.о.)'!$C$37</f>
        <v>15</v>
      </c>
      <c r="N5" s="163">
        <f t="shared" ref="N5:N13" si="0">SUM(C5:M5)</f>
        <v>5881</v>
      </c>
    </row>
    <row r="6" spans="1:14" x14ac:dyDescent="0.25">
      <c r="A6" s="36">
        <v>2</v>
      </c>
      <c r="B6" s="37" t="s">
        <v>40</v>
      </c>
      <c r="C6" s="80">
        <f>[1]STA_SP2_NO!$C$35</f>
        <v>23</v>
      </c>
      <c r="D6" s="163">
        <f>'[2]СП-2 (н.о.)'!$C$38</f>
        <v>0</v>
      </c>
      <c r="E6" s="80">
        <f>'[3]СП-2 (н.о.)'!$C$38</f>
        <v>188</v>
      </c>
      <c r="F6" s="163">
        <f>[4]STA_SP2_NO!$C$35</f>
        <v>2</v>
      </c>
      <c r="G6" s="80">
        <f>[5]STA_SP2_NO!$C$35</f>
        <v>0</v>
      </c>
      <c r="H6" s="163">
        <f>[6]STA_SP2_NO!$C$35</f>
        <v>1</v>
      </c>
      <c r="I6" s="80">
        <f>[7]STA_SP2_NO!$C$35</f>
        <v>0</v>
      </c>
      <c r="J6" s="163">
        <f>'[8]СП-2 (н.о.)'!$C$38</f>
        <v>0</v>
      </c>
      <c r="K6" s="80">
        <f>'[9]СП-2 (н.о.)'!$C$38</f>
        <v>0</v>
      </c>
      <c r="L6" s="163">
        <f>'[10]СП-2 (н.о.)'!$C$36</f>
        <v>0</v>
      </c>
      <c r="M6" s="80">
        <f>'[11]СП-2 (н.о.)'!$C$38</f>
        <v>0</v>
      </c>
      <c r="N6" s="67">
        <f t="shared" si="0"/>
        <v>214</v>
      </c>
    </row>
    <row r="7" spans="1:14" x14ac:dyDescent="0.25">
      <c r="A7" s="36">
        <v>3</v>
      </c>
      <c r="B7" s="37" t="s">
        <v>41</v>
      </c>
      <c r="C7" s="80">
        <f>[1]STA_SP2_NO!$C$36</f>
        <v>1</v>
      </c>
      <c r="D7" s="163">
        <f>'[2]СП-2 (н.о.)'!$C$39</f>
        <v>0</v>
      </c>
      <c r="E7" s="66">
        <f>'[3]СП-2 (н.о.)'!$C$39</f>
        <v>2</v>
      </c>
      <c r="F7" s="163">
        <f>[4]STA_SP2_NO!$C$36</f>
        <v>1</v>
      </c>
      <c r="G7" s="80">
        <f>[5]STA_SP2_NO!$C$36</f>
        <v>0</v>
      </c>
      <c r="H7" s="163">
        <f>[6]STA_SP2_NO!$C$36</f>
        <v>0</v>
      </c>
      <c r="I7" s="80">
        <f>[7]STA_SP2_NO!$C$36</f>
        <v>0</v>
      </c>
      <c r="J7" s="163">
        <f>'[8]СП-2 (н.о.)'!$C$39</f>
        <v>0</v>
      </c>
      <c r="K7" s="80">
        <f>'[9]СП-2 (н.о.)'!$C$39</f>
        <v>0</v>
      </c>
      <c r="L7" s="163">
        <f>'[10]СП-2 (н.о.)'!$C$37</f>
        <v>0</v>
      </c>
      <c r="M7" s="80">
        <f>'[11]СП-2 (н.о.)'!$C$39</f>
        <v>0</v>
      </c>
      <c r="N7" s="37">
        <f t="shared" si="0"/>
        <v>4</v>
      </c>
    </row>
    <row r="8" spans="1:14" x14ac:dyDescent="0.25">
      <c r="A8" s="36">
        <v>4</v>
      </c>
      <c r="B8" s="37" t="s">
        <v>42</v>
      </c>
      <c r="C8" s="80">
        <f>[1]STA_SP2_NO!$C$37</f>
        <v>0</v>
      </c>
      <c r="D8" s="163">
        <f>'[2]СП-2 (н.о.)'!$C$40</f>
        <v>0</v>
      </c>
      <c r="E8" s="66">
        <f>'[3]СП-2 (н.о.)'!$C$40</f>
        <v>0</v>
      </c>
      <c r="F8" s="163">
        <f>[4]STA_SP2_NO!$C$37</f>
        <v>0</v>
      </c>
      <c r="G8" s="80">
        <f>[5]STA_SP2_NO!$C$37</f>
        <v>0</v>
      </c>
      <c r="H8" s="163">
        <f>[6]STA_SP2_NO!$C$37</f>
        <v>0</v>
      </c>
      <c r="I8" s="80">
        <f>[7]STA_SP2_NO!$C$37</f>
        <v>0</v>
      </c>
      <c r="J8" s="163">
        <f>'[8]СП-2 (н.о.)'!$C$40</f>
        <v>0</v>
      </c>
      <c r="K8" s="80">
        <f>'[9]СП-2 (н.о.)'!$C$40</f>
        <v>0</v>
      </c>
      <c r="L8" s="163">
        <f>'[10]СП-2 (н.о.)'!$C$38</f>
        <v>0</v>
      </c>
      <c r="M8" s="80">
        <f>'[11]СП-2 (н.о.)'!$C$40</f>
        <v>0</v>
      </c>
      <c r="N8" s="37">
        <f t="shared" si="0"/>
        <v>0</v>
      </c>
    </row>
    <row r="9" spans="1:14" x14ac:dyDescent="0.25">
      <c r="A9" s="36">
        <v>5</v>
      </c>
      <c r="B9" s="37" t="s">
        <v>43</v>
      </c>
      <c r="C9" s="80">
        <f>[1]STA_SP2_NO!$C$38</f>
        <v>2</v>
      </c>
      <c r="D9" s="163">
        <f>'[2]СП-2 (н.о.)'!$C$41</f>
        <v>0</v>
      </c>
      <c r="E9" s="66">
        <f>'[3]СП-2 (н.о.)'!$C$41</f>
        <v>3</v>
      </c>
      <c r="F9" s="163">
        <f>[4]STA_SP2_NO!$C$38</f>
        <v>0</v>
      </c>
      <c r="G9" s="80">
        <f>[5]STA_SP2_NO!$C$38</f>
        <v>0</v>
      </c>
      <c r="H9" s="163">
        <f>[6]STA_SP2_NO!$C$38</f>
        <v>0</v>
      </c>
      <c r="I9" s="80">
        <f>[7]STA_SP2_NO!$C$38</f>
        <v>0</v>
      </c>
      <c r="J9" s="163">
        <f>'[8]СП-2 (н.о.)'!$C$41</f>
        <v>0</v>
      </c>
      <c r="K9" s="80">
        <f>'[9]СП-2 (н.о.)'!$C$41</f>
        <v>0</v>
      </c>
      <c r="L9" s="163">
        <f>'[10]СП-2 (н.о.)'!$C$39</f>
        <v>0</v>
      </c>
      <c r="M9" s="80">
        <f>'[11]СП-2 (н.о.)'!$C$41</f>
        <v>0</v>
      </c>
      <c r="N9" s="37">
        <f t="shared" si="0"/>
        <v>5</v>
      </c>
    </row>
    <row r="10" spans="1:14" x14ac:dyDescent="0.25">
      <c r="A10" s="36">
        <v>6</v>
      </c>
      <c r="B10" s="37" t="s">
        <v>44</v>
      </c>
      <c r="C10" s="80">
        <f>[1]STA_SP2_NO!$C$39</f>
        <v>0</v>
      </c>
      <c r="D10" s="163">
        <f>'[2]СП-2 (н.о.)'!$C$42</f>
        <v>0</v>
      </c>
      <c r="E10" s="66">
        <f>'[3]СП-2 (н.о.)'!$C$42</f>
        <v>1</v>
      </c>
      <c r="F10" s="163">
        <f>[4]STA_SP2_NO!$C$39</f>
        <v>5</v>
      </c>
      <c r="G10" s="80">
        <f>[5]STA_SP2_NO!$C$39</f>
        <v>1</v>
      </c>
      <c r="H10" s="163">
        <f>[6]STA_SP2_NO!$C$39</f>
        <v>2</v>
      </c>
      <c r="I10" s="80">
        <f>[7]STA_SP2_NO!$C$39</f>
        <v>0</v>
      </c>
      <c r="J10" s="163">
        <f>'[8]СП-2 (н.о.)'!$C$42</f>
        <v>0</v>
      </c>
      <c r="K10" s="80">
        <f>'[9]СП-2 (н.о.)'!$C$42</f>
        <v>0</v>
      </c>
      <c r="L10" s="163">
        <f>'[10]СП-2 (н.о.)'!$C$40</f>
        <v>2</v>
      </c>
      <c r="M10" s="80">
        <f>'[11]СП-2 (н.о.)'!$C$42</f>
        <v>1</v>
      </c>
      <c r="N10" s="37">
        <f t="shared" si="0"/>
        <v>12</v>
      </c>
    </row>
    <row r="11" spans="1:14" x14ac:dyDescent="0.25">
      <c r="A11" s="36">
        <v>7</v>
      </c>
      <c r="B11" s="37" t="s">
        <v>45</v>
      </c>
      <c r="C11" s="80">
        <f>[1]STA_SP2_NO!$C$40</f>
        <v>29</v>
      </c>
      <c r="D11" s="163">
        <f>'[2]СП-2 (н.о.)'!$C$43</f>
        <v>2</v>
      </c>
      <c r="E11" s="66">
        <f>'[3]СП-2 (н.о.)'!$C$43</f>
        <v>26</v>
      </c>
      <c r="F11" s="163">
        <f>[4]STA_SP2_NO!$C$40</f>
        <v>37</v>
      </c>
      <c r="G11" s="80">
        <f>[5]STA_SP2_NO!$C$40</f>
        <v>1</v>
      </c>
      <c r="H11" s="163">
        <f>[6]STA_SP2_NO!$C$40</f>
        <v>1</v>
      </c>
      <c r="I11" s="80">
        <f>[7]STA_SP2_NO!$C$40</f>
        <v>0</v>
      </c>
      <c r="J11" s="163">
        <f>'[8]СП-2 (н.о.)'!$C$43</f>
        <v>0</v>
      </c>
      <c r="K11" s="80">
        <f>'[9]СП-2 (н.о.)'!$C$43</f>
        <v>1</v>
      </c>
      <c r="L11" s="163">
        <f>'[10]СП-2 (н.о.)'!$C$41</f>
        <v>2</v>
      </c>
      <c r="M11" s="80">
        <f>'[11]СП-2 (н.о.)'!$C$43</f>
        <v>1</v>
      </c>
      <c r="N11" s="67">
        <f t="shared" si="0"/>
        <v>100</v>
      </c>
    </row>
    <row r="12" spans="1:14" ht="15.75" thickBot="1" x14ac:dyDescent="0.3">
      <c r="A12" s="38">
        <v>8</v>
      </c>
      <c r="B12" s="39" t="s">
        <v>46</v>
      </c>
      <c r="C12" s="80">
        <f>[1]STA_SP2_NO!$C$41</f>
        <v>0</v>
      </c>
      <c r="D12" s="163">
        <f>'[2]СП-2 (н.о.)'!$C$44</f>
        <v>0</v>
      </c>
      <c r="E12" s="81">
        <f>'[3]СП-2 (н.о.)'!$C$44</f>
        <v>1</v>
      </c>
      <c r="F12" s="163">
        <f>[4]STA_SP2_NO!$C$41</f>
        <v>0</v>
      </c>
      <c r="G12" s="80">
        <f>[5]STA_SP2_NO!$C$41</f>
        <v>0</v>
      </c>
      <c r="H12" s="163">
        <f>[6]STA_SP2_NO!$C$41</f>
        <v>0</v>
      </c>
      <c r="I12" s="80">
        <f>[7]STA_SP2_NO!$C$41</f>
        <v>0</v>
      </c>
      <c r="J12" s="163">
        <f>'[8]СП-2 (н.о.)'!$C$44</f>
        <v>0</v>
      </c>
      <c r="K12" s="80">
        <f>'[9]СП-2 (н.о.)'!$C$44</f>
        <v>0</v>
      </c>
      <c r="L12" s="163">
        <f>'[10]СП-2 (н.о.)'!$C$42</f>
        <v>0</v>
      </c>
      <c r="M12" s="80">
        <f>'[11]СП-2 (н.о.)'!$C$44</f>
        <v>0</v>
      </c>
      <c r="N12" s="37">
        <f t="shared" si="0"/>
        <v>1</v>
      </c>
    </row>
    <row r="13" spans="1:14" ht="15.75" thickBot="1" x14ac:dyDescent="0.3">
      <c r="A13" s="40"/>
      <c r="B13" s="41" t="s">
        <v>37</v>
      </c>
      <c r="C13" s="45">
        <f t="shared" ref="C13:M13" si="1">SUM(C5:C12)</f>
        <v>405</v>
      </c>
      <c r="D13" s="43">
        <f t="shared" si="1"/>
        <v>26</v>
      </c>
      <c r="E13" s="45">
        <f t="shared" si="1"/>
        <v>5195</v>
      </c>
      <c r="F13" s="43">
        <f t="shared" si="1"/>
        <v>250</v>
      </c>
      <c r="G13" s="45">
        <f t="shared" si="1"/>
        <v>27</v>
      </c>
      <c r="H13" s="43">
        <f t="shared" si="1"/>
        <v>36</v>
      </c>
      <c r="I13" s="45">
        <f t="shared" si="1"/>
        <v>59</v>
      </c>
      <c r="J13" s="43">
        <f t="shared" si="1"/>
        <v>123</v>
      </c>
      <c r="K13" s="45">
        <f t="shared" si="1"/>
        <v>22</v>
      </c>
      <c r="L13" s="43">
        <f>SUM(L5:L12)</f>
        <v>57</v>
      </c>
      <c r="M13" s="45">
        <f t="shared" si="1"/>
        <v>17</v>
      </c>
      <c r="N13" s="43">
        <f t="shared" si="0"/>
        <v>6217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24" t="s">
        <v>53</v>
      </c>
      <c r="B15" s="381"/>
      <c r="C15" s="68">
        <f>C13/N13</f>
        <v>6.5143960109377508E-2</v>
      </c>
      <c r="D15" s="69">
        <f>D13/N13</f>
        <v>4.1820813897378156E-3</v>
      </c>
      <c r="E15" s="52">
        <f>E13/N13</f>
        <v>0.83561203152645969</v>
      </c>
      <c r="F15" s="69">
        <f>F13/N13</f>
        <v>4.0212321055171307E-2</v>
      </c>
      <c r="G15" s="52">
        <f>G13/N13</f>
        <v>4.342930673958501E-3</v>
      </c>
      <c r="H15" s="69">
        <f>H13/N13</f>
        <v>5.7905742319446681E-3</v>
      </c>
      <c r="I15" s="52">
        <f>I13/N13</f>
        <v>9.4901077690204283E-3</v>
      </c>
      <c r="J15" s="69">
        <f>J13/N13</f>
        <v>1.9784461959144281E-2</v>
      </c>
      <c r="K15" s="52">
        <f>K13/N13</f>
        <v>3.5386842528550748E-3</v>
      </c>
      <c r="L15" s="69">
        <f>L13/N13</f>
        <v>9.1684092005790575E-3</v>
      </c>
      <c r="M15" s="70">
        <f>M13/N13</f>
        <v>2.7344378317516486E-3</v>
      </c>
      <c r="N15" s="221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29"/>
      <c r="B17" s="29"/>
      <c r="C17" s="336" t="s">
        <v>107</v>
      </c>
      <c r="D17" s="337"/>
      <c r="E17" s="337"/>
      <c r="F17" s="337"/>
      <c r="G17" s="337"/>
      <c r="H17" s="337"/>
      <c r="I17" s="337"/>
      <c r="J17" s="338"/>
      <c r="K17" s="338"/>
      <c r="L17" s="29"/>
      <c r="M17" s="29"/>
      <c r="N17" s="218" t="s">
        <v>36</v>
      </c>
    </row>
    <row r="18" spans="1:14" ht="15.75" thickBot="1" x14ac:dyDescent="0.3">
      <c r="A18" s="339" t="s">
        <v>0</v>
      </c>
      <c r="B18" s="341" t="s">
        <v>1</v>
      </c>
      <c r="C18" s="360" t="s">
        <v>2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41" t="s">
        <v>3</v>
      </c>
    </row>
    <row r="19" spans="1:14" x14ac:dyDescent="0.25">
      <c r="A19" s="371"/>
      <c r="B19" s="372"/>
      <c r="C19" s="376" t="s">
        <v>69</v>
      </c>
      <c r="D19" s="341" t="s">
        <v>4</v>
      </c>
      <c r="E19" s="367" t="s">
        <v>5</v>
      </c>
      <c r="F19" s="385" t="s">
        <v>6</v>
      </c>
      <c r="G19" s="367" t="s">
        <v>7</v>
      </c>
      <c r="H19" s="365" t="s">
        <v>8</v>
      </c>
      <c r="I19" s="367" t="s">
        <v>94</v>
      </c>
      <c r="J19" s="365" t="s">
        <v>9</v>
      </c>
      <c r="K19" s="376" t="s">
        <v>10</v>
      </c>
      <c r="L19" s="341" t="s">
        <v>93</v>
      </c>
      <c r="M19" s="367" t="s">
        <v>11</v>
      </c>
      <c r="N19" s="361"/>
    </row>
    <row r="20" spans="1:14" ht="15.75" thickBot="1" x14ac:dyDescent="0.3">
      <c r="A20" s="368"/>
      <c r="B20" s="362"/>
      <c r="C20" s="378"/>
      <c r="D20" s="368"/>
      <c r="E20" s="368"/>
      <c r="F20" s="386"/>
      <c r="G20" s="368"/>
      <c r="H20" s="366"/>
      <c r="I20" s="368"/>
      <c r="J20" s="366"/>
      <c r="K20" s="378"/>
      <c r="L20" s="368"/>
      <c r="M20" s="368"/>
      <c r="N20" s="362"/>
    </row>
    <row r="21" spans="1:14" x14ac:dyDescent="0.25">
      <c r="A21" s="34">
        <v>1</v>
      </c>
      <c r="B21" s="35" t="s">
        <v>39</v>
      </c>
      <c r="C21" s="80">
        <f>[1]STA_SP2_NO!$D$34</f>
        <v>1215.4100000000001</v>
      </c>
      <c r="D21" s="163">
        <f>'[2]СП-2 (н.о.)'!$D$37</f>
        <v>168.51</v>
      </c>
      <c r="E21" s="80">
        <f>'[3]СП-2 (н.о.)'!$D$37</f>
        <v>15648</v>
      </c>
      <c r="F21" s="163">
        <f>[4]STA_SP2_NO!$D$34</f>
        <v>739.2</v>
      </c>
      <c r="G21" s="80">
        <f>[5]STA_SP2_NO!$D$34</f>
        <v>173</v>
      </c>
      <c r="H21" s="163">
        <f>[6]STA_SP2_NO!$D$34</f>
        <v>210</v>
      </c>
      <c r="I21" s="80">
        <f>[7]STA_SP2_NO!$D$34</f>
        <v>330</v>
      </c>
      <c r="J21" s="163">
        <f>'[8]СП-2 (н.о.)'!$D$37</f>
        <v>565</v>
      </c>
      <c r="K21" s="80">
        <f>'[9]СП-2 (н.о.)'!$D$37</f>
        <v>215</v>
      </c>
      <c r="L21" s="163">
        <f>'[10]СП-2 (н.о.)'!$D$35</f>
        <v>244.16</v>
      </c>
      <c r="M21" s="80">
        <f>'[11]СП-2 (н.о.)'!$D$37</f>
        <v>115</v>
      </c>
      <c r="N21" s="163">
        <f t="shared" ref="N21:N28" si="2">SUM(C21:M21)</f>
        <v>19623.28</v>
      </c>
    </row>
    <row r="22" spans="1:14" x14ac:dyDescent="0.25">
      <c r="A22" s="36">
        <v>2</v>
      </c>
      <c r="B22" s="37" t="s">
        <v>40</v>
      </c>
      <c r="C22" s="80">
        <f>[1]STA_SP2_NO!$D$35</f>
        <v>230.73</v>
      </c>
      <c r="D22" s="163">
        <f>'[2]СП-2 (н.о.)'!$D$38</f>
        <v>0</v>
      </c>
      <c r="E22" s="80">
        <f>'[3]СП-2 (н.о.)'!$D$38</f>
        <v>912</v>
      </c>
      <c r="F22" s="163">
        <f>[4]STA_SP2_NO!$D$35</f>
        <v>21.59</v>
      </c>
      <c r="G22" s="80">
        <f>[5]STA_SP2_NO!$D$35</f>
        <v>0</v>
      </c>
      <c r="H22" s="163">
        <f>[6]STA_SP2_NO!$D$35</f>
        <v>7</v>
      </c>
      <c r="I22" s="80">
        <f>[7]STA_SP2_NO!$D$35</f>
        <v>0</v>
      </c>
      <c r="J22" s="163">
        <f>'[8]СП-2 (н.о.)'!$D$38</f>
        <v>0</v>
      </c>
      <c r="K22" s="80">
        <f>'[9]СП-2 (н.о.)'!$D$38</f>
        <v>0</v>
      </c>
      <c r="L22" s="163">
        <f>'[10]СП-2 (н.о.)'!$D$36</f>
        <v>0</v>
      </c>
      <c r="M22" s="80">
        <f>'[11]СП-2 (н.о.)'!$D$38</f>
        <v>0</v>
      </c>
      <c r="N22" s="67">
        <f t="shared" si="2"/>
        <v>1171.32</v>
      </c>
    </row>
    <row r="23" spans="1:14" x14ac:dyDescent="0.25">
      <c r="A23" s="36">
        <v>3</v>
      </c>
      <c r="B23" s="37" t="s">
        <v>41</v>
      </c>
      <c r="C23" s="80">
        <f>[1]STA_SP2_NO!$D$36</f>
        <v>17.89</v>
      </c>
      <c r="D23" s="163">
        <f>'[2]СП-2 (н.о.)'!$D$39</f>
        <v>0</v>
      </c>
      <c r="E23" s="66">
        <f>'[3]СП-2 (н.о.)'!$D$39</f>
        <v>17</v>
      </c>
      <c r="F23" s="163">
        <f>[4]STA_SP2_NO!$D$36</f>
        <v>12.96</v>
      </c>
      <c r="G23" s="80">
        <f>[5]STA_SP2_NO!$D$36</f>
        <v>0</v>
      </c>
      <c r="H23" s="163">
        <f>[6]STA_SP2_NO!$D$36</f>
        <v>0</v>
      </c>
      <c r="I23" s="80">
        <f>[7]STA_SP2_NO!$D$36</f>
        <v>0</v>
      </c>
      <c r="J23" s="163">
        <f>'[8]СП-2 (н.о.)'!$D$39</f>
        <v>0</v>
      </c>
      <c r="K23" s="80">
        <f>'[9]СП-2 (н.о.)'!$D$39</f>
        <v>0</v>
      </c>
      <c r="L23" s="163">
        <f>'[10]СП-2 (н.о.)'!$D$37</f>
        <v>0</v>
      </c>
      <c r="M23" s="80">
        <f>'[11]СП-2 (н.о.)'!$D$39</f>
        <v>0</v>
      </c>
      <c r="N23" s="67">
        <f t="shared" si="2"/>
        <v>47.85</v>
      </c>
    </row>
    <row r="24" spans="1:14" x14ac:dyDescent="0.25">
      <c r="A24" s="36">
        <v>4</v>
      </c>
      <c r="B24" s="37" t="s">
        <v>42</v>
      </c>
      <c r="C24" s="80">
        <f>[1]STA_SP2_NO!$D$37</f>
        <v>0</v>
      </c>
      <c r="D24" s="163">
        <f>'[2]СП-2 (н.о.)'!$D$40</f>
        <v>0</v>
      </c>
      <c r="E24" s="66">
        <f>'[3]СП-2 (н.о.)'!$D$40</f>
        <v>0</v>
      </c>
      <c r="F24" s="163">
        <f>[4]STA_SP2_NO!$D$37</f>
        <v>0</v>
      </c>
      <c r="G24" s="80">
        <f>[5]STA_SP2_NO!$D$37</f>
        <v>0</v>
      </c>
      <c r="H24" s="163">
        <f>[6]STA_SP2_NO!$D$37</f>
        <v>0</v>
      </c>
      <c r="I24" s="80">
        <f>[7]STA_SP2_NO!$D$37</f>
        <v>0</v>
      </c>
      <c r="J24" s="163">
        <f>'[8]СП-2 (н.о.)'!$D$40</f>
        <v>0</v>
      </c>
      <c r="K24" s="80">
        <f>'[9]СП-2 (н.о.)'!$D$40</f>
        <v>0</v>
      </c>
      <c r="L24" s="163">
        <f>'[10]СП-2 (н.о.)'!$D$38</f>
        <v>0</v>
      </c>
      <c r="M24" s="80">
        <f>'[11]СП-2 (н.о.)'!$D$40</f>
        <v>0</v>
      </c>
      <c r="N24" s="37">
        <f t="shared" si="2"/>
        <v>0</v>
      </c>
    </row>
    <row r="25" spans="1:14" x14ac:dyDescent="0.25">
      <c r="A25" s="36">
        <v>5</v>
      </c>
      <c r="B25" s="37" t="s">
        <v>43</v>
      </c>
      <c r="C25" s="80">
        <f>[1]STA_SP2_NO!$D$38</f>
        <v>4.9400000000000004</v>
      </c>
      <c r="D25" s="163">
        <f>'[2]СП-2 (н.о.)'!$D$41</f>
        <v>0</v>
      </c>
      <c r="E25" s="66">
        <f>'[3]СП-2 (н.о.)'!$D$41</f>
        <v>14</v>
      </c>
      <c r="F25" s="163">
        <f>[4]STA_SP2_NO!$D$38</f>
        <v>0</v>
      </c>
      <c r="G25" s="80">
        <f>[5]STA_SP2_NO!$D$38</f>
        <v>0</v>
      </c>
      <c r="H25" s="163">
        <f>[6]STA_SP2_NO!$D$38</f>
        <v>0</v>
      </c>
      <c r="I25" s="80">
        <f>[7]STA_SP2_NO!$D$38</f>
        <v>0</v>
      </c>
      <c r="J25" s="163">
        <f>'[8]СП-2 (н.о.)'!$D$41</f>
        <v>0</v>
      </c>
      <c r="K25" s="80">
        <f>'[9]СП-2 (н.о.)'!$D$41</f>
        <v>0</v>
      </c>
      <c r="L25" s="163">
        <f>'[10]СП-2 (н.о.)'!$D$39</f>
        <v>0</v>
      </c>
      <c r="M25" s="80">
        <f>'[11]СП-2 (н.о.)'!$D$41</f>
        <v>0</v>
      </c>
      <c r="N25" s="37">
        <f t="shared" si="2"/>
        <v>18.940000000000001</v>
      </c>
    </row>
    <row r="26" spans="1:14" x14ac:dyDescent="0.25">
      <c r="A26" s="36">
        <v>6</v>
      </c>
      <c r="B26" s="37" t="s">
        <v>44</v>
      </c>
      <c r="C26" s="80">
        <f>[1]STA_SP2_NO!$D$39</f>
        <v>0</v>
      </c>
      <c r="D26" s="163">
        <f>'[2]СП-2 (н.о.)'!$D$42</f>
        <v>0</v>
      </c>
      <c r="E26" s="66">
        <f>'[3]СП-2 (н.о.)'!$D$42</f>
        <v>3</v>
      </c>
      <c r="F26" s="163">
        <f>[4]STA_SP2_NO!$D$39</f>
        <v>15.42</v>
      </c>
      <c r="G26" s="80">
        <f>[5]STA_SP2_NO!$D$39</f>
        <v>6</v>
      </c>
      <c r="H26" s="163">
        <f>[6]STA_SP2_NO!$D$39</f>
        <v>9</v>
      </c>
      <c r="I26" s="80">
        <f>[7]STA_SP2_NO!$D$39</f>
        <v>0</v>
      </c>
      <c r="J26" s="163">
        <f>'[8]СП-2 (н.о.)'!$D$42</f>
        <v>0</v>
      </c>
      <c r="K26" s="80">
        <f>'[9]СП-2 (н.о.)'!$D$42</f>
        <v>0</v>
      </c>
      <c r="L26" s="163">
        <f>'[10]СП-2 (н.о.)'!$D$40</f>
        <v>6.15</v>
      </c>
      <c r="M26" s="80">
        <f>'[11]СП-2 (н.о.)'!$D$42</f>
        <v>3</v>
      </c>
      <c r="N26" s="67">
        <f t="shared" si="2"/>
        <v>42.57</v>
      </c>
    </row>
    <row r="27" spans="1:14" x14ac:dyDescent="0.25">
      <c r="A27" s="36">
        <v>7</v>
      </c>
      <c r="B27" s="37" t="s">
        <v>45</v>
      </c>
      <c r="C27" s="80">
        <f>[1]STA_SP2_NO!$D$40</f>
        <v>17.89</v>
      </c>
      <c r="D27" s="163">
        <f>'[2]СП-2 (н.о.)'!$D$43</f>
        <v>1.23</v>
      </c>
      <c r="E27" s="66">
        <f>'[3]СП-2 (н.о.)'!$D$43</f>
        <v>16</v>
      </c>
      <c r="F27" s="163">
        <f>[4]STA_SP2_NO!$D$40</f>
        <v>86.06</v>
      </c>
      <c r="G27" s="80">
        <f>[5]STA_SP2_NO!$D$40</f>
        <v>1</v>
      </c>
      <c r="H27" s="163">
        <f>[6]STA_SP2_NO!$D$40</f>
        <v>1</v>
      </c>
      <c r="I27" s="80">
        <f>[7]STA_SP2_NO!$D$40</f>
        <v>0</v>
      </c>
      <c r="J27" s="163">
        <f>'[8]СП-2 (н.о.)'!$D$43</f>
        <v>0</v>
      </c>
      <c r="K27" s="80">
        <f>'[9]СП-2 (н.о.)'!$D$43</f>
        <v>1</v>
      </c>
      <c r="L27" s="163">
        <f>'[10]СП-2 (н.о.)'!$D$41</f>
        <v>1.23</v>
      </c>
      <c r="M27" s="80">
        <f>'[11]СП-2 (н.о.)'!$D$43</f>
        <v>1</v>
      </c>
      <c r="N27" s="67">
        <f t="shared" si="2"/>
        <v>126.41000000000001</v>
      </c>
    </row>
    <row r="28" spans="1:14" ht="15.75" thickBot="1" x14ac:dyDescent="0.3">
      <c r="A28" s="38">
        <v>8</v>
      </c>
      <c r="B28" s="39" t="s">
        <v>46</v>
      </c>
      <c r="C28" s="80">
        <f>[1]STA_SP2_NO!$D$41</f>
        <v>0</v>
      </c>
      <c r="D28" s="163">
        <f>'[2]СП-2 (н.о.)'!$D$44</f>
        <v>0</v>
      </c>
      <c r="E28" s="81">
        <f>'[3]СП-2 (н.о.)'!$D$44</f>
        <v>14</v>
      </c>
      <c r="F28" s="163">
        <f>[4]STA_SP2_NO!$D$41</f>
        <v>0</v>
      </c>
      <c r="G28" s="80">
        <f>[5]STA_SP2_NO!$D$41</f>
        <v>0</v>
      </c>
      <c r="H28" s="163">
        <f>[6]STA_SP2_NO!$D$41</f>
        <v>0</v>
      </c>
      <c r="I28" s="80">
        <f>[7]STA_SP2_NO!$D$41</f>
        <v>0</v>
      </c>
      <c r="J28" s="163">
        <f>'[8]СП-2 (н.о.)'!$D$44</f>
        <v>0</v>
      </c>
      <c r="K28" s="80">
        <f>'[9]СП-2 (н.о.)'!$D$44</f>
        <v>0</v>
      </c>
      <c r="L28" s="163">
        <f>'[10]СП-2 (н.о.)'!$D$42</f>
        <v>0</v>
      </c>
      <c r="M28" s="80">
        <f>'[11]СП-2 (н.о.)'!$D$44</f>
        <v>0</v>
      </c>
      <c r="N28" s="37">
        <f t="shared" si="2"/>
        <v>14</v>
      </c>
    </row>
    <row r="29" spans="1:14" ht="15.75" thickBot="1" x14ac:dyDescent="0.3">
      <c r="A29" s="40"/>
      <c r="B29" s="41" t="s">
        <v>37</v>
      </c>
      <c r="C29" s="45">
        <f t="shared" ref="C29:M29" si="3">SUM(C21:C28)</f>
        <v>1486.8600000000004</v>
      </c>
      <c r="D29" s="57">
        <f>SUM(D21:D28)</f>
        <v>169.73999999999998</v>
      </c>
      <c r="E29" s="45">
        <f t="shared" si="3"/>
        <v>16624</v>
      </c>
      <c r="F29" s="43">
        <f t="shared" si="3"/>
        <v>875.23</v>
      </c>
      <c r="G29" s="45">
        <f t="shared" si="3"/>
        <v>180</v>
      </c>
      <c r="H29" s="43">
        <f t="shared" si="3"/>
        <v>227</v>
      </c>
      <c r="I29" s="45">
        <f>SUM(I21:I28)</f>
        <v>330</v>
      </c>
      <c r="J29" s="43">
        <f t="shared" si="3"/>
        <v>565</v>
      </c>
      <c r="K29" s="45">
        <f t="shared" si="3"/>
        <v>216</v>
      </c>
      <c r="L29" s="43">
        <f>SUM(L21:L28)</f>
        <v>251.54</v>
      </c>
      <c r="M29" s="45">
        <f t="shared" si="3"/>
        <v>119</v>
      </c>
      <c r="N29" s="43">
        <f>SUM(C29:M29)</f>
        <v>21044.37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24" t="s">
        <v>53</v>
      </c>
      <c r="B31" s="381"/>
      <c r="C31" s="68">
        <f>C29/N29</f>
        <v>7.0653576229651946E-2</v>
      </c>
      <c r="D31" s="69">
        <f>D29/N29</f>
        <v>8.0658152275406673E-3</v>
      </c>
      <c r="E31" s="52">
        <f>E29/N29</f>
        <v>0.78994999612723027</v>
      </c>
      <c r="F31" s="69">
        <f>F29/N29</f>
        <v>4.1589745856017553E-2</v>
      </c>
      <c r="G31" s="52">
        <f>G29/N29</f>
        <v>8.5533565509445051E-3</v>
      </c>
      <c r="H31" s="69">
        <f>H29/N29</f>
        <v>1.0786732983691125E-2</v>
      </c>
      <c r="I31" s="52">
        <f>I29/N29</f>
        <v>1.5681153676731591E-2</v>
      </c>
      <c r="J31" s="69">
        <f>J29/N29</f>
        <v>2.6848035840464697E-2</v>
      </c>
      <c r="K31" s="52">
        <f>K29/N29</f>
        <v>1.0264027861133406E-2</v>
      </c>
      <c r="L31" s="69">
        <f>L29/N29</f>
        <v>1.1952840593469892E-2</v>
      </c>
      <c r="M31" s="70">
        <f>M29/N29</f>
        <v>5.6547190531244223E-3</v>
      </c>
      <c r="N31" s="221">
        <f>N29/N29</f>
        <v>1</v>
      </c>
    </row>
  </sheetData>
  <mergeCells count="34">
    <mergeCell ref="A31:B31"/>
    <mergeCell ref="G19:G20"/>
    <mergeCell ref="H19:H20"/>
    <mergeCell ref="I19:I20"/>
    <mergeCell ref="J19:J20"/>
    <mergeCell ref="A15:B15"/>
    <mergeCell ref="C17:K17"/>
    <mergeCell ref="A18:A20"/>
    <mergeCell ref="B18:B20"/>
    <mergeCell ref="C18:M18"/>
    <mergeCell ref="M19:M20"/>
    <mergeCell ref="K19:K20"/>
    <mergeCell ref="L19:L20"/>
    <mergeCell ref="N18:N20"/>
    <mergeCell ref="C19:C20"/>
    <mergeCell ref="D19:D20"/>
    <mergeCell ref="E19:E20"/>
    <mergeCell ref="F19:F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H18" sqref="H18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66"/>
      <c r="B1" s="166"/>
      <c r="C1" s="336" t="s">
        <v>108</v>
      </c>
      <c r="D1" s="337"/>
      <c r="E1" s="337"/>
      <c r="F1" s="337"/>
      <c r="G1" s="337"/>
      <c r="H1" s="337"/>
      <c r="I1" s="337"/>
      <c r="J1" s="389"/>
      <c r="K1" s="389"/>
      <c r="L1" s="166"/>
      <c r="M1" s="166"/>
      <c r="N1" s="167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63" t="s">
        <v>69</v>
      </c>
      <c r="D3" s="365" t="s">
        <v>4</v>
      </c>
      <c r="E3" s="367" t="s">
        <v>5</v>
      </c>
      <c r="F3" s="365" t="s">
        <v>6</v>
      </c>
      <c r="G3" s="367" t="s">
        <v>7</v>
      </c>
      <c r="H3" s="365" t="s">
        <v>8</v>
      </c>
      <c r="I3" s="367" t="s">
        <v>94</v>
      </c>
      <c r="J3" s="341" t="s">
        <v>9</v>
      </c>
      <c r="K3" s="390" t="s">
        <v>38</v>
      </c>
      <c r="L3" s="341" t="s">
        <v>93</v>
      </c>
      <c r="M3" s="369" t="s">
        <v>11</v>
      </c>
      <c r="N3" s="361"/>
    </row>
    <row r="4" spans="1:14" ht="15.75" thickBot="1" x14ac:dyDescent="0.3">
      <c r="A4" s="368"/>
      <c r="B4" s="362"/>
      <c r="C4" s="364"/>
      <c r="D4" s="366"/>
      <c r="E4" s="368"/>
      <c r="F4" s="366"/>
      <c r="G4" s="368"/>
      <c r="H4" s="366"/>
      <c r="I4" s="368"/>
      <c r="J4" s="368"/>
      <c r="K4" s="391"/>
      <c r="L4" s="368"/>
      <c r="M4" s="370"/>
      <c r="N4" s="362"/>
    </row>
    <row r="5" spans="1:14" ht="15.75" thickBot="1" x14ac:dyDescent="0.3">
      <c r="A5" s="34">
        <v>1</v>
      </c>
      <c r="B5" s="35" t="s">
        <v>39</v>
      </c>
      <c r="C5" s="160">
        <f>[1]STA_SP2_NO!$J$11</f>
        <v>319</v>
      </c>
      <c r="D5" s="87">
        <f>'[2]СП-2 (н.о.)'!$J$14</f>
        <v>617</v>
      </c>
      <c r="E5" s="160">
        <f>'[3]СП-2 (н.о.)'!$J$14</f>
        <v>514</v>
      </c>
      <c r="F5" s="87">
        <f>[4]STA_SP2_NO!$J$11</f>
        <v>530</v>
      </c>
      <c r="G5" s="160">
        <f>[5]STA_SP2_NO!$J$11</f>
        <v>945</v>
      </c>
      <c r="H5" s="168">
        <f>[6]STA_SP2_NO!$J$11</f>
        <v>490</v>
      </c>
      <c r="I5" s="160">
        <f>[7]STA_SP2_NO!$J$11</f>
        <v>513</v>
      </c>
      <c r="J5" s="87">
        <f>'[8]СП-2 (н.о.)'!$J$14</f>
        <v>810</v>
      </c>
      <c r="K5" s="160">
        <f>'[9]СП-2 (н.о.)'!$J$14</f>
        <v>520</v>
      </c>
      <c r="L5" s="87">
        <f>'[10]СП-2 (н.о.)'!$J$12</f>
        <v>410</v>
      </c>
      <c r="M5" s="160">
        <f>'[11]СП-2 (н.о.)'!$J$14</f>
        <v>590</v>
      </c>
      <c r="N5" s="163">
        <f t="shared" ref="N5:N17" si="0">SUM(C5:M5)</f>
        <v>6258</v>
      </c>
    </row>
    <row r="6" spans="1:14" ht="15.75" thickBot="1" x14ac:dyDescent="0.3">
      <c r="A6" s="36">
        <v>2</v>
      </c>
      <c r="B6" s="37" t="s">
        <v>40</v>
      </c>
      <c r="C6" s="160">
        <f>[1]STA_SP2_NO!$J$12</f>
        <v>39</v>
      </c>
      <c r="D6" s="87">
        <f>'[2]СП-2 (н.о.)'!$J$15</f>
        <v>96</v>
      </c>
      <c r="E6" s="80">
        <f>'[3]СП-2 (н.о.)'!$J$15</f>
        <v>59</v>
      </c>
      <c r="F6" s="87">
        <f>[4]STA_SP2_NO!$J$12</f>
        <v>66</v>
      </c>
      <c r="G6" s="160">
        <f>[5]STA_SP2_NO!$J$12</f>
        <v>111</v>
      </c>
      <c r="H6" s="168">
        <f>[6]STA_SP2_NO!$J$12</f>
        <v>67</v>
      </c>
      <c r="I6" s="160">
        <f>[7]STA_SP2_NO!$J$12</f>
        <v>40</v>
      </c>
      <c r="J6" s="87">
        <f>'[8]СП-2 (н.о.)'!$J$15</f>
        <v>112</v>
      </c>
      <c r="K6" s="160">
        <f>'[9]СП-2 (н.о.)'!$J$15</f>
        <v>63</v>
      </c>
      <c r="L6" s="87">
        <f>'[10]СП-2 (н.о.)'!$J$13</f>
        <v>57</v>
      </c>
      <c r="M6" s="160">
        <f>'[11]СП-2 (н.о.)'!$J$15</f>
        <v>64</v>
      </c>
      <c r="N6" s="67">
        <f t="shared" si="0"/>
        <v>774</v>
      </c>
    </row>
    <row r="7" spans="1:14" ht="15.75" thickBot="1" x14ac:dyDescent="0.3">
      <c r="A7" s="36">
        <v>3</v>
      </c>
      <c r="B7" s="37" t="s">
        <v>41</v>
      </c>
      <c r="C7" s="160">
        <f>[1]STA_SP2_NO!$J$13</f>
        <v>1</v>
      </c>
      <c r="D7" s="87">
        <f>'[2]СП-2 (н.о.)'!$J$16</f>
        <v>6</v>
      </c>
      <c r="E7" s="80">
        <f>'[3]СП-2 (н.о.)'!$J$16</f>
        <v>0</v>
      </c>
      <c r="F7" s="87">
        <f>[4]STA_SP2_NO!$J$13</f>
        <v>7</v>
      </c>
      <c r="G7" s="160">
        <f>[5]STA_SP2_NO!$J$13</f>
        <v>6</v>
      </c>
      <c r="H7" s="168">
        <f>[6]STA_SP2_NO!$J$13</f>
        <v>0</v>
      </c>
      <c r="I7" s="160">
        <f>[7]STA_SP2_NO!$J$13</f>
        <v>7</v>
      </c>
      <c r="J7" s="87">
        <f>'[8]СП-2 (н.о.)'!$J$16</f>
        <v>57</v>
      </c>
      <c r="K7" s="160">
        <f>'[9]СП-2 (н.о.)'!$J$16</f>
        <v>6</v>
      </c>
      <c r="L7" s="87">
        <f>'[10]СП-2 (н.о.)'!$J$14</f>
        <v>7</v>
      </c>
      <c r="M7" s="160">
        <f>'[11]СП-2 (н.о.)'!$J$16</f>
        <v>7</v>
      </c>
      <c r="N7" s="67">
        <f t="shared" si="0"/>
        <v>104</v>
      </c>
    </row>
    <row r="8" spans="1:14" ht="15.75" thickBot="1" x14ac:dyDescent="0.3">
      <c r="A8" s="36">
        <v>4</v>
      </c>
      <c r="B8" s="37" t="s">
        <v>42</v>
      </c>
      <c r="C8" s="160">
        <f>[1]STA_SP2_NO!$J$14</f>
        <v>1</v>
      </c>
      <c r="D8" s="87">
        <f>'[2]СП-2 (н.о.)'!$J$17</f>
        <v>2</v>
      </c>
      <c r="E8" s="66">
        <f>'[3]СП-2 (н.о.)'!$J$17</f>
        <v>4</v>
      </c>
      <c r="F8" s="87">
        <f>[4]STA_SP2_NO!$J$14</f>
        <v>1</v>
      </c>
      <c r="G8" s="160">
        <f>[5]STA_SP2_NO!$J$14</f>
        <v>3</v>
      </c>
      <c r="H8" s="168">
        <f>[6]STA_SP2_NO!$J$14</f>
        <v>0</v>
      </c>
      <c r="I8" s="160">
        <f>[7]STA_SP2_NO!$J$14</f>
        <v>0</v>
      </c>
      <c r="J8" s="87">
        <f>'[8]СП-2 (н.о.)'!$J$17</f>
        <v>1</v>
      </c>
      <c r="K8" s="160">
        <f>'[9]СП-2 (н.о.)'!$J$17</f>
        <v>2</v>
      </c>
      <c r="L8" s="87">
        <f>'[10]СП-2 (н.о.)'!$J$15</f>
        <v>0</v>
      </c>
      <c r="M8" s="160">
        <f>'[11]СП-2 (н.о.)'!$J$17</f>
        <v>1</v>
      </c>
      <c r="N8" s="67">
        <f t="shared" si="0"/>
        <v>15</v>
      </c>
    </row>
    <row r="9" spans="1:14" ht="15.75" thickBot="1" x14ac:dyDescent="0.3">
      <c r="A9" s="36">
        <v>5</v>
      </c>
      <c r="B9" s="37" t="s">
        <v>43</v>
      </c>
      <c r="C9" s="160">
        <f>[1]STA_SP2_NO!$J$15</f>
        <v>0</v>
      </c>
      <c r="D9" s="87">
        <f>'[2]СП-2 (н.о.)'!$J$18</f>
        <v>0</v>
      </c>
      <c r="E9" s="66">
        <f>'[3]СП-2 (н.о.)'!$J$18</f>
        <v>2</v>
      </c>
      <c r="F9" s="87">
        <f>[4]STA_SP2_NO!$J$15</f>
        <v>1</v>
      </c>
      <c r="G9" s="160">
        <f>[5]STA_SP2_NO!$J$15</f>
        <v>3</v>
      </c>
      <c r="H9" s="168">
        <f>[6]STA_SP2_NO!$J$15</f>
        <v>2</v>
      </c>
      <c r="I9" s="160">
        <f>[7]STA_SP2_NO!$J$15</f>
        <v>3</v>
      </c>
      <c r="J9" s="87">
        <f>'[8]СП-2 (н.о.)'!$J$18</f>
        <v>0</v>
      </c>
      <c r="K9" s="160">
        <f>'[9]СП-2 (н.о.)'!$J$18</f>
        <v>1</v>
      </c>
      <c r="L9" s="87">
        <f>'[10]СП-2 (н.о.)'!$J$16</f>
        <v>0</v>
      </c>
      <c r="M9" s="160">
        <f>'[11]СП-2 (н.о.)'!$J$18</f>
        <v>4</v>
      </c>
      <c r="N9" s="37">
        <f t="shared" si="0"/>
        <v>16</v>
      </c>
    </row>
    <row r="10" spans="1:14" ht="15.75" thickBot="1" x14ac:dyDescent="0.3">
      <c r="A10" s="36">
        <v>6</v>
      </c>
      <c r="B10" s="37" t="s">
        <v>44</v>
      </c>
      <c r="C10" s="160">
        <f>[1]STA_SP2_NO!$J$16</f>
        <v>2</v>
      </c>
      <c r="D10" s="87">
        <f>'[2]СП-2 (н.о.)'!$J$19</f>
        <v>3</v>
      </c>
      <c r="E10" s="80">
        <f>'[3]СП-2 (н.о.)'!$J$19</f>
        <v>2</v>
      </c>
      <c r="F10" s="87">
        <f>[4]STA_SP2_NO!$J$16</f>
        <v>2</v>
      </c>
      <c r="G10" s="160">
        <f>[5]STA_SP2_NO!$J$16</f>
        <v>2</v>
      </c>
      <c r="H10" s="168">
        <f>[6]STA_SP2_NO!$J$16</f>
        <v>5</v>
      </c>
      <c r="I10" s="160">
        <f>[7]STA_SP2_NO!$J$16</f>
        <v>3</v>
      </c>
      <c r="J10" s="87">
        <f>'[8]СП-2 (н.о.)'!$J$19</f>
        <v>7</v>
      </c>
      <c r="K10" s="160">
        <f>'[9]СП-2 (н.о.)'!$J$19</f>
        <v>6</v>
      </c>
      <c r="L10" s="87">
        <f>'[10]СП-2 (н.о.)'!$J$17</f>
        <v>2</v>
      </c>
      <c r="M10" s="160">
        <f>'[11]СП-2 (н.о.)'!$J$19</f>
        <v>7</v>
      </c>
      <c r="N10" s="67">
        <f t="shared" si="0"/>
        <v>41</v>
      </c>
    </row>
    <row r="11" spans="1:14" ht="15.75" thickBot="1" x14ac:dyDescent="0.3">
      <c r="A11" s="36">
        <v>7</v>
      </c>
      <c r="B11" s="37" t="s">
        <v>45</v>
      </c>
      <c r="C11" s="160">
        <f>[1]STA_SP2_NO!$J$17</f>
        <v>0</v>
      </c>
      <c r="D11" s="87">
        <f>'[2]СП-2 (н.о.)'!$J$20</f>
        <v>2</v>
      </c>
      <c r="E11" s="66">
        <f>'[3]СП-2 (н.о.)'!$J$20</f>
        <v>0</v>
      </c>
      <c r="F11" s="87">
        <f>[4]STA_SP2_NO!$J$17</f>
        <v>0</v>
      </c>
      <c r="G11" s="160">
        <f>[5]STA_SP2_NO!$J$17</f>
        <v>0</v>
      </c>
      <c r="H11" s="168">
        <f>[6]STA_SP2_NO!$J$17</f>
        <v>0</v>
      </c>
      <c r="I11" s="160">
        <f>[7]STA_SP2_NO!$J$17</f>
        <v>1</v>
      </c>
      <c r="J11" s="87">
        <f>'[8]СП-2 (н.о.)'!$J$20</f>
        <v>0</v>
      </c>
      <c r="K11" s="160">
        <f>'[9]СП-2 (н.о.)'!$J$20</f>
        <v>0</v>
      </c>
      <c r="L11" s="87">
        <f>'[10]СП-2 (н.о.)'!$J$18</f>
        <v>0</v>
      </c>
      <c r="M11" s="160">
        <f>'[11]СП-2 (н.о.)'!$J$20</f>
        <v>0</v>
      </c>
      <c r="N11" s="67">
        <f t="shared" si="0"/>
        <v>3</v>
      </c>
    </row>
    <row r="12" spans="1:14" ht="15.75" thickBot="1" x14ac:dyDescent="0.3">
      <c r="A12" s="36">
        <v>8</v>
      </c>
      <c r="B12" s="37" t="s">
        <v>46</v>
      </c>
      <c r="C12" s="160">
        <f>[1]STA_SP2_NO!$J$18</f>
        <v>1</v>
      </c>
      <c r="D12" s="87">
        <f>'[2]СП-2 (н.о.)'!$J$21</f>
        <v>3</v>
      </c>
      <c r="E12" s="66">
        <f>'[3]СП-2 (н.о.)'!$J$21</f>
        <v>3</v>
      </c>
      <c r="F12" s="87">
        <f>[4]STA_SP2_NO!$J$18</f>
        <v>1</v>
      </c>
      <c r="G12" s="160">
        <f>[5]STA_SP2_NO!$J$18</f>
        <v>2</v>
      </c>
      <c r="H12" s="168">
        <f>[6]STA_SP2_NO!$J$18</f>
        <v>3</v>
      </c>
      <c r="I12" s="160">
        <f>[7]STA_SP2_NO!$J$18</f>
        <v>0</v>
      </c>
      <c r="J12" s="87">
        <f>'[8]СП-2 (н.о.)'!$J$21</f>
        <v>2</v>
      </c>
      <c r="K12" s="160">
        <f>'[9]СП-2 (н.о.)'!$J$21</f>
        <v>8</v>
      </c>
      <c r="L12" s="87">
        <f>'[10]СП-2 (н.о.)'!$J$19</f>
        <v>0</v>
      </c>
      <c r="M12" s="160">
        <f>'[11]СП-2 (н.о.)'!$J$21</f>
        <v>5</v>
      </c>
      <c r="N12" s="67">
        <f t="shared" si="0"/>
        <v>28</v>
      </c>
    </row>
    <row r="13" spans="1:14" ht="23.25" thickBot="1" x14ac:dyDescent="0.3">
      <c r="A13" s="36">
        <v>9</v>
      </c>
      <c r="B13" s="65" t="s">
        <v>47</v>
      </c>
      <c r="C13" s="160">
        <f>[1]STA_SP2_NO!$J$19</f>
        <v>0</v>
      </c>
      <c r="D13" s="87">
        <f>'[2]СП-2 (н.о.)'!$J$22</f>
        <v>0</v>
      </c>
      <c r="E13" s="66">
        <f>'[3]СП-2 (н.о.)'!$J$22</f>
        <v>0</v>
      </c>
      <c r="F13" s="87">
        <f>[4]STA_SP2_NO!$J$19</f>
        <v>0</v>
      </c>
      <c r="G13" s="160">
        <f>[5]STA_SP2_NO!$J$19</f>
        <v>0</v>
      </c>
      <c r="H13" s="168">
        <f>[6]STA_SP2_NO!$J$19</f>
        <v>0</v>
      </c>
      <c r="I13" s="160">
        <f>[7]STA_SP2_NO!$J$19</f>
        <v>0</v>
      </c>
      <c r="J13" s="87">
        <f>'[8]СП-2 (н.о.)'!$J$22</f>
        <v>0</v>
      </c>
      <c r="K13" s="160">
        <f>'[9]СП-2 (н.о.)'!$J$22</f>
        <v>0</v>
      </c>
      <c r="L13" s="87">
        <f>'[10]СП-2 (н.о.)'!$J$20</f>
        <v>0</v>
      </c>
      <c r="M13" s="160">
        <f>'[11]СП-2 (н.о.)'!$J$22</f>
        <v>0</v>
      </c>
      <c r="N13" s="37">
        <f t="shared" si="0"/>
        <v>0</v>
      </c>
    </row>
    <row r="14" spans="1:14" ht="27" customHeight="1" thickBot="1" x14ac:dyDescent="0.3">
      <c r="A14" s="36">
        <v>10</v>
      </c>
      <c r="B14" s="65" t="s">
        <v>48</v>
      </c>
      <c r="C14" s="160">
        <f>[1]STA_SP2_NO!$J$20</f>
        <v>0</v>
      </c>
      <c r="D14" s="87">
        <f>'[2]СП-2 (н.о.)'!$J$23</f>
        <v>0</v>
      </c>
      <c r="E14" s="66">
        <f>'[3]СП-2 (н.о.)'!$J$23</f>
        <v>0</v>
      </c>
      <c r="F14" s="87">
        <f>[4]STA_SP2_NO!$J$20</f>
        <v>0</v>
      </c>
      <c r="G14" s="160">
        <f>[5]STA_SP2_NO!$J$20</f>
        <v>0</v>
      </c>
      <c r="H14" s="168">
        <f>[6]STA_SP2_NO!$J$20</f>
        <v>0</v>
      </c>
      <c r="I14" s="160">
        <f>[7]STA_SP2_NO!$J$20</f>
        <v>0</v>
      </c>
      <c r="J14" s="87">
        <f>'[8]СП-2 (н.о.)'!$J$23</f>
        <v>0</v>
      </c>
      <c r="K14" s="160">
        <f>'[9]СП-2 (н.о.)'!$J$23</f>
        <v>0</v>
      </c>
      <c r="L14" s="87">
        <f>'[10]СП-2 (н.о.)'!$J$21</f>
        <v>0</v>
      </c>
      <c r="M14" s="160">
        <f>'[11]СП-2 (н.о.)'!$J$23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60">
        <f>[1]STA_SP2_NO!$J$21</f>
        <v>0</v>
      </c>
      <c r="D15" s="87">
        <f>'[2]СП-2 (н.о.)'!$J$24</f>
        <v>0</v>
      </c>
      <c r="E15" s="66">
        <f>'[3]СП-2 (н.о.)'!$J$24</f>
        <v>0</v>
      </c>
      <c r="F15" s="87">
        <f>[4]STA_SP2_NO!$J$21</f>
        <v>0</v>
      </c>
      <c r="G15" s="160">
        <f>[5]STA_SP2_NO!$J$21</f>
        <v>0</v>
      </c>
      <c r="H15" s="168">
        <f>[6]STA_SP2_NO!$J$21</f>
        <v>1</v>
      </c>
      <c r="I15" s="160">
        <f>[7]STA_SP2_NO!$J$21</f>
        <v>0</v>
      </c>
      <c r="J15" s="87">
        <f>'[8]СП-2 (н.о.)'!$J$24</f>
        <v>0</v>
      </c>
      <c r="K15" s="160">
        <f>'[9]СП-2 (н.о.)'!$J$24</f>
        <v>0</v>
      </c>
      <c r="L15" s="87">
        <f>'[10]СП-2 (н.о.)'!$J$22</f>
        <v>0</v>
      </c>
      <c r="M15" s="160">
        <f>'[11]СП-2 (н.о.)'!$J$24</f>
        <v>0</v>
      </c>
      <c r="N15" s="37">
        <f t="shared" si="0"/>
        <v>1</v>
      </c>
    </row>
    <row r="16" spans="1:14" ht="57" thickBot="1" x14ac:dyDescent="0.3">
      <c r="A16" s="36">
        <v>12</v>
      </c>
      <c r="B16" s="65" t="s">
        <v>50</v>
      </c>
      <c r="C16" s="160">
        <f>[1]STA_SP2_NO!$J$22</f>
        <v>0</v>
      </c>
      <c r="D16" s="87">
        <f>'[2]СП-2 (н.о.)'!$J$25</f>
        <v>0</v>
      </c>
      <c r="E16" s="66">
        <f>'[3]СП-2 (н.о.)'!$J$25</f>
        <v>0</v>
      </c>
      <c r="F16" s="87">
        <f>[4]STA_SP2_NO!$J$22</f>
        <v>0</v>
      </c>
      <c r="G16" s="160">
        <f>[5]STA_SP2_NO!$J$22</f>
        <v>0</v>
      </c>
      <c r="H16" s="168">
        <f>[6]STA_SP2_NO!$J$22</f>
        <v>0</v>
      </c>
      <c r="I16" s="160">
        <f>[7]STA_SP2_NO!$J$22</f>
        <v>0</v>
      </c>
      <c r="J16" s="87">
        <f>'[8]СП-2 (н.о.)'!$J$25</f>
        <v>0</v>
      </c>
      <c r="K16" s="160">
        <f>'[9]СП-2 (н.о.)'!$J$25</f>
        <v>0</v>
      </c>
      <c r="L16" s="87">
        <f>'[10]СП-2 (н.о.)'!$J$23</f>
        <v>0</v>
      </c>
      <c r="M16" s="160">
        <f>'[11]СП-2 (н.о.)'!$J$25</f>
        <v>0</v>
      </c>
      <c r="N16" s="37">
        <f t="shared" si="0"/>
        <v>0</v>
      </c>
    </row>
    <row r="17" spans="1:14" ht="34.5" thickBot="1" x14ac:dyDescent="0.3">
      <c r="A17" s="36">
        <v>13</v>
      </c>
      <c r="B17" s="65" t="s">
        <v>51</v>
      </c>
      <c r="C17" s="160">
        <f>[1]STA_SP2_NO!$J$23</f>
        <v>1</v>
      </c>
      <c r="D17" s="87">
        <f>'[2]СП-2 (н.о.)'!$J$26</f>
        <v>0</v>
      </c>
      <c r="E17" s="66">
        <f>'[3]СП-2 (н.о.)'!$J$26</f>
        <v>0</v>
      </c>
      <c r="F17" s="87">
        <f>[4]STA_SP2_NO!$J$23</f>
        <v>0</v>
      </c>
      <c r="G17" s="160">
        <f>[5]STA_SP2_NO!$J$23</f>
        <v>0</v>
      </c>
      <c r="H17" s="168">
        <f>[6]STA_SP2_NO!$J$23</f>
        <v>0</v>
      </c>
      <c r="I17" s="160">
        <f>[7]STA_SP2_NO!$J$23</f>
        <v>0</v>
      </c>
      <c r="J17" s="87">
        <f>'[8]СП-2 (н.о.)'!$J$26</f>
        <v>0</v>
      </c>
      <c r="K17" s="160">
        <f>'[9]СП-2 (н.о.)'!$J$26</f>
        <v>0</v>
      </c>
      <c r="L17" s="87">
        <f>'[10]СП-2 (н.о.)'!$J$24</f>
        <v>0</v>
      </c>
      <c r="M17" s="160">
        <f>'[11]СП-2 (н.о.)'!$J$26</f>
        <v>0</v>
      </c>
      <c r="N17" s="37">
        <f t="shared" si="0"/>
        <v>1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364</v>
      </c>
      <c r="D18" s="46">
        <f t="shared" si="1"/>
        <v>729</v>
      </c>
      <c r="E18" s="45">
        <f t="shared" si="1"/>
        <v>584</v>
      </c>
      <c r="F18" s="46">
        <f t="shared" si="1"/>
        <v>608</v>
      </c>
      <c r="G18" s="45">
        <f t="shared" si="1"/>
        <v>1072</v>
      </c>
      <c r="H18" s="46">
        <f t="shared" si="1"/>
        <v>568</v>
      </c>
      <c r="I18" s="45">
        <f t="shared" si="1"/>
        <v>567</v>
      </c>
      <c r="J18" s="46">
        <f t="shared" si="1"/>
        <v>989</v>
      </c>
      <c r="K18" s="45">
        <f t="shared" si="1"/>
        <v>606</v>
      </c>
      <c r="L18" s="46">
        <f>SUM(L5:L17)</f>
        <v>476</v>
      </c>
      <c r="M18" s="45">
        <f t="shared" si="1"/>
        <v>678</v>
      </c>
      <c r="N18" s="43">
        <f>SUM(C18:M18)</f>
        <v>7241</v>
      </c>
    </row>
    <row r="19" spans="1:14" ht="15.75" thickBot="1" x14ac:dyDescent="0.3">
      <c r="A19" s="135"/>
      <c r="B19" s="136"/>
      <c r="C19" s="50"/>
      <c r="D19" s="44"/>
      <c r="E19" s="50"/>
      <c r="F19" s="44"/>
      <c r="G19" s="50"/>
      <c r="H19" s="44"/>
      <c r="I19" s="50"/>
      <c r="J19" s="44"/>
      <c r="K19" s="50"/>
      <c r="L19" s="44"/>
      <c r="M19" s="50"/>
      <c r="N19" s="50"/>
    </row>
    <row r="20" spans="1:14" ht="15.75" thickBot="1" x14ac:dyDescent="0.3">
      <c r="A20" s="387" t="s">
        <v>53</v>
      </c>
      <c r="B20" s="388"/>
      <c r="C20" s="68">
        <f>C18/N18</f>
        <v>5.0269299820466788E-2</v>
      </c>
      <c r="D20" s="69">
        <f>D18/N18</f>
        <v>0.10067670211296782</v>
      </c>
      <c r="E20" s="52">
        <f>E18/N18</f>
        <v>8.0651843668001655E-2</v>
      </c>
      <c r="F20" s="69">
        <f>F18/N18</f>
        <v>8.3966302996823644E-2</v>
      </c>
      <c r="G20" s="52">
        <f>G18/N18</f>
        <v>0.14804585002071538</v>
      </c>
      <c r="H20" s="69">
        <f>H18/N18</f>
        <v>7.8442204115453662E-2</v>
      </c>
      <c r="I20" s="52">
        <f>I18/N18</f>
        <v>7.8304101643419416E-2</v>
      </c>
      <c r="J20" s="69">
        <f>J18/N18</f>
        <v>0.13658334484187268</v>
      </c>
      <c r="K20" s="52">
        <f>K18/N18</f>
        <v>8.3690098052755138E-2</v>
      </c>
      <c r="L20" s="69">
        <f>L18/N18</f>
        <v>6.5736776688302717E-2</v>
      </c>
      <c r="M20" s="70">
        <f>M18/N18</f>
        <v>9.3633476039221106E-2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H18" sqref="H18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66" t="s">
        <v>67</v>
      </c>
      <c r="B1" s="29"/>
      <c r="C1" s="336" t="s">
        <v>109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218" t="s">
        <v>36</v>
      </c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63" t="s">
        <v>69</v>
      </c>
      <c r="D3" s="365" t="s">
        <v>4</v>
      </c>
      <c r="E3" s="367" t="s">
        <v>5</v>
      </c>
      <c r="F3" s="365" t="s">
        <v>6</v>
      </c>
      <c r="G3" s="367" t="s">
        <v>7</v>
      </c>
      <c r="H3" s="365" t="s">
        <v>8</v>
      </c>
      <c r="I3" s="367" t="s">
        <v>94</v>
      </c>
      <c r="J3" s="341" t="s">
        <v>9</v>
      </c>
      <c r="K3" s="390" t="s">
        <v>38</v>
      </c>
      <c r="L3" s="341" t="s">
        <v>93</v>
      </c>
      <c r="M3" s="369" t="s">
        <v>11</v>
      </c>
      <c r="N3" s="361"/>
    </row>
    <row r="4" spans="1:14" ht="15.75" thickBot="1" x14ac:dyDescent="0.3">
      <c r="A4" s="368"/>
      <c r="B4" s="362"/>
      <c r="C4" s="364"/>
      <c r="D4" s="366"/>
      <c r="E4" s="368"/>
      <c r="F4" s="366"/>
      <c r="G4" s="368"/>
      <c r="H4" s="366"/>
      <c r="I4" s="368"/>
      <c r="J4" s="368"/>
      <c r="K4" s="391"/>
      <c r="L4" s="368"/>
      <c r="M4" s="370"/>
      <c r="N4" s="362"/>
    </row>
    <row r="5" spans="1:14" ht="15.75" thickBot="1" x14ac:dyDescent="0.3">
      <c r="A5" s="34">
        <v>1</v>
      </c>
      <c r="B5" s="35" t="s">
        <v>39</v>
      </c>
      <c r="C5" s="160">
        <f>[1]STA_SP2_NO!$K$11</f>
        <v>28389.57</v>
      </c>
      <c r="D5" s="87">
        <f>'[2]СП-2 (н.о.)'!$K$14</f>
        <v>38437.48118000001</v>
      </c>
      <c r="E5" s="160">
        <f>'[3]СП-2 (н.о.)'!$K$14</f>
        <v>26961</v>
      </c>
      <c r="F5" s="245">
        <f>[4]STA_SP2_NO!$K$11</f>
        <v>30419.3</v>
      </c>
      <c r="G5" s="160">
        <f>[5]STA_SP2_NO!$K$11</f>
        <v>64614</v>
      </c>
      <c r="H5" s="168">
        <f>[6]STA_SP2_NO!$K$11</f>
        <v>26095</v>
      </c>
      <c r="I5" s="160">
        <f>[7]STA_SP2_NO!$K$11</f>
        <v>26584</v>
      </c>
      <c r="J5" s="87">
        <f>'[8]СП-2 (н.о.)'!$K$14</f>
        <v>47358</v>
      </c>
      <c r="K5" s="160">
        <f>'[9]СП-2 (н.о.)'!$K$14</f>
        <v>27624</v>
      </c>
      <c r="L5" s="87">
        <f>'[10]СП-2 (н.о.)'!$K$12</f>
        <v>33386.269999999997</v>
      </c>
      <c r="M5" s="160">
        <f>'[11]СП-2 (н.о.)'!$K$14</f>
        <v>35225</v>
      </c>
      <c r="N5" s="163">
        <f t="shared" ref="N5:N17" si="0">SUM(C5:M5)</f>
        <v>385093.62118000002</v>
      </c>
    </row>
    <row r="6" spans="1:14" ht="15.75" thickBot="1" x14ac:dyDescent="0.3">
      <c r="A6" s="36">
        <v>2</v>
      </c>
      <c r="B6" s="37" t="s">
        <v>40</v>
      </c>
      <c r="C6" s="160">
        <f>[1]STA_SP2_NO!$K$12</f>
        <v>2997.63</v>
      </c>
      <c r="D6" s="87">
        <f>'[2]СП-2 (н.о.)'!$K$15</f>
        <v>6609.84</v>
      </c>
      <c r="E6" s="80">
        <f>'[3]СП-2 (н.о.)'!$K$15</f>
        <v>5373</v>
      </c>
      <c r="F6" s="245">
        <f>[4]STA_SP2_NO!$K$12</f>
        <v>3257.11</v>
      </c>
      <c r="G6" s="160">
        <f>[5]STA_SP2_NO!$K$12</f>
        <v>5241</v>
      </c>
      <c r="H6" s="168">
        <f>[6]STA_SP2_NO!$K$12</f>
        <v>3375</v>
      </c>
      <c r="I6" s="160">
        <f>[7]STA_SP2_NO!$K$12</f>
        <v>1271</v>
      </c>
      <c r="J6" s="87">
        <f>'[8]СП-2 (н.о.)'!$K$15</f>
        <v>11994</v>
      </c>
      <c r="K6" s="160">
        <f>'[9]СП-2 (н.о.)'!$K$15</f>
        <v>3989</v>
      </c>
      <c r="L6" s="87">
        <f>'[10]СП-2 (н.о.)'!$K$13</f>
        <v>5445.45</v>
      </c>
      <c r="M6" s="160">
        <f>'[11]СП-2 (н.о.)'!$K$15</f>
        <v>2794</v>
      </c>
      <c r="N6" s="67">
        <f t="shared" si="0"/>
        <v>52347.03</v>
      </c>
    </row>
    <row r="7" spans="1:14" ht="15.75" thickBot="1" x14ac:dyDescent="0.3">
      <c r="A7" s="36">
        <v>3</v>
      </c>
      <c r="B7" s="37" t="s">
        <v>41</v>
      </c>
      <c r="C7" s="160">
        <f>[1]STA_SP2_NO!$K$13</f>
        <v>16.72</v>
      </c>
      <c r="D7" s="87">
        <f>'[2]СП-2 (н.о.)'!$K$16</f>
        <v>198.40199999999999</v>
      </c>
      <c r="E7" s="80">
        <f>'[3]СП-2 (н.о.)'!$K$16</f>
        <v>12</v>
      </c>
      <c r="F7" s="245">
        <f>[4]STA_SP2_NO!$K$13</f>
        <v>316.87</v>
      </c>
      <c r="G7" s="160">
        <f>[5]STA_SP2_NO!$K$13</f>
        <v>274</v>
      </c>
      <c r="H7" s="168">
        <f>[6]STA_SP2_NO!$K$13</f>
        <v>0</v>
      </c>
      <c r="I7" s="160">
        <f>[7]STA_SP2_NO!$K$13</f>
        <v>436</v>
      </c>
      <c r="J7" s="87">
        <f>'[8]СП-2 (н.о.)'!$K$16</f>
        <v>3317</v>
      </c>
      <c r="K7" s="160">
        <f>'[9]СП-2 (н.о.)'!$K$16</f>
        <v>104</v>
      </c>
      <c r="L7" s="87">
        <f>'[10]СП-2 (н.о.)'!$K$14</f>
        <v>278.04000000000002</v>
      </c>
      <c r="M7" s="160">
        <f>'[11]СП-2 (н.о.)'!$K$16</f>
        <v>1477</v>
      </c>
      <c r="N7" s="67">
        <f t="shared" si="0"/>
        <v>6430.0320000000002</v>
      </c>
    </row>
    <row r="8" spans="1:14" ht="15.75" thickBot="1" x14ac:dyDescent="0.3">
      <c r="A8" s="36">
        <v>4</v>
      </c>
      <c r="B8" s="37" t="s">
        <v>42</v>
      </c>
      <c r="C8" s="160">
        <f>[1]STA_SP2_NO!$K$14</f>
        <v>19.28</v>
      </c>
      <c r="D8" s="87">
        <f>'[2]СП-2 (н.о.)'!$K$17</f>
        <v>47.488999999999997</v>
      </c>
      <c r="E8" s="66">
        <f>'[3]СП-2 (н.о.)'!$K$17</f>
        <v>128</v>
      </c>
      <c r="F8" s="245">
        <f>[4]STA_SP2_NO!$K$14</f>
        <v>69.7</v>
      </c>
      <c r="G8" s="160">
        <f>[5]STA_SP2_NO!$K$14</f>
        <v>100</v>
      </c>
      <c r="H8" s="168">
        <f>[6]STA_SP2_NO!$K$14</f>
        <v>0</v>
      </c>
      <c r="I8" s="160">
        <f>[7]STA_SP2_NO!$K$14</f>
        <v>0</v>
      </c>
      <c r="J8" s="87">
        <f>'[8]СП-2 (н.о.)'!$K$17</f>
        <v>9</v>
      </c>
      <c r="K8" s="160">
        <f>'[9]СП-2 (н.о.)'!$K$17</f>
        <v>28</v>
      </c>
      <c r="L8" s="87">
        <f>'[10]СП-2 (н.о.)'!$K$15</f>
        <v>0</v>
      </c>
      <c r="M8" s="160">
        <f>'[11]СП-2 (н.о.)'!$K$17</f>
        <v>25</v>
      </c>
      <c r="N8" s="67">
        <f t="shared" si="0"/>
        <v>426.46899999999999</v>
      </c>
    </row>
    <row r="9" spans="1:14" ht="15.75" thickBot="1" x14ac:dyDescent="0.3">
      <c r="A9" s="36">
        <v>5</v>
      </c>
      <c r="B9" s="37" t="s">
        <v>43</v>
      </c>
      <c r="C9" s="160">
        <f>[1]STA_SP2_NO!$K$15</f>
        <v>10.85</v>
      </c>
      <c r="D9" s="87">
        <f>'[2]СП-2 (н.о.)'!$K$18</f>
        <v>0</v>
      </c>
      <c r="E9" s="80">
        <f>'[3]СП-2 (н.о.)'!$K$18</f>
        <v>70</v>
      </c>
      <c r="F9" s="245">
        <f>[4]STA_SP2_NO!$K$15</f>
        <v>40.89</v>
      </c>
      <c r="G9" s="160">
        <f>[5]STA_SP2_NO!$K$15</f>
        <v>109</v>
      </c>
      <c r="H9" s="168">
        <f>[6]STA_SP2_NO!$K$15</f>
        <v>109</v>
      </c>
      <c r="I9" s="160">
        <f>[7]STA_SP2_NO!$K$15</f>
        <v>119</v>
      </c>
      <c r="J9" s="87">
        <f>'[8]СП-2 (н.о.)'!$K$18</f>
        <v>0</v>
      </c>
      <c r="K9" s="160">
        <f>'[9]СП-2 (н.о.)'!$K$18</f>
        <v>170</v>
      </c>
      <c r="L9" s="87">
        <f>'[10]СП-2 (н.о.)'!$K$16</f>
        <v>0</v>
      </c>
      <c r="M9" s="160">
        <f>'[11]СП-2 (н.о.)'!$K$18</f>
        <v>214</v>
      </c>
      <c r="N9" s="67">
        <f t="shared" si="0"/>
        <v>842.74</v>
      </c>
    </row>
    <row r="10" spans="1:14" ht="15.75" thickBot="1" x14ac:dyDescent="0.3">
      <c r="A10" s="36">
        <v>6</v>
      </c>
      <c r="B10" s="37" t="s">
        <v>44</v>
      </c>
      <c r="C10" s="160">
        <f>[1]STA_SP2_NO!$K$16</f>
        <v>34.42</v>
      </c>
      <c r="D10" s="87">
        <f>'[2]СП-2 (н.о.)'!$K$19</f>
        <v>302.28399999999999</v>
      </c>
      <c r="E10" s="80">
        <f>'[3]СП-2 (н.о.)'!$K$19</f>
        <v>210</v>
      </c>
      <c r="F10" s="245">
        <f>[4]STA_SP2_NO!$K$16</f>
        <v>12.11</v>
      </c>
      <c r="G10" s="160">
        <f>[5]STA_SP2_NO!$K$16</f>
        <v>110</v>
      </c>
      <c r="H10" s="168">
        <f>[6]STA_SP2_NO!$K$16</f>
        <v>526</v>
      </c>
      <c r="I10" s="160">
        <f>[7]STA_SP2_NO!$K$16</f>
        <v>33</v>
      </c>
      <c r="J10" s="87">
        <f>'[8]СП-2 (н.о.)'!$K$19</f>
        <v>359</v>
      </c>
      <c r="K10" s="160">
        <f>'[9]СП-2 (н.о.)'!$K$19</f>
        <v>1185</v>
      </c>
      <c r="L10" s="87">
        <f>'[10]СП-2 (н.о.)'!$K$17</f>
        <v>165.03</v>
      </c>
      <c r="M10" s="160">
        <f>'[11]СП-2 (н.о.)'!$K$19</f>
        <v>633</v>
      </c>
      <c r="N10" s="67">
        <f t="shared" si="0"/>
        <v>3569.8440000000001</v>
      </c>
    </row>
    <row r="11" spans="1:14" ht="15.75" thickBot="1" x14ac:dyDescent="0.3">
      <c r="A11" s="36">
        <v>7</v>
      </c>
      <c r="B11" s="37" t="s">
        <v>45</v>
      </c>
      <c r="C11" s="160">
        <f>[1]STA_SP2_NO!$K$17</f>
        <v>0</v>
      </c>
      <c r="D11" s="87">
        <f>'[2]СП-2 (н.о.)'!$K$20</f>
        <v>121.705</v>
      </c>
      <c r="E11" s="66">
        <f>'[3]СП-2 (н.о.)'!$K$20</f>
        <v>0</v>
      </c>
      <c r="F11" s="245">
        <f>[4]STA_SP2_NO!$K$17</f>
        <v>0</v>
      </c>
      <c r="G11" s="160">
        <f>[5]STA_SP2_NO!$K$17</f>
        <v>1</v>
      </c>
      <c r="H11" s="168">
        <f>[6]STA_SP2_NO!$K$17</f>
        <v>0</v>
      </c>
      <c r="I11" s="160">
        <f>[7]STA_SP2_NO!$K$17</f>
        <v>15</v>
      </c>
      <c r="J11" s="87">
        <f>'[8]СП-2 (н.о.)'!$K$20</f>
        <v>0</v>
      </c>
      <c r="K11" s="160">
        <f>'[9]СП-2 (н.о.)'!$K$20</f>
        <v>0</v>
      </c>
      <c r="L11" s="87">
        <f>'[10]СП-2 (н.о.)'!$K$18</f>
        <v>0</v>
      </c>
      <c r="M11" s="160">
        <f>'[11]СП-2 (н.о.)'!$K$20</f>
        <v>0</v>
      </c>
      <c r="N11" s="67">
        <f t="shared" si="0"/>
        <v>137.70499999999998</v>
      </c>
    </row>
    <row r="12" spans="1:14" ht="15.75" thickBot="1" x14ac:dyDescent="0.3">
      <c r="A12" s="36">
        <v>8</v>
      </c>
      <c r="B12" s="37" t="s">
        <v>46</v>
      </c>
      <c r="C12" s="160">
        <f>[1]STA_SP2_NO!$K$18</f>
        <v>8.27</v>
      </c>
      <c r="D12" s="87">
        <f>'[2]СП-2 (н.о.)'!$K$21</f>
        <v>1671.5050000000001</v>
      </c>
      <c r="E12" s="66">
        <f>'[3]СП-2 (н.о.)'!$K$21</f>
        <v>67</v>
      </c>
      <c r="F12" s="245">
        <f>[4]STA_SP2_NO!$K$18</f>
        <v>29.04</v>
      </c>
      <c r="G12" s="160">
        <f>[5]STA_SP2_NO!$K$18</f>
        <v>79</v>
      </c>
      <c r="H12" s="168">
        <f>[6]STA_SP2_NO!$K$18</f>
        <v>68</v>
      </c>
      <c r="I12" s="160">
        <f>[7]STA_SP2_NO!$K$18</f>
        <v>0</v>
      </c>
      <c r="J12" s="87">
        <f>'[8]СП-2 (н.о.)'!$K$21</f>
        <v>75</v>
      </c>
      <c r="K12" s="160">
        <f>'[9]СП-2 (н.о.)'!$K$21</f>
        <v>244</v>
      </c>
      <c r="L12" s="87">
        <f>'[10]СП-2 (н.о.)'!$K$19</f>
        <v>0</v>
      </c>
      <c r="M12" s="160">
        <f>'[11]СП-2 (н.о.)'!$K$21</f>
        <v>261</v>
      </c>
      <c r="N12" s="67">
        <f t="shared" si="0"/>
        <v>2502.8150000000001</v>
      </c>
    </row>
    <row r="13" spans="1:14" ht="23.25" thickBot="1" x14ac:dyDescent="0.3">
      <c r="A13" s="36">
        <v>9</v>
      </c>
      <c r="B13" s="65" t="s">
        <v>47</v>
      </c>
      <c r="C13" s="160">
        <f>[1]STA_SP2_NO!$K$19</f>
        <v>0</v>
      </c>
      <c r="D13" s="87">
        <f>'[2]СП-2 (н.о.)'!$K$22</f>
        <v>0</v>
      </c>
      <c r="E13" s="66">
        <f>'[3]СП-2 (н.о.)'!$K$22</f>
        <v>0</v>
      </c>
      <c r="F13" s="245">
        <f>[4]STA_SP2_NO!$K$19</f>
        <v>0</v>
      </c>
      <c r="G13" s="160">
        <f>[5]STA_SP2_NO!$K$19</f>
        <v>0</v>
      </c>
      <c r="H13" s="168">
        <f>[6]STA_SP2_NO!$K$19</f>
        <v>0</v>
      </c>
      <c r="I13" s="160">
        <f>[7]STA_SP2_NO!$K$19</f>
        <v>0</v>
      </c>
      <c r="J13" s="87">
        <f>'[8]СП-2 (н.о.)'!$K$22</f>
        <v>0</v>
      </c>
      <c r="K13" s="160">
        <f>'[9]СП-2 (н.о.)'!$K$22</f>
        <v>0</v>
      </c>
      <c r="L13" s="87">
        <f>'[10]СП-2 (н.о.)'!$K$20</f>
        <v>0</v>
      </c>
      <c r="M13" s="160">
        <f>'[11]СП-2 (н.о.)'!$K$22</f>
        <v>0</v>
      </c>
      <c r="N13" s="37">
        <f t="shared" si="0"/>
        <v>0</v>
      </c>
    </row>
    <row r="14" spans="1:14" ht="34.5" thickBot="1" x14ac:dyDescent="0.3">
      <c r="A14" s="36">
        <v>10</v>
      </c>
      <c r="B14" s="222" t="s">
        <v>48</v>
      </c>
      <c r="C14" s="160">
        <f>[1]STA_SP2_NO!$K$20</f>
        <v>0</v>
      </c>
      <c r="D14" s="87">
        <f>'[2]СП-2 (н.о.)'!$K$23</f>
        <v>0</v>
      </c>
      <c r="E14" s="66">
        <f>'[3]СП-2 (н.о.)'!$K$23</f>
        <v>0</v>
      </c>
      <c r="F14" s="245">
        <f>[4]STA_SP2_NO!$K$20</f>
        <v>0</v>
      </c>
      <c r="G14" s="160">
        <f>[5]STA_SP2_NO!$K$20</f>
        <v>0</v>
      </c>
      <c r="H14" s="168">
        <f>[6]STA_SP2_NO!$K$20</f>
        <v>0</v>
      </c>
      <c r="I14" s="160">
        <f>[7]STA_SP2_NO!$K$20</f>
        <v>0</v>
      </c>
      <c r="J14" s="87">
        <f>'[8]СП-2 (н.о.)'!$K$23</f>
        <v>0</v>
      </c>
      <c r="K14" s="160">
        <f>'[9]СП-2 (н.о.)'!$K$23</f>
        <v>0</v>
      </c>
      <c r="L14" s="87">
        <f>'[10]СП-2 (н.о.)'!$K$21</f>
        <v>0</v>
      </c>
      <c r="M14" s="160">
        <f>'[11]СП-2 (н.о.)'!$K$23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60">
        <f>[1]STA_SP2_NO!$K$21</f>
        <v>0</v>
      </c>
      <c r="D15" s="87">
        <f>'[2]СП-2 (н.о.)'!$K$24</f>
        <v>0</v>
      </c>
      <c r="E15" s="66">
        <f>'[3]СП-2 (н.о.)'!$K$24</f>
        <v>0</v>
      </c>
      <c r="F15" s="245">
        <f>[4]STA_SP2_NO!$K$21</f>
        <v>0</v>
      </c>
      <c r="G15" s="160">
        <f>[5]STA_SP2_NO!$K$21</f>
        <v>0</v>
      </c>
      <c r="H15" s="168">
        <f>[6]STA_SP2_NO!$K$21</f>
        <v>90</v>
      </c>
      <c r="I15" s="160">
        <f>[7]STA_SP2_NO!$K$21</f>
        <v>0</v>
      </c>
      <c r="J15" s="87">
        <f>'[8]СП-2 (н.о.)'!$K$24</f>
        <v>0</v>
      </c>
      <c r="K15" s="160">
        <f>'[9]СП-2 (н.о.)'!$K$24</f>
        <v>0</v>
      </c>
      <c r="L15" s="87">
        <f>'[10]СП-2 (н.о.)'!$K$22</f>
        <v>0</v>
      </c>
      <c r="M15" s="160">
        <f>'[11]СП-2 (н.о.)'!$K$24</f>
        <v>0</v>
      </c>
      <c r="N15" s="37">
        <f t="shared" si="0"/>
        <v>90</v>
      </c>
    </row>
    <row r="16" spans="1:14" ht="57" thickBot="1" x14ac:dyDescent="0.3">
      <c r="A16" s="36">
        <v>12</v>
      </c>
      <c r="B16" s="65" t="s">
        <v>50</v>
      </c>
      <c r="C16" s="160">
        <f>[1]STA_SP2_NO!$K$22</f>
        <v>0</v>
      </c>
      <c r="D16" s="87">
        <f>'[2]СП-2 (н.о.)'!$K$25</f>
        <v>0</v>
      </c>
      <c r="E16" s="66">
        <f>'[3]СП-2 (н.о.)'!$K$25</f>
        <v>0</v>
      </c>
      <c r="F16" s="245">
        <f>[4]STA_SP2_NO!$K$22</f>
        <v>0</v>
      </c>
      <c r="G16" s="160">
        <f>[5]STA_SP2_NO!$K$22</f>
        <v>0</v>
      </c>
      <c r="H16" s="168">
        <f>[6]STA_SP2_NO!$K$22</f>
        <v>0</v>
      </c>
      <c r="I16" s="160">
        <f>[7]STA_SP2_NO!$K$22</f>
        <v>0</v>
      </c>
      <c r="J16" s="87">
        <f>'[8]СП-2 (н.о.)'!$K$25</f>
        <v>0</v>
      </c>
      <c r="K16" s="160">
        <f>'[9]СП-2 (н.о.)'!$K$25</f>
        <v>0</v>
      </c>
      <c r="L16" s="87">
        <f>'[10]СП-2 (н.о.)'!$K$23</f>
        <v>0</v>
      </c>
      <c r="M16" s="160">
        <f>'[11]СП-2 (н.о.)'!$K$25</f>
        <v>0</v>
      </c>
      <c r="N16" s="37">
        <f t="shared" si="0"/>
        <v>0</v>
      </c>
    </row>
    <row r="17" spans="1:14" ht="34.5" thickBot="1" x14ac:dyDescent="0.3">
      <c r="A17" s="36">
        <v>13</v>
      </c>
      <c r="B17" s="65" t="s">
        <v>51</v>
      </c>
      <c r="C17" s="160">
        <f>[1]STA_SP2_NO!$K$23</f>
        <v>310.16000000000003</v>
      </c>
      <c r="D17" s="87">
        <f>'[2]СП-2 (н.о.)'!$K$26</f>
        <v>0</v>
      </c>
      <c r="E17" s="66">
        <f>'[3]СП-2 (н.о.)'!$K$26</f>
        <v>0</v>
      </c>
      <c r="F17" s="245">
        <f>[4]STA_SP2_NO!$K$23</f>
        <v>0</v>
      </c>
      <c r="G17" s="160">
        <f>[5]STA_SP2_NO!$K$23</f>
        <v>0</v>
      </c>
      <c r="H17" s="168">
        <f>[6]STA_SP2_NO!$K$23</f>
        <v>0</v>
      </c>
      <c r="I17" s="160">
        <f>[7]STA_SP2_NO!$K$23</f>
        <v>0</v>
      </c>
      <c r="J17" s="87">
        <f>'[8]СП-2 (н.о.)'!$K$26</f>
        <v>0</v>
      </c>
      <c r="K17" s="160">
        <f>'[9]СП-2 (н.о.)'!$K$26</f>
        <v>0</v>
      </c>
      <c r="L17" s="87">
        <f>'[10]СП-2 (н.о.)'!$K$24</f>
        <v>0</v>
      </c>
      <c r="M17" s="160">
        <f>'[11]СП-2 (н.о.)'!$K$26</f>
        <v>0</v>
      </c>
      <c r="N17" s="37">
        <f t="shared" si="0"/>
        <v>310.16000000000003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31786.899999999998</v>
      </c>
      <c r="D18" s="46">
        <f>SUM(D5:D17)</f>
        <v>47388.706180000016</v>
      </c>
      <c r="E18" s="45">
        <f t="shared" si="1"/>
        <v>32821</v>
      </c>
      <c r="F18" s="46">
        <f>SUM(F5:F17)</f>
        <v>34145.019999999997</v>
      </c>
      <c r="G18" s="45">
        <f t="shared" si="1"/>
        <v>70528</v>
      </c>
      <c r="H18" s="46">
        <f t="shared" si="1"/>
        <v>30263</v>
      </c>
      <c r="I18" s="45">
        <f>SUM(I5:I17)</f>
        <v>28458</v>
      </c>
      <c r="J18" s="46">
        <f t="shared" si="1"/>
        <v>63112</v>
      </c>
      <c r="K18" s="95">
        <f t="shared" si="1"/>
        <v>33344</v>
      </c>
      <c r="L18" s="46">
        <f>SUM(L5:L17)</f>
        <v>39274.789999999994</v>
      </c>
      <c r="M18" s="45">
        <f t="shared" si="1"/>
        <v>40629</v>
      </c>
      <c r="N18" s="43">
        <f>SUM(N5:N17)</f>
        <v>451750.41618</v>
      </c>
    </row>
    <row r="19" spans="1:14" ht="15.75" thickBot="1" x14ac:dyDescent="0.3"/>
    <row r="20" spans="1:14" ht="15.75" thickBot="1" x14ac:dyDescent="0.3">
      <c r="A20" s="387" t="s">
        <v>53</v>
      </c>
      <c r="B20" s="388"/>
      <c r="C20" s="68">
        <f>C18/N18</f>
        <v>7.0363853272764898E-2</v>
      </c>
      <c r="D20" s="69">
        <f>D18/N18</f>
        <v>0.10490019374131131</v>
      </c>
      <c r="E20" s="52">
        <f>E18/N18</f>
        <v>7.2652949116315743E-2</v>
      </c>
      <c r="F20" s="69">
        <f>F18/N18</f>
        <v>7.5583815259607667E-2</v>
      </c>
      <c r="G20" s="52">
        <f>G18/N18</f>
        <v>0.15612160492597779</v>
      </c>
      <c r="H20" s="69">
        <f>H18/N18</f>
        <v>6.6990530425857328E-2</v>
      </c>
      <c r="I20" s="52">
        <f>I18/N18</f>
        <v>6.2994961334271155E-2</v>
      </c>
      <c r="J20" s="69">
        <f>J18/N18</f>
        <v>0.13970546066935557</v>
      </c>
      <c r="K20" s="52">
        <f>K18/N18</f>
        <v>7.3810668027617446E-2</v>
      </c>
      <c r="L20" s="69">
        <f>L18/N18</f>
        <v>8.6939134073428168E-2</v>
      </c>
      <c r="M20" s="70">
        <f>M18/N18</f>
        <v>8.993682915349295E-2</v>
      </c>
      <c r="N20" s="22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H30" sqref="H30"/>
    </sheetView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66"/>
      <c r="B1" s="29"/>
      <c r="C1" s="336" t="s">
        <v>110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64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76" t="s">
        <v>69</v>
      </c>
      <c r="D3" s="341" t="s">
        <v>4</v>
      </c>
      <c r="E3" s="367" t="s">
        <v>5</v>
      </c>
      <c r="F3" s="385" t="s">
        <v>6</v>
      </c>
      <c r="G3" s="367" t="s">
        <v>7</v>
      </c>
      <c r="H3" s="365" t="s">
        <v>8</v>
      </c>
      <c r="I3" s="367" t="s">
        <v>94</v>
      </c>
      <c r="J3" s="365" t="s">
        <v>9</v>
      </c>
      <c r="K3" s="376" t="s">
        <v>10</v>
      </c>
      <c r="L3" s="341" t="s">
        <v>93</v>
      </c>
      <c r="M3" s="367" t="s">
        <v>11</v>
      </c>
      <c r="N3" s="361"/>
    </row>
    <row r="4" spans="1:14" ht="15.75" thickBot="1" x14ac:dyDescent="0.3">
      <c r="A4" s="368"/>
      <c r="B4" s="362"/>
      <c r="C4" s="378"/>
      <c r="D4" s="368"/>
      <c r="E4" s="368"/>
      <c r="F4" s="386"/>
      <c r="G4" s="368"/>
      <c r="H4" s="366"/>
      <c r="I4" s="368"/>
      <c r="J4" s="366"/>
      <c r="K4" s="378"/>
      <c r="L4" s="368"/>
      <c r="M4" s="368"/>
      <c r="N4" s="362"/>
    </row>
    <row r="5" spans="1:14" x14ac:dyDescent="0.25">
      <c r="A5" s="34">
        <v>1</v>
      </c>
      <c r="B5" s="35" t="s">
        <v>39</v>
      </c>
      <c r="C5" s="80">
        <f>[1]STA_SP2_NO!$J$25</f>
        <v>4</v>
      </c>
      <c r="D5" s="163">
        <f>'[2]СП-2 (н.о.)'!$J$28</f>
        <v>17</v>
      </c>
      <c r="E5" s="79">
        <f>'[3]СП-2 (н.о.)'!$J$28</f>
        <v>12</v>
      </c>
      <c r="F5" s="87">
        <f>[4]STA_SP2_NO!$J$25</f>
        <v>24</v>
      </c>
      <c r="G5" s="79">
        <f>[5]STA_SP2_NO!$J$25</f>
        <v>10</v>
      </c>
      <c r="H5" s="87">
        <f>[6]STA_SP2_NO!$J$25</f>
        <v>13</v>
      </c>
      <c r="I5" s="79">
        <f>[7]STA_SP2_NO!$J$25</f>
        <v>29</v>
      </c>
      <c r="J5" s="87">
        <f>'[8]СП-2 (н.о.)'!$J$28</f>
        <v>13</v>
      </c>
      <c r="K5" s="79">
        <f>'[9]СП-2 (н.о.)'!$J$28</f>
        <v>9</v>
      </c>
      <c r="L5" s="87">
        <f>'[10]СП-2 (н.о.)'!$J$26</f>
        <v>46</v>
      </c>
      <c r="M5" s="79">
        <f>'[11]СП-2 (н.о.)'!$J$28</f>
        <v>15</v>
      </c>
      <c r="N5" s="237">
        <f t="shared" ref="N5:N12" si="0">SUM(C5:M5)</f>
        <v>192</v>
      </c>
    </row>
    <row r="6" spans="1:14" x14ac:dyDescent="0.25">
      <c r="A6" s="36">
        <v>2</v>
      </c>
      <c r="B6" s="37" t="s">
        <v>40</v>
      </c>
      <c r="C6" s="80">
        <f>[1]STA_SP2_NO!$J$26</f>
        <v>7</v>
      </c>
      <c r="D6" s="163">
        <f>'[2]СП-2 (н.о.)'!$J$29</f>
        <v>43</v>
      </c>
      <c r="E6" s="80">
        <f>'[3]СП-2 (н.о.)'!$J$29</f>
        <v>8</v>
      </c>
      <c r="F6" s="87">
        <f>[4]STA_SP2_NO!$J$26</f>
        <v>23</v>
      </c>
      <c r="G6" s="79">
        <f>[5]STA_SP2_NO!$J$26</f>
        <v>9</v>
      </c>
      <c r="H6" s="87">
        <f>[6]STA_SP2_NO!$J$26</f>
        <v>8</v>
      </c>
      <c r="I6" s="79">
        <f>[7]STA_SP2_NO!$J$26</f>
        <v>0</v>
      </c>
      <c r="J6" s="87">
        <f>'[8]СП-2 (н.о.)'!$J$29</f>
        <v>16</v>
      </c>
      <c r="K6" s="79">
        <f>'[9]СП-2 (н.о.)'!$J$29</f>
        <v>18</v>
      </c>
      <c r="L6" s="87">
        <f>'[10]СП-2 (н.о.)'!$J$27</f>
        <v>3</v>
      </c>
      <c r="M6" s="79">
        <f>'[11]СП-2 (н.о.)'!$J$29</f>
        <v>13</v>
      </c>
      <c r="N6" s="67">
        <f t="shared" si="0"/>
        <v>148</v>
      </c>
    </row>
    <row r="7" spans="1:14" x14ac:dyDescent="0.25">
      <c r="A7" s="36">
        <v>3</v>
      </c>
      <c r="B7" s="37" t="s">
        <v>41</v>
      </c>
      <c r="C7" s="80">
        <f>[1]STA_SP2_NO!$J$27</f>
        <v>0</v>
      </c>
      <c r="D7" s="163">
        <f>'[2]СП-2 (н.о.)'!$J$30</f>
        <v>5</v>
      </c>
      <c r="E7" s="66">
        <f>'[3]СП-2 (н.о.)'!$J$30</f>
        <v>1</v>
      </c>
      <c r="F7" s="87">
        <f>[4]STA_SP2_NO!$J$27</f>
        <v>2</v>
      </c>
      <c r="G7" s="79">
        <f>[5]STA_SP2_NO!$J$27</f>
        <v>0</v>
      </c>
      <c r="H7" s="87">
        <f>[6]STA_SP2_NO!$J$27</f>
        <v>2</v>
      </c>
      <c r="I7" s="79">
        <f>[7]STA_SP2_NO!$J$27</f>
        <v>5</v>
      </c>
      <c r="J7" s="87">
        <f>'[8]СП-2 (н.о.)'!$J$30</f>
        <v>1</v>
      </c>
      <c r="K7" s="79">
        <f>'[9]СП-2 (н.о.)'!$J$30</f>
        <v>0</v>
      </c>
      <c r="L7" s="87">
        <f>'[10]СП-2 (н.о.)'!$J$28</f>
        <v>1</v>
      </c>
      <c r="M7" s="79">
        <f>'[11]СП-2 (н.о.)'!$J$30</f>
        <v>2</v>
      </c>
      <c r="N7" s="37">
        <f t="shared" si="0"/>
        <v>19</v>
      </c>
    </row>
    <row r="8" spans="1:14" x14ac:dyDescent="0.25">
      <c r="A8" s="36">
        <v>4</v>
      </c>
      <c r="B8" s="37" t="s">
        <v>42</v>
      </c>
      <c r="C8" s="80">
        <f>[1]STA_SP2_NO!$J$28</f>
        <v>0</v>
      </c>
      <c r="D8" s="163">
        <f>'[2]СП-2 (н.о.)'!$J$31</f>
        <v>0</v>
      </c>
      <c r="E8" s="66">
        <f>'[3]СП-2 (н.о.)'!$J$31</f>
        <v>0</v>
      </c>
      <c r="F8" s="87">
        <f>[4]STA_SP2_NO!$J$28</f>
        <v>0</v>
      </c>
      <c r="G8" s="79">
        <f>[5]STA_SP2_NO!$J$28</f>
        <v>0</v>
      </c>
      <c r="H8" s="87">
        <f>[6]STA_SP2_NO!$J$28</f>
        <v>0</v>
      </c>
      <c r="I8" s="79">
        <f>[7]STA_SP2_NO!$J$28</f>
        <v>0</v>
      </c>
      <c r="J8" s="87">
        <f>'[8]СП-2 (н.о.)'!$J$31</f>
        <v>0</v>
      </c>
      <c r="K8" s="79">
        <f>'[9]СП-2 (н.о.)'!$J$31</f>
        <v>0</v>
      </c>
      <c r="L8" s="87">
        <f>'[10]СП-2 (н.о.)'!$J$29</f>
        <v>0</v>
      </c>
      <c r="M8" s="79">
        <f>'[11]СП-2 (н.о.)'!$J$31</f>
        <v>0</v>
      </c>
      <c r="N8" s="37">
        <f t="shared" si="0"/>
        <v>0</v>
      </c>
    </row>
    <row r="9" spans="1:14" x14ac:dyDescent="0.25">
      <c r="A9" s="36">
        <v>5</v>
      </c>
      <c r="B9" s="37" t="s">
        <v>43</v>
      </c>
      <c r="C9" s="80">
        <f>[1]STA_SP2_NO!$J$29</f>
        <v>0</v>
      </c>
      <c r="D9" s="163">
        <f>'[2]СП-2 (н.о.)'!$J$32</f>
        <v>0</v>
      </c>
      <c r="E9" s="66">
        <f>'[3]СП-2 (н.о.)'!$J$32</f>
        <v>0</v>
      </c>
      <c r="F9" s="87">
        <f>[4]STA_SP2_NO!$J$29</f>
        <v>0</v>
      </c>
      <c r="G9" s="79">
        <f>[5]STA_SP2_NO!$J$29</f>
        <v>0</v>
      </c>
      <c r="H9" s="87">
        <f>[6]STA_SP2_NO!$J$29</f>
        <v>0</v>
      </c>
      <c r="I9" s="79">
        <f>[7]STA_SP2_NO!$J$29</f>
        <v>0</v>
      </c>
      <c r="J9" s="87">
        <f>'[8]СП-2 (н.о.)'!$J$32</f>
        <v>0</v>
      </c>
      <c r="K9" s="79">
        <f>'[9]СП-2 (н.о.)'!$J$32</f>
        <v>0</v>
      </c>
      <c r="L9" s="87">
        <f>'[10]СП-2 (н.о.)'!$J$30</f>
        <v>0</v>
      </c>
      <c r="M9" s="79">
        <f>'[11]СП-2 (н.о.)'!$J$32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80">
        <f>[1]STA_SP2_NO!$J$30</f>
        <v>0</v>
      </c>
      <c r="D10" s="163">
        <f>'[2]СП-2 (н.о.)'!$J$33</f>
        <v>0</v>
      </c>
      <c r="E10" s="66">
        <f>'[3]СП-2 (н.о.)'!$J$33</f>
        <v>0</v>
      </c>
      <c r="F10" s="87">
        <f>[4]STA_SP2_NO!$J$30</f>
        <v>0</v>
      </c>
      <c r="G10" s="79">
        <f>[5]STA_SP2_NO!$J$30</f>
        <v>0</v>
      </c>
      <c r="H10" s="87">
        <f>[6]STA_SP2_NO!$J$30</f>
        <v>0</v>
      </c>
      <c r="I10" s="79">
        <f>[7]STA_SP2_NO!$J$30</f>
        <v>0</v>
      </c>
      <c r="J10" s="87">
        <f>'[8]СП-2 (н.о.)'!$J$33</f>
        <v>0</v>
      </c>
      <c r="K10" s="79">
        <f>'[9]СП-2 (н.о.)'!$J$33</f>
        <v>0</v>
      </c>
      <c r="L10" s="87">
        <f>'[10]СП-2 (н.о.)'!$J$31</f>
        <v>0</v>
      </c>
      <c r="M10" s="79">
        <f>'[11]СП-2 (н.о.)'!$J$33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80">
        <f>[1]STA_SP2_NO!$J$31</f>
        <v>0</v>
      </c>
      <c r="D11" s="163">
        <f>'[2]СП-2 (н.о.)'!$J$34</f>
        <v>1</v>
      </c>
      <c r="E11" s="66">
        <f>'[3]СП-2 (н.о.)'!$J$34</f>
        <v>0</v>
      </c>
      <c r="F11" s="87">
        <f>[4]STA_SP2_NO!$J$31</f>
        <v>1</v>
      </c>
      <c r="G11" s="79">
        <f>[5]STA_SP2_NO!$J$31</f>
        <v>0</v>
      </c>
      <c r="H11" s="87">
        <f>[6]STA_SP2_NO!$J$31</f>
        <v>0</v>
      </c>
      <c r="I11" s="79">
        <f>[7]STA_SP2_NO!$J$31</f>
        <v>3</v>
      </c>
      <c r="J11" s="87">
        <f>'[8]СП-2 (н.о.)'!$J$34</f>
        <v>0</v>
      </c>
      <c r="K11" s="79">
        <f>'[9]СП-2 (н.о.)'!$J$34</f>
        <v>0</v>
      </c>
      <c r="L11" s="87">
        <f>'[10]СП-2 (н.о.)'!$J$32</f>
        <v>1</v>
      </c>
      <c r="M11" s="79">
        <f>'[11]СП-2 (н.о.)'!$J$34</f>
        <v>0</v>
      </c>
      <c r="N11" s="236">
        <f t="shared" si="0"/>
        <v>6</v>
      </c>
    </row>
    <row r="12" spans="1:14" ht="15.75" thickBot="1" x14ac:dyDescent="0.3">
      <c r="A12" s="38">
        <v>8</v>
      </c>
      <c r="B12" s="39" t="s">
        <v>46</v>
      </c>
      <c r="C12" s="80">
        <f>[1]STA_SP2_NO!$J$32</f>
        <v>0</v>
      </c>
      <c r="D12" s="163">
        <f>'[2]СП-2 (н.о.)'!$J$35</f>
        <v>0</v>
      </c>
      <c r="E12" s="81">
        <f>'[3]СП-2 (н.о.)'!$J$35</f>
        <v>0</v>
      </c>
      <c r="F12" s="87">
        <f>[4]STA_SP2_NO!$J$32</f>
        <v>0</v>
      </c>
      <c r="G12" s="79">
        <f>[5]STA_SP2_NO!$J$32</f>
        <v>0</v>
      </c>
      <c r="H12" s="87">
        <f>[6]STA_SP2_NO!$J$32</f>
        <v>0</v>
      </c>
      <c r="I12" s="79">
        <f>[7]STA_SP2_NO!$J$32</f>
        <v>0</v>
      </c>
      <c r="J12" s="87">
        <f>'[8]СП-2 (н.о.)'!$J$35</f>
        <v>0</v>
      </c>
      <c r="K12" s="79">
        <f>'[9]СП-2 (н.о.)'!$J$35</f>
        <v>0</v>
      </c>
      <c r="L12" s="87">
        <f>'[10]СП-2 (н.о.)'!$J$33</f>
        <v>0</v>
      </c>
      <c r="M12" s="79">
        <f>'[11]СП-2 (н.о.)'!$J$35</f>
        <v>0</v>
      </c>
      <c r="N12" s="235">
        <f t="shared" si="0"/>
        <v>0</v>
      </c>
    </row>
    <row r="13" spans="1:14" ht="15.75" thickBot="1" x14ac:dyDescent="0.3">
      <c r="A13" s="40"/>
      <c r="B13" s="41" t="s">
        <v>54</v>
      </c>
      <c r="C13" s="45">
        <f t="shared" ref="C13:N13" si="1">SUM(C5:C12)</f>
        <v>11</v>
      </c>
      <c r="D13" s="43">
        <f t="shared" si="1"/>
        <v>66</v>
      </c>
      <c r="E13" s="45">
        <f t="shared" si="1"/>
        <v>21</v>
      </c>
      <c r="F13" s="46">
        <f t="shared" si="1"/>
        <v>50</v>
      </c>
      <c r="G13" s="45">
        <f t="shared" si="1"/>
        <v>19</v>
      </c>
      <c r="H13" s="46">
        <f t="shared" si="1"/>
        <v>23</v>
      </c>
      <c r="I13" s="45">
        <f t="shared" si="1"/>
        <v>37</v>
      </c>
      <c r="J13" s="46">
        <f t="shared" si="1"/>
        <v>30</v>
      </c>
      <c r="K13" s="45">
        <f t="shared" si="1"/>
        <v>27</v>
      </c>
      <c r="L13" s="46">
        <f>SUM(L5:L12)</f>
        <v>51</v>
      </c>
      <c r="M13" s="45">
        <f t="shared" si="1"/>
        <v>30</v>
      </c>
      <c r="N13" s="43">
        <f t="shared" si="1"/>
        <v>365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92" t="s">
        <v>53</v>
      </c>
      <c r="B16" s="393"/>
      <c r="C16" s="68">
        <f>C13/N13</f>
        <v>3.0136986301369864E-2</v>
      </c>
      <c r="D16" s="69">
        <f>D13/N13</f>
        <v>0.18082191780821918</v>
      </c>
      <c r="E16" s="52">
        <f>E13/N13</f>
        <v>5.7534246575342465E-2</v>
      </c>
      <c r="F16" s="69">
        <f>F13/N13</f>
        <v>0.13698630136986301</v>
      </c>
      <c r="G16" s="52">
        <f>G13/N13</f>
        <v>5.2054794520547946E-2</v>
      </c>
      <c r="H16" s="69">
        <f>H13/N13</f>
        <v>6.3013698630136991E-2</v>
      </c>
      <c r="I16" s="52">
        <f>I13/N13</f>
        <v>0.10136986301369863</v>
      </c>
      <c r="J16" s="69">
        <f>J13/N13</f>
        <v>8.2191780821917804E-2</v>
      </c>
      <c r="K16" s="52">
        <f>K13/N13</f>
        <v>7.3972602739726029E-2</v>
      </c>
      <c r="L16" s="69">
        <f>L13/N13</f>
        <v>0.13972602739726028</v>
      </c>
      <c r="M16" s="70">
        <f>M13/N13</f>
        <v>8.2191780821917804E-2</v>
      </c>
      <c r="N16" s="221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29"/>
      <c r="C18" s="336" t="s">
        <v>111</v>
      </c>
      <c r="D18" s="337"/>
      <c r="E18" s="337"/>
      <c r="F18" s="337"/>
      <c r="G18" s="337"/>
      <c r="H18" s="337"/>
      <c r="I18" s="337"/>
      <c r="J18" s="338"/>
      <c r="K18" s="338"/>
      <c r="L18" s="29"/>
      <c r="M18" s="29"/>
      <c r="N18" s="218" t="s">
        <v>36</v>
      </c>
    </row>
    <row r="19" spans="1:14" ht="15.75" thickBot="1" x14ac:dyDescent="0.3">
      <c r="A19" s="339" t="s">
        <v>0</v>
      </c>
      <c r="B19" s="341" t="s">
        <v>1</v>
      </c>
      <c r="C19" s="360" t="s">
        <v>2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41" t="s">
        <v>3</v>
      </c>
    </row>
    <row r="20" spans="1:14" x14ac:dyDescent="0.25">
      <c r="A20" s="371"/>
      <c r="B20" s="372"/>
      <c r="C20" s="376" t="s">
        <v>69</v>
      </c>
      <c r="D20" s="341" t="s">
        <v>4</v>
      </c>
      <c r="E20" s="367" t="s">
        <v>5</v>
      </c>
      <c r="F20" s="385" t="s">
        <v>6</v>
      </c>
      <c r="G20" s="367" t="s">
        <v>7</v>
      </c>
      <c r="H20" s="365" t="s">
        <v>8</v>
      </c>
      <c r="I20" s="367" t="s">
        <v>94</v>
      </c>
      <c r="J20" s="365" t="s">
        <v>9</v>
      </c>
      <c r="K20" s="376" t="s">
        <v>10</v>
      </c>
      <c r="L20" s="341" t="s">
        <v>93</v>
      </c>
      <c r="M20" s="367" t="s">
        <v>11</v>
      </c>
      <c r="N20" s="361"/>
    </row>
    <row r="21" spans="1:14" ht="15.75" thickBot="1" x14ac:dyDescent="0.3">
      <c r="A21" s="368"/>
      <c r="B21" s="362"/>
      <c r="C21" s="378"/>
      <c r="D21" s="368"/>
      <c r="E21" s="368"/>
      <c r="F21" s="386"/>
      <c r="G21" s="368"/>
      <c r="H21" s="366"/>
      <c r="I21" s="368"/>
      <c r="J21" s="366"/>
      <c r="K21" s="378"/>
      <c r="L21" s="368"/>
      <c r="M21" s="368"/>
      <c r="N21" s="362"/>
    </row>
    <row r="22" spans="1:14" x14ac:dyDescent="0.25">
      <c r="A22" s="34">
        <v>1</v>
      </c>
      <c r="B22" s="35" t="s">
        <v>39</v>
      </c>
      <c r="C22" s="80">
        <f>[1]STA_SP2_NO!$K$25</f>
        <v>365.38</v>
      </c>
      <c r="D22" s="163">
        <f>'[2]СП-2 (н.о.)'!$K$28</f>
        <v>2639.4020900000005</v>
      </c>
      <c r="E22" s="79">
        <f>'[3]СП-2 (н.о.)'!$K$28</f>
        <v>1065</v>
      </c>
      <c r="F22" s="87">
        <f>[4]STA_SP2_NO!$K$25</f>
        <v>1697.99</v>
      </c>
      <c r="G22" s="79">
        <f>[5]STA_SP2_NO!$K$25</f>
        <v>1204</v>
      </c>
      <c r="H22" s="87">
        <f>[6]STA_SP2_NO!$K$25</f>
        <v>1791</v>
      </c>
      <c r="I22" s="79">
        <f>[7]STA_SP2_NO!$K$25</f>
        <v>2746</v>
      </c>
      <c r="J22" s="87">
        <f>'[8]СП-2 (н.о.)'!$K$28</f>
        <v>1949</v>
      </c>
      <c r="K22" s="79">
        <f>'[9]СП-2 (н.о.)'!$K$28</f>
        <v>1489</v>
      </c>
      <c r="L22" s="87">
        <f>'[10]СП-2 (н.о.)'!$K$26</f>
        <v>11436.16</v>
      </c>
      <c r="M22" s="79">
        <f>'[11]СП-2 (н.о.)'!$K$28</f>
        <v>5135</v>
      </c>
      <c r="N22" s="163">
        <f t="shared" ref="N22:N29" si="2">SUM(C22:M22)</f>
        <v>31517.932090000002</v>
      </c>
    </row>
    <row r="23" spans="1:14" x14ac:dyDescent="0.25">
      <c r="A23" s="36">
        <v>2</v>
      </c>
      <c r="B23" s="37" t="s">
        <v>40</v>
      </c>
      <c r="C23" s="80">
        <f>[1]STA_SP2_NO!$K$26</f>
        <v>2095.36</v>
      </c>
      <c r="D23" s="163">
        <f>'[2]СП-2 (н.о.)'!$K$29</f>
        <v>7402.835939999999</v>
      </c>
      <c r="E23" s="80">
        <f>'[3]СП-2 (н.о.)'!$K$29</f>
        <v>2421</v>
      </c>
      <c r="F23" s="87">
        <f>[4]STA_SP2_NO!$K$26</f>
        <v>5014.37</v>
      </c>
      <c r="G23" s="79">
        <f>[5]STA_SP2_NO!$K$26</f>
        <v>722</v>
      </c>
      <c r="H23" s="87">
        <f>[6]STA_SP2_NO!$K$26</f>
        <v>2792</v>
      </c>
      <c r="I23" s="79">
        <f>[7]STA_SP2_NO!$K$26</f>
        <v>0</v>
      </c>
      <c r="J23" s="87">
        <f>'[8]СП-2 (н.о.)'!$K$29</f>
        <v>3157</v>
      </c>
      <c r="K23" s="79">
        <f>'[9]СП-2 (н.о.)'!$K$29</f>
        <v>5283</v>
      </c>
      <c r="L23" s="87">
        <f>'[10]СП-2 (н.о.)'!$K$27</f>
        <v>1935.37</v>
      </c>
      <c r="M23" s="79">
        <f>'[11]СП-2 (н.о.)'!$K$29</f>
        <v>2248</v>
      </c>
      <c r="N23" s="67">
        <f t="shared" si="2"/>
        <v>33070.935939999996</v>
      </c>
    </row>
    <row r="24" spans="1:14" x14ac:dyDescent="0.25">
      <c r="A24" s="36">
        <v>3</v>
      </c>
      <c r="B24" s="37" t="s">
        <v>41</v>
      </c>
      <c r="C24" s="80">
        <f>[1]STA_SP2_NO!$K$27</f>
        <v>39.369999999999997</v>
      </c>
      <c r="D24" s="163">
        <f>'[2]СП-2 (н.о.)'!$K$30</f>
        <v>780.86290999999994</v>
      </c>
      <c r="E24" s="80">
        <f>'[3]СП-2 (н.о.)'!$K$30</f>
        <v>167</v>
      </c>
      <c r="F24" s="87">
        <f>[4]STA_SP2_NO!$K$27</f>
        <v>415.14</v>
      </c>
      <c r="G24" s="79">
        <f>[5]STA_SP2_NO!$K$27</f>
        <v>1</v>
      </c>
      <c r="H24" s="87">
        <f>[6]STA_SP2_NO!$K$27</f>
        <v>106</v>
      </c>
      <c r="I24" s="79">
        <f>[7]STA_SP2_NO!$K$27</f>
        <v>204</v>
      </c>
      <c r="J24" s="87">
        <f>'[8]СП-2 (н.о.)'!$K$30</f>
        <v>127</v>
      </c>
      <c r="K24" s="79">
        <f>'[9]СП-2 (н.о.)'!$K$30</f>
        <v>0</v>
      </c>
      <c r="L24" s="87">
        <f>'[10]СП-2 (н.о.)'!$K$28</f>
        <v>2101.0300000000002</v>
      </c>
      <c r="M24" s="79">
        <f>'[11]СП-2 (н.о.)'!$K$30</f>
        <v>178</v>
      </c>
      <c r="N24" s="236">
        <f t="shared" si="2"/>
        <v>4119.4029100000007</v>
      </c>
    </row>
    <row r="25" spans="1:14" x14ac:dyDescent="0.25">
      <c r="A25" s="36">
        <v>4</v>
      </c>
      <c r="B25" s="37" t="s">
        <v>42</v>
      </c>
      <c r="C25" s="80">
        <f>[1]STA_SP2_NO!$K$28</f>
        <v>0</v>
      </c>
      <c r="D25" s="163">
        <f>'[2]СП-2 (н.о.)'!$K$31</f>
        <v>0</v>
      </c>
      <c r="E25" s="66">
        <f>'[3]СП-2 (н.о.)'!$K$31</f>
        <v>0</v>
      </c>
      <c r="F25" s="87">
        <f>[4]STA_SP2_NO!$K$28</f>
        <v>0</v>
      </c>
      <c r="G25" s="79">
        <f>[5]STA_SP2_NO!$K$28</f>
        <v>0</v>
      </c>
      <c r="H25" s="87">
        <f>[6]STA_SP2_NO!$K$28</f>
        <v>0</v>
      </c>
      <c r="I25" s="79">
        <f>[7]STA_SP2_NO!$K$28</f>
        <v>0</v>
      </c>
      <c r="J25" s="87">
        <f>'[8]СП-2 (н.о.)'!$K$31</f>
        <v>0</v>
      </c>
      <c r="K25" s="79">
        <f>'[9]СП-2 (н.о.)'!$K$31</f>
        <v>0</v>
      </c>
      <c r="L25" s="87">
        <f>'[10]СП-2 (н.о.)'!$K$29</f>
        <v>0</v>
      </c>
      <c r="M25" s="79">
        <f>'[11]СП-2 (н.о.)'!$K$31</f>
        <v>0</v>
      </c>
      <c r="N25" s="236">
        <f t="shared" si="2"/>
        <v>0</v>
      </c>
    </row>
    <row r="26" spans="1:14" x14ac:dyDescent="0.25">
      <c r="A26" s="36">
        <v>5</v>
      </c>
      <c r="B26" s="37" t="s">
        <v>43</v>
      </c>
      <c r="C26" s="80">
        <f>[1]STA_SP2_NO!$K$29</f>
        <v>0</v>
      </c>
      <c r="D26" s="163">
        <f>'[2]СП-2 (н.о.)'!$K$32</f>
        <v>0</v>
      </c>
      <c r="E26" s="66">
        <f>'[3]СП-2 (н.о.)'!$K$32</f>
        <v>0</v>
      </c>
      <c r="F26" s="87">
        <f>[4]STA_SP2_NO!$K$29</f>
        <v>0</v>
      </c>
      <c r="G26" s="79">
        <f>[5]STA_SP2_NO!$K$29</f>
        <v>0</v>
      </c>
      <c r="H26" s="87">
        <f>[6]STA_SP2_NO!$K$29</f>
        <v>0</v>
      </c>
      <c r="I26" s="79">
        <f>[7]STA_SP2_NO!$K$29</f>
        <v>0</v>
      </c>
      <c r="J26" s="87">
        <f>'[8]СП-2 (н.о.)'!$K$32</f>
        <v>54</v>
      </c>
      <c r="K26" s="79">
        <f>'[9]СП-2 (н.о.)'!$K$32</f>
        <v>0</v>
      </c>
      <c r="L26" s="87">
        <f>'[10]СП-2 (н.о.)'!$K$30</f>
        <v>0</v>
      </c>
      <c r="M26" s="79">
        <f>'[11]СП-2 (н.о.)'!$K$32</f>
        <v>0</v>
      </c>
      <c r="N26" s="37">
        <f t="shared" si="2"/>
        <v>54</v>
      </c>
    </row>
    <row r="27" spans="1:14" x14ac:dyDescent="0.25">
      <c r="A27" s="36">
        <v>6</v>
      </c>
      <c r="B27" s="37" t="s">
        <v>44</v>
      </c>
      <c r="C27" s="80">
        <f>[1]STA_SP2_NO!$K$30</f>
        <v>0</v>
      </c>
      <c r="D27" s="163">
        <f>'[2]СП-2 (н.о.)'!$K$33</f>
        <v>0</v>
      </c>
      <c r="E27" s="66">
        <f>'[3]СП-2 (н.о.)'!$K$33</f>
        <v>0</v>
      </c>
      <c r="F27" s="87">
        <f>[4]STA_SP2_NO!$K$30</f>
        <v>0</v>
      </c>
      <c r="G27" s="79">
        <f>[5]STA_SP2_NO!$K$30</f>
        <v>0</v>
      </c>
      <c r="H27" s="87">
        <f>[6]STA_SP2_NO!$K$30</f>
        <v>0</v>
      </c>
      <c r="I27" s="79">
        <f>[7]STA_SP2_NO!$K$30</f>
        <v>0</v>
      </c>
      <c r="J27" s="87">
        <f>'[8]СП-2 (н.о.)'!$K$33</f>
        <v>0</v>
      </c>
      <c r="K27" s="79">
        <f>'[9]СП-2 (н.о.)'!$K$33</f>
        <v>0</v>
      </c>
      <c r="L27" s="87">
        <f>'[10]СП-2 (н.о.)'!$K$31</f>
        <v>0</v>
      </c>
      <c r="M27" s="79">
        <f>'[11]СП-2 (н.о.)'!$K$33</f>
        <v>0</v>
      </c>
      <c r="N27" s="37">
        <f t="shared" si="2"/>
        <v>0</v>
      </c>
    </row>
    <row r="28" spans="1:14" x14ac:dyDescent="0.25">
      <c r="A28" s="36">
        <v>7</v>
      </c>
      <c r="B28" s="37" t="s">
        <v>45</v>
      </c>
      <c r="C28" s="80">
        <f>[1]STA_SP2_NO!$K$31</f>
        <v>0</v>
      </c>
      <c r="D28" s="163">
        <f>'[2]СП-2 (н.о.)'!$K$34</f>
        <v>119.25227000000001</v>
      </c>
      <c r="E28" s="66">
        <f>'[3]СП-2 (н.о.)'!$K$34</f>
        <v>0</v>
      </c>
      <c r="F28" s="87">
        <f>[4]STA_SP2_NO!$K$31</f>
        <v>0</v>
      </c>
      <c r="G28" s="79">
        <f>[5]STA_SP2_NO!$K$31</f>
        <v>0</v>
      </c>
      <c r="H28" s="87">
        <f>[6]STA_SP2_NO!$K$31</f>
        <v>0</v>
      </c>
      <c r="I28" s="79">
        <f>[7]STA_SP2_NO!$K$31</f>
        <v>516</v>
      </c>
      <c r="J28" s="87">
        <f>'[8]СП-2 (н.о.)'!$K$34</f>
        <v>0</v>
      </c>
      <c r="K28" s="79">
        <f>'[9]СП-2 (н.о.)'!$K$34</f>
        <v>0</v>
      </c>
      <c r="L28" s="87">
        <f>'[10]СП-2 (н.о.)'!$K$32</f>
        <v>12.3</v>
      </c>
      <c r="M28" s="79">
        <f>'[11]СП-2 (н.о.)'!$K$34</f>
        <v>0</v>
      </c>
      <c r="N28" s="67">
        <f t="shared" si="2"/>
        <v>647.55226999999991</v>
      </c>
    </row>
    <row r="29" spans="1:14" ht="15.75" thickBot="1" x14ac:dyDescent="0.3">
      <c r="A29" s="38">
        <v>8</v>
      </c>
      <c r="B29" s="39" t="s">
        <v>46</v>
      </c>
      <c r="C29" s="80">
        <f>[1]STA_SP2_NO!$K$32</f>
        <v>0</v>
      </c>
      <c r="D29" s="163">
        <f>'[2]СП-2 (н.о.)'!$K$35</f>
        <v>0</v>
      </c>
      <c r="E29" s="81">
        <f>'[3]СП-2 (н.о.)'!$K$35</f>
        <v>0</v>
      </c>
      <c r="F29" s="87">
        <f>[4]STA_SP2_NO!$K$32</f>
        <v>0</v>
      </c>
      <c r="G29" s="79">
        <f>[5]STA_SP2_NO!$K$32</f>
        <v>0</v>
      </c>
      <c r="H29" s="87">
        <f>[6]STA_SP2_NO!$K$32</f>
        <v>0</v>
      </c>
      <c r="I29" s="79">
        <f>[7]STA_SP2_NO!$K$32</f>
        <v>0</v>
      </c>
      <c r="J29" s="87">
        <f>'[8]СП-2 (н.о.)'!$K$35</f>
        <v>0</v>
      </c>
      <c r="K29" s="79">
        <f>'[9]СП-2 (н.о.)'!$K$35</f>
        <v>0</v>
      </c>
      <c r="L29" s="87">
        <f>'[10]СП-2 (н.о.)'!$K$33</f>
        <v>0</v>
      </c>
      <c r="M29" s="79">
        <f>'[11]СП-2 (н.о.)'!$K$35</f>
        <v>0</v>
      </c>
      <c r="N29" s="258">
        <f t="shared" si="2"/>
        <v>0</v>
      </c>
    </row>
    <row r="30" spans="1:14" ht="15.75" thickBot="1" x14ac:dyDescent="0.3">
      <c r="A30" s="71"/>
      <c r="B30" s="41" t="s">
        <v>3</v>
      </c>
      <c r="C30" s="169">
        <f>SUM(C22:C28)</f>
        <v>2500.11</v>
      </c>
      <c r="D30" s="57">
        <f t="shared" ref="D30:K30" si="3">SUM(D22:D29)</f>
        <v>10942.353210000001</v>
      </c>
      <c r="E30" s="45">
        <f t="shared" si="3"/>
        <v>3653</v>
      </c>
      <c r="F30" s="137">
        <f>SUM(F22:F28)</f>
        <v>7127.5</v>
      </c>
      <c r="G30" s="45">
        <f>SUM(G22:G28)</f>
        <v>1927</v>
      </c>
      <c r="H30" s="46">
        <f t="shared" si="3"/>
        <v>4689</v>
      </c>
      <c r="I30" s="45">
        <f>SUM(I22:I29)</f>
        <v>3466</v>
      </c>
      <c r="J30" s="46">
        <f t="shared" si="3"/>
        <v>5287</v>
      </c>
      <c r="K30" s="45">
        <f t="shared" si="3"/>
        <v>6772</v>
      </c>
      <c r="L30" s="46">
        <f>SUM(L22:L28)</f>
        <v>15484.859999999999</v>
      </c>
      <c r="M30" s="95">
        <f>SUM(M22:M29)</f>
        <v>7561</v>
      </c>
      <c r="N30" s="43">
        <f>SUM(C30:M30)</f>
        <v>69409.823210000002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94" t="s">
        <v>53</v>
      </c>
      <c r="B32" s="395"/>
      <c r="C32" s="94">
        <f>C30/N30</f>
        <v>3.6019541390213551E-2</v>
      </c>
      <c r="D32" s="93">
        <f>D30/N30</f>
        <v>0.15764848120839928</v>
      </c>
      <c r="E32" s="94">
        <f>E30/N30</f>
        <v>5.2629438184099937E-2</v>
      </c>
      <c r="F32" s="51">
        <f>F30/N30</f>
        <v>0.10268719426695108</v>
      </c>
      <c r="G32" s="94">
        <f>G30/N30</f>
        <v>2.7762640947374916E-2</v>
      </c>
      <c r="H32" s="51">
        <f>H30/N30</f>
        <v>6.7555279399190968E-2</v>
      </c>
      <c r="I32" s="94">
        <f>I30/N30</f>
        <v>4.993529503041072E-2</v>
      </c>
      <c r="J32" s="51">
        <f>J30/N30</f>
        <v>7.6170774617940418E-2</v>
      </c>
      <c r="K32" s="94">
        <f>K30/N30</f>
        <v>9.7565440838413564E-2</v>
      </c>
      <c r="L32" s="51">
        <f>L30/N30</f>
        <v>0.22309320617559311</v>
      </c>
      <c r="M32" s="94">
        <f>M30/N30</f>
        <v>0.10893270794141242</v>
      </c>
      <c r="N32" s="51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H29" sqref="H29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29"/>
      <c r="C1" s="336" t="s">
        <v>112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64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76" t="s">
        <v>69</v>
      </c>
      <c r="D3" s="341" t="s">
        <v>4</v>
      </c>
      <c r="E3" s="367" t="s">
        <v>5</v>
      </c>
      <c r="F3" s="385" t="s">
        <v>6</v>
      </c>
      <c r="G3" s="367" t="s">
        <v>7</v>
      </c>
      <c r="H3" s="365" t="s">
        <v>8</v>
      </c>
      <c r="I3" s="367" t="s">
        <v>94</v>
      </c>
      <c r="J3" s="365" t="s">
        <v>9</v>
      </c>
      <c r="K3" s="376" t="s">
        <v>10</v>
      </c>
      <c r="L3" s="341" t="s">
        <v>93</v>
      </c>
      <c r="M3" s="367" t="s">
        <v>11</v>
      </c>
      <c r="N3" s="361"/>
    </row>
    <row r="4" spans="1:14" ht="15.75" thickBot="1" x14ac:dyDescent="0.3">
      <c r="A4" s="368"/>
      <c r="B4" s="362"/>
      <c r="C4" s="378"/>
      <c r="D4" s="368"/>
      <c r="E4" s="368"/>
      <c r="F4" s="386"/>
      <c r="G4" s="368"/>
      <c r="H4" s="366"/>
      <c r="I4" s="368"/>
      <c r="J4" s="366"/>
      <c r="K4" s="378"/>
      <c r="L4" s="368"/>
      <c r="M4" s="368"/>
      <c r="N4" s="362"/>
    </row>
    <row r="5" spans="1:14" x14ac:dyDescent="0.25">
      <c r="A5" s="34">
        <v>1</v>
      </c>
      <c r="B5" s="35" t="s">
        <v>39</v>
      </c>
      <c r="C5" s="80">
        <f>[1]STA_SP2_NO!$J$34</f>
        <v>2</v>
      </c>
      <c r="D5" s="163">
        <f>'[2]СП-2 (н.о.)'!$J$37</f>
        <v>0</v>
      </c>
      <c r="E5" s="79">
        <f>'[3]СП-2 (н.о.)'!$J$37</f>
        <v>5</v>
      </c>
      <c r="F5" s="87">
        <f>[4]STA_SP2_NO!$J$34</f>
        <v>0</v>
      </c>
      <c r="G5" s="79">
        <f>[5]STA_SP2_NO!$J$34</f>
        <v>0</v>
      </c>
      <c r="H5" s="87">
        <f>[6]STA_SP2_NO!$J$34</f>
        <v>4</v>
      </c>
      <c r="I5" s="79">
        <f>[7]STA_SP2_NO!$J$34</f>
        <v>0</v>
      </c>
      <c r="J5" s="87">
        <f>'[8]СП-2 (н.о.)'!$J$37</f>
        <v>0</v>
      </c>
      <c r="K5" s="79">
        <f>'[9]СП-2 (н.о.)'!$J$37</f>
        <v>0</v>
      </c>
      <c r="L5" s="87">
        <f>'[10]СП-2 (н.о.)'!$J$35</f>
        <v>0</v>
      </c>
      <c r="M5" s="79">
        <f>'[11]СП-2 (н.о.)'!$J$37</f>
        <v>0</v>
      </c>
      <c r="N5" s="163">
        <f t="shared" ref="N5:N12" si="0">SUM(C5:M5)</f>
        <v>11</v>
      </c>
    </row>
    <row r="6" spans="1:14" x14ac:dyDescent="0.25">
      <c r="A6" s="36">
        <v>2</v>
      </c>
      <c r="B6" s="37" t="s">
        <v>40</v>
      </c>
      <c r="C6" s="80">
        <f>[1]STA_SP2_NO!$J$35</f>
        <v>0</v>
      </c>
      <c r="D6" s="163">
        <f>'[2]СП-2 (н.о.)'!$J$38</f>
        <v>0</v>
      </c>
      <c r="E6" s="80">
        <f>'[3]СП-2 (н.о.)'!$J$38</f>
        <v>0</v>
      </c>
      <c r="F6" s="87">
        <f>[4]STA_SP2_NO!$J$35</f>
        <v>0</v>
      </c>
      <c r="G6" s="79">
        <f>[5]STA_SP2_NO!$J$35</f>
        <v>0</v>
      </c>
      <c r="H6" s="87">
        <f>[6]STA_SP2_NO!$J$35</f>
        <v>0</v>
      </c>
      <c r="I6" s="79">
        <f>[7]STA_SP2_NO!$J$35</f>
        <v>0</v>
      </c>
      <c r="J6" s="87">
        <f>'[8]СП-2 (н.о.)'!$J$38</f>
        <v>0</v>
      </c>
      <c r="K6" s="79">
        <f>'[9]СП-2 (н.о.)'!$J$38</f>
        <v>0</v>
      </c>
      <c r="L6" s="87">
        <f>'[10]СП-2 (н.о.)'!$J$36</f>
        <v>0</v>
      </c>
      <c r="M6" s="79">
        <f>'[11]СП-2 (н.о.)'!$J$38</f>
        <v>0</v>
      </c>
      <c r="N6" s="67">
        <f t="shared" si="0"/>
        <v>0</v>
      </c>
    </row>
    <row r="7" spans="1:14" x14ac:dyDescent="0.25">
      <c r="A7" s="36">
        <v>3</v>
      </c>
      <c r="B7" s="37" t="s">
        <v>41</v>
      </c>
      <c r="C7" s="80">
        <f>[1]STA_SP2_NO!$J$36</f>
        <v>0</v>
      </c>
      <c r="D7" s="163">
        <f>'[2]СП-2 (н.о.)'!$J$39</f>
        <v>0</v>
      </c>
      <c r="E7" s="80">
        <f>'[3]СП-2 (н.о.)'!$J$39</f>
        <v>0</v>
      </c>
      <c r="F7" s="87">
        <f>[4]STA_SP2_NO!$J$36</f>
        <v>0</v>
      </c>
      <c r="G7" s="79">
        <f>[5]STA_SP2_NO!$J$36</f>
        <v>0</v>
      </c>
      <c r="H7" s="87">
        <f>[6]STA_SP2_NO!$J$36</f>
        <v>0</v>
      </c>
      <c r="I7" s="79">
        <f>[7]STA_SP2_NO!$J$36</f>
        <v>0</v>
      </c>
      <c r="J7" s="87">
        <f>'[8]СП-2 (н.о.)'!$J$39</f>
        <v>0</v>
      </c>
      <c r="K7" s="79">
        <f>'[9]СП-2 (н.о.)'!$J$39</f>
        <v>0</v>
      </c>
      <c r="L7" s="87">
        <f>'[10]СП-2 (н.о.)'!$J$37</f>
        <v>0</v>
      </c>
      <c r="M7" s="79">
        <f>'[11]СП-2 (н.о.)'!$J$39</f>
        <v>0</v>
      </c>
      <c r="N7" s="67">
        <f t="shared" si="0"/>
        <v>0</v>
      </c>
    </row>
    <row r="8" spans="1:14" x14ac:dyDescent="0.25">
      <c r="A8" s="36">
        <v>4</v>
      </c>
      <c r="B8" s="37" t="s">
        <v>42</v>
      </c>
      <c r="C8" s="80">
        <f>[1]STA_SP2_NO!$J$37</f>
        <v>0</v>
      </c>
      <c r="D8" s="163">
        <f>'[2]СП-2 (н.о.)'!$J$40</f>
        <v>0</v>
      </c>
      <c r="E8" s="66">
        <f>'[3]СП-2 (н.о.)'!$J$40</f>
        <v>0</v>
      </c>
      <c r="F8" s="87">
        <f>[4]STA_SP2_NO!$J$37</f>
        <v>0</v>
      </c>
      <c r="G8" s="79">
        <f>[5]STA_SP2_NO!$J$37</f>
        <v>0</v>
      </c>
      <c r="H8" s="87">
        <f>[6]STA_SP2_NO!$J$37</f>
        <v>0</v>
      </c>
      <c r="I8" s="79">
        <f>[7]STA_SP2_NO!$J$37</f>
        <v>0</v>
      </c>
      <c r="J8" s="87">
        <f>'[8]СП-2 (н.о.)'!$J$40</f>
        <v>0</v>
      </c>
      <c r="K8" s="79">
        <f>'[9]СП-2 (н.о.)'!$J$40</f>
        <v>0</v>
      </c>
      <c r="L8" s="87">
        <f>'[10]СП-2 (н.о.)'!$J$38</f>
        <v>0</v>
      </c>
      <c r="M8" s="79">
        <f>'[11]СП-2 (н.о.)'!$J$40</f>
        <v>0</v>
      </c>
      <c r="N8" s="67">
        <f t="shared" si="0"/>
        <v>0</v>
      </c>
    </row>
    <row r="9" spans="1:14" x14ac:dyDescent="0.25">
      <c r="A9" s="36">
        <v>5</v>
      </c>
      <c r="B9" s="37" t="s">
        <v>43</v>
      </c>
      <c r="C9" s="80">
        <f>[1]STA_SP2_NO!$J$38</f>
        <v>0</v>
      </c>
      <c r="D9" s="163">
        <f>'[2]СП-2 (н.о.)'!$J$41</f>
        <v>0</v>
      </c>
      <c r="E9" s="66">
        <f>'[3]СП-2 (н.о.)'!$J$41</f>
        <v>0</v>
      </c>
      <c r="F9" s="87">
        <f>[4]STA_SP2_NO!$J$38</f>
        <v>0</v>
      </c>
      <c r="G9" s="79">
        <f>[5]STA_SP2_NO!$J$38</f>
        <v>0</v>
      </c>
      <c r="H9" s="87">
        <f>[6]STA_SP2_NO!$J$38</f>
        <v>0</v>
      </c>
      <c r="I9" s="79">
        <f>[7]STA_SP2_NO!$J$38</f>
        <v>0</v>
      </c>
      <c r="J9" s="87">
        <f>'[8]СП-2 (н.о.)'!$J$41</f>
        <v>0</v>
      </c>
      <c r="K9" s="79">
        <f>'[9]СП-2 (н.о.)'!$J$41</f>
        <v>0</v>
      </c>
      <c r="L9" s="87">
        <f>'[10]СП-2 (н.о.)'!$J$39</f>
        <v>0</v>
      </c>
      <c r="M9" s="79">
        <f>'[11]СП-2 (н.о.)'!$J$41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80">
        <f>[1]STA_SP2_NO!$J$39</f>
        <v>0</v>
      </c>
      <c r="D10" s="163">
        <f>'[2]СП-2 (н.о.)'!$J$42</f>
        <v>0</v>
      </c>
      <c r="E10" s="66">
        <f>'[3]СП-2 (н.о.)'!$J$42</f>
        <v>0</v>
      </c>
      <c r="F10" s="87">
        <f>[4]STA_SP2_NO!$J$39</f>
        <v>0</v>
      </c>
      <c r="G10" s="79">
        <f>[5]STA_SP2_NO!$J$39</f>
        <v>0</v>
      </c>
      <c r="H10" s="87">
        <f>[6]STA_SP2_NO!$J$39</f>
        <v>0</v>
      </c>
      <c r="I10" s="79">
        <f>[7]STA_SP2_NO!$J$39</f>
        <v>0</v>
      </c>
      <c r="J10" s="87">
        <f>'[8]СП-2 (н.о.)'!$J$42</f>
        <v>0</v>
      </c>
      <c r="K10" s="79">
        <f>'[9]СП-2 (н.о.)'!$J$42</f>
        <v>0</v>
      </c>
      <c r="L10" s="87">
        <f>'[10]СП-2 (н.о.)'!$J$40</f>
        <v>0</v>
      </c>
      <c r="M10" s="79">
        <f>'[11]СП-2 (н.о.)'!$J$42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80">
        <f>[1]STA_SP2_NO!$J$40</f>
        <v>0</v>
      </c>
      <c r="D11" s="163">
        <f>'[2]СП-2 (н.о.)'!$J$43</f>
        <v>0</v>
      </c>
      <c r="E11" s="66">
        <f>'[3]СП-2 (н.о.)'!$J$43</f>
        <v>0</v>
      </c>
      <c r="F11" s="87">
        <f>[4]STA_SP2_NO!$J$40</f>
        <v>0</v>
      </c>
      <c r="G11" s="79">
        <f>[5]STA_SP2_NO!$J$40</f>
        <v>0</v>
      </c>
      <c r="H11" s="87">
        <f>[6]STA_SP2_NO!$J$40</f>
        <v>0</v>
      </c>
      <c r="I11" s="79">
        <f>[7]STA_SP2_NO!$J$40</f>
        <v>0</v>
      </c>
      <c r="J11" s="87">
        <f>'[8]СП-2 (н.о.)'!$J$43</f>
        <v>0</v>
      </c>
      <c r="K11" s="79">
        <f>'[9]СП-2 (н.о.)'!$J$43</f>
        <v>0</v>
      </c>
      <c r="L11" s="87">
        <f>'[10]СП-2 (н.о.)'!$J$41</f>
        <v>0</v>
      </c>
      <c r="M11" s="79">
        <f>'[11]СП-2 (н.о.)'!$J$43</f>
        <v>0</v>
      </c>
      <c r="N11" s="67">
        <f t="shared" si="0"/>
        <v>0</v>
      </c>
    </row>
    <row r="12" spans="1:14" ht="15.75" thickBot="1" x14ac:dyDescent="0.3">
      <c r="A12" s="38">
        <v>8</v>
      </c>
      <c r="B12" s="39" t="s">
        <v>46</v>
      </c>
      <c r="C12" s="80">
        <f>[1]STA_SP2_NO!$J$41</f>
        <v>0</v>
      </c>
      <c r="D12" s="163">
        <f>'[2]СП-2 (н.о.)'!$J$44</f>
        <v>0</v>
      </c>
      <c r="E12" s="81">
        <f>'[3]СП-2 (н.о.)'!$J$44</f>
        <v>0</v>
      </c>
      <c r="F12" s="87">
        <f>[4]STA_SP2_NO!$J$41</f>
        <v>0</v>
      </c>
      <c r="G12" s="79">
        <f>[5]STA_SP2_NO!$J$41</f>
        <v>0</v>
      </c>
      <c r="H12" s="87">
        <f>[6]STA_SP2_NO!$J$41</f>
        <v>0</v>
      </c>
      <c r="I12" s="79">
        <f>[7]STA_SP2_NO!$J$41</f>
        <v>0</v>
      </c>
      <c r="J12" s="87">
        <f>'[8]СП-2 (н.о.)'!$J$44</f>
        <v>0</v>
      </c>
      <c r="K12" s="79">
        <f>'[9]СП-2 (н.о.)'!$J$44</f>
        <v>0</v>
      </c>
      <c r="L12" s="87">
        <f>'[10]СП-2 (н.о.)'!$J$42</f>
        <v>0</v>
      </c>
      <c r="M12" s="79">
        <f>'[11]СП-2 (н.о.)'!$J$44</f>
        <v>0</v>
      </c>
      <c r="N12" s="39">
        <f t="shared" si="0"/>
        <v>0</v>
      </c>
    </row>
    <row r="13" spans="1:14" ht="15.75" thickBot="1" x14ac:dyDescent="0.3">
      <c r="A13" s="71"/>
      <c r="B13" s="41" t="s">
        <v>30</v>
      </c>
      <c r="C13" s="169">
        <f t="shared" ref="C13:N13" si="1">SUM(C5:C12)</f>
        <v>2</v>
      </c>
      <c r="D13" s="43">
        <f t="shared" si="1"/>
        <v>0</v>
      </c>
      <c r="E13" s="45">
        <f t="shared" si="1"/>
        <v>5</v>
      </c>
      <c r="F13" s="46">
        <f t="shared" si="1"/>
        <v>0</v>
      </c>
      <c r="G13" s="45">
        <f t="shared" si="1"/>
        <v>0</v>
      </c>
      <c r="H13" s="46">
        <f t="shared" si="1"/>
        <v>4</v>
      </c>
      <c r="I13" s="45">
        <f t="shared" si="1"/>
        <v>0</v>
      </c>
      <c r="J13" s="46">
        <f t="shared" si="1"/>
        <v>0</v>
      </c>
      <c r="K13" s="45">
        <f t="shared" si="1"/>
        <v>0</v>
      </c>
      <c r="L13" s="46">
        <f>SUM(L5:L12)</f>
        <v>0</v>
      </c>
      <c r="M13" s="45">
        <f t="shared" si="1"/>
        <v>0</v>
      </c>
      <c r="N13" s="43">
        <f t="shared" si="1"/>
        <v>11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96" t="s">
        <v>53</v>
      </c>
      <c r="B15" s="397"/>
      <c r="C15" s="94">
        <f>C13/N13</f>
        <v>0.18181818181818182</v>
      </c>
      <c r="D15" s="93">
        <f>D13/N13</f>
        <v>0</v>
      </c>
      <c r="E15" s="92">
        <f>E13/N13</f>
        <v>0.45454545454545453</v>
      </c>
      <c r="F15" s="51">
        <f>F13/N13</f>
        <v>0</v>
      </c>
      <c r="G15" s="92">
        <f>G13/N13</f>
        <v>0</v>
      </c>
      <c r="H15" s="51">
        <f>H13/N13</f>
        <v>0.36363636363636365</v>
      </c>
      <c r="I15" s="92">
        <f>I13/N13</f>
        <v>0</v>
      </c>
      <c r="J15" s="51">
        <f>J13/N13</f>
        <v>0</v>
      </c>
      <c r="K15" s="92">
        <f>K13/N13</f>
        <v>0</v>
      </c>
      <c r="L15" s="51">
        <f>L13/N13</f>
        <v>0</v>
      </c>
      <c r="M15" s="92">
        <f>M13/N13</f>
        <v>0</v>
      </c>
      <c r="N15" s="51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29"/>
      <c r="C17" s="336" t="s">
        <v>113</v>
      </c>
      <c r="D17" s="337"/>
      <c r="E17" s="337"/>
      <c r="F17" s="337"/>
      <c r="G17" s="337"/>
      <c r="H17" s="337"/>
      <c r="I17" s="337"/>
      <c r="J17" s="338"/>
      <c r="K17" s="338"/>
      <c r="L17" s="29"/>
      <c r="M17" s="29"/>
      <c r="N17" s="218" t="s">
        <v>36</v>
      </c>
    </row>
    <row r="18" spans="1:14" ht="15.75" thickBot="1" x14ac:dyDescent="0.3">
      <c r="A18" s="339" t="s">
        <v>0</v>
      </c>
      <c r="B18" s="341" t="s">
        <v>1</v>
      </c>
      <c r="C18" s="360" t="s">
        <v>2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41" t="s">
        <v>3</v>
      </c>
    </row>
    <row r="19" spans="1:14" x14ac:dyDescent="0.25">
      <c r="A19" s="371"/>
      <c r="B19" s="372"/>
      <c r="C19" s="376" t="s">
        <v>69</v>
      </c>
      <c r="D19" s="341" t="s">
        <v>4</v>
      </c>
      <c r="E19" s="367" t="s">
        <v>5</v>
      </c>
      <c r="F19" s="385" t="s">
        <v>6</v>
      </c>
      <c r="G19" s="367" t="s">
        <v>7</v>
      </c>
      <c r="H19" s="365" t="s">
        <v>8</v>
      </c>
      <c r="I19" s="367" t="s">
        <v>94</v>
      </c>
      <c r="J19" s="365" t="s">
        <v>9</v>
      </c>
      <c r="K19" s="376" t="s">
        <v>10</v>
      </c>
      <c r="L19" s="341" t="s">
        <v>93</v>
      </c>
      <c r="M19" s="367" t="s">
        <v>11</v>
      </c>
      <c r="N19" s="361"/>
    </row>
    <row r="20" spans="1:14" ht="15.75" thickBot="1" x14ac:dyDescent="0.3">
      <c r="A20" s="368"/>
      <c r="B20" s="362"/>
      <c r="C20" s="378"/>
      <c r="D20" s="368"/>
      <c r="E20" s="368"/>
      <c r="F20" s="386"/>
      <c r="G20" s="368"/>
      <c r="H20" s="366"/>
      <c r="I20" s="368"/>
      <c r="J20" s="366"/>
      <c r="K20" s="378"/>
      <c r="L20" s="368"/>
      <c r="M20" s="368"/>
      <c r="N20" s="362"/>
    </row>
    <row r="21" spans="1:14" x14ac:dyDescent="0.25">
      <c r="A21" s="34">
        <v>1</v>
      </c>
      <c r="B21" s="35" t="s">
        <v>39</v>
      </c>
      <c r="C21" s="80">
        <f>[1]STA_SP2_NO!$K$34</f>
        <v>141.57</v>
      </c>
      <c r="D21" s="163">
        <f>'[2]СП-2 (н.о.)'!$K$37</f>
        <v>0</v>
      </c>
      <c r="E21" s="79">
        <f>'[3]СП-2 (н.о.)'!$K$37</f>
        <v>450</v>
      </c>
      <c r="F21" s="87">
        <f>[4]STA_SP2_NO!$K$34</f>
        <v>0</v>
      </c>
      <c r="G21" s="79">
        <f>[5]STA_SP2_NO!$K$34</f>
        <v>0</v>
      </c>
      <c r="H21" s="87">
        <f>[6]STA_SP2_NO!$K$34</f>
        <v>363</v>
      </c>
      <c r="I21" s="79">
        <f>[7]STA_SP2_NO!$K$34</f>
        <v>0</v>
      </c>
      <c r="J21" s="87">
        <f>'[8]СП-2 (н.о.)'!$K$37</f>
        <v>0</v>
      </c>
      <c r="K21" s="79">
        <f>'[9]СП-2 (н.о.)'!$K$37</f>
        <v>0</v>
      </c>
      <c r="L21" s="87">
        <f>'[10]СП-2 (н.о.)'!$K$35</f>
        <v>0</v>
      </c>
      <c r="M21" s="79">
        <f>'[11]СП-2 (н.о.)'!$K$37</f>
        <v>0</v>
      </c>
      <c r="N21" s="163">
        <f t="shared" ref="N21:N28" si="2">SUM(C21:M21)</f>
        <v>954.56999999999994</v>
      </c>
    </row>
    <row r="22" spans="1:14" x14ac:dyDescent="0.25">
      <c r="A22" s="36">
        <v>2</v>
      </c>
      <c r="B22" s="37" t="s">
        <v>40</v>
      </c>
      <c r="C22" s="80">
        <f>[1]STA_SP2_NO!$K$35</f>
        <v>0</v>
      </c>
      <c r="D22" s="163">
        <f>'[2]СП-2 (н.о.)'!$K$38</f>
        <v>0</v>
      </c>
      <c r="E22" s="80">
        <f>'[3]СП-2 (н.о.)'!$K$38</f>
        <v>0</v>
      </c>
      <c r="F22" s="87">
        <f>[4]STA_SP2_NO!$K$35</f>
        <v>0</v>
      </c>
      <c r="G22" s="79">
        <f>[5]STA_SP2_NO!$K$35</f>
        <v>0</v>
      </c>
      <c r="H22" s="87">
        <f>[6]STA_SP2_NO!$K$35</f>
        <v>0</v>
      </c>
      <c r="I22" s="79">
        <f>[7]STA_SP2_NO!$K$35</f>
        <v>0</v>
      </c>
      <c r="J22" s="87">
        <f>'[8]СП-2 (н.о.)'!$K$38</f>
        <v>0</v>
      </c>
      <c r="K22" s="79">
        <f>'[9]СП-2 (н.о.)'!$K$38</f>
        <v>0</v>
      </c>
      <c r="L22" s="87">
        <f>'[10]СП-2 (н.о.)'!$K$36</f>
        <v>0</v>
      </c>
      <c r="M22" s="79">
        <f>'[11]СП-2 (н.о.)'!$K$38</f>
        <v>0</v>
      </c>
      <c r="N22" s="67">
        <f t="shared" si="2"/>
        <v>0</v>
      </c>
    </row>
    <row r="23" spans="1:14" x14ac:dyDescent="0.25">
      <c r="A23" s="36">
        <v>3</v>
      </c>
      <c r="B23" s="37" t="s">
        <v>41</v>
      </c>
      <c r="C23" s="80">
        <f>[1]STA_SP2_NO!$K$36</f>
        <v>0</v>
      </c>
      <c r="D23" s="163">
        <f>'[2]СП-2 (н.о.)'!$K$39</f>
        <v>0</v>
      </c>
      <c r="E23" s="80">
        <f>'[3]СП-2 (н.о.)'!$K$39</f>
        <v>0</v>
      </c>
      <c r="F23" s="87">
        <f>[4]STA_SP2_NO!$K$36</f>
        <v>0</v>
      </c>
      <c r="G23" s="79">
        <f>[5]STA_SP2_NO!$K$36</f>
        <v>0</v>
      </c>
      <c r="H23" s="87">
        <f>[6]STA_SP2_NO!$K$36</f>
        <v>0</v>
      </c>
      <c r="I23" s="79">
        <f>[7]STA_SP2_NO!$K$36</f>
        <v>0</v>
      </c>
      <c r="J23" s="87">
        <f>'[8]СП-2 (н.о.)'!$K$39</f>
        <v>0</v>
      </c>
      <c r="K23" s="79">
        <f>'[9]СП-2 (н.о.)'!$K$39</f>
        <v>0</v>
      </c>
      <c r="L23" s="87">
        <f>'[10]СП-2 (н.о.)'!$K$37</f>
        <v>0</v>
      </c>
      <c r="M23" s="79">
        <f>'[11]СП-2 (н.о.)'!$K$39</f>
        <v>0</v>
      </c>
      <c r="N23" s="67">
        <f t="shared" si="2"/>
        <v>0</v>
      </c>
    </row>
    <row r="24" spans="1:14" x14ac:dyDescent="0.25">
      <c r="A24" s="36">
        <v>4</v>
      </c>
      <c r="B24" s="37" t="s">
        <v>42</v>
      </c>
      <c r="C24" s="80">
        <f>[1]STA_SP2_NO!$K$37</f>
        <v>0</v>
      </c>
      <c r="D24" s="163">
        <f>'[2]СП-2 (н.о.)'!$K$40</f>
        <v>0</v>
      </c>
      <c r="E24" s="66">
        <f>'[3]СП-2 (н.о.)'!$K$40</f>
        <v>0</v>
      </c>
      <c r="F24" s="87">
        <f>[4]STA_SP2_NO!$K$37</f>
        <v>0</v>
      </c>
      <c r="G24" s="79">
        <f>[5]STA_SP2_NO!$K$37</f>
        <v>0</v>
      </c>
      <c r="H24" s="87">
        <f>[6]STA_SP2_NO!$K$37</f>
        <v>0</v>
      </c>
      <c r="I24" s="79">
        <f>[7]STA_SP2_NO!$K$37</f>
        <v>0</v>
      </c>
      <c r="J24" s="87">
        <f>'[8]СП-2 (н.о.)'!$K$40</f>
        <v>0</v>
      </c>
      <c r="K24" s="79">
        <f>'[9]СП-2 (н.о.)'!$K$40</f>
        <v>0</v>
      </c>
      <c r="L24" s="87">
        <f>'[10]СП-2 (н.о.)'!$K$38</f>
        <v>0</v>
      </c>
      <c r="M24" s="79">
        <f>'[11]СП-2 (н.о.)'!$K$40</f>
        <v>0</v>
      </c>
      <c r="N24" s="67">
        <f t="shared" si="2"/>
        <v>0</v>
      </c>
    </row>
    <row r="25" spans="1:14" x14ac:dyDescent="0.25">
      <c r="A25" s="36">
        <v>5</v>
      </c>
      <c r="B25" s="37" t="s">
        <v>43</v>
      </c>
      <c r="C25" s="80">
        <f>[1]STA_SP2_NO!$K$38</f>
        <v>0</v>
      </c>
      <c r="D25" s="163">
        <f>'[2]СП-2 (н.о.)'!$K$41</f>
        <v>0</v>
      </c>
      <c r="E25" s="66">
        <f>'[3]СП-2 (н.о.)'!$K$41</f>
        <v>0</v>
      </c>
      <c r="F25" s="87">
        <f>[4]STA_SP2_NO!$K$38</f>
        <v>0</v>
      </c>
      <c r="G25" s="79">
        <f>[5]STA_SP2_NO!$K$38</f>
        <v>0</v>
      </c>
      <c r="H25" s="87">
        <f>[6]STA_SP2_NO!$K$38</f>
        <v>0</v>
      </c>
      <c r="I25" s="79">
        <f>[7]STA_SP2_NO!$K$38</f>
        <v>0</v>
      </c>
      <c r="J25" s="87">
        <f>'[8]СП-2 (н.о.)'!$K$41</f>
        <v>0</v>
      </c>
      <c r="K25" s="79">
        <f>'[9]СП-2 (н.о.)'!$K$41</f>
        <v>0</v>
      </c>
      <c r="L25" s="87">
        <f>'[10]СП-2 (н.о.)'!$K$39</f>
        <v>0</v>
      </c>
      <c r="M25" s="79">
        <f>'[11]СП-2 (н.о.)'!$K$41</f>
        <v>0</v>
      </c>
      <c r="N25" s="37">
        <f t="shared" si="2"/>
        <v>0</v>
      </c>
    </row>
    <row r="26" spans="1:14" x14ac:dyDescent="0.25">
      <c r="A26" s="36">
        <v>6</v>
      </c>
      <c r="B26" s="37" t="s">
        <v>44</v>
      </c>
      <c r="C26" s="80">
        <f>[1]STA_SP2_NO!$K$39</f>
        <v>0</v>
      </c>
      <c r="D26" s="163">
        <f>'[2]СП-2 (н.о.)'!$K$42</f>
        <v>0</v>
      </c>
      <c r="E26" s="66">
        <f>'[3]СП-2 (н.о.)'!$K$42</f>
        <v>0</v>
      </c>
      <c r="F26" s="87">
        <f>[4]STA_SP2_NO!$K$39</f>
        <v>0</v>
      </c>
      <c r="G26" s="79">
        <f>[5]STA_SP2_NO!$K$39</f>
        <v>0</v>
      </c>
      <c r="H26" s="87">
        <f>[6]STA_SP2_NO!$K$39</f>
        <v>0</v>
      </c>
      <c r="I26" s="79">
        <f>[7]STA_SP2_NO!$K$39</f>
        <v>0</v>
      </c>
      <c r="J26" s="87">
        <f>'[8]СП-2 (н.о.)'!$K$42</f>
        <v>0</v>
      </c>
      <c r="K26" s="79">
        <f>'[9]СП-2 (н.о.)'!$K$42</f>
        <v>0</v>
      </c>
      <c r="L26" s="87">
        <f>'[10]СП-2 (н.о.)'!$K$40</f>
        <v>0</v>
      </c>
      <c r="M26" s="79">
        <f>'[11]СП-2 (н.о.)'!$K$42</f>
        <v>0</v>
      </c>
      <c r="N26" s="37">
        <f t="shared" si="2"/>
        <v>0</v>
      </c>
    </row>
    <row r="27" spans="1:14" x14ac:dyDescent="0.25">
      <c r="A27" s="36">
        <v>7</v>
      </c>
      <c r="B27" s="37" t="s">
        <v>45</v>
      </c>
      <c r="C27" s="80">
        <f>[1]STA_SP2_NO!$K$40</f>
        <v>0</v>
      </c>
      <c r="D27" s="163">
        <f>'[2]СП-2 (н.о.)'!$K$43</f>
        <v>0</v>
      </c>
      <c r="E27" s="66">
        <f>'[3]СП-2 (н.о.)'!$K$43</f>
        <v>0</v>
      </c>
      <c r="F27" s="87">
        <f>[4]STA_SP2_NO!$K$40</f>
        <v>0</v>
      </c>
      <c r="G27" s="79">
        <f>[5]STA_SP2_NO!$K$40</f>
        <v>0</v>
      </c>
      <c r="H27" s="87">
        <f>[6]STA_SP2_NO!$K$40</f>
        <v>0</v>
      </c>
      <c r="I27" s="79">
        <f>[7]STA_SP2_NO!$K$40</f>
        <v>0</v>
      </c>
      <c r="J27" s="87">
        <f>'[8]СП-2 (н.о.)'!$K$43</f>
        <v>0</v>
      </c>
      <c r="K27" s="79">
        <f>'[9]СП-2 (н.о.)'!$K$43</f>
        <v>0</v>
      </c>
      <c r="L27" s="87">
        <f>'[10]СП-2 (н.о.)'!$K$41</f>
        <v>0</v>
      </c>
      <c r="M27" s="79">
        <f>'[11]СП-2 (н.о.)'!$K$43</f>
        <v>0</v>
      </c>
      <c r="N27" s="67">
        <f t="shared" si="2"/>
        <v>0</v>
      </c>
    </row>
    <row r="28" spans="1:14" ht="15.75" thickBot="1" x14ac:dyDescent="0.3">
      <c r="A28" s="38">
        <v>8</v>
      </c>
      <c r="B28" s="39" t="s">
        <v>46</v>
      </c>
      <c r="C28" s="80">
        <f>[1]STA_SP2_NO!$K$41</f>
        <v>0</v>
      </c>
      <c r="D28" s="163">
        <f>'[2]СП-2 (н.о.)'!$K$44</f>
        <v>0</v>
      </c>
      <c r="E28" s="81">
        <f>'[3]СП-2 (н.о.)'!$K$44</f>
        <v>0</v>
      </c>
      <c r="F28" s="87">
        <f>[4]STA_SP2_NO!$K$41</f>
        <v>0</v>
      </c>
      <c r="G28" s="79">
        <f>[5]STA_SP2_NO!$K$41</f>
        <v>0</v>
      </c>
      <c r="H28" s="87">
        <f>[6]STA_SP2_NO!$K$41</f>
        <v>0</v>
      </c>
      <c r="I28" s="79">
        <f>[7]STA_SP2_NO!$K$41</f>
        <v>0</v>
      </c>
      <c r="J28" s="87">
        <f>'[8]СП-2 (н.о.)'!$K$44</f>
        <v>0</v>
      </c>
      <c r="K28" s="79">
        <f>'[9]СП-2 (н.о.)'!$K$44</f>
        <v>0</v>
      </c>
      <c r="L28" s="87">
        <f>'[10]СП-2 (н.о.)'!$K$42</f>
        <v>0</v>
      </c>
      <c r="M28" s="79">
        <f>'[11]СП-2 (н.о.)'!$K$44</f>
        <v>0</v>
      </c>
      <c r="N28" s="39">
        <f t="shared" si="2"/>
        <v>0</v>
      </c>
    </row>
    <row r="29" spans="1:14" ht="15.75" thickBot="1" x14ac:dyDescent="0.3">
      <c r="A29" s="40"/>
      <c r="B29" s="41" t="s">
        <v>37</v>
      </c>
      <c r="C29" s="95">
        <f t="shared" ref="C29:N29" si="3">SUM(C21:C28)</f>
        <v>141.57</v>
      </c>
      <c r="D29" s="43">
        <f t="shared" si="3"/>
        <v>0</v>
      </c>
      <c r="E29" s="95">
        <f t="shared" si="3"/>
        <v>450</v>
      </c>
      <c r="F29" s="43">
        <f t="shared" si="3"/>
        <v>0</v>
      </c>
      <c r="G29" s="95">
        <f t="shared" si="3"/>
        <v>0</v>
      </c>
      <c r="H29" s="43">
        <f t="shared" si="3"/>
        <v>363</v>
      </c>
      <c r="I29" s="95">
        <f t="shared" si="3"/>
        <v>0</v>
      </c>
      <c r="J29" s="43">
        <f t="shared" si="3"/>
        <v>0</v>
      </c>
      <c r="K29" s="95">
        <f t="shared" si="3"/>
        <v>0</v>
      </c>
      <c r="L29" s="43">
        <f>SUM(L21:L28)</f>
        <v>0</v>
      </c>
      <c r="M29" s="95">
        <f t="shared" si="3"/>
        <v>0</v>
      </c>
      <c r="N29" s="43">
        <f t="shared" si="3"/>
        <v>954.56999999999994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96" t="s">
        <v>53</v>
      </c>
      <c r="B31" s="397"/>
      <c r="C31" s="92">
        <f>C29/N29</f>
        <v>0.14830761494704423</v>
      </c>
      <c r="D31" s="93">
        <f>D29/N29</f>
        <v>0</v>
      </c>
      <c r="E31" s="92">
        <f>E29/N29</f>
        <v>0.471416449291304</v>
      </c>
      <c r="F31" s="93">
        <f>F29/N29</f>
        <v>0</v>
      </c>
      <c r="G31" s="92">
        <f>G29/N29</f>
        <v>0</v>
      </c>
      <c r="H31" s="93">
        <f>H29/N29</f>
        <v>0.38027593576165186</v>
      </c>
      <c r="I31" s="92">
        <f>I29/N29</f>
        <v>0</v>
      </c>
      <c r="J31" s="93">
        <f>J29/N29</f>
        <v>0</v>
      </c>
      <c r="K31" s="92">
        <f>K29/N29</f>
        <v>0</v>
      </c>
      <c r="L31" s="93">
        <f>L29/N29</f>
        <v>0</v>
      </c>
      <c r="M31" s="92">
        <f>M29/N29</f>
        <v>0</v>
      </c>
      <c r="N31" s="93">
        <f>N29/N29</f>
        <v>1</v>
      </c>
    </row>
  </sheetData>
  <mergeCells count="34">
    <mergeCell ref="A31:B31"/>
    <mergeCell ref="C17:K17"/>
    <mergeCell ref="A18:A20"/>
    <mergeCell ref="B18:B20"/>
    <mergeCell ref="C18:M18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A15:B15"/>
    <mergeCell ref="C1:K1"/>
    <mergeCell ref="B2:B4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L13" sqref="L13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</cols>
  <sheetData>
    <row r="1" spans="1:14" ht="33.75" customHeight="1" thickBot="1" x14ac:dyDescent="0.3">
      <c r="A1" s="29"/>
      <c r="B1" s="29"/>
      <c r="C1" s="355" t="s">
        <v>114</v>
      </c>
      <c r="D1" s="356"/>
      <c r="E1" s="356"/>
      <c r="F1" s="356"/>
      <c r="G1" s="356"/>
      <c r="H1" s="356"/>
      <c r="I1" s="356"/>
      <c r="J1" s="29"/>
      <c r="K1" s="29"/>
      <c r="L1" s="29"/>
      <c r="M1" s="29"/>
      <c r="N1" s="223" t="s">
        <v>36</v>
      </c>
    </row>
    <row r="2" spans="1:14" ht="15.75" thickBot="1" x14ac:dyDescent="0.3">
      <c r="A2" s="339" t="s">
        <v>0</v>
      </c>
      <c r="B2" s="341" t="s">
        <v>1</v>
      </c>
      <c r="C2" s="357" t="s">
        <v>2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45" t="s">
        <v>3</v>
      </c>
    </row>
    <row r="3" spans="1:14" ht="15.75" thickBot="1" x14ac:dyDescent="0.3">
      <c r="A3" s="340"/>
      <c r="B3" s="342"/>
      <c r="C3" s="85" t="s">
        <v>69</v>
      </c>
      <c r="D3" s="33" t="s">
        <v>4</v>
      </c>
      <c r="E3" s="58" t="s">
        <v>5</v>
      </c>
      <c r="F3" s="30" t="s">
        <v>6</v>
      </c>
      <c r="G3" s="59" t="s">
        <v>7</v>
      </c>
      <c r="H3" s="30" t="s">
        <v>8</v>
      </c>
      <c r="I3" s="21" t="s">
        <v>94</v>
      </c>
      <c r="J3" s="30" t="s">
        <v>9</v>
      </c>
      <c r="K3" s="82" t="s">
        <v>10</v>
      </c>
      <c r="L3" s="30" t="s">
        <v>93</v>
      </c>
      <c r="M3" s="230" t="s">
        <v>11</v>
      </c>
      <c r="N3" s="346"/>
    </row>
    <row r="4" spans="1:14" ht="15.75" thickBot="1" x14ac:dyDescent="0.3">
      <c r="A4" s="34">
        <v>1</v>
      </c>
      <c r="B4" s="35" t="s">
        <v>12</v>
      </c>
      <c r="C4" s="193">
        <f>[1]STA_SP4_NO!$P$10</f>
        <v>14435.94</v>
      </c>
      <c r="D4" s="245">
        <f>'[2]СП-4 (н.о.)'!$P$12</f>
        <v>49424.957840999996</v>
      </c>
      <c r="E4" s="193">
        <f>'[3]СП-4 (н.о.)'!$P$12</f>
        <v>5340</v>
      </c>
      <c r="F4" s="87">
        <f>[4]STA_SP4_NO!$P$10</f>
        <v>16325.96</v>
      </c>
      <c r="G4" s="193">
        <f>[5]STA_SP4_NO!$P$10</f>
        <v>9364.5</v>
      </c>
      <c r="H4" s="87">
        <f>[6]STA_SP4_NO!$P$10</f>
        <v>26522</v>
      </c>
      <c r="I4" s="193">
        <f>[7]STA_SP4_NO!$P$10</f>
        <v>3658</v>
      </c>
      <c r="J4" s="87">
        <f>'[8]СП-4 (н.о.)'!$P$12</f>
        <v>12890</v>
      </c>
      <c r="K4" s="193">
        <f>'[9]СП-4 (н.о.)'!$P$12</f>
        <v>9048</v>
      </c>
      <c r="L4" s="87">
        <f>'[10]СП-4 (н.о.)'!$P$11</f>
        <v>7113.13</v>
      </c>
      <c r="M4" s="193">
        <f>'[11]СП-4 (н.о.)'!$P$12</f>
        <v>22126</v>
      </c>
      <c r="N4" s="163">
        <f t="shared" ref="N4:N20" si="0">SUM(C4:M4)</f>
        <v>176248.48784099999</v>
      </c>
    </row>
    <row r="5" spans="1:14" ht="15.75" thickBot="1" x14ac:dyDescent="0.3">
      <c r="A5" s="36">
        <v>2</v>
      </c>
      <c r="B5" s="37" t="s">
        <v>13</v>
      </c>
      <c r="C5" s="193">
        <f>[1]STA_SP4_NO!$P$11</f>
        <v>27495.22</v>
      </c>
      <c r="D5" s="245">
        <f>'[2]СП-4 (н.о.)'!$P$13</f>
        <v>43433.670991200008</v>
      </c>
      <c r="E5" s="161">
        <f>'[3]СП-4 (н.о.)'!$P$13</f>
        <v>6415</v>
      </c>
      <c r="F5" s="87">
        <f>[4]STA_SP4_NO!$P$11</f>
        <v>18414.41</v>
      </c>
      <c r="G5" s="193">
        <f>[5]STA_SP4_NO!$P$11</f>
        <v>855</v>
      </c>
      <c r="H5" s="87">
        <f>[6]STA_SP4_NO!$P$11</f>
        <v>42655</v>
      </c>
      <c r="I5" s="193">
        <f>[7]STA_SP4_NO!$P$11</f>
        <v>0</v>
      </c>
      <c r="J5" s="87">
        <f>'[8]СП-4 (н.о.)'!$P$13</f>
        <v>16439</v>
      </c>
      <c r="K5" s="193">
        <f>'[9]СП-4 (н.о.)'!$P$13</f>
        <v>0</v>
      </c>
      <c r="L5" s="87">
        <f>'[10]СП-4 (н.о.)'!$P$12</f>
        <v>37492.839999999997</v>
      </c>
      <c r="M5" s="193">
        <f>'[11]СП-4 (н.о.)'!$P$13</f>
        <v>75594</v>
      </c>
      <c r="N5" s="67">
        <f t="shared" si="0"/>
        <v>268794.14099119999</v>
      </c>
    </row>
    <row r="6" spans="1:14" ht="15.75" thickBot="1" x14ac:dyDescent="0.3">
      <c r="A6" s="36">
        <v>3</v>
      </c>
      <c r="B6" s="37" t="s">
        <v>14</v>
      </c>
      <c r="C6" s="193">
        <f>[1]STA_SP4_NO!$P$12</f>
        <v>10351.41</v>
      </c>
      <c r="D6" s="245">
        <f>'[2]СП-4 (н.о.)'!$P$14</f>
        <v>29213.404197599993</v>
      </c>
      <c r="E6" s="161">
        <f>'[3]СП-4 (н.о.)'!$P$14</f>
        <v>13273</v>
      </c>
      <c r="F6" s="87">
        <f>[4]STA_SP4_NO!$P$12</f>
        <v>38495.14</v>
      </c>
      <c r="G6" s="193">
        <f>[5]STA_SP4_NO!$P$12</f>
        <v>15387</v>
      </c>
      <c r="H6" s="87">
        <f>[6]STA_SP4_NO!$P$12</f>
        <v>22390</v>
      </c>
      <c r="I6" s="193">
        <f>[7]STA_SP4_NO!$P$12</f>
        <v>2890</v>
      </c>
      <c r="J6" s="87">
        <f>'[8]СП-4 (н.о.)'!$P$14</f>
        <v>16894</v>
      </c>
      <c r="K6" s="193">
        <f>'[9]СП-4 (н.о.)'!$P$14</f>
        <v>15341</v>
      </c>
      <c r="L6" s="87">
        <f>'[10]СП-4 (н.о.)'!$P$13</f>
        <v>19828.330000000002</v>
      </c>
      <c r="M6" s="193">
        <f>'[11]СП-4 (н.о.)'!$P$14</f>
        <v>14190</v>
      </c>
      <c r="N6" s="67">
        <f>SUM(C6:M6)</f>
        <v>198253.28419759998</v>
      </c>
    </row>
    <row r="7" spans="1:14" ht="15.75" thickBot="1" x14ac:dyDescent="0.3">
      <c r="A7" s="36">
        <v>4</v>
      </c>
      <c r="B7" s="37" t="s">
        <v>15</v>
      </c>
      <c r="C7" s="193">
        <f>[1]STA_SP4_NO!$P$13</f>
        <v>0</v>
      </c>
      <c r="D7" s="245">
        <f>'[2]СП-4 (н.о.)'!$P$15</f>
        <v>0</v>
      </c>
      <c r="E7" s="161">
        <f>'[3]СП-4 (н.о.)'!$P$15</f>
        <v>0</v>
      </c>
      <c r="F7" s="87">
        <f>[4]STA_SP4_NO!$P$13</f>
        <v>0</v>
      </c>
      <c r="G7" s="193">
        <f>[5]STA_SP4_NO!$P$13</f>
        <v>0</v>
      </c>
      <c r="H7" s="87">
        <f>[6]STA_SP4_NO!$P$13</f>
        <v>0</v>
      </c>
      <c r="I7" s="193">
        <f>[7]STA_SP4_NO!$P$13</f>
        <v>0</v>
      </c>
      <c r="J7" s="87">
        <f>'[8]СП-4 (н.о.)'!$P$15</f>
        <v>0</v>
      </c>
      <c r="K7" s="193">
        <f>'[9]СП-4 (н.о.)'!$P$15</f>
        <v>0</v>
      </c>
      <c r="L7" s="87">
        <f>'[10]СП-4 (н.о.)'!$P$14</f>
        <v>0</v>
      </c>
      <c r="M7" s="193">
        <f>'[11]СП-4 (н.о.)'!$P$15</f>
        <v>0</v>
      </c>
      <c r="N7" s="3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93">
        <f>[1]STA_SP4_NO!$P$14</f>
        <v>0</v>
      </c>
      <c r="D8" s="245">
        <f>'[2]СП-4 (н.о.)'!$P$16</f>
        <v>0</v>
      </c>
      <c r="E8" s="161">
        <f>'[3]СП-4 (н.о.)'!$P$16</f>
        <v>0</v>
      </c>
      <c r="F8" s="87">
        <f>[4]STA_SP4_NO!$P$14</f>
        <v>0</v>
      </c>
      <c r="G8" s="193">
        <f>[5]STA_SP4_NO!$P$14</f>
        <v>0</v>
      </c>
      <c r="H8" s="87">
        <f>[6]STA_SP4_NO!$P$14</f>
        <v>58575</v>
      </c>
      <c r="I8" s="193">
        <f>[7]STA_SP4_NO!$P$14</f>
        <v>0</v>
      </c>
      <c r="J8" s="87">
        <f>'[8]СП-4 (н.о.)'!$P$16</f>
        <v>0</v>
      </c>
      <c r="K8" s="193">
        <f>'[9]СП-4 (н.о.)'!$P$16</f>
        <v>836</v>
      </c>
      <c r="L8" s="87">
        <f>'[10]СП-4 (н.о.)'!$P$15</f>
        <v>0</v>
      </c>
      <c r="M8" s="193">
        <f>'[11]СП-4 (н.о.)'!$P$16</f>
        <v>0</v>
      </c>
      <c r="N8" s="67">
        <f t="shared" si="0"/>
        <v>59411</v>
      </c>
    </row>
    <row r="9" spans="1:14" ht="15.75" thickBot="1" x14ac:dyDescent="0.3">
      <c r="A9" s="36">
        <v>6</v>
      </c>
      <c r="B9" s="37" t="s">
        <v>17</v>
      </c>
      <c r="C9" s="193">
        <f>[1]STA_SP4_NO!$P$15</f>
        <v>0</v>
      </c>
      <c r="D9" s="245">
        <f>'[2]СП-4 (н.о.)'!$P$17</f>
        <v>0</v>
      </c>
      <c r="E9" s="161">
        <f>'[3]СП-4 (н.о.)'!$P$17</f>
        <v>0</v>
      </c>
      <c r="F9" s="87">
        <f>[4]STA_SP4_NO!$P$15</f>
        <v>0</v>
      </c>
      <c r="G9" s="193">
        <f>[5]STA_SP4_NO!$P$15</f>
        <v>0</v>
      </c>
      <c r="H9" s="87">
        <f>[6]STA_SP4_NO!$P$15</f>
        <v>0</v>
      </c>
      <c r="I9" s="193">
        <f>[7]STA_SP4_NO!$P$15</f>
        <v>0</v>
      </c>
      <c r="J9" s="87">
        <f>'[8]СП-4 (н.о.)'!$P$17</f>
        <v>0</v>
      </c>
      <c r="K9" s="193">
        <f>'[9]СП-4 (н.о.)'!$P$17</f>
        <v>9</v>
      </c>
      <c r="L9" s="87">
        <f>'[10]СП-4 (н.о.)'!$P$16</f>
        <v>0</v>
      </c>
      <c r="M9" s="193">
        <f>'[11]СП-4 (н.о.)'!$P$17</f>
        <v>0</v>
      </c>
      <c r="N9" s="67">
        <f t="shared" si="0"/>
        <v>9</v>
      </c>
    </row>
    <row r="10" spans="1:14" ht="15.75" thickBot="1" x14ac:dyDescent="0.3">
      <c r="A10" s="36">
        <v>7</v>
      </c>
      <c r="B10" s="37" t="s">
        <v>18</v>
      </c>
      <c r="C10" s="193">
        <f>[1]STA_SP4_NO!$P$16</f>
        <v>4312.51</v>
      </c>
      <c r="D10" s="245">
        <f>'[2]СП-4 (н.о.)'!$P$18</f>
        <v>6417.8940353999988</v>
      </c>
      <c r="E10" s="161">
        <f>'[3]СП-4 (н.о.)'!$P$18</f>
        <v>3536</v>
      </c>
      <c r="F10" s="87">
        <f>[4]STA_SP4_NO!$P$16</f>
        <v>532.88</v>
      </c>
      <c r="G10" s="193">
        <f>[5]STA_SP4_NO!$P$16</f>
        <v>664.5</v>
      </c>
      <c r="H10" s="87">
        <f>[6]STA_SP4_NO!$P$16</f>
        <v>1167</v>
      </c>
      <c r="I10" s="193">
        <f>[7]STA_SP4_NO!$P$16</f>
        <v>0</v>
      </c>
      <c r="J10" s="87">
        <f>'[8]СП-4 (н.о.)'!$P$18</f>
        <v>5733</v>
      </c>
      <c r="K10" s="193">
        <f>'[9]СП-4 (н.о.)'!$P$18</f>
        <v>795</v>
      </c>
      <c r="L10" s="87">
        <f>'[10]СП-4 (н.о.)'!$P$17</f>
        <v>401.5</v>
      </c>
      <c r="M10" s="193">
        <f>'[11]СП-4 (н.о.)'!$P$18</f>
        <v>1712</v>
      </c>
      <c r="N10" s="67">
        <f t="shared" si="0"/>
        <v>25272.2840354</v>
      </c>
    </row>
    <row r="11" spans="1:14" ht="15.75" thickBot="1" x14ac:dyDescent="0.3">
      <c r="A11" s="36">
        <v>8</v>
      </c>
      <c r="B11" s="37" t="s">
        <v>19</v>
      </c>
      <c r="C11" s="193">
        <f>[1]STA_SP4_NO!$P$17</f>
        <v>30294.91</v>
      </c>
      <c r="D11" s="245">
        <f>'[2]СП-4 (н.о.)'!$P$19</f>
        <v>11198.819335122149</v>
      </c>
      <c r="E11" s="161">
        <f>'[3]СП-4 (н.о.)'!$P$19</f>
        <v>11459</v>
      </c>
      <c r="F11" s="87">
        <f>[4]STA_SP4_NO!$P$17</f>
        <v>23092.46</v>
      </c>
      <c r="G11" s="193">
        <f>[5]STA_SP4_NO!$P$17</f>
        <v>3108.75</v>
      </c>
      <c r="H11" s="87">
        <f>[6]STA_SP4_NO!$P$17</f>
        <v>53987</v>
      </c>
      <c r="I11" s="193">
        <f>[7]STA_SP4_NO!$P$17</f>
        <v>642</v>
      </c>
      <c r="J11" s="87">
        <f>'[8]СП-4 (н.о.)'!$P$19</f>
        <v>10538</v>
      </c>
      <c r="K11" s="193">
        <f>'[9]СП-4 (н.о.)'!$P$19</f>
        <v>7715</v>
      </c>
      <c r="L11" s="87">
        <f>'[10]СП-4 (н.о.)'!$P$18</f>
        <v>7641.0499999999993</v>
      </c>
      <c r="M11" s="193">
        <f>'[11]СП-4 (н.о.)'!$P$19</f>
        <v>13447</v>
      </c>
      <c r="N11" s="67">
        <f t="shared" si="0"/>
        <v>173123.98933512214</v>
      </c>
    </row>
    <row r="12" spans="1:14" ht="15.75" thickBot="1" x14ac:dyDescent="0.3">
      <c r="A12" s="36">
        <v>9</v>
      </c>
      <c r="B12" s="37" t="s">
        <v>20</v>
      </c>
      <c r="C12" s="193">
        <f>[1]STA_SP4_NO!$P$20</f>
        <v>46897.13</v>
      </c>
      <c r="D12" s="245">
        <f>'[2]СП-4 (н.о.)'!$P$22</f>
        <v>21449.876190262181</v>
      </c>
      <c r="E12" s="161">
        <f>'[3]СП-4 (н.о.)'!$P$22</f>
        <v>51267</v>
      </c>
      <c r="F12" s="87">
        <f>[4]STA_SP4_NO!$P$20</f>
        <v>38183.370000000003</v>
      </c>
      <c r="G12" s="193">
        <f>[5]STA_SP4_NO!$P$20</f>
        <v>22866</v>
      </c>
      <c r="H12" s="87">
        <f>[6]STA_SP4_NO!$P$20</f>
        <v>35131</v>
      </c>
      <c r="I12" s="193">
        <f>[7]STA_SP4_NO!$P$20</f>
        <v>243</v>
      </c>
      <c r="J12" s="87">
        <f>'[8]СП-4 (н.о.)'!$P$22</f>
        <v>22563</v>
      </c>
      <c r="K12" s="193">
        <f>'[9]СП-4 (н.о.)'!$P$22</f>
        <v>3625</v>
      </c>
      <c r="L12" s="87">
        <f>'[10]СП-4 (н.о.)'!$P$21</f>
        <v>6843.58</v>
      </c>
      <c r="M12" s="193">
        <f>'[11]СП-4 (н.о.)'!$P$22</f>
        <v>6282</v>
      </c>
      <c r="N12" s="67">
        <f t="shared" si="0"/>
        <v>255350.95619026216</v>
      </c>
    </row>
    <row r="13" spans="1:14" ht="15.75" thickBot="1" x14ac:dyDescent="0.3">
      <c r="A13" s="36">
        <v>10</v>
      </c>
      <c r="B13" s="37" t="s">
        <v>21</v>
      </c>
      <c r="C13" s="193">
        <f>[1]STA_SP4_NO!$P$26</f>
        <v>49359.22</v>
      </c>
      <c r="D13" s="245">
        <f>'[2]СП-4 (н.о.)'!$P$28</f>
        <v>80992.389392400015</v>
      </c>
      <c r="E13" s="161">
        <f>'[3]СП-4 (н.о.)'!$P$28</f>
        <v>78353</v>
      </c>
      <c r="F13" s="87">
        <f>[4]STA_SP4_NO!$P$26</f>
        <v>84504.89</v>
      </c>
      <c r="G13" s="193">
        <f>[5]STA_SP4_NO!$P$26</f>
        <v>110448.8</v>
      </c>
      <c r="H13" s="87">
        <f>[6]STA_SP4_NO!$P$26</f>
        <v>74831.77</v>
      </c>
      <c r="I13" s="193">
        <f>[7]STA_SP4_NO!$P$26</f>
        <v>60320</v>
      </c>
      <c r="J13" s="87">
        <f>'[8]СП-4 (н.о.)'!$P$28</f>
        <v>134631</v>
      </c>
      <c r="K13" s="193">
        <f>'[9]СП-4 (н.о.)'!$P$28</f>
        <v>76360</v>
      </c>
      <c r="L13" s="87">
        <f>'[10]СП-4 (н.о.)'!$P$27</f>
        <v>60106.73000000001</v>
      </c>
      <c r="M13" s="193">
        <f>'[11]СП-4 (н.о.)'!$P$28</f>
        <v>78117</v>
      </c>
      <c r="N13" s="67">
        <f t="shared" si="0"/>
        <v>888024.79939240008</v>
      </c>
    </row>
    <row r="14" spans="1:14" ht="15.75" thickBot="1" x14ac:dyDescent="0.3">
      <c r="A14" s="36">
        <v>11</v>
      </c>
      <c r="B14" s="37" t="s">
        <v>22</v>
      </c>
      <c r="C14" s="193">
        <f>[1]STA_SP4_NO!$P$33</f>
        <v>0</v>
      </c>
      <c r="D14" s="63">
        <f>'[2]СП-4 (н.о.)'!$P$35</f>
        <v>0</v>
      </c>
      <c r="E14" s="161">
        <f>'[3]СП-4 (н.о.)'!$P$35</f>
        <v>0</v>
      </c>
      <c r="F14" s="87">
        <f>[4]STA_SP4_NO!$P$33</f>
        <v>0</v>
      </c>
      <c r="G14" s="193">
        <f>[5]STA_SP4_NO!$P$33</f>
        <v>0</v>
      </c>
      <c r="H14" s="87">
        <f>[6]STA_SP4_NO!$P$33</f>
        <v>4725</v>
      </c>
      <c r="I14" s="193">
        <f>[7]STA_SP4_NO!$P$33</f>
        <v>0</v>
      </c>
      <c r="J14" s="87">
        <f>'[8]СП-4 (н.о.)'!$P$35</f>
        <v>0</v>
      </c>
      <c r="K14" s="193">
        <f>'[9]СП-4 (н.о.)'!$P$35</f>
        <v>290</v>
      </c>
      <c r="L14" s="87">
        <f>'[10]СП-4 (н.о.)'!$P$34</f>
        <v>0</v>
      </c>
      <c r="M14" s="193">
        <f>'[11]СП-4 (н.о.)'!$P$35</f>
        <v>0</v>
      </c>
      <c r="N14" s="67">
        <f t="shared" si="0"/>
        <v>5015</v>
      </c>
    </row>
    <row r="15" spans="1:14" ht="15.75" thickBot="1" x14ac:dyDescent="0.3">
      <c r="A15" s="36">
        <v>12</v>
      </c>
      <c r="B15" s="37" t="s">
        <v>23</v>
      </c>
      <c r="C15" s="193">
        <f>[1]STA_SP4_NO!$P$34</f>
        <v>4.47</v>
      </c>
      <c r="D15" s="63">
        <f>'[2]СП-4 (н.о.)'!$P$36</f>
        <v>6.7812330000000003</v>
      </c>
      <c r="E15" s="161">
        <f>'[3]СП-4 (н.о.)'!$P$36</f>
        <v>0</v>
      </c>
      <c r="F15" s="87">
        <f>[4]STA_SP4_NO!$P$34</f>
        <v>45.01</v>
      </c>
      <c r="G15" s="193">
        <f>[5]STA_SP4_NO!$P$34</f>
        <v>5.25</v>
      </c>
      <c r="H15" s="87">
        <f>[6]STA_SP4_NO!$P$34</f>
        <v>15</v>
      </c>
      <c r="I15" s="193">
        <f>[7]STA_SP4_NO!$P$34</f>
        <v>0</v>
      </c>
      <c r="J15" s="87">
        <f>'[8]СП-4 (н.о.)'!$P$36</f>
        <v>1</v>
      </c>
      <c r="K15" s="193">
        <f>'[9]СП-4 (н.о.)'!$P$36</f>
        <v>10</v>
      </c>
      <c r="L15" s="87">
        <f>'[10]СП-4 (н.о.)'!$P$35</f>
        <v>25.5</v>
      </c>
      <c r="M15" s="193">
        <f>'[11]СП-4 (н.о.)'!$P$36</f>
        <v>9</v>
      </c>
      <c r="N15" s="67">
        <f t="shared" si="0"/>
        <v>122.011233</v>
      </c>
    </row>
    <row r="16" spans="1:14" ht="15.75" thickBot="1" x14ac:dyDescent="0.3">
      <c r="A16" s="36">
        <v>13</v>
      </c>
      <c r="B16" s="37" t="s">
        <v>68</v>
      </c>
      <c r="C16" s="193">
        <f>[1]STA_SP4_NO!$P$35</f>
        <v>7748.67</v>
      </c>
      <c r="D16" s="63">
        <f>'[2]СП-4 (н.о.)'!$P$37</f>
        <v>11844.418977599997</v>
      </c>
      <c r="E16" s="161">
        <f>'[3]СП-4 (н.о.)'!$P$37</f>
        <v>815</v>
      </c>
      <c r="F16" s="87">
        <f>[4]STA_SP4_NO!$P$35</f>
        <v>4688.7</v>
      </c>
      <c r="G16" s="193">
        <f>[5]STA_SP4_NO!$P$35</f>
        <v>4481.25</v>
      </c>
      <c r="H16" s="87">
        <f>[6]STA_SP4_NO!$P$35</f>
        <v>26511</v>
      </c>
      <c r="I16" s="193">
        <f>[7]STA_SP4_NO!$P$35</f>
        <v>158</v>
      </c>
      <c r="J16" s="87">
        <f>'[8]СП-4 (н.о.)'!$P$37</f>
        <v>9675</v>
      </c>
      <c r="K16" s="193">
        <f>'[9]СП-4 (н.о.)'!$P$37</f>
        <v>3932</v>
      </c>
      <c r="L16" s="87">
        <f>'[10]СП-4 (н.о.)'!$P$36</f>
        <v>12558.79</v>
      </c>
      <c r="M16" s="193">
        <f>'[11]СП-4 (н.о.)'!$P$37</f>
        <v>3676</v>
      </c>
      <c r="N16" s="67">
        <f t="shared" si="0"/>
        <v>86088.828977600002</v>
      </c>
    </row>
    <row r="17" spans="1:14" ht="15.75" thickBot="1" x14ac:dyDescent="0.3">
      <c r="A17" s="36">
        <v>14</v>
      </c>
      <c r="B17" s="37" t="s">
        <v>25</v>
      </c>
      <c r="C17" s="193">
        <f>[1]STA_SP4_NO!$P$36</f>
        <v>340.52</v>
      </c>
      <c r="D17" s="63">
        <f>'[2]СП-4 (н.о.)'!$P$38</f>
        <v>2849.0621999999998</v>
      </c>
      <c r="E17" s="161">
        <f>'[3]СП-4 (н.о.)'!$P$38</f>
        <v>42</v>
      </c>
      <c r="F17" s="87">
        <f>[4]STA_SP4_NO!$P$36</f>
        <v>2843.05</v>
      </c>
      <c r="G17" s="193">
        <f>[5]STA_SP4_NO!$P$36</f>
        <v>2178</v>
      </c>
      <c r="H17" s="87">
        <f>[6]STA_SP4_NO!$P$36</f>
        <v>0</v>
      </c>
      <c r="I17" s="193">
        <f>[7]STA_SP4_NO!$P$36</f>
        <v>0</v>
      </c>
      <c r="J17" s="87">
        <f>'[8]СП-4 (н.о.)'!$P$38</f>
        <v>0</v>
      </c>
      <c r="K17" s="193">
        <f>'[9]СП-4 (н.о.)'!$P$38</f>
        <v>0</v>
      </c>
      <c r="L17" s="87">
        <f>'[10]СП-4 (н.о.)'!$P$37</f>
        <v>0</v>
      </c>
      <c r="M17" s="193">
        <f>'[11]СП-4 (н.о.)'!$P$38</f>
        <v>567</v>
      </c>
      <c r="N17" s="67">
        <f t="shared" si="0"/>
        <v>8819.6322</v>
      </c>
    </row>
    <row r="18" spans="1:14" ht="15.75" thickBot="1" x14ac:dyDescent="0.3">
      <c r="A18" s="36">
        <v>15</v>
      </c>
      <c r="B18" s="37" t="s">
        <v>26</v>
      </c>
      <c r="C18" s="193">
        <f>[1]STA_SP4_NO!$P$37</f>
        <v>0</v>
      </c>
      <c r="D18" s="63">
        <f>'[2]СП-4 (н.о.)'!$P$39</f>
        <v>0</v>
      </c>
      <c r="E18" s="161">
        <f>'[3]СП-4 (н.о.)'!$P$39</f>
        <v>0</v>
      </c>
      <c r="F18" s="87">
        <f>[4]STA_SP4_NO!$P$37</f>
        <v>0</v>
      </c>
      <c r="G18" s="193">
        <f>[5]STA_SP4_NO!$P$37</f>
        <v>0</v>
      </c>
      <c r="H18" s="87">
        <f>[6]STA_SP4_NO!$P$37</f>
        <v>4</v>
      </c>
      <c r="I18" s="193">
        <f>[7]STA_SP4_NO!$P$37</f>
        <v>0</v>
      </c>
      <c r="J18" s="87">
        <f>'[8]СП-4 (н.о.)'!$P$39</f>
        <v>0</v>
      </c>
      <c r="K18" s="193">
        <f>'[9]СП-4 (н.о.)'!$P$39</f>
        <v>1</v>
      </c>
      <c r="L18" s="87">
        <f>'[10]СП-4 (н.о.)'!$P$38</f>
        <v>53.59</v>
      </c>
      <c r="M18" s="193">
        <f>'[11]СП-4 (н.о.)'!$P$39</f>
        <v>0</v>
      </c>
      <c r="N18" s="67">
        <f t="shared" si="0"/>
        <v>58.59</v>
      </c>
    </row>
    <row r="19" spans="1:14" ht="15.75" thickBot="1" x14ac:dyDescent="0.3">
      <c r="A19" s="36">
        <v>16</v>
      </c>
      <c r="B19" s="37" t="s">
        <v>27</v>
      </c>
      <c r="C19" s="193">
        <f>[1]STA_SP4_NO!$P$38</f>
        <v>662.16</v>
      </c>
      <c r="D19" s="63">
        <f>'[2]СП-4 (н.о.)'!$P$40</f>
        <v>3564.3206444999996</v>
      </c>
      <c r="E19" s="161">
        <f>'[3]СП-4 (н.о.)'!$P$40</f>
        <v>0</v>
      </c>
      <c r="F19" s="87">
        <f>[4]STA_SP4_NO!$P$38</f>
        <v>2775.12</v>
      </c>
      <c r="G19" s="193">
        <f>[5]STA_SP4_NO!$P$38</f>
        <v>0</v>
      </c>
      <c r="H19" s="87">
        <f>[6]STA_SP4_NO!$P$38</f>
        <v>81</v>
      </c>
      <c r="I19" s="193">
        <f>[7]STA_SP4_NO!$P$38</f>
        <v>0</v>
      </c>
      <c r="J19" s="87">
        <f>'[8]СП-4 (н.о.)'!$P$40</f>
        <v>1518</v>
      </c>
      <c r="K19" s="193">
        <f>'[9]СП-4 (н.о.)'!$P$40</f>
        <v>0</v>
      </c>
      <c r="L19" s="87">
        <f>'[10]СП-4 (н.о.)'!$P$39</f>
        <v>743.82</v>
      </c>
      <c r="M19" s="193">
        <f>'[11]СП-4 (н.о.)'!$P$40</f>
        <v>36</v>
      </c>
      <c r="N19" s="67">
        <f t="shared" si="0"/>
        <v>9380.4206444999982</v>
      </c>
    </row>
    <row r="20" spans="1:14" ht="15.75" thickBot="1" x14ac:dyDescent="0.3">
      <c r="A20" s="36">
        <v>17</v>
      </c>
      <c r="B20" s="37" t="s">
        <v>28</v>
      </c>
      <c r="C20" s="193">
        <f>[1]STA_SP4_NO!$P$39</f>
        <v>0</v>
      </c>
      <c r="D20" s="63">
        <f>'[2]СП-4 (н.о.)'!$P$41</f>
        <v>0</v>
      </c>
      <c r="E20" s="161">
        <f>'[3]СП-4 (н.о.)'!$P$41</f>
        <v>0</v>
      </c>
      <c r="F20" s="87">
        <f>[4]STA_SP4_NO!$P$39</f>
        <v>0</v>
      </c>
      <c r="G20" s="193">
        <f>[5]STA_SP4_NO!$P$39</f>
        <v>0</v>
      </c>
      <c r="H20" s="87">
        <f>[6]STA_SP4_NO!$P$39</f>
        <v>0</v>
      </c>
      <c r="I20" s="193">
        <f>[7]STA_SP4_NO!$P$39</f>
        <v>0</v>
      </c>
      <c r="J20" s="87">
        <f>'[8]СП-4 (н.о.)'!$P$41</f>
        <v>0</v>
      </c>
      <c r="K20" s="193">
        <f>'[9]СП-4 (н.о.)'!$P$41</f>
        <v>0</v>
      </c>
      <c r="L20" s="87">
        <f>'[10]СП-4 (н.о.)'!$P$40</f>
        <v>0</v>
      </c>
      <c r="M20" s="193">
        <f>'[11]СП-4 (н.о.)'!$P$41</f>
        <v>0</v>
      </c>
      <c r="N20" s="3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93">
        <f>[1]STA_SP4_NO!$P$40</f>
        <v>1065.8399999999999</v>
      </c>
      <c r="D21" s="63">
        <f>'[2]СП-4 (н.о.)'!$P$42</f>
        <v>6008.5709999999999</v>
      </c>
      <c r="E21" s="162">
        <f>'[3]СП-4 (н.о.)'!$P$42</f>
        <v>804</v>
      </c>
      <c r="F21" s="87">
        <f>[4]STA_SP4_NO!$P$40</f>
        <v>5083.37</v>
      </c>
      <c r="G21" s="193">
        <f>[5]STA_SP4_NO!$P$40</f>
        <v>1482</v>
      </c>
      <c r="H21" s="87">
        <f>[6]STA_SP4_NO!$P$40</f>
        <v>4430</v>
      </c>
      <c r="I21" s="193">
        <f>[7]STA_SP4_NO!$P$40</f>
        <v>10</v>
      </c>
      <c r="J21" s="87">
        <f>'[8]СП-4 (н.о.)'!$P$42</f>
        <v>2701</v>
      </c>
      <c r="K21" s="193">
        <f>'[9]СП-4 (н.о.)'!$P$42</f>
        <v>1990</v>
      </c>
      <c r="L21" s="87">
        <f>'[10]СП-4 (н.о.)'!$P$41</f>
        <v>1255.45</v>
      </c>
      <c r="M21" s="193">
        <f>'[11]СП-4 (н.о.)'!$P$42</f>
        <v>1854</v>
      </c>
      <c r="N21" s="164">
        <f>SUM(C21:M21)</f>
        <v>26684.231</v>
      </c>
    </row>
    <row r="22" spans="1:14" ht="15.75" thickBot="1" x14ac:dyDescent="0.3">
      <c r="A22" s="40"/>
      <c r="B22" s="41" t="s">
        <v>37</v>
      </c>
      <c r="C22" s="91">
        <f t="shared" ref="C22:J22" si="1">SUM(C4:C21)</f>
        <v>192968</v>
      </c>
      <c r="D22" s="137">
        <f t="shared" si="1"/>
        <v>266404.16603808431</v>
      </c>
      <c r="E22" s="61">
        <f>SUM(E4:E21)</f>
        <v>171304</v>
      </c>
      <c r="F22" s="46">
        <f>SUM(F4:F21)</f>
        <v>234984.36</v>
      </c>
      <c r="G22" s="61">
        <f>SUM(G4:G21)</f>
        <v>170841.05</v>
      </c>
      <c r="H22" s="46">
        <f t="shared" si="1"/>
        <v>351024.77</v>
      </c>
      <c r="I22" s="61">
        <f t="shared" si="1"/>
        <v>67921</v>
      </c>
      <c r="J22" s="46">
        <f t="shared" si="1"/>
        <v>233583</v>
      </c>
      <c r="K22" s="61">
        <f>SUM(K4:K21)</f>
        <v>119952</v>
      </c>
      <c r="L22" s="46">
        <f>SUM(L4:L21)</f>
        <v>154064.31000000003</v>
      </c>
      <c r="M22" s="91">
        <f>SUM(M4:M21)</f>
        <v>217610</v>
      </c>
      <c r="N22" s="43">
        <f>SUM(C22:M22)</f>
        <v>2180656.6560380841</v>
      </c>
    </row>
    <row r="23" spans="1:14" ht="15.75" thickBot="1" x14ac:dyDescent="0.3">
      <c r="A23" s="47"/>
      <c r="B23" s="48"/>
      <c r="C23" s="74"/>
      <c r="D23" s="50"/>
      <c r="E23" s="74"/>
      <c r="F23" s="50"/>
      <c r="G23" s="74"/>
      <c r="H23" s="50"/>
      <c r="I23" s="74"/>
      <c r="J23" s="50"/>
      <c r="K23" s="74"/>
      <c r="L23" s="50"/>
      <c r="M23" s="74"/>
      <c r="N23" s="50"/>
    </row>
    <row r="24" spans="1:14" ht="15.75" thickBot="1" x14ac:dyDescent="0.3">
      <c r="A24" s="324" t="s">
        <v>53</v>
      </c>
      <c r="B24" s="325"/>
      <c r="C24" s="68">
        <f>C22/N22</f>
        <v>8.8490776145655606E-2</v>
      </c>
      <c r="D24" s="75">
        <f>D22/N22</f>
        <v>0.12216694696087529</v>
      </c>
      <c r="E24" s="52">
        <f>E22/N22</f>
        <v>7.8556153957419814E-2</v>
      </c>
      <c r="F24" s="69">
        <f>F22/N22</f>
        <v>0.10775853197675338</v>
      </c>
      <c r="G24" s="52">
        <f>G22/N22</f>
        <v>7.8343855520287067E-2</v>
      </c>
      <c r="H24" s="75">
        <f>H22/N22</f>
        <v>0.16097204895967335</v>
      </c>
      <c r="I24" s="76">
        <f>I22/N22</f>
        <v>3.1147039957863863E-2</v>
      </c>
      <c r="J24" s="75">
        <f>J22/N22</f>
        <v>0.10711589986127582</v>
      </c>
      <c r="K24" s="52">
        <f>K22/N22</f>
        <v>5.5007284006797399E-2</v>
      </c>
      <c r="L24" s="75">
        <f>L22/N22</f>
        <v>7.065042063059622E-2</v>
      </c>
      <c r="M24" s="77">
        <f>M22/N22</f>
        <v>9.9791042022802312E-2</v>
      </c>
      <c r="N24" s="22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"/>
    </row>
    <row r="26" spans="1:14" ht="15.75" thickBot="1" x14ac:dyDescent="0.3">
      <c r="A26" s="304" t="s">
        <v>0</v>
      </c>
      <c r="B26" s="310" t="s">
        <v>1</v>
      </c>
      <c r="C26" s="351" t="s">
        <v>90</v>
      </c>
      <c r="D26" s="352"/>
      <c r="E26" s="353"/>
      <c r="F26" s="353"/>
      <c r="G26" s="354"/>
      <c r="H26" s="34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72" t="s">
        <v>11</v>
      </c>
      <c r="D27" s="275" t="s">
        <v>32</v>
      </c>
      <c r="E27" s="274" t="s">
        <v>7</v>
      </c>
      <c r="F27" s="174" t="s">
        <v>9</v>
      </c>
      <c r="G27" s="240" t="s">
        <v>4</v>
      </c>
      <c r="H27" s="350"/>
      <c r="I27" s="1"/>
      <c r="J27" s="104"/>
      <c r="K27" s="294" t="s">
        <v>33</v>
      </c>
      <c r="L27" s="295"/>
      <c r="M27" s="155">
        <f>N22</f>
        <v>2180656.6560380841</v>
      </c>
      <c r="N27" s="156">
        <f>M27/M29</f>
        <v>0.83782383781001502</v>
      </c>
    </row>
    <row r="28" spans="1:14" ht="15.75" thickBot="1" x14ac:dyDescent="0.3">
      <c r="A28" s="24">
        <v>19</v>
      </c>
      <c r="B28" s="175" t="s">
        <v>34</v>
      </c>
      <c r="C28" s="277">
        <f>[12]STA_SP1_ZO!$Q$51</f>
        <v>107951</v>
      </c>
      <c r="D28" s="286">
        <f>'[13]СП-1 (ж.о.)'!$Q$53</f>
        <v>85291</v>
      </c>
      <c r="E28" s="278">
        <f>'[14]СП-1 (ж.о.)'!$Q$53</f>
        <v>90873</v>
      </c>
      <c r="F28" s="55">
        <f>'[15]СП-1 (ж.о.)'!$Q$53</f>
        <v>59854.9</v>
      </c>
      <c r="G28" s="154">
        <f>[16]STA_SP1_ZO!$Q$51</f>
        <v>78136.17</v>
      </c>
      <c r="H28" s="55">
        <f>SUM(C28:G28)</f>
        <v>422106.07</v>
      </c>
      <c r="I28" s="1"/>
      <c r="J28" s="104"/>
      <c r="K28" s="294" t="s">
        <v>34</v>
      </c>
      <c r="L28" s="295"/>
      <c r="M28" s="219">
        <f>H28</f>
        <v>422106.07</v>
      </c>
      <c r="N28" s="157">
        <f>M28/M29</f>
        <v>0.1621761621899851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294" t="s">
        <v>3</v>
      </c>
      <c r="L29" s="295"/>
      <c r="M29" s="158">
        <f>M27+M28</f>
        <v>2602762.7260380839</v>
      </c>
      <c r="N29" s="159">
        <f>M29/M29</f>
        <v>1</v>
      </c>
    </row>
    <row r="30" spans="1:14" ht="15.75" thickBot="1" x14ac:dyDescent="0.3">
      <c r="A30" s="298" t="s">
        <v>53</v>
      </c>
      <c r="B30" s="299"/>
      <c r="C30" s="25">
        <f>C28/H28</f>
        <v>0.25574377549225957</v>
      </c>
      <c r="D30" s="105">
        <f>D28/H28</f>
        <v>0.20206058633556254</v>
      </c>
      <c r="E30" s="25">
        <f>E28/H28</f>
        <v>0.21528475058413635</v>
      </c>
      <c r="F30" s="105">
        <f>F28/H28</f>
        <v>0.14180061423897553</v>
      </c>
      <c r="G30" s="25">
        <f>G28/H28</f>
        <v>0.18511027334906602</v>
      </c>
      <c r="H30" s="105">
        <f>H28/H28</f>
        <v>1</v>
      </c>
      <c r="I30" s="1"/>
      <c r="J30" s="1"/>
      <c r="K30" s="1"/>
      <c r="L30" s="1"/>
      <c r="M30" s="1"/>
      <c r="N30" s="1"/>
    </row>
  </sheetData>
  <mergeCells count="14">
    <mergeCell ref="C26:G26"/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H7" sqref="H7"/>
    </sheetView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6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408" t="s">
        <v>115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10"/>
      <c r="M2" s="1"/>
      <c r="N2" s="1"/>
    </row>
    <row r="3" spans="1:14" ht="15.75" thickBot="1" x14ac:dyDescent="0.3">
      <c r="A3" s="29"/>
      <c r="B3" s="336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29"/>
      <c r="N3" s="218" t="s">
        <v>91</v>
      </c>
    </row>
    <row r="4" spans="1:14" ht="15.75" thickBot="1" x14ac:dyDescent="0.3">
      <c r="A4" s="339" t="s">
        <v>0</v>
      </c>
      <c r="B4" s="415" t="s">
        <v>89</v>
      </c>
      <c r="C4" s="360" t="s">
        <v>2</v>
      </c>
      <c r="D4" s="360"/>
      <c r="E4" s="360"/>
      <c r="F4" s="360"/>
      <c r="G4" s="360"/>
      <c r="H4" s="360"/>
      <c r="I4" s="360"/>
      <c r="J4" s="360"/>
      <c r="K4" s="360"/>
      <c r="L4" s="360"/>
      <c r="M4" s="417"/>
      <c r="N4" s="406" t="s">
        <v>3</v>
      </c>
    </row>
    <row r="5" spans="1:14" ht="15.75" thickBot="1" x14ac:dyDescent="0.3">
      <c r="A5" s="340"/>
      <c r="B5" s="416"/>
      <c r="C5" s="152" t="s">
        <v>69</v>
      </c>
      <c r="D5" s="151" t="s">
        <v>4</v>
      </c>
      <c r="E5" s="150" t="s">
        <v>5</v>
      </c>
      <c r="F5" s="151" t="s">
        <v>6</v>
      </c>
      <c r="G5" s="150" t="s">
        <v>7</v>
      </c>
      <c r="H5" s="151" t="s">
        <v>8</v>
      </c>
      <c r="I5" s="21" t="s">
        <v>94</v>
      </c>
      <c r="J5" s="151" t="s">
        <v>9</v>
      </c>
      <c r="K5" s="153" t="s">
        <v>10</v>
      </c>
      <c r="L5" s="151" t="s">
        <v>93</v>
      </c>
      <c r="M5" s="149" t="s">
        <v>11</v>
      </c>
      <c r="N5" s="407"/>
    </row>
    <row r="6" spans="1:14" ht="37.5" customHeight="1" x14ac:dyDescent="0.25">
      <c r="A6" s="34">
        <v>1</v>
      </c>
      <c r="B6" s="78" t="s">
        <v>59</v>
      </c>
      <c r="C6" s="86">
        <f>[1]STA_SP5_NO!$E$41</f>
        <v>166722.82999999999</v>
      </c>
      <c r="D6" s="87">
        <f>'[2]СП-5 (н.о.)'!$E$43</f>
        <v>417208.60357999994</v>
      </c>
      <c r="E6" s="79">
        <f>'[3]СП-5 (н.о.)'!$E$43</f>
        <v>135515</v>
      </c>
      <c r="F6" s="87">
        <f>[4]STA_SP5_NO!$E$41</f>
        <v>304838.84999999998</v>
      </c>
      <c r="G6" s="79">
        <f>[5]STA_SP5_NO!$E$41</f>
        <v>307490</v>
      </c>
      <c r="H6" s="87">
        <f>[6]STA_SP5_NO!$E$41</f>
        <v>328849</v>
      </c>
      <c r="I6" s="79">
        <f>[7]STA_SP5_NO!$E$41</f>
        <v>288774</v>
      </c>
      <c r="J6" s="87">
        <f>'[8]СП-5 (н.о.)'!$E$43</f>
        <v>150261</v>
      </c>
      <c r="K6" s="96">
        <f>'[9]СП-5 (н.о.)'!$E$43</f>
        <v>204587</v>
      </c>
      <c r="L6" s="87">
        <f>'[10]СП-5 (н.о.)'!$E$42</f>
        <v>334930.85000000003</v>
      </c>
      <c r="M6" s="88">
        <f>'[11]СП-5 (н.о.)'!$E$43</f>
        <v>254766</v>
      </c>
      <c r="N6" s="121">
        <f>SUM(C6:M6)</f>
        <v>2893943.1335800001</v>
      </c>
    </row>
    <row r="7" spans="1:14" ht="37.5" customHeight="1" thickBot="1" x14ac:dyDescent="0.3">
      <c r="A7" s="106">
        <v>2</v>
      </c>
      <c r="B7" s="107" t="s">
        <v>60</v>
      </c>
      <c r="C7" s="108">
        <f>[1]STA_SP5_NO!$G$41</f>
        <v>144676.60999999999</v>
      </c>
      <c r="D7" s="109">
        <f>'[2]СП-5 (н.о.)'!$G$43</f>
        <v>276182.71272415196</v>
      </c>
      <c r="E7" s="110">
        <f>'[3]СП-5 (н.о.)'!$G$43</f>
        <v>292946</v>
      </c>
      <c r="F7" s="109">
        <f>[4]STA_SP5_NO!$G$41</f>
        <v>202012.93</v>
      </c>
      <c r="G7" s="110">
        <f>[5]STA_SP5_NO!$G$41</f>
        <v>178637</v>
      </c>
      <c r="H7" s="109">
        <f>[6]STA_SP5_NO!$G$41</f>
        <v>212140</v>
      </c>
      <c r="I7" s="79">
        <f>[7]STA_SP5_NO!$G$41</f>
        <v>207501</v>
      </c>
      <c r="J7" s="109">
        <f>'[8]СП-5 (н.о.)'!$G$43</f>
        <v>243972</v>
      </c>
      <c r="K7" s="110">
        <f>'[9]СП-5 (н.о.)'!$G$43</f>
        <v>252839.17447522929</v>
      </c>
      <c r="L7" s="109">
        <f>'[10]СП-5 (н.о.)'!$G$42</f>
        <v>238581.25000000003</v>
      </c>
      <c r="M7" s="111">
        <f>'[11]СП-5 (н.о.)'!$G$43</f>
        <v>248375</v>
      </c>
      <c r="N7" s="122">
        <f>SUM(C7:M7)</f>
        <v>2497863.6771993814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39" t="s">
        <v>0</v>
      </c>
      <c r="B10" s="415" t="s">
        <v>89</v>
      </c>
      <c r="C10" s="420" t="s">
        <v>90</v>
      </c>
      <c r="D10" s="421"/>
      <c r="E10" s="421"/>
      <c r="F10" s="421"/>
      <c r="G10" s="422"/>
      <c r="H10" s="418" t="s">
        <v>3</v>
      </c>
      <c r="I10" s="1"/>
      <c r="J10" s="400" t="s">
        <v>81</v>
      </c>
      <c r="K10" s="401"/>
      <c r="L10" s="398" t="s">
        <v>2</v>
      </c>
      <c r="M10" s="404" t="s">
        <v>90</v>
      </c>
      <c r="N10" s="398" t="s">
        <v>3</v>
      </c>
    </row>
    <row r="11" spans="1:14" ht="15.75" thickBot="1" x14ac:dyDescent="0.3">
      <c r="A11" s="340"/>
      <c r="B11" s="416"/>
      <c r="C11" s="241" t="s">
        <v>11</v>
      </c>
      <c r="D11" s="279" t="s">
        <v>32</v>
      </c>
      <c r="E11" s="242" t="s">
        <v>7</v>
      </c>
      <c r="F11" s="243" t="s">
        <v>9</v>
      </c>
      <c r="G11" s="150" t="s">
        <v>4</v>
      </c>
      <c r="H11" s="419"/>
      <c r="I11" s="1"/>
      <c r="J11" s="402"/>
      <c r="K11" s="403"/>
      <c r="L11" s="399"/>
      <c r="M11" s="405"/>
      <c r="N11" s="399"/>
    </row>
    <row r="12" spans="1:14" ht="37.5" customHeight="1" thickBot="1" x14ac:dyDescent="0.3">
      <c r="A12" s="123">
        <v>1</v>
      </c>
      <c r="B12" s="78" t="s">
        <v>59</v>
      </c>
      <c r="C12" s="124">
        <f>[12]STA_SP4_ZO!$G$51</f>
        <v>16249</v>
      </c>
      <c r="D12" s="287">
        <f>'[13]СП-4 (ж.о.)'!$G$53</f>
        <v>48518</v>
      </c>
      <c r="E12" s="126">
        <f>'[14]СП-4 (ж.о.)'!$G$53</f>
        <v>12597</v>
      </c>
      <c r="F12" s="125">
        <f>'[15]СП-4 (ж.о.)'!$G$53</f>
        <v>3803</v>
      </c>
      <c r="G12" s="127">
        <f>[16]STA_SP4_ZO!$G$51</f>
        <v>1913.13</v>
      </c>
      <c r="H12" s="246">
        <f>SUM(C12:G12)</f>
        <v>83080.13</v>
      </c>
      <c r="I12" s="1"/>
      <c r="J12" s="411" t="s">
        <v>59</v>
      </c>
      <c r="K12" s="412"/>
      <c r="L12" s="132">
        <f>N6</f>
        <v>2893943.1335800001</v>
      </c>
      <c r="M12" s="146">
        <f>H12</f>
        <v>83080.13</v>
      </c>
      <c r="N12" s="147">
        <f>SUM(L12:M12)</f>
        <v>2977023.26358</v>
      </c>
    </row>
    <row r="13" spans="1:14" ht="37.5" customHeight="1" thickBot="1" x14ac:dyDescent="0.3">
      <c r="A13" s="106">
        <v>2</v>
      </c>
      <c r="B13" s="107" t="s">
        <v>60</v>
      </c>
      <c r="C13" s="128">
        <f>[12]STA_SP4_ZO!$H$51</f>
        <v>2255</v>
      </c>
      <c r="D13" s="288">
        <f>'[13]СП-4 (ж.о.)'!$H$53</f>
        <v>16971</v>
      </c>
      <c r="E13" s="130">
        <f>'[14]СП-4 (ж.о.)'!$H$53</f>
        <v>8149</v>
      </c>
      <c r="F13" s="129">
        <f>'[15]СП-4 (ж.о.)'!$H$53</f>
        <v>434</v>
      </c>
      <c r="G13" s="131">
        <f>[16]STA_SP4_ZO!$H$51</f>
        <v>232</v>
      </c>
      <c r="H13" s="122">
        <f>SUM(C13:G13)</f>
        <v>28041</v>
      </c>
      <c r="I13" s="1"/>
      <c r="J13" s="413" t="s">
        <v>60</v>
      </c>
      <c r="K13" s="414"/>
      <c r="L13" s="133">
        <f>N7</f>
        <v>2497863.6771993814</v>
      </c>
      <c r="M13" s="146">
        <f>H13</f>
        <v>28041</v>
      </c>
      <c r="N13" s="148">
        <f>SUM(L13:M13)</f>
        <v>2525904.6771993814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6">
    <mergeCell ref="A2:L2"/>
    <mergeCell ref="J12:K12"/>
    <mergeCell ref="J13:K13"/>
    <mergeCell ref="B10:B11"/>
    <mergeCell ref="A10:A11"/>
    <mergeCell ref="B3:L3"/>
    <mergeCell ref="A4:A5"/>
    <mergeCell ref="B4:B5"/>
    <mergeCell ref="C4:M4"/>
    <mergeCell ref="H10:H11"/>
    <mergeCell ref="C10:G10"/>
    <mergeCell ref="N10:N11"/>
    <mergeCell ref="J10:K11"/>
    <mergeCell ref="L10:L11"/>
    <mergeCell ref="M10:M11"/>
    <mergeCell ref="N4:N5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0" workbookViewId="0">
      <selection activeCell="B36" sqref="B36:M44"/>
    </sheetView>
  </sheetViews>
  <sheetFormatPr defaultRowHeight="15" x14ac:dyDescent="0.25"/>
  <cols>
    <col min="1" max="1" width="25.7109375" customWidth="1"/>
    <col min="12" max="12" width="10.5703125" customWidth="1"/>
    <col min="13" max="13" width="12.7109375" customWidth="1"/>
  </cols>
  <sheetData>
    <row r="1" spans="1:13" ht="11.25" customHeight="1" thickBot="1" x14ac:dyDescent="0.3">
      <c r="A1" s="165"/>
      <c r="B1" s="165"/>
      <c r="C1" s="224" t="s">
        <v>116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15.75" thickBot="1" x14ac:dyDescent="0.3">
      <c r="A2" s="99"/>
      <c r="B2" s="100" t="s">
        <v>69</v>
      </c>
      <c r="C2" s="83" t="s">
        <v>4</v>
      </c>
      <c r="D2" s="84" t="s">
        <v>5</v>
      </c>
      <c r="E2" s="83" t="s">
        <v>6</v>
      </c>
      <c r="F2" s="84" t="s">
        <v>7</v>
      </c>
      <c r="G2" s="83" t="s">
        <v>8</v>
      </c>
      <c r="H2" s="21" t="s">
        <v>94</v>
      </c>
      <c r="I2" s="83" t="s">
        <v>9</v>
      </c>
      <c r="J2" s="84" t="s">
        <v>10</v>
      </c>
      <c r="K2" s="83" t="s">
        <v>93</v>
      </c>
      <c r="L2" s="82" t="s">
        <v>11</v>
      </c>
      <c r="M2" s="83" t="s">
        <v>3</v>
      </c>
    </row>
    <row r="3" spans="1:13" x14ac:dyDescent="0.25">
      <c r="A3" s="170" t="s">
        <v>70</v>
      </c>
      <c r="B3" s="97"/>
      <c r="C3" s="97"/>
      <c r="D3" s="98"/>
      <c r="E3" s="97"/>
      <c r="F3" s="98"/>
      <c r="G3" s="97"/>
      <c r="H3" s="97"/>
      <c r="I3" s="97"/>
      <c r="J3" s="98"/>
      <c r="K3" s="97"/>
      <c r="L3" s="98"/>
      <c r="M3" s="97"/>
    </row>
    <row r="4" spans="1:13" x14ac:dyDescent="0.25">
      <c r="A4" s="171" t="s">
        <v>76</v>
      </c>
      <c r="B4" s="204">
        <f>[1]STA_SP7_NO!$C$9</f>
        <v>1365</v>
      </c>
      <c r="C4" s="204">
        <f>'[2]СП-7 (н.о.)'!$D$11</f>
        <v>30295</v>
      </c>
      <c r="D4" s="205">
        <f>'[3]СП-7 (н.о.)'!$D$11</f>
        <v>13211</v>
      </c>
      <c r="E4" s="204">
        <f>[4]STA_SP7_NO!$C$9</f>
        <v>20421</v>
      </c>
      <c r="F4" s="205">
        <f>[5]STA_SP7_NO!$C$9</f>
        <v>10355</v>
      </c>
      <c r="G4" s="204">
        <f>[6]STA_SP7_NO!$C$9</f>
        <v>30547</v>
      </c>
      <c r="H4" s="204">
        <f>[7]STA_SP7_NO!$C$9</f>
        <v>45</v>
      </c>
      <c r="I4" s="204">
        <f>'[8]СП-7 (н.о.)'!$D$11</f>
        <v>3950</v>
      </c>
      <c r="J4" s="204">
        <f>'[9]СП-7 (н.о.)'!$D$11</f>
        <v>18827</v>
      </c>
      <c r="K4" s="204">
        <f>'[10]СП-7 (н.о.)'!$D$10</f>
        <v>840</v>
      </c>
      <c r="L4" s="205">
        <f>'[11]СП-7 (н.о.)'!$D$11</f>
        <v>14438</v>
      </c>
      <c r="M4" s="204">
        <f>SUM(B4:L4)</f>
        <v>144294</v>
      </c>
    </row>
    <row r="5" spans="1:13" x14ac:dyDescent="0.25">
      <c r="A5" s="171" t="s">
        <v>77</v>
      </c>
      <c r="B5" s="204">
        <f>[1]STA_SP7_NO!$D$9</f>
        <v>71458.36</v>
      </c>
      <c r="C5" s="204">
        <f>'[2]СП-7 (н.о.)'!$E$11</f>
        <v>291290.19199999998</v>
      </c>
      <c r="D5" s="205">
        <f>'[3]СП-7 (н.о.)'!$E$11</f>
        <v>73621</v>
      </c>
      <c r="E5" s="204">
        <f>[4]STA_SP7_NO!$D$9</f>
        <v>192320.22</v>
      </c>
      <c r="F5" s="205">
        <f>[5]STA_SP7_NO!$D$9</f>
        <v>74536</v>
      </c>
      <c r="G5" s="204">
        <f>[6]STA_SP7_NO!$D$9</f>
        <v>366494.93</v>
      </c>
      <c r="H5" s="204">
        <f>[7]STA_SP7_NO!$D$9</f>
        <v>155</v>
      </c>
      <c r="I5" s="204">
        <f>'[8]СП-7 (н.о.)'!$E$11</f>
        <v>44871</v>
      </c>
      <c r="J5" s="204">
        <f>'[9]СП-7 (н.о.)'!$E$11</f>
        <v>118026.902</v>
      </c>
      <c r="K5" s="204">
        <f>'[10]СП-7 (н.о.)'!$E$10</f>
        <v>8293.19</v>
      </c>
      <c r="L5" s="205">
        <f>'[11]СП-7 (н.о.)'!$E$11</f>
        <v>165751</v>
      </c>
      <c r="M5" s="227">
        <f>SUM(B5:L5)</f>
        <v>1406817.794</v>
      </c>
    </row>
    <row r="6" spans="1:13" x14ac:dyDescent="0.25">
      <c r="A6" s="171" t="s">
        <v>58</v>
      </c>
      <c r="B6" s="204">
        <f>[1]STA_SP7_NO!$E$9</f>
        <v>0</v>
      </c>
      <c r="C6" s="204">
        <f>'[2]СП-7 (н.о.)'!$F$11</f>
        <v>0</v>
      </c>
      <c r="D6" s="205">
        <f>'[3]СП-7 (н.о.)'!$F$11</f>
        <v>0</v>
      </c>
      <c r="E6" s="204">
        <f>[4]STA_SP7_NO!$E$9</f>
        <v>0</v>
      </c>
      <c r="F6" s="206">
        <f>[5]STA_SP7_NO!$E$9</f>
        <v>0</v>
      </c>
      <c r="G6" s="204">
        <f>[6]STA_SP7_NO!$E$9</f>
        <v>0</v>
      </c>
      <c r="H6" s="204">
        <f>[7]STA_SP7_NO!$F$9</f>
        <v>0</v>
      </c>
      <c r="I6" s="204">
        <f>'[8]СП-7 (н.о.)'!$F$11</f>
        <v>0</v>
      </c>
      <c r="J6" s="204">
        <f>'[9]СП-7 (н.о.)'!$F$11</f>
        <v>0</v>
      </c>
      <c r="K6" s="204">
        <f>'[10]СП-7 (н.о.)'!$F$10</f>
        <v>0</v>
      </c>
      <c r="L6" s="205">
        <f>'[11]СП-7 (н.о.)'!$F$11</f>
        <v>0</v>
      </c>
      <c r="M6" s="204">
        <f>SUM(B6:L6)</f>
        <v>0</v>
      </c>
    </row>
    <row r="7" spans="1:13" x14ac:dyDescent="0.25">
      <c r="A7" s="170" t="s">
        <v>71</v>
      </c>
      <c r="B7" s="97"/>
      <c r="C7" s="97"/>
      <c r="D7" s="98"/>
      <c r="E7" s="97"/>
      <c r="F7" s="98"/>
      <c r="G7" s="97"/>
      <c r="H7" s="97"/>
      <c r="I7" s="97"/>
      <c r="J7" s="98"/>
      <c r="K7" s="97"/>
      <c r="L7" s="98"/>
      <c r="M7" s="97"/>
    </row>
    <row r="8" spans="1:13" x14ac:dyDescent="0.25">
      <c r="A8" s="171" t="s">
        <v>76</v>
      </c>
      <c r="B8" s="204">
        <f>[1]STA_SP7_NO!$C$18</f>
        <v>4596</v>
      </c>
      <c r="C8" s="204">
        <f>'[2]СП-7 (н.о.)'!$D$20</f>
        <v>10068</v>
      </c>
      <c r="D8" s="205">
        <f>'[3]СП-7 (н.о.)'!$D$20</f>
        <v>8145</v>
      </c>
      <c r="E8" s="204">
        <f>[4]STA_SP7_NO!$C$18</f>
        <v>5091</v>
      </c>
      <c r="F8" s="205">
        <f>[5]STA_SP7_NO!$C$18</f>
        <v>11309</v>
      </c>
      <c r="G8" s="204">
        <f>[6]STA_SP7_NO!$C$18</f>
        <v>5298</v>
      </c>
      <c r="H8" s="204">
        <f>[7]STA_SP7_NO!$C$18</f>
        <v>13828</v>
      </c>
      <c r="I8" s="204">
        <f>'[8]СП-7 (н.о.)'!$D$20</f>
        <v>13348</v>
      </c>
      <c r="J8" s="204">
        <f>'[9]СП-7 (н.о.)'!$D$20</f>
        <v>4737</v>
      </c>
      <c r="K8" s="204">
        <f>'[10]СП-7 (н.о.)'!$D$19</f>
        <v>4067</v>
      </c>
      <c r="L8" s="205">
        <f>'[11]СП-7 (н.о.)'!$D$20</f>
        <v>12548</v>
      </c>
      <c r="M8" s="204">
        <f>SUM(B8:L8)</f>
        <v>93035</v>
      </c>
    </row>
    <row r="9" spans="1:13" x14ac:dyDescent="0.25">
      <c r="A9" s="171" t="s">
        <v>77</v>
      </c>
      <c r="B9" s="204">
        <f>[1]STA_SP7_NO!$D$18</f>
        <v>88215.85</v>
      </c>
      <c r="C9" s="204">
        <f>'[2]СП-7 (н.о.)'!$E$20</f>
        <v>66127.662000000011</v>
      </c>
      <c r="D9" s="205">
        <f>'[3]СП-7 (н.о.)'!$E$20</f>
        <v>145585</v>
      </c>
      <c r="E9" s="204">
        <f>[4]STA_SP7_NO!$D$18</f>
        <v>45426.55</v>
      </c>
      <c r="F9" s="205">
        <f>[5]STA_SP7_NO!$D$18</f>
        <v>86187</v>
      </c>
      <c r="G9" s="204">
        <f>[6]STA_SP7_NO!$D$18</f>
        <v>50382.73</v>
      </c>
      <c r="H9" s="204">
        <f>[7]STA_SP7_NO!$D$18</f>
        <v>50854</v>
      </c>
      <c r="I9" s="204">
        <f>'[8]СП-7 (н.о.)'!$E$20</f>
        <v>138583.09799999997</v>
      </c>
      <c r="J9" s="204">
        <f>'[9]СП-7 (н.о.)'!$E$20</f>
        <v>29961</v>
      </c>
      <c r="K9" s="204">
        <f>'[10]СП-7 (н.о.)'!$E$19</f>
        <v>47497.440000000002</v>
      </c>
      <c r="L9" s="205">
        <f>'[11]СП-7 (н.о.)'!$E$20</f>
        <v>113723</v>
      </c>
      <c r="M9" s="227">
        <f>SUM(B9:L9)</f>
        <v>862543.32999999984</v>
      </c>
    </row>
    <row r="10" spans="1:13" x14ac:dyDescent="0.25">
      <c r="A10" s="171" t="s">
        <v>58</v>
      </c>
      <c r="B10" s="204">
        <f>[1]STA_SP7_NO!$E$18</f>
        <v>19114.25</v>
      </c>
      <c r="C10" s="204">
        <f>'[2]СП-7 (н.о.)'!$F$20</f>
        <v>14846.484027800012</v>
      </c>
      <c r="D10" s="205">
        <f>'[3]СП-7 (н.о.)'!$F$20</f>
        <v>45264</v>
      </c>
      <c r="E10" s="204">
        <f>[4]STA_SP7_NO!$E$18</f>
        <v>9552.81</v>
      </c>
      <c r="F10" s="205">
        <f>[5]STA_SP7_NO!$E$18</f>
        <v>23767</v>
      </c>
      <c r="G10" s="204">
        <f>[6]STA_SP7_NO!$E$18</f>
        <v>12298.24</v>
      </c>
      <c r="H10" s="204">
        <f>[7]STA_SP7_NO!$E$18</f>
        <v>15470</v>
      </c>
      <c r="I10" s="204">
        <f>'[8]СП-7 (н.о.)'!$F$20</f>
        <v>41091</v>
      </c>
      <c r="J10" s="204">
        <f>'[9]СП-7 (н.о.)'!$F$20</f>
        <v>7934.4920000000002</v>
      </c>
      <c r="K10" s="204">
        <f>'[10]СП-7 (н.о.)'!$F$19</f>
        <v>0</v>
      </c>
      <c r="L10" s="205">
        <f>'[11]СП-7 (н.о.)'!$F$20</f>
        <v>29997</v>
      </c>
      <c r="M10" s="204">
        <f>SUM(B10:L10)</f>
        <v>219335.27602780002</v>
      </c>
    </row>
    <row r="11" spans="1:13" x14ac:dyDescent="0.25">
      <c r="A11" s="170" t="s">
        <v>72</v>
      </c>
      <c r="B11" s="97"/>
      <c r="C11" s="97"/>
      <c r="D11" s="98"/>
      <c r="E11" s="97"/>
      <c r="F11" s="98"/>
      <c r="G11" s="97"/>
      <c r="H11" s="97"/>
      <c r="I11" s="97"/>
      <c r="J11" s="98"/>
      <c r="K11" s="97"/>
      <c r="L11" s="98"/>
      <c r="M11" s="97"/>
    </row>
    <row r="12" spans="1:13" x14ac:dyDescent="0.25">
      <c r="A12" s="171" t="s">
        <v>76</v>
      </c>
      <c r="B12" s="204">
        <f>[1]STA_SP7_NO!$C$19</f>
        <v>11088</v>
      </c>
      <c r="C12" s="204">
        <f>'[2]СП-7 (н.о.)'!$D$57</f>
        <v>0</v>
      </c>
      <c r="D12" s="205">
        <f>'[3]СП-7 (н.о.)'!$D$55</f>
        <v>3233</v>
      </c>
      <c r="E12" s="204">
        <f>[4]STA_SP7_NO!$C$19</f>
        <v>641</v>
      </c>
      <c r="F12" s="205">
        <f>[5]STA_SP7_NO!$C$19</f>
        <v>0</v>
      </c>
      <c r="G12" s="204">
        <f>[6]STA_SP7_NO!$C$19</f>
        <v>0</v>
      </c>
      <c r="H12" s="204">
        <f>[7]STA_SP7_NO!$C$19</f>
        <v>0</v>
      </c>
      <c r="I12" s="204">
        <f>'[8]СП-7 (н.о.)'!$D$63</f>
        <v>5818</v>
      </c>
      <c r="J12" s="204">
        <f>'[9]СП-7 (н.о.)'!$D$53</f>
        <v>635</v>
      </c>
      <c r="K12" s="204">
        <f>'[10]СП-7 (н.о.)'!$D$56</f>
        <v>0</v>
      </c>
      <c r="L12" s="205">
        <f>'[11]СП-7 (н.о.)'!$D$58</f>
        <v>0</v>
      </c>
      <c r="M12" s="204">
        <f>SUM(B12:L12)</f>
        <v>21415</v>
      </c>
    </row>
    <row r="13" spans="1:13" x14ac:dyDescent="0.25">
      <c r="A13" s="171" t="s">
        <v>77</v>
      </c>
      <c r="B13" s="204">
        <f>[1]STA_SP7_NO!$D$19</f>
        <v>98466.67</v>
      </c>
      <c r="C13" s="204">
        <f>'[2]СП-7 (н.о.)'!$E$57</f>
        <v>0</v>
      </c>
      <c r="D13" s="205">
        <f>'[3]СП-7 (н.о.)'!$E$55</f>
        <v>19758</v>
      </c>
      <c r="E13" s="204">
        <f>[4]STA_SP7_NO!$D$19</f>
        <v>3163.55</v>
      </c>
      <c r="F13" s="205">
        <f>[5]STA_SP7_NO!$D$19</f>
        <v>0</v>
      </c>
      <c r="G13" s="204">
        <f>[6]STA_SP7_NO!$D$19</f>
        <v>0</v>
      </c>
      <c r="H13" s="204">
        <f>[7]STA_SP7_NO!$D$19</f>
        <v>0</v>
      </c>
      <c r="I13" s="204">
        <f>'[8]СП-7 (н.о.)'!$E$63</f>
        <v>33937.629999999997</v>
      </c>
      <c r="J13" s="204">
        <f>'[9]СП-7 (н.о.)'!$E$53</f>
        <v>4106</v>
      </c>
      <c r="K13" s="204">
        <f>'[10]СП-7 (н.о.)'!$E$56</f>
        <v>0</v>
      </c>
      <c r="L13" s="205">
        <f>'[11]СП-7 (н.о.)'!$E$58</f>
        <v>0</v>
      </c>
      <c r="M13" s="227">
        <f>SUM(B13:L13)</f>
        <v>159431.85</v>
      </c>
    </row>
    <row r="14" spans="1:13" x14ac:dyDescent="0.25">
      <c r="A14" s="171" t="s">
        <v>58</v>
      </c>
      <c r="B14" s="204">
        <f>[1]STA_SP7_NO!$E$19</f>
        <v>22967.43</v>
      </c>
      <c r="C14" s="204">
        <f>'[2]СП-7 (н.о.)'!$F$57</f>
        <v>0</v>
      </c>
      <c r="D14" s="205">
        <f>'[3]СП-7 (н.о.)'!$F$55</f>
        <v>5806</v>
      </c>
      <c r="E14" s="204">
        <f>[4]STA_SP7_NO!$E$19</f>
        <v>742.29</v>
      </c>
      <c r="F14" s="205">
        <f>[5]STA_SP7_NO!$E$19</f>
        <v>0</v>
      </c>
      <c r="G14" s="204">
        <f>[6]STA_SP7_NO!$E$19</f>
        <v>0</v>
      </c>
      <c r="H14" s="204">
        <f>[7]STA_SP7_NO!$F$19</f>
        <v>0</v>
      </c>
      <c r="I14" s="204">
        <f>'[8]СП-7 (н.о.)'!$F$63</f>
        <v>11532</v>
      </c>
      <c r="J14" s="204">
        <f>'[9]СП-7 (н.о.)'!$F$53</f>
        <v>1410.6020000000001</v>
      </c>
      <c r="K14" s="204">
        <f>'[10]СП-7 (н.о.)'!$F$56</f>
        <v>0</v>
      </c>
      <c r="L14" s="205">
        <f>'[11]СП-7 (н.о.)'!$F$58</f>
        <v>0</v>
      </c>
      <c r="M14" s="204">
        <f>SUM(B14:L14)</f>
        <v>42458.322</v>
      </c>
    </row>
    <row r="15" spans="1:13" x14ac:dyDescent="0.25">
      <c r="A15" s="170" t="s">
        <v>73</v>
      </c>
      <c r="B15" s="97"/>
      <c r="C15" s="97"/>
      <c r="D15" s="98"/>
      <c r="E15" s="97"/>
      <c r="F15" s="98"/>
      <c r="G15" s="97"/>
      <c r="H15" s="97"/>
      <c r="I15" s="97"/>
      <c r="J15" s="98"/>
      <c r="K15" s="97"/>
      <c r="L15" s="98"/>
      <c r="M15" s="97"/>
    </row>
    <row r="16" spans="1:13" x14ac:dyDescent="0.25">
      <c r="A16" s="171" t="s">
        <v>76</v>
      </c>
      <c r="B16" s="204">
        <f>[1]STA_SP7_NO!$C$20</f>
        <v>188</v>
      </c>
      <c r="C16" s="204">
        <f>'[2]СП-7 (н.о.)'!$D$62</f>
        <v>597</v>
      </c>
      <c r="D16" s="205">
        <f>'[3]СП-7 (н.о.)'!$D$60</f>
        <v>12</v>
      </c>
      <c r="E16" s="204">
        <f>[4]STA_SP7_NO!$C$20</f>
        <v>855</v>
      </c>
      <c r="F16" s="205">
        <f>[5]STA_SP7_NO!$C$20</f>
        <v>38</v>
      </c>
      <c r="G16" s="204">
        <f>[6]STA_SP7_NO!$C$20</f>
        <v>4390</v>
      </c>
      <c r="H16" s="204">
        <f>[7]STA_SP7_NO!$C$20</f>
        <v>259</v>
      </c>
      <c r="I16" s="204">
        <f>'[17]СП-7 (н.о.)'!$D$68</f>
        <v>627</v>
      </c>
      <c r="J16" s="204">
        <f>'[9]СП-7 (н.о.)'!$D$58</f>
        <v>215</v>
      </c>
      <c r="K16" s="204">
        <f>'[10]СП-7 (н.о.)'!$D$58</f>
        <v>177</v>
      </c>
      <c r="L16" s="205">
        <f>'[11]СП-7 (н.о.)'!$D$63</f>
        <v>246</v>
      </c>
      <c r="M16" s="204">
        <f>SUM(B16:L16)</f>
        <v>7604</v>
      </c>
    </row>
    <row r="17" spans="1:13" x14ac:dyDescent="0.25">
      <c r="A17" s="171" t="s">
        <v>77</v>
      </c>
      <c r="B17" s="204">
        <f>[1]STA_SP7_NO!$D$20</f>
        <v>57.57</v>
      </c>
      <c r="C17" s="204">
        <f>'[2]СП-7 (н.о.)'!$E$62</f>
        <v>481.202</v>
      </c>
      <c r="D17" s="205">
        <f>'[3]СП-7 (н.о.)'!$E$60</f>
        <v>8</v>
      </c>
      <c r="E17" s="204">
        <f>[4]STA_SP7_NO!$D$20</f>
        <v>431.24</v>
      </c>
      <c r="F17" s="205">
        <f>[5]STA_SP7_NO!$D$20</f>
        <v>19</v>
      </c>
      <c r="G17" s="204">
        <f>[6]STA_SP7_NO!$D$20</f>
        <v>2555</v>
      </c>
      <c r="H17" s="204">
        <f>[7]STA_SP7_NO!$D$20</f>
        <v>102</v>
      </c>
      <c r="I17" s="204">
        <f>'[8]СП-7 (н.о.)'!$E$68</f>
        <v>365.33300000000003</v>
      </c>
      <c r="J17" s="204">
        <f>'[9]СП-7 (н.о.)'!$E$58</f>
        <v>141</v>
      </c>
      <c r="K17" s="204">
        <f>'[10]СП-7 (н.о.)'!$E$58</f>
        <v>80.349999999999994</v>
      </c>
      <c r="L17" s="205">
        <f>'[11]СП-7 (н.о.)'!$E$63</f>
        <v>209</v>
      </c>
      <c r="M17" s="227">
        <f>SUM(B17:L17)</f>
        <v>4449.6950000000006</v>
      </c>
    </row>
    <row r="18" spans="1:13" x14ac:dyDescent="0.25">
      <c r="A18" s="171" t="s">
        <v>58</v>
      </c>
      <c r="B18" s="204">
        <f>[1]STA_SP7_NO!$E$20</f>
        <v>15.13</v>
      </c>
      <c r="C18" s="204">
        <f>'[2]СП-7 (н.о.)'!$F$62</f>
        <v>179.39699999999999</v>
      </c>
      <c r="D18" s="205">
        <f>'[3]СП-7 (н.о.)'!$F$60</f>
        <v>2</v>
      </c>
      <c r="E18" s="204">
        <f>[4]STA_SP7_NO!$E$20</f>
        <v>129.62</v>
      </c>
      <c r="F18" s="205">
        <f>[5]STA_SP7_NO!$E$20</f>
        <v>6</v>
      </c>
      <c r="G18" s="204">
        <f>[6]STA_SP7_NO!$E$20</f>
        <v>713</v>
      </c>
      <c r="H18" s="204">
        <f>[7]STA_SP7_NO!$E$20</f>
        <v>1</v>
      </c>
      <c r="I18" s="204">
        <f>'[8]СП-7 (н.о.)'!$F$68</f>
        <v>0</v>
      </c>
      <c r="J18" s="204">
        <f>'[9]СП-7 (н.о.)'!$F$58</f>
        <v>22.793999999999997</v>
      </c>
      <c r="K18" s="204">
        <f>'[10]СП-7 (н.о.)'!$F$58</f>
        <v>0</v>
      </c>
      <c r="L18" s="205">
        <f>'[11]СП-7 (н.о.)'!$F$63</f>
        <v>71</v>
      </c>
      <c r="M18" s="204">
        <f>SUM(B18:L18)</f>
        <v>1139.941</v>
      </c>
    </row>
    <row r="19" spans="1:13" x14ac:dyDescent="0.25">
      <c r="A19" s="170" t="s">
        <v>74</v>
      </c>
      <c r="B19" s="97"/>
      <c r="C19" s="97"/>
      <c r="D19" s="98"/>
      <c r="E19" s="97"/>
      <c r="F19" s="98"/>
      <c r="G19" s="97"/>
      <c r="H19" s="97"/>
      <c r="I19" s="97"/>
      <c r="J19" s="98"/>
      <c r="K19" s="97"/>
      <c r="L19" s="98"/>
      <c r="M19" s="97"/>
    </row>
    <row r="20" spans="1:13" x14ac:dyDescent="0.25">
      <c r="A20" s="171" t="s">
        <v>76</v>
      </c>
      <c r="B20" s="204">
        <f>[1]STA_SP7_NO!$C$21</f>
        <v>0</v>
      </c>
      <c r="C20" s="204">
        <f>'[2]СП-7 (н.о.)'!$D$83</f>
        <v>0</v>
      </c>
      <c r="D20" s="205">
        <f>'[3]СП-7 (н.о.)'!$D$71</f>
        <v>224</v>
      </c>
      <c r="E20" s="204">
        <f>[4]STA_SP7_NO!$C$21</f>
        <v>0</v>
      </c>
      <c r="F20" s="205">
        <f>[5]STA_SP7_NO!$C$21</f>
        <v>0</v>
      </c>
      <c r="G20" s="204">
        <f>[6]STA_SP7_NO!$C$21</f>
        <v>0</v>
      </c>
      <c r="H20" s="204">
        <f>[7]STA_SP7_NO!$C$21</f>
        <v>0</v>
      </c>
      <c r="I20" s="204">
        <f>'[8]СП-7 (н.о.)'!$D$106</f>
        <v>0</v>
      </c>
      <c r="J20" s="204">
        <f>'[9]СП-7 (н.о.)'!$D$69</f>
        <v>0</v>
      </c>
      <c r="K20" s="204">
        <f>'[10]СП-7 (н.о.)'!$D$65</f>
        <v>0</v>
      </c>
      <c r="L20" s="205">
        <f>'[11]СП-7 (н.о.)'!$D$84</f>
        <v>0</v>
      </c>
      <c r="M20" s="171">
        <f>SUM(B20:L20)</f>
        <v>224</v>
      </c>
    </row>
    <row r="21" spans="1:13" x14ac:dyDescent="0.25">
      <c r="A21" s="171" t="s">
        <v>77</v>
      </c>
      <c r="B21" s="204">
        <f>[1]STA_SP7_NO!$D$21</f>
        <v>0</v>
      </c>
      <c r="C21" s="204">
        <f>'[2]СП-7 (н.о.)'!$E$83</f>
        <v>0</v>
      </c>
      <c r="D21" s="205">
        <f>'[3]СП-7 (н.о.)'!$E$71</f>
        <v>2864</v>
      </c>
      <c r="E21" s="204">
        <f>[4]STA_SP7_NO!$D$21</f>
        <v>0</v>
      </c>
      <c r="F21" s="205">
        <f>[5]STA_SP7_NO!$D$21</f>
        <v>0</v>
      </c>
      <c r="G21" s="204">
        <f>[6]STA_SP7_NO!$D$21</f>
        <v>0</v>
      </c>
      <c r="H21" s="204">
        <f>[7]STA_SP7_NO!$D$21</f>
        <v>0</v>
      </c>
      <c r="I21" s="204">
        <f>'[8]СП-7 (н.о.)'!$E$106</f>
        <v>0</v>
      </c>
      <c r="J21" s="204">
        <f>'[9]СП-7 (н.о.)'!$E$69</f>
        <v>0</v>
      </c>
      <c r="K21" s="204">
        <f>'[10]СП-7 (н.о.)'!$E$65</f>
        <v>0</v>
      </c>
      <c r="L21" s="205">
        <f>'[11]СП-7 (н.о.)'!$E$84</f>
        <v>0</v>
      </c>
      <c r="M21" s="227">
        <f>SUM(B21:L21)</f>
        <v>2864</v>
      </c>
    </row>
    <row r="22" spans="1:13" ht="12.75" customHeight="1" x14ac:dyDescent="0.25">
      <c r="A22" s="171" t="s">
        <v>58</v>
      </c>
      <c r="B22" s="204">
        <f>[1]STA_SP7_NO!$E$21</f>
        <v>0</v>
      </c>
      <c r="C22" s="204">
        <f>'[2]СП-7 (н.о.)'!$F$83</f>
        <v>0</v>
      </c>
      <c r="D22" s="205">
        <f>'[3]СП-7 (н.о.)'!$F$71</f>
        <v>430</v>
      </c>
      <c r="E22" s="204">
        <f>[4]STA_SP7_NO!$E$21</f>
        <v>0</v>
      </c>
      <c r="F22" s="205">
        <f>[5]STA_SP7_NO!$E$21</f>
        <v>0</v>
      </c>
      <c r="G22" s="204">
        <f>[6]STA_SP7_NO!$E$21</f>
        <v>0</v>
      </c>
      <c r="H22" s="204">
        <f>[7]STA_SP7_NO!$E$21</f>
        <v>0</v>
      </c>
      <c r="I22" s="204">
        <f>'[8]СП-7 (н.о.)'!$F$106</f>
        <v>0</v>
      </c>
      <c r="J22" s="204">
        <f>'[9]СП-7 (н.о.)'!$F$69</f>
        <v>0</v>
      </c>
      <c r="K22" s="204">
        <f>'[10]СП-7 (н.о.)'!$F$65</f>
        <v>0</v>
      </c>
      <c r="L22" s="205">
        <f>'[11]СП-7 (н.о.)'!$F$84</f>
        <v>0</v>
      </c>
      <c r="M22" s="204">
        <f>SUM(B22:L22)</f>
        <v>430</v>
      </c>
    </row>
    <row r="23" spans="1:13" x14ac:dyDescent="0.25">
      <c r="A23" s="170" t="s">
        <v>75</v>
      </c>
      <c r="B23" s="97"/>
      <c r="C23" s="97"/>
      <c r="D23" s="98"/>
      <c r="E23" s="97"/>
      <c r="F23" s="98"/>
      <c r="G23" s="97"/>
      <c r="H23" s="97"/>
      <c r="I23" s="97"/>
      <c r="J23" s="98"/>
      <c r="K23" s="97"/>
      <c r="L23" s="98"/>
      <c r="M23" s="97"/>
    </row>
    <row r="24" spans="1:13" x14ac:dyDescent="0.25">
      <c r="A24" s="171" t="s">
        <v>76</v>
      </c>
      <c r="B24" s="204">
        <f>[1]STA_SP7_NO!$C$22</f>
        <v>498</v>
      </c>
      <c r="C24" s="204">
        <f>'[2]СП-7 (н.о.)'!$D$118</f>
        <v>1396</v>
      </c>
      <c r="D24" s="205">
        <f>'[3]СП-7 (н.о.)'!$D$106</f>
        <v>591</v>
      </c>
      <c r="E24" s="204">
        <f>[4]STA_SP7_NO!$C$22</f>
        <v>12216</v>
      </c>
      <c r="F24" s="205">
        <f>[5]STA_SP7_NO!$C$22</f>
        <v>347</v>
      </c>
      <c r="G24" s="204">
        <f>[6]STA_SP7_NO!$C$22</f>
        <v>0</v>
      </c>
      <c r="H24" s="204">
        <f>[7]STA_SP7_NO!$C$22</f>
        <v>0</v>
      </c>
      <c r="I24" s="204">
        <f>'[8]СП-7 (н.о.)'!$D$142</f>
        <v>8</v>
      </c>
      <c r="J24" s="204">
        <f>'[9]СП-7 (н.о.)'!$D$104</f>
        <v>323</v>
      </c>
      <c r="K24" s="204">
        <f>'[10]СП-7 (н.о.)'!$D$79</f>
        <v>7957</v>
      </c>
      <c r="L24" s="205">
        <f>'[11]СП-7 (н.о.)'!$D$119</f>
        <v>17760</v>
      </c>
      <c r="M24" s="204">
        <f>SUM(B24:L24)</f>
        <v>41096</v>
      </c>
    </row>
    <row r="25" spans="1:13" x14ac:dyDescent="0.25">
      <c r="A25" s="171" t="s">
        <v>77</v>
      </c>
      <c r="B25" s="204">
        <f>[1]STA_SP7_NO!$D$22</f>
        <v>23347.16</v>
      </c>
      <c r="C25" s="204">
        <f>'[2]СП-7 (н.о.)'!$E$118</f>
        <v>2627.643</v>
      </c>
      <c r="D25" s="205">
        <f>'[3]СП-7 (н.о.)'!$E$106</f>
        <v>1297</v>
      </c>
      <c r="E25" s="204">
        <f>[4]STA_SP7_NO!$D$22</f>
        <v>13906.5</v>
      </c>
      <c r="F25" s="205">
        <f>[5]STA_SP7_NO!$D$22</f>
        <v>2904</v>
      </c>
      <c r="G25" s="204">
        <f>[6]STA_SP7_NO!$D$22</f>
        <v>0</v>
      </c>
      <c r="H25" s="204">
        <f>[7]STA_SP7_NO!$D$22</f>
        <v>0</v>
      </c>
      <c r="I25" s="204">
        <f>'[8]СП-7 (н.о.)'!$E$142</f>
        <v>56.234999999999999</v>
      </c>
      <c r="J25" s="204">
        <f>'[9]СП-7 (н.о.)'!$E$104</f>
        <v>791</v>
      </c>
      <c r="K25" s="204">
        <f>'[10]СП-7 (н.о.)'!$E$79</f>
        <v>83961.01</v>
      </c>
      <c r="L25" s="205">
        <f>'[11]СП-7 (н.о.)'!$E$119</f>
        <v>16674</v>
      </c>
      <c r="M25" s="227">
        <f>SUM(B25:L25)</f>
        <v>145564.54800000001</v>
      </c>
    </row>
    <row r="26" spans="1:13" x14ac:dyDescent="0.25">
      <c r="A26" s="171" t="s">
        <v>58</v>
      </c>
      <c r="B26" s="204">
        <f>[1]STA_SP7_NO!$E$22</f>
        <v>4581.54</v>
      </c>
      <c r="C26" s="204">
        <f>'[2]СП-7 (н.о.)'!$F$118</f>
        <v>598.06299999999999</v>
      </c>
      <c r="D26" s="205">
        <f>'[3]СП-7 (н.о.)'!$F$106</f>
        <v>381</v>
      </c>
      <c r="E26" s="204">
        <f>[4]STA_SP7_NO!$E$22</f>
        <v>4065.87</v>
      </c>
      <c r="F26" s="205">
        <f>[5]STA_SP7_NO!$E$22</f>
        <v>726</v>
      </c>
      <c r="G26" s="204">
        <f>[6]STA_SP7_NO!$E$22</f>
        <v>0</v>
      </c>
      <c r="H26" s="204">
        <f>[7]STA_SP7_NO!$E$22</f>
        <v>0</v>
      </c>
      <c r="I26" s="204">
        <f>'[8]СП-7 (н.о.)'!$F$142</f>
        <v>0</v>
      </c>
      <c r="J26" s="204">
        <f>'[9]СП-7 (н.о.)'!$F$104</f>
        <v>0</v>
      </c>
      <c r="K26" s="204">
        <f>'[10]СП-7 (н.о.)'!$F$79</f>
        <v>0</v>
      </c>
      <c r="L26" s="205">
        <f>'[11]СП-7 (н.о.)'!$F$119</f>
        <v>6533</v>
      </c>
      <c r="M26" s="204">
        <f>SUM(B26:L26)</f>
        <v>16885.472999999998</v>
      </c>
    </row>
    <row r="27" spans="1:13" x14ac:dyDescent="0.25">
      <c r="A27" s="170" t="s">
        <v>78</v>
      </c>
      <c r="B27" s="97"/>
      <c r="C27" s="97"/>
      <c r="D27" s="98"/>
      <c r="E27" s="97"/>
      <c r="F27" s="98"/>
      <c r="G27" s="97"/>
      <c r="H27" s="97"/>
      <c r="I27" s="97"/>
      <c r="J27" s="98"/>
      <c r="K27" s="97"/>
      <c r="L27" s="98"/>
      <c r="M27" s="97"/>
    </row>
    <row r="28" spans="1:13" x14ac:dyDescent="0.25">
      <c r="A28" s="171" t="s">
        <v>76</v>
      </c>
      <c r="B28" s="204">
        <f>[1]STA_SP7_NO!$C$29</f>
        <v>0</v>
      </c>
      <c r="C28" s="204">
        <f>'[2]СП-7 (н.о.)'!$D$119</f>
        <v>1777</v>
      </c>
      <c r="D28" s="205">
        <f>'[3]СП-7 (н.о.)'!$D$107</f>
        <v>1218</v>
      </c>
      <c r="E28" s="204">
        <f>[4]STA_SP7_NO!$C$29</f>
        <v>6082</v>
      </c>
      <c r="F28" s="205">
        <f>[5]STA_SP7_NO!$C$29</f>
        <v>11519</v>
      </c>
      <c r="G28" s="204">
        <f>[6]STA_SP7_NO!$C$29</f>
        <v>1267</v>
      </c>
      <c r="H28" s="204">
        <f>[7]STA_SP7_NO!$C$29</f>
        <v>7469</v>
      </c>
      <c r="I28" s="204">
        <f>'[8]СП-7 (н.о.)'!$D$143</f>
        <v>14938</v>
      </c>
      <c r="J28" s="204">
        <f>'[9]СП-7 (н.о.)'!$D$105</f>
        <v>2091</v>
      </c>
      <c r="K28" s="204">
        <f>'[10]СП-7 (н.о.)'!$D$80</f>
        <v>11465</v>
      </c>
      <c r="L28" s="205">
        <f>'[11]СП-7 (н.о.)'!$D$120</f>
        <v>219</v>
      </c>
      <c r="M28" s="204">
        <f>SUM(B28:L28)</f>
        <v>58045</v>
      </c>
    </row>
    <row r="29" spans="1:13" x14ac:dyDescent="0.25">
      <c r="A29" s="171" t="s">
        <v>77</v>
      </c>
      <c r="B29" s="204">
        <f>[1]STA_SP7_NO!$D$29</f>
        <v>0</v>
      </c>
      <c r="C29" s="204">
        <f>'[2]СП-7 (н.о.)'!$E$119</f>
        <v>10562.501</v>
      </c>
      <c r="D29" s="205">
        <f>'[3]СП-7 (н.о.)'!$E$107</f>
        <v>7988</v>
      </c>
      <c r="E29" s="204">
        <f>[4]STA_SP7_NO!$D$29</f>
        <v>43959.39</v>
      </c>
      <c r="F29" s="205">
        <f>[5]STA_SP7_NO!$D$29</f>
        <v>74661</v>
      </c>
      <c r="G29" s="204">
        <f>[6]STA_SP7_NO!$D$29</f>
        <v>20886.57</v>
      </c>
      <c r="H29" s="204">
        <f>[7]STA_SP7_NO!$D$29</f>
        <v>44562</v>
      </c>
      <c r="I29" s="204">
        <f>'[8]СП-7 (н.о.)'!$E$143</f>
        <v>98567.704000000056</v>
      </c>
      <c r="J29" s="204">
        <f>'[9]СП-7 (н.о.)'!$E$105</f>
        <v>13992</v>
      </c>
      <c r="K29" s="204">
        <f>'[10]СП-7 (н.о.)'!$E$80</f>
        <v>72969.41</v>
      </c>
      <c r="L29" s="205">
        <f>'[11]СП-7 (н.о.)'!$E$120</f>
        <v>1856</v>
      </c>
      <c r="M29" s="227">
        <f>SUM(B29:L29)</f>
        <v>390004.57500000007</v>
      </c>
    </row>
    <row r="30" spans="1:13" x14ac:dyDescent="0.25">
      <c r="A30" s="171" t="s">
        <v>58</v>
      </c>
      <c r="B30" s="204">
        <f>[1]STA_SP7_NO!$E$29</f>
        <v>0</v>
      </c>
      <c r="C30" s="204">
        <f>'[2]СП-7 (н.о.)'!$F$119</f>
        <v>2105.2220000000002</v>
      </c>
      <c r="D30" s="205">
        <f>'[3]СП-7 (н.о.)'!$F$107</f>
        <v>1125</v>
      </c>
      <c r="E30" s="204">
        <f>[4]STA_SP7_NO!$E$29</f>
        <v>8733.26</v>
      </c>
      <c r="F30" s="205">
        <f>[5]STA_SP7_NO!$E$29</f>
        <v>21656</v>
      </c>
      <c r="G30" s="204">
        <f>[6]STA_SP7_NO!$E$29</f>
        <v>3262</v>
      </c>
      <c r="H30" s="204">
        <f>[7]STA_SP7_NO!$E$29</f>
        <v>11561</v>
      </c>
      <c r="I30" s="204">
        <f>'[8]СП-7 (н.о.)'!$F$143</f>
        <v>22949</v>
      </c>
      <c r="J30" s="204">
        <f>'[9]СП-7 (н.о.)'!$F$105</f>
        <v>1634.713</v>
      </c>
      <c r="K30" s="204">
        <f>'[10]СП-7 (н.о.)'!$F$80</f>
        <v>0</v>
      </c>
      <c r="L30" s="205">
        <f>'[11]СП-7 (н.о.)'!$F$120</f>
        <v>0</v>
      </c>
      <c r="M30" s="204">
        <f>SUM(B30:L30)</f>
        <v>73026.195000000007</v>
      </c>
    </row>
    <row r="31" spans="1:13" ht="12" customHeight="1" x14ac:dyDescent="0.25">
      <c r="A31" s="170" t="s">
        <v>79</v>
      </c>
      <c r="B31" s="170"/>
      <c r="C31" s="97"/>
      <c r="D31" s="98"/>
      <c r="E31" s="97"/>
      <c r="F31" s="98"/>
      <c r="G31" s="97"/>
      <c r="H31" s="97"/>
      <c r="I31" s="97"/>
      <c r="J31" s="98"/>
      <c r="K31" s="97"/>
      <c r="L31" s="98"/>
      <c r="M31" s="97"/>
    </row>
    <row r="32" spans="1:13" x14ac:dyDescent="0.25">
      <c r="A32" s="171" t="s">
        <v>76</v>
      </c>
      <c r="B32" s="204">
        <f>[1]STA_SP7_NO!$C$38</f>
        <v>0</v>
      </c>
      <c r="C32" s="204">
        <f>'[2]СП-7 (н.о.)'!$D$128</f>
        <v>0</v>
      </c>
      <c r="D32" s="205">
        <f>'[3]СП-7 (н.о.)'!$D$116</f>
        <v>0</v>
      </c>
      <c r="E32" s="204">
        <f>[4]STA_SP7_NO!$C$38</f>
        <v>2931</v>
      </c>
      <c r="F32" s="282">
        <f>[5]STA_SP7_NO!$C$38</f>
        <v>0</v>
      </c>
      <c r="G32" s="204">
        <f>[6]STA_SP7_NO!$C$38</f>
        <v>22</v>
      </c>
      <c r="H32" s="204">
        <f>[7]STA_SP7_NO!$C$38</f>
        <v>0</v>
      </c>
      <c r="I32" s="204">
        <f>'[8]СП-7 (н.о.)'!$D$152</f>
        <v>0</v>
      </c>
      <c r="J32" s="204">
        <f>'[9]СП-7 (н.о.)'!$D$114</f>
        <v>0</v>
      </c>
      <c r="K32" s="204">
        <f>'[10]СП-7 (н.о.)'!$D$89</f>
        <v>0</v>
      </c>
      <c r="L32" s="205">
        <f>'[11]СП-7 (н.о.)'!$D$129</f>
        <v>248</v>
      </c>
      <c r="M32" s="204">
        <f>SUM(B32:L32)</f>
        <v>3201</v>
      </c>
    </row>
    <row r="33" spans="1:13" ht="12.75" customHeight="1" x14ac:dyDescent="0.25">
      <c r="A33" s="171" t="s">
        <v>77</v>
      </c>
      <c r="B33" s="204">
        <f>[1]STA_SP7_NO!$D$38</f>
        <v>0</v>
      </c>
      <c r="C33" s="204">
        <f>'[2]СП-7 (н.о.)'!$E$128</f>
        <v>0</v>
      </c>
      <c r="D33" s="205">
        <f>'[3]СП-7 (н.о.)'!$E$116</f>
        <v>0</v>
      </c>
      <c r="E33" s="204">
        <f>[4]STA_SP7_NO!$D$38</f>
        <v>2249.7800000000002</v>
      </c>
      <c r="F33" s="282">
        <f>[5]STA_SP7_NO!$D$38</f>
        <v>0</v>
      </c>
      <c r="G33" s="204">
        <f>[6]STA_SP7_NO!$D$38</f>
        <v>13</v>
      </c>
      <c r="H33" s="204">
        <f>[7]STA_SP7_NO!$D$38</f>
        <v>0</v>
      </c>
      <c r="I33" s="204">
        <f>'[8]СП-7 (н.о.)'!$E$152</f>
        <v>0</v>
      </c>
      <c r="J33" s="204">
        <f>'[9]СП-7 (н.о.)'!$E$114</f>
        <v>0</v>
      </c>
      <c r="K33" s="204">
        <f>'[10]СП-7 (н.о.)'!$E$89</f>
        <v>0</v>
      </c>
      <c r="L33" s="205">
        <f>'[11]СП-7 (н.о.)'!$E$129</f>
        <v>3538</v>
      </c>
      <c r="M33" s="227">
        <f>SUM(B33:L33)</f>
        <v>5800.7800000000007</v>
      </c>
    </row>
    <row r="34" spans="1:13" ht="15.75" thickBot="1" x14ac:dyDescent="0.3">
      <c r="A34" s="172" t="s">
        <v>58</v>
      </c>
      <c r="B34" s="158">
        <f>[1]STA_SP7_NO!$E$38</f>
        <v>0</v>
      </c>
      <c r="C34" s="158">
        <f>'[2]СП-7 (н.о.)'!$F$128</f>
        <v>0</v>
      </c>
      <c r="D34" s="271">
        <f>'[3]СП-7 (н.о.)'!$F$116</f>
        <v>0</v>
      </c>
      <c r="E34" s="158">
        <f>[4]STA_SP7_NO!$E$38</f>
        <v>144.30000000000001</v>
      </c>
      <c r="F34" s="283">
        <f>[5]STA_SP7_NO!$E$38</f>
        <v>0</v>
      </c>
      <c r="G34" s="158">
        <f>[6]STA_SP7_NO!$E$38</f>
        <v>0</v>
      </c>
      <c r="H34" s="158">
        <f>[7]STA_SP7_NO!$E$38</f>
        <v>0</v>
      </c>
      <c r="I34" s="158">
        <f>'[8]СП-7 (н.о.)'!$F$152</f>
        <v>0</v>
      </c>
      <c r="J34" s="158">
        <f>'[9]СП-7 (н.о.)'!$F$114</f>
        <v>0</v>
      </c>
      <c r="K34" s="158">
        <f>'[10]СП-7 (н.о.)'!$F$89</f>
        <v>0</v>
      </c>
      <c r="L34" s="158">
        <f>'[11]СП-7 (н.о.)'!$F$129</f>
        <v>0</v>
      </c>
      <c r="M34" s="158">
        <f>SUM(B34:L34)</f>
        <v>144.30000000000001</v>
      </c>
    </row>
    <row r="38" spans="1:13" x14ac:dyDescent="0.25"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40" spans="1:13" x14ac:dyDescent="0.25">
      <c r="M40" s="284"/>
    </row>
    <row r="42" spans="1:13" x14ac:dyDescent="0.25"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D12" sqref="D12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/>
      <c r="B2" s="426" t="s">
        <v>117</v>
      </c>
      <c r="C2" s="426"/>
      <c r="D2" s="426"/>
      <c r="E2" s="426"/>
      <c r="F2" s="426"/>
      <c r="G2" s="427"/>
      <c r="H2" s="427"/>
      <c r="I2" s="119"/>
      <c r="J2" s="119"/>
      <c r="K2" s="119"/>
    </row>
    <row r="3" spans="1:11" ht="15.75" thickBot="1" x14ac:dyDescent="0.3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18" t="s">
        <v>92</v>
      </c>
    </row>
    <row r="4" spans="1:11" ht="15.75" thickBot="1" x14ac:dyDescent="0.3">
      <c r="A4" s="349" t="s">
        <v>82</v>
      </c>
      <c r="B4" s="349" t="s">
        <v>57</v>
      </c>
      <c r="C4" s="349" t="s">
        <v>83</v>
      </c>
      <c r="D4" s="349" t="s">
        <v>84</v>
      </c>
      <c r="E4" s="428" t="s">
        <v>85</v>
      </c>
      <c r="F4" s="429"/>
      <c r="G4" s="430"/>
      <c r="H4" s="349" t="s">
        <v>86</v>
      </c>
      <c r="I4" s="349" t="s">
        <v>80</v>
      </c>
      <c r="J4" s="349" t="s">
        <v>87</v>
      </c>
      <c r="K4" s="349" t="s">
        <v>3</v>
      </c>
    </row>
    <row r="5" spans="1:11" ht="47.25" customHeight="1" thickBot="1" x14ac:dyDescent="0.3">
      <c r="A5" s="425"/>
      <c r="B5" s="425"/>
      <c r="C5" s="425"/>
      <c r="D5" s="425"/>
      <c r="E5" s="113" t="s">
        <v>59</v>
      </c>
      <c r="F5" s="113" t="s">
        <v>60</v>
      </c>
      <c r="G5" s="113" t="s">
        <v>88</v>
      </c>
      <c r="H5" s="425"/>
      <c r="I5" s="425"/>
      <c r="J5" s="425"/>
      <c r="K5" s="425"/>
    </row>
    <row r="6" spans="1:11" ht="15.75" thickBot="1" x14ac:dyDescent="0.3">
      <c r="A6" s="120"/>
      <c r="B6" s="144" t="s">
        <v>55</v>
      </c>
      <c r="C6" s="114">
        <f t="shared" ref="C6:K6" si="0">SUM(C7:C17)</f>
        <v>5168126.7704583621</v>
      </c>
      <c r="D6" s="72">
        <f t="shared" si="0"/>
        <v>85853.663181000011</v>
      </c>
      <c r="E6" s="185">
        <f>SUM(E7:E17)</f>
        <v>2893943.1335800001</v>
      </c>
      <c r="F6" s="185">
        <f t="shared" si="0"/>
        <v>2497863.6771993814</v>
      </c>
      <c r="G6" s="257">
        <f>SUM(G7:G17)</f>
        <v>5546627.5703189764</v>
      </c>
      <c r="H6" s="72">
        <f t="shared" si="0"/>
        <v>0</v>
      </c>
      <c r="I6" s="72">
        <f t="shared" si="0"/>
        <v>0</v>
      </c>
      <c r="J6" s="72">
        <f t="shared" si="0"/>
        <v>18632.601303330961</v>
      </c>
      <c r="K6" s="249">
        <f t="shared" si="0"/>
        <v>10819240.60526167</v>
      </c>
    </row>
    <row r="7" spans="1:11" x14ac:dyDescent="0.25">
      <c r="A7" s="115">
        <v>1</v>
      </c>
      <c r="B7" s="176" t="s">
        <v>69</v>
      </c>
      <c r="C7" s="184">
        <f>[1]STA_SP5_NO!$C$41+[1]STA_SP5_NO!$K$41</f>
        <v>436748.48</v>
      </c>
      <c r="D7" s="186">
        <f>[1]STA_SP5_NO!$D$41</f>
        <v>2527.41</v>
      </c>
      <c r="E7" s="184">
        <f>[1]STA_SP5_NO!$E$41</f>
        <v>166722.82999999999</v>
      </c>
      <c r="F7" s="184">
        <f>[1]STA_SP5_NO!$G$41</f>
        <v>144676.60999999999</v>
      </c>
      <c r="G7" s="186">
        <f>E7+F7+[1]STA_SP5_NO!$I$41</f>
        <v>316070.44999999995</v>
      </c>
      <c r="H7" s="184">
        <v>0</v>
      </c>
      <c r="I7" s="184">
        <v>0</v>
      </c>
      <c r="J7" s="184">
        <f>[1]STA_SP5_NO!$M$41</f>
        <v>0</v>
      </c>
      <c r="K7" s="186">
        <f>C7+D7+G7+J7</f>
        <v>755346.33999999985</v>
      </c>
    </row>
    <row r="8" spans="1:11" x14ac:dyDescent="0.25">
      <c r="A8" s="112">
        <v>2</v>
      </c>
      <c r="B8" s="118" t="s">
        <v>4</v>
      </c>
      <c r="C8" s="187">
        <f>'[2]СП-5 (н.о.)'!$C$43+'[2]СП-5 (н.о.)'!$K$43</f>
        <v>600830.54620698479</v>
      </c>
      <c r="D8" s="181">
        <f>'[2]СП-5 (н.о.)'!$D$43</f>
        <v>48308.548999999999</v>
      </c>
      <c r="E8" s="181">
        <f>'[2]СП-5 (н.о.)'!$E$43</f>
        <v>417208.60357999994</v>
      </c>
      <c r="F8" s="181">
        <f>'[2]СП-5 (н.о.)'!$G$43</f>
        <v>276182.71272415196</v>
      </c>
      <c r="G8" s="187">
        <f>E8+F8+'[2]СП-5 (н.о.)'!$I$43</f>
        <v>755796.53477152553</v>
      </c>
      <c r="H8" s="187">
        <v>0</v>
      </c>
      <c r="I8" s="187">
        <v>0</v>
      </c>
      <c r="J8" s="187">
        <f>'[2]СП-5 (н.о.)'!$M$43</f>
        <v>0</v>
      </c>
      <c r="K8" s="248">
        <f>C8+D8+G8+J8</f>
        <v>1404935.6299785103</v>
      </c>
    </row>
    <row r="9" spans="1:11" x14ac:dyDescent="0.25">
      <c r="A9" s="116">
        <v>3</v>
      </c>
      <c r="B9" s="177" t="s">
        <v>5</v>
      </c>
      <c r="C9" s="180">
        <f>'[3]СП-5 (н.о.)'!$C$43+'[3]СП-5 (н.о.)'!$K$43</f>
        <v>391656</v>
      </c>
      <c r="D9" s="180">
        <f>'[3]СП-5 (н.о.)'!$D$43</f>
        <v>2208</v>
      </c>
      <c r="E9" s="180">
        <f>'[3]СП-5 (н.о.)'!$E$43</f>
        <v>135515</v>
      </c>
      <c r="F9" s="180">
        <f>'[3]СП-5 (н.о.)'!$G$43</f>
        <v>292946</v>
      </c>
      <c r="G9" s="190">
        <f>SUM(E9:F9)+'[3]СП-5 (н.о.)'!$I$43</f>
        <v>447066</v>
      </c>
      <c r="H9" s="180">
        <v>0</v>
      </c>
      <c r="I9" s="180">
        <v>0</v>
      </c>
      <c r="J9" s="190">
        <f>'[3]СП-5 (н.о.)'!$M$43</f>
        <v>0</v>
      </c>
      <c r="K9" s="186">
        <f>C9+D9+G9+J9</f>
        <v>840930</v>
      </c>
    </row>
    <row r="10" spans="1:11" x14ac:dyDescent="0.25">
      <c r="A10" s="112">
        <v>4</v>
      </c>
      <c r="B10" s="118" t="s">
        <v>6</v>
      </c>
      <c r="C10" s="181">
        <f>[4]STA_SP5_NO!$C$41+[4]STA_SP5_NO!$K$41</f>
        <v>548900.22</v>
      </c>
      <c r="D10" s="181">
        <f>[4]STA_SP5_NO!$D$41</f>
        <v>3796.22</v>
      </c>
      <c r="E10" s="181">
        <f>[4]STA_SP5_NO!$E$41</f>
        <v>304838.84999999998</v>
      </c>
      <c r="F10" s="181">
        <f>[4]STA_SP5_NO!$G$41</f>
        <v>202012.93</v>
      </c>
      <c r="G10" s="187">
        <f>E10+F10+[4]STA_SP5_NO!$I$41</f>
        <v>526112.14</v>
      </c>
      <c r="H10" s="181">
        <v>0</v>
      </c>
      <c r="I10" s="181">
        <v>0</v>
      </c>
      <c r="J10" s="187">
        <f>[4]STA_SP5_NO!$M$41</f>
        <v>0</v>
      </c>
      <c r="K10" s="248">
        <f t="shared" ref="K10:K15" si="1">C10+D10+G10+J10</f>
        <v>1078808.58</v>
      </c>
    </row>
    <row r="11" spans="1:11" x14ac:dyDescent="0.25">
      <c r="A11" s="116">
        <v>5</v>
      </c>
      <c r="B11" s="177" t="s">
        <v>7</v>
      </c>
      <c r="C11" s="180">
        <f>[5]STA_SP5_NO!$C$41+[5]STA_SP5_NO!$K$41</f>
        <v>517336</v>
      </c>
      <c r="D11" s="180">
        <f>[5]STA_SP5_NO!$D$41</f>
        <v>0</v>
      </c>
      <c r="E11" s="180">
        <f>[5]STA_SP5_NO!$E$41</f>
        <v>307490</v>
      </c>
      <c r="F11" s="180">
        <f>[5]STA_SP5_NO!$G$41</f>
        <v>178637</v>
      </c>
      <c r="G11" s="190">
        <f>E11+F11+[5]STA_SP5_NO!$I$41</f>
        <v>490988</v>
      </c>
      <c r="H11" s="180">
        <v>0</v>
      </c>
      <c r="I11" s="180">
        <v>0</v>
      </c>
      <c r="J11" s="190">
        <f>[5]STA_SP5_NO!$M$41</f>
        <v>0</v>
      </c>
      <c r="K11" s="186">
        <f>C11+D11+G11+J11</f>
        <v>1008324</v>
      </c>
    </row>
    <row r="12" spans="1:11" x14ac:dyDescent="0.25">
      <c r="A12" s="112">
        <v>6</v>
      </c>
      <c r="B12" s="118" t="s">
        <v>8</v>
      </c>
      <c r="C12" s="181">
        <f>[6]STA_SP5_NO!$C$41+[6]STA_SP5_NO!$K$41</f>
        <v>668249</v>
      </c>
      <c r="D12" s="181">
        <f>[6]STA_SP5_NO!$D$41</f>
        <v>13485</v>
      </c>
      <c r="E12" s="181">
        <f>[6]STA_SP5_NO!$E$41</f>
        <v>328849</v>
      </c>
      <c r="F12" s="181">
        <f>[6]STA_SP5_NO!$G$41</f>
        <v>212140</v>
      </c>
      <c r="G12" s="187">
        <f>E12+F12+[6]STA_SP5_NO!$I$41</f>
        <v>545931.69999999995</v>
      </c>
      <c r="H12" s="181">
        <v>0</v>
      </c>
      <c r="I12" s="181">
        <v>0</v>
      </c>
      <c r="J12" s="187">
        <v>0</v>
      </c>
      <c r="K12" s="248">
        <f t="shared" si="1"/>
        <v>1227665.7</v>
      </c>
    </row>
    <row r="13" spans="1:11" x14ac:dyDescent="0.25">
      <c r="A13" s="116">
        <v>7</v>
      </c>
      <c r="B13" s="177" t="s">
        <v>94</v>
      </c>
      <c r="C13" s="180">
        <f>[7]STA_SP5_NO!$C$41+[7]STA_SP5_NO!$K$41</f>
        <v>195981</v>
      </c>
      <c r="D13" s="180">
        <f>[7]STA_SP5_NO!$D$41</f>
        <v>0</v>
      </c>
      <c r="E13" s="180">
        <f>[7]STA_SP5_NO!$E$41</f>
        <v>288774</v>
      </c>
      <c r="F13" s="180">
        <f>[7]STA_SP5_NO!$G$41</f>
        <v>207501</v>
      </c>
      <c r="G13" s="190">
        <f>E13+F13+[7]STA_SP5_NO!$I$41</f>
        <v>499649</v>
      </c>
      <c r="H13" s="180">
        <v>0</v>
      </c>
      <c r="I13" s="180">
        <v>0</v>
      </c>
      <c r="J13" s="190">
        <f>[7]STA_SP5_NO!$M$41</f>
        <v>0</v>
      </c>
      <c r="K13" s="186">
        <f t="shared" si="1"/>
        <v>695630</v>
      </c>
    </row>
    <row r="14" spans="1:11" x14ac:dyDescent="0.25">
      <c r="A14" s="112">
        <v>8</v>
      </c>
      <c r="B14" s="118" t="s">
        <v>9</v>
      </c>
      <c r="C14" s="181">
        <f>'[8]СП-5 (н.о.)'!$C$43+'[8]СП-5 (н.о.)'!$K$43</f>
        <v>582229</v>
      </c>
      <c r="D14" s="181">
        <f>'[8]СП-5 (н.о.)'!$D$43</f>
        <v>70</v>
      </c>
      <c r="E14" s="181">
        <f>'[8]СП-5 (н.о.)'!$E$43</f>
        <v>150261</v>
      </c>
      <c r="F14" s="181">
        <f>'[8]СП-5 (н.о.)'!$G$43</f>
        <v>243972</v>
      </c>
      <c r="G14" s="187">
        <f>E14+F14+'[8]СП-5 (н.о.)'!$I$43</f>
        <v>401329</v>
      </c>
      <c r="H14" s="181">
        <v>0</v>
      </c>
      <c r="I14" s="181">
        <v>0</v>
      </c>
      <c r="J14" s="187">
        <f>'[8]СП-5 (н.о.)'!$M$43</f>
        <v>0</v>
      </c>
      <c r="K14" s="248">
        <f t="shared" si="1"/>
        <v>983628</v>
      </c>
    </row>
    <row r="15" spans="1:11" x14ac:dyDescent="0.25">
      <c r="A15" s="116">
        <v>9</v>
      </c>
      <c r="B15" s="177" t="s">
        <v>38</v>
      </c>
      <c r="C15" s="180">
        <f>'[9]СП-5 (н.о.)'!$C$43+'[9]СП-5 (н.о.)'!$K$43</f>
        <v>345714.76425137708</v>
      </c>
      <c r="D15" s="180">
        <f>'[9]СП-5 (н.о.)'!$D$43</f>
        <v>7185.0241810000016</v>
      </c>
      <c r="E15" s="180">
        <f>'[9]СП-5 (н.о.)'!$E$43</f>
        <v>204587</v>
      </c>
      <c r="F15" s="180">
        <f>'[9]СП-5 (н.о.)'!$G$43</f>
        <v>252839.17447522929</v>
      </c>
      <c r="G15" s="190">
        <f>SUM(E15:F15)+'[9]СП-5 (н.о.)'!$I$43</f>
        <v>464675.35554745153</v>
      </c>
      <c r="H15" s="180">
        <v>0</v>
      </c>
      <c r="I15" s="180">
        <v>0</v>
      </c>
      <c r="J15" s="190">
        <f>'[9]СП-5 (н.о.)'!$M$43</f>
        <v>18632.601303330961</v>
      </c>
      <c r="K15" s="186">
        <f t="shared" si="1"/>
        <v>836207.74528315954</v>
      </c>
    </row>
    <row r="16" spans="1:11" x14ac:dyDescent="0.25">
      <c r="A16" s="112">
        <v>10</v>
      </c>
      <c r="B16" s="118" t="s">
        <v>93</v>
      </c>
      <c r="C16" s="187">
        <f>'[10]СП-5 (н.о.)'!$C$42+'[10]СП-5 (н.о.)'!$K$42</f>
        <v>370844.76</v>
      </c>
      <c r="D16" s="187">
        <f>'[10]СП-5 (н.о.)'!$D$42</f>
        <v>1041.46</v>
      </c>
      <c r="E16" s="187">
        <f>'[10]СП-5 (н.о.)'!$E$42</f>
        <v>334930.85000000003</v>
      </c>
      <c r="F16" s="187">
        <f>'[10]СП-5 (н.о.)'!$G$42</f>
        <v>238581.25000000003</v>
      </c>
      <c r="G16" s="187">
        <f>E16+F16+'[10]СП-5 (н.о.)'!$I$42</f>
        <v>585687.39000000013</v>
      </c>
      <c r="H16" s="181">
        <v>0</v>
      </c>
      <c r="I16" s="181">
        <v>0</v>
      </c>
      <c r="J16" s="187">
        <v>0</v>
      </c>
      <c r="K16" s="248">
        <f>C16+D16+G16+J16</f>
        <v>957573.6100000001</v>
      </c>
    </row>
    <row r="17" spans="1:11" ht="15.75" thickBot="1" x14ac:dyDescent="0.3">
      <c r="A17" s="117">
        <v>11</v>
      </c>
      <c r="B17" s="178" t="s">
        <v>11</v>
      </c>
      <c r="C17" s="189">
        <f>'[11]СП-5 (н.о.)'!$C$43+'[11]СП-5 (н.о.)'!$K$43</f>
        <v>509637</v>
      </c>
      <c r="D17" s="188">
        <f>'[11]СП-5 (н.о.)'!$D$43</f>
        <v>7232</v>
      </c>
      <c r="E17" s="189">
        <f>'[11]СП-5 (н.о.)'!$E$43</f>
        <v>254766</v>
      </c>
      <c r="F17" s="189">
        <f>'[11]СП-5 (н.о.)'!$G$43</f>
        <v>248375</v>
      </c>
      <c r="G17" s="190">
        <f>E17+F17+'[11]СП-5 (н.о.)'!$I$43</f>
        <v>513322</v>
      </c>
      <c r="H17" s="189">
        <v>0</v>
      </c>
      <c r="I17" s="189">
        <v>0</v>
      </c>
      <c r="J17" s="188">
        <f>'[11]СП-5 (н.о.)'!$M$43</f>
        <v>0</v>
      </c>
      <c r="K17" s="186">
        <f>C17+D17+G17+J17</f>
        <v>1030191</v>
      </c>
    </row>
    <row r="18" spans="1:11" ht="15.75" thickBot="1" x14ac:dyDescent="0.3">
      <c r="A18" s="120"/>
      <c r="B18" s="144" t="s">
        <v>56</v>
      </c>
      <c r="C18" s="145">
        <f>SUM(C19:C23)</f>
        <v>43334.31</v>
      </c>
      <c r="D18" s="183">
        <f>SUM(D19:D23)</f>
        <v>116578</v>
      </c>
      <c r="E18" s="183">
        <f>SUM(E19:E23)</f>
        <v>83080.13</v>
      </c>
      <c r="F18" s="183">
        <f>SUM(F19:F23)</f>
        <v>28041</v>
      </c>
      <c r="G18" s="251">
        <f>G19+G20+G21+G22+G23</f>
        <v>114534.19400000002</v>
      </c>
      <c r="H18" s="183">
        <f t="shared" ref="H18:J18" si="2">SUM(H19:H23)</f>
        <v>0</v>
      </c>
      <c r="I18" s="183">
        <f>SUM(I19:I23)</f>
        <v>8925482.6099999994</v>
      </c>
      <c r="J18" s="183">
        <f t="shared" si="2"/>
        <v>0</v>
      </c>
      <c r="K18" s="251">
        <f>SUM(K19:K23)</f>
        <v>9199929.1140000001</v>
      </c>
    </row>
    <row r="19" spans="1:11" x14ac:dyDescent="0.25">
      <c r="A19" s="116">
        <v>1</v>
      </c>
      <c r="B19" s="177" t="s">
        <v>11</v>
      </c>
      <c r="C19" s="125">
        <f>[12]STA_SP4_ZO!$C$51</f>
        <v>14036</v>
      </c>
      <c r="D19" s="125">
        <f>[12]STA_SP4_ZO!$F$51</f>
        <v>0</v>
      </c>
      <c r="E19" s="125">
        <f>[12]STA_SP4_ZO!$G$51</f>
        <v>16249</v>
      </c>
      <c r="F19" s="290">
        <f>[12]STA_SP4_ZO!$H$51</f>
        <v>2255</v>
      </c>
      <c r="G19" s="190">
        <f>E19+F19+[12]STA_SP4_ZO!$J$51</f>
        <v>18770</v>
      </c>
      <c r="H19" s="180">
        <v>0</v>
      </c>
      <c r="I19" s="190">
        <f>[12]STA_SP4_ZO!$D$51+[12]STA_SP4_ZO!$E$51</f>
        <v>3592048</v>
      </c>
      <c r="J19" s="180">
        <v>0</v>
      </c>
      <c r="K19" s="186">
        <f>C19+D19+G19+I19+J19</f>
        <v>3624854</v>
      </c>
    </row>
    <row r="20" spans="1:11" x14ac:dyDescent="0.25">
      <c r="A20" s="112">
        <v>2</v>
      </c>
      <c r="B20" s="118" t="s">
        <v>32</v>
      </c>
      <c r="C20" s="292">
        <f>'[13]СП-4 (ж.о.)'!$C$53</f>
        <v>15386</v>
      </c>
      <c r="D20" s="292">
        <f>'[13]СП-4 (ж.о.)'!$F$53</f>
        <v>116578</v>
      </c>
      <c r="E20" s="292">
        <f>'[13]СП-4 (ж.о.)'!$G$53</f>
        <v>48518</v>
      </c>
      <c r="F20" s="289">
        <f>'[13]СП-4 (ж.о.)'!$H$53</f>
        <v>16971</v>
      </c>
      <c r="G20" s="187">
        <f>'[13]СП-4 (ж.о.)'!$J$53+E20+F20</f>
        <v>66292.964000000007</v>
      </c>
      <c r="H20" s="181">
        <v>0</v>
      </c>
      <c r="I20" s="181">
        <f>'[13]СП-4 (ж.о.)'!$D$53+'[13]СП-4 (ж.о.)'!$E$53</f>
        <v>3007468</v>
      </c>
      <c r="J20" s="181">
        <v>0</v>
      </c>
      <c r="K20" s="248">
        <f>C20+D20+G20+I20+J20</f>
        <v>3205724.9640000002</v>
      </c>
    </row>
    <row r="21" spans="1:11" x14ac:dyDescent="0.25">
      <c r="A21" s="116">
        <v>3</v>
      </c>
      <c r="B21" s="177" t="s">
        <v>7</v>
      </c>
      <c r="C21" s="180">
        <f>'[14]СП-4 (ж.о.)'!$C$53</f>
        <v>6047</v>
      </c>
      <c r="D21" s="180">
        <f>'[14]СП-4 (ж.о.)'!$F$53</f>
        <v>0</v>
      </c>
      <c r="E21" s="180">
        <f>'[14]СП-4 (ж.о.)'!$G$53</f>
        <v>12597</v>
      </c>
      <c r="F21" s="290">
        <f>'[14]СП-4 (ж.о.)'!$H$53</f>
        <v>8149</v>
      </c>
      <c r="G21" s="190">
        <f>E21+F21+'[14]СП-4 (ж.о.)'!$J$53</f>
        <v>22650</v>
      </c>
      <c r="H21" s="180">
        <v>0</v>
      </c>
      <c r="I21" s="190">
        <f>'[14]СП-4 (ж.о.)'!$D$53+'[14]СП-4 (ж.о.)'!$E$53</f>
        <v>1313138</v>
      </c>
      <c r="J21" s="180">
        <v>0</v>
      </c>
      <c r="K21" s="186">
        <f>C21+D21+G21+I21+J21</f>
        <v>1341835</v>
      </c>
    </row>
    <row r="22" spans="1:11" x14ac:dyDescent="0.25">
      <c r="A22" s="134">
        <v>4</v>
      </c>
      <c r="B22" s="179" t="s">
        <v>9</v>
      </c>
      <c r="C22" s="182">
        <f>'[15]СП-4 (ж.о.)'!$C$53</f>
        <v>7067</v>
      </c>
      <c r="D22" s="182">
        <f>'[15]СП-4 (ж.о.)'!$F$53</f>
        <v>0</v>
      </c>
      <c r="E22" s="182">
        <f>'[15]СП-4 (ж.о.)'!$G$53</f>
        <v>3803</v>
      </c>
      <c r="F22" s="291">
        <f>'[15]СП-4 (ж.о.)'!$H$53</f>
        <v>434</v>
      </c>
      <c r="G22" s="285">
        <f>E22+F22+'[15]СП-4 (ж.о.)'!$J$53</f>
        <v>4568.8500000000004</v>
      </c>
      <c r="H22" s="182">
        <v>0</v>
      </c>
      <c r="I22" s="182">
        <f>'[15]СП-4 (ж.о.)'!$D$53+'[15]СП-4 (ж.о.)'!$E$53</f>
        <v>628103</v>
      </c>
      <c r="J22" s="182">
        <v>0</v>
      </c>
      <c r="K22" s="248">
        <f>C22+D22+G22+I22+J22</f>
        <v>639738.85</v>
      </c>
    </row>
    <row r="23" spans="1:11" s="1" customFormat="1" ht="15.75" thickBot="1" x14ac:dyDescent="0.3">
      <c r="A23" s="116">
        <v>5</v>
      </c>
      <c r="B23" s="177" t="s">
        <v>4</v>
      </c>
      <c r="C23" s="129">
        <f>[16]STA_SP4_ZO!$C$51</f>
        <v>798.31</v>
      </c>
      <c r="D23" s="293">
        <f>[16]STA_SP4_ZO!$F$51</f>
        <v>0</v>
      </c>
      <c r="E23" s="129">
        <f>[16]STA_SP4_ZO!$G$51</f>
        <v>1913.13</v>
      </c>
      <c r="F23" s="290">
        <f>[16]STA_SP4_ZO!$H$51</f>
        <v>232</v>
      </c>
      <c r="G23" s="190">
        <f>E23+F23+[16]STA_SP4_ZO!$J$51</f>
        <v>2252.38</v>
      </c>
      <c r="H23" s="180">
        <v>0</v>
      </c>
      <c r="I23" s="180">
        <f>[16]STA_SP4_ZO!$D$51+[16]STA_SP4_ZO!$E$51</f>
        <v>384725.61</v>
      </c>
      <c r="J23" s="180">
        <v>0</v>
      </c>
      <c r="K23" s="186">
        <f>C23+D23+G23+I23+J23</f>
        <v>387776.3</v>
      </c>
    </row>
    <row r="24" spans="1:11" ht="15.75" thickBot="1" x14ac:dyDescent="0.3">
      <c r="A24" s="423" t="s">
        <v>30</v>
      </c>
      <c r="B24" s="424"/>
      <c r="C24" s="244">
        <f>C6+C18</f>
        <v>5211461.0804583617</v>
      </c>
      <c r="D24" s="244">
        <f>D6+D18</f>
        <v>202431.66318100001</v>
      </c>
      <c r="E24" s="244">
        <f>E6+E18</f>
        <v>2977023.26358</v>
      </c>
      <c r="F24" s="244">
        <f>F6+F18</f>
        <v>2525904.6771993814</v>
      </c>
      <c r="G24" s="250">
        <f>G6+G18</f>
        <v>5661161.7643189766</v>
      </c>
      <c r="H24" s="244">
        <f t="shared" ref="H24:J24" si="3">H6+H18</f>
        <v>0</v>
      </c>
      <c r="I24" s="244">
        <f>I6+I18</f>
        <v>8925482.6099999994</v>
      </c>
      <c r="J24" s="244">
        <f t="shared" si="3"/>
        <v>18632.601303330961</v>
      </c>
      <c r="K24" s="250">
        <f>K6+K18</f>
        <v>20019169.719261669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22" sqref="H22"/>
    </sheetView>
  </sheetViews>
  <sheetFormatPr defaultRowHeight="15" x14ac:dyDescent="0.25"/>
  <cols>
    <col min="1" max="1" width="4.28515625" customWidth="1"/>
    <col min="2" max="2" width="27.85546875" customWidth="1"/>
  </cols>
  <sheetData>
    <row r="1" spans="1:14" ht="23.25" customHeight="1" thickBot="1" x14ac:dyDescent="0.3">
      <c r="A1" s="210"/>
      <c r="B1" s="210"/>
      <c r="C1" s="300" t="s">
        <v>96</v>
      </c>
      <c r="D1" s="301"/>
      <c r="E1" s="301"/>
      <c r="F1" s="301"/>
      <c r="G1" s="301"/>
      <c r="H1" s="301"/>
      <c r="I1" s="301"/>
      <c r="J1" s="2"/>
      <c r="K1" s="2"/>
      <c r="L1" s="2"/>
      <c r="M1" s="2"/>
      <c r="N1" s="8"/>
    </row>
    <row r="2" spans="1:14" ht="15.75" thickBot="1" x14ac:dyDescent="0.3">
      <c r="A2" s="304" t="s">
        <v>0</v>
      </c>
      <c r="B2" s="306" t="s">
        <v>1</v>
      </c>
      <c r="C2" s="308" t="s">
        <v>2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2" t="s">
        <v>3</v>
      </c>
    </row>
    <row r="3" spans="1:14" ht="15.75" thickBot="1" x14ac:dyDescent="0.3">
      <c r="A3" s="305"/>
      <c r="B3" s="307"/>
      <c r="C3" s="85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85" t="s">
        <v>10</v>
      </c>
      <c r="L3" s="22" t="s">
        <v>93</v>
      </c>
      <c r="M3" s="23" t="s">
        <v>11</v>
      </c>
      <c r="N3" s="303"/>
    </row>
    <row r="4" spans="1:14" ht="15.75" thickBot="1" x14ac:dyDescent="0.3">
      <c r="A4" s="5">
        <v>1</v>
      </c>
      <c r="B4" s="9" t="s">
        <v>12</v>
      </c>
      <c r="C4" s="191">
        <f>[1]STA_SP1_NO!$C$10</f>
        <v>8161</v>
      </c>
      <c r="D4" s="200">
        <f>'[2]СП-1 (н.о.)'!$C$12</f>
        <v>11031</v>
      </c>
      <c r="E4" s="191">
        <f>'[3]СП-1 (н.о.)'!$C$12</f>
        <v>8806</v>
      </c>
      <c r="F4" s="200">
        <f>[4]STA_SP1_NO!$C$10</f>
        <v>26004</v>
      </c>
      <c r="G4" s="203">
        <f>[5]STA_SP1_NO!$C$10</f>
        <v>18317</v>
      </c>
      <c r="H4" s="200">
        <f>[6]STA_SP1_NO!$C$10</f>
        <v>12864</v>
      </c>
      <c r="I4" s="203">
        <f>[7]STA_SP1_NO!$C$10</f>
        <v>9267</v>
      </c>
      <c r="J4" s="200">
        <f>'[8]СП-1 (н.о.)'!$C$12</f>
        <v>16474</v>
      </c>
      <c r="K4" s="203">
        <f>'[9]СП-1 (н.о.)'!$C$12</f>
        <v>12488</v>
      </c>
      <c r="L4" s="200">
        <f>'[10]СП-1 (н.о.)'!$C$11</f>
        <v>13659</v>
      </c>
      <c r="M4" s="199">
        <f>'[11]СП-1 (н.о.)'!$C$12</f>
        <v>26236</v>
      </c>
      <c r="N4" s="196">
        <f>SUM(C4:M4)</f>
        <v>163307</v>
      </c>
    </row>
    <row r="5" spans="1:14" ht="15.75" thickBot="1" x14ac:dyDescent="0.3">
      <c r="A5" s="4">
        <v>2</v>
      </c>
      <c r="B5" s="10" t="s">
        <v>13</v>
      </c>
      <c r="C5" s="191">
        <f>[1]STA_SP1_NO!$C$20</f>
        <v>282</v>
      </c>
      <c r="D5" s="200">
        <f>'[2]СП-1 (н.о.)'!$C$22</f>
        <v>5756</v>
      </c>
      <c r="E5" s="201">
        <f>'[3]СП-1 (н.о.)'!$C$22</f>
        <v>606</v>
      </c>
      <c r="F5" s="200">
        <f>[4]STA_SP1_NO!$C$20</f>
        <v>3124</v>
      </c>
      <c r="G5" s="203">
        <f>[5]STA_SP1_NO!$C$20</f>
        <v>60</v>
      </c>
      <c r="H5" s="200">
        <f>[6]STA_SP1_NO!$C$20</f>
        <v>403</v>
      </c>
      <c r="I5" s="203">
        <f>[7]STA_SP1_NO!$C$20</f>
        <v>0</v>
      </c>
      <c r="J5" s="200">
        <f>'[8]СП-1 (н.о.)'!$C$22</f>
        <v>96</v>
      </c>
      <c r="K5" s="203">
        <f>'[9]СП-1 (н.о.)'!$C$22</f>
        <v>0</v>
      </c>
      <c r="L5" s="200">
        <f>'[10]СП-1 (н.о.)'!$C$21</f>
        <v>272</v>
      </c>
      <c r="M5" s="199">
        <f>'[11]СП-1 (н.о.)'!$C$22</f>
        <v>1127</v>
      </c>
      <c r="N5" s="197">
        <f>SUM(C5:M5)</f>
        <v>11726</v>
      </c>
    </row>
    <row r="6" spans="1:14" ht="15.75" thickBot="1" x14ac:dyDescent="0.3">
      <c r="A6" s="4">
        <v>3</v>
      </c>
      <c r="B6" s="10" t="s">
        <v>14</v>
      </c>
      <c r="C6" s="191">
        <f>[1]STA_SP1_NO!$C$24</f>
        <v>613</v>
      </c>
      <c r="D6" s="200">
        <f>'[2]СП-1 (н.о.)'!$C$26</f>
        <v>1780</v>
      </c>
      <c r="E6" s="201">
        <f>'[3]СП-1 (н.о.)'!$C$26</f>
        <v>2760</v>
      </c>
      <c r="F6" s="200">
        <f>[4]STA_SP1_NO!$C$24</f>
        <v>1988</v>
      </c>
      <c r="G6" s="203">
        <f>[5]STA_SP1_NO!$C$24</f>
        <v>936</v>
      </c>
      <c r="H6" s="200">
        <f>[6]STA_SP1_NO!$C$24</f>
        <v>1236</v>
      </c>
      <c r="I6" s="203">
        <f>[7]STA_SP1_NO!$C$24</f>
        <v>229</v>
      </c>
      <c r="J6" s="200">
        <f>'[8]СП-1 (н.о.)'!$C$26</f>
        <v>931</v>
      </c>
      <c r="K6" s="203">
        <f>'[9]СП-1 (н.о.)'!$C$26</f>
        <v>1326</v>
      </c>
      <c r="L6" s="200">
        <f>'[10]СП-1 (н.о.)'!$C$25</f>
        <v>1121</v>
      </c>
      <c r="M6" s="199">
        <f>'[11]СП-1 (н.о.)'!$C$26</f>
        <v>1121</v>
      </c>
      <c r="N6" s="217">
        <f>SUM(C6:M6)</f>
        <v>14041</v>
      </c>
    </row>
    <row r="7" spans="1:14" ht="15.75" thickBot="1" x14ac:dyDescent="0.3">
      <c r="A7" s="4">
        <v>4</v>
      </c>
      <c r="B7" s="10" t="s">
        <v>15</v>
      </c>
      <c r="C7" s="191">
        <f>[1]STA_SP1_NO!$C$27</f>
        <v>0</v>
      </c>
      <c r="D7" s="200">
        <f>'[2]СП-1 (н.о.)'!$C$29</f>
        <v>0</v>
      </c>
      <c r="E7" s="201">
        <f>'[3]СП-1 (н.о.)'!$C$29</f>
        <v>0</v>
      </c>
      <c r="F7" s="200">
        <f>[4]STA_SP1_NO!$C$27</f>
        <v>0</v>
      </c>
      <c r="G7" s="203">
        <f>[5]STA_SP1_NO!$C$27</f>
        <v>0</v>
      </c>
      <c r="H7" s="200">
        <f>[6]STA_SP1_NO!$C$27</f>
        <v>0</v>
      </c>
      <c r="I7" s="203">
        <f>[7]STA_SP1_NO!$C$27</f>
        <v>0</v>
      </c>
      <c r="J7" s="200">
        <f>'[8]СП-1 (н.о.)'!$C$29</f>
        <v>0</v>
      </c>
      <c r="K7" s="203">
        <f>'[9]СП-1 (н.о.)'!$C$29</f>
        <v>0</v>
      </c>
      <c r="L7" s="200">
        <f>'[10]СП-1 (н.о.)'!$C$28</f>
        <v>0</v>
      </c>
      <c r="M7" s="199">
        <f>'[11]СП-1 (н.о.)'!$C$29</f>
        <v>0</v>
      </c>
      <c r="N7" s="10">
        <v>0</v>
      </c>
    </row>
    <row r="8" spans="1:14" ht="15.75" thickBot="1" x14ac:dyDescent="0.3">
      <c r="A8" s="4">
        <v>5</v>
      </c>
      <c r="B8" s="10" t="s">
        <v>16</v>
      </c>
      <c r="C8" s="191">
        <f>[1]STA_SP1_NO!$C$30</f>
        <v>0</v>
      </c>
      <c r="D8" s="200">
        <f>'[2]СП-1 (н.о.)'!$C$32</f>
        <v>0</v>
      </c>
      <c r="E8" s="201">
        <f>'[3]СП-1 (н.о.)'!$C$32</f>
        <v>0</v>
      </c>
      <c r="F8" s="200">
        <f>[4]STA_SP1_NO!$C$30</f>
        <v>0</v>
      </c>
      <c r="G8" s="203">
        <f>[5]STA_SP1_NO!$C$30</f>
        <v>0</v>
      </c>
      <c r="H8" s="200">
        <f>[6]STA_SP1_NO!$C$30</f>
        <v>2</v>
      </c>
      <c r="I8" s="203">
        <f>[7]STA_SP1_NO!$C$30</f>
        <v>0</v>
      </c>
      <c r="J8" s="200">
        <f>'[8]СП-1 (н.о.)'!$C$32</f>
        <v>0</v>
      </c>
      <c r="K8" s="203">
        <f>'[9]СП-1 (н.о.)'!$C$32</f>
        <v>15</v>
      </c>
      <c r="L8" s="200">
        <f>'[10]СП-1 (н.о.)'!$C$31</f>
        <v>0</v>
      </c>
      <c r="M8" s="199">
        <f>'[11]СП-1 (н.о.)'!$C$32</f>
        <v>0</v>
      </c>
      <c r="N8" s="197">
        <f t="shared" ref="N8:N22" si="0">SUM(C8:M8)</f>
        <v>17</v>
      </c>
    </row>
    <row r="9" spans="1:14" ht="15.75" thickBot="1" x14ac:dyDescent="0.3">
      <c r="A9" s="4">
        <v>6</v>
      </c>
      <c r="B9" s="10" t="s">
        <v>17</v>
      </c>
      <c r="C9" s="191">
        <f>[1]STA_SP1_NO!$C$33</f>
        <v>0</v>
      </c>
      <c r="D9" s="200">
        <f>'[2]СП-1 (н.о.)'!$C$35</f>
        <v>0</v>
      </c>
      <c r="E9" s="201">
        <f>'[3]СП-1 (н.о.)'!$C$35</f>
        <v>0</v>
      </c>
      <c r="F9" s="200">
        <f>[4]STA_SP1_NO!$C$33</f>
        <v>0</v>
      </c>
      <c r="G9" s="203">
        <f>[5]STA_SP1_NO!$C$33</f>
        <v>0</v>
      </c>
      <c r="H9" s="200">
        <f>[6]STA_SP1_NO!$C$33</f>
        <v>0</v>
      </c>
      <c r="I9" s="203">
        <f>[7]STA_SP1_NO!$C$33</f>
        <v>0</v>
      </c>
      <c r="J9" s="200">
        <f>'[8]СП-1 (н.о.)'!$C$35</f>
        <v>0</v>
      </c>
      <c r="K9" s="203">
        <f>'[9]СП-1 (н.о.)'!$C$35</f>
        <v>1</v>
      </c>
      <c r="L9" s="200">
        <f>'[10]СП-1 (н.о.)'!$C$34</f>
        <v>0</v>
      </c>
      <c r="M9" s="199">
        <f>'[11]СП-1 (н.о.)'!$C$35</f>
        <v>0</v>
      </c>
      <c r="N9" s="197">
        <f t="shared" si="0"/>
        <v>1</v>
      </c>
    </row>
    <row r="10" spans="1:14" ht="15.75" thickBot="1" x14ac:dyDescent="0.3">
      <c r="A10" s="4">
        <v>7</v>
      </c>
      <c r="B10" s="10" t="s">
        <v>18</v>
      </c>
      <c r="C10" s="191">
        <f>[1]STA_SP1_NO!$C$36</f>
        <v>64</v>
      </c>
      <c r="D10" s="200">
        <f>'[2]СП-1 (н.о.)'!$C$38</f>
        <v>228</v>
      </c>
      <c r="E10" s="201">
        <f>'[3]СП-1 (н.о.)'!$C$38</f>
        <v>66</v>
      </c>
      <c r="F10" s="200">
        <f>[4]STA_SP1_NO!$C$36</f>
        <v>35</v>
      </c>
      <c r="G10" s="203">
        <f>[5]STA_SP1_NO!$C$36</f>
        <v>42</v>
      </c>
      <c r="H10" s="200">
        <f>[6]STA_SP1_NO!$C$36</f>
        <v>121</v>
      </c>
      <c r="I10" s="203">
        <f>[7]STA_SP1_NO!$C$36</f>
        <v>0</v>
      </c>
      <c r="J10" s="200">
        <f>'[8]СП-1 (н.о.)'!$C$38</f>
        <v>68</v>
      </c>
      <c r="K10" s="203">
        <f>'[9]СП-1 (н.о.)'!$C$38</f>
        <v>72</v>
      </c>
      <c r="L10" s="200">
        <f>'[10]СП-1 (н.о.)'!$C$37</f>
        <v>31</v>
      </c>
      <c r="M10" s="199">
        <f>'[11]СП-1 (н.о.)'!$C$38</f>
        <v>24</v>
      </c>
      <c r="N10" s="197">
        <f t="shared" si="0"/>
        <v>751</v>
      </c>
    </row>
    <row r="11" spans="1:14" ht="15.75" thickBot="1" x14ac:dyDescent="0.3">
      <c r="A11" s="4">
        <v>8</v>
      </c>
      <c r="B11" s="10" t="s">
        <v>19</v>
      </c>
      <c r="C11" s="191">
        <f>[1]STA_SP1_NO!$C$40</f>
        <v>3210</v>
      </c>
      <c r="D11" s="200">
        <f>'[2]СП-1 (н.о.)'!$C$42</f>
        <v>4371</v>
      </c>
      <c r="E11" s="201">
        <f>'[3]СП-1 (н.о.)'!$C$42</f>
        <v>1851</v>
      </c>
      <c r="F11" s="200">
        <f>[4]STA_SP1_NO!$C$40</f>
        <v>6170</v>
      </c>
      <c r="G11" s="203">
        <f>[5]STA_SP1_NO!$C$40</f>
        <v>1272</v>
      </c>
      <c r="H11" s="200">
        <f>[6]STA_SP1_NO!$C$40</f>
        <v>4443</v>
      </c>
      <c r="I11" s="203">
        <f>[7]STA_SP1_NO!$C$40</f>
        <v>265</v>
      </c>
      <c r="J11" s="200">
        <f>'[8]СП-1 (н.о.)'!$C$42</f>
        <v>1185</v>
      </c>
      <c r="K11" s="203">
        <f>'[9]СП-1 (н.о.)'!$C$42</f>
        <v>1798</v>
      </c>
      <c r="L11" s="200">
        <f>'[10]СП-1 (н.о.)'!$C$41</f>
        <v>2011</v>
      </c>
      <c r="M11" s="199">
        <f>'[11]СП-1 (н.о.)'!$C$42</f>
        <v>4936</v>
      </c>
      <c r="N11" s="217">
        <f t="shared" si="0"/>
        <v>31512</v>
      </c>
    </row>
    <row r="12" spans="1:14" ht="15.75" thickBot="1" x14ac:dyDescent="0.3">
      <c r="A12" s="4">
        <v>9</v>
      </c>
      <c r="B12" s="10" t="s">
        <v>20</v>
      </c>
      <c r="C12" s="191">
        <f>[1]STA_SP1_NO!$C$56</f>
        <v>3484</v>
      </c>
      <c r="D12" s="200">
        <f>'[2]СП-1 (н.о.)'!$C$58</f>
        <v>5155</v>
      </c>
      <c r="E12" s="201">
        <f>'[3]СП-1 (н.о.)'!$C$58</f>
        <v>1026</v>
      </c>
      <c r="F12" s="200">
        <f>[4]STA_SP1_NO!$C$56</f>
        <v>10148</v>
      </c>
      <c r="G12" s="203">
        <f>[5]STA_SP1_NO!$C$56</f>
        <v>1391</v>
      </c>
      <c r="H12" s="200">
        <f>[6]STA_SP1_NO!$C$56</f>
        <v>3848</v>
      </c>
      <c r="I12" s="203">
        <f>[7]STA_SP1_NO!$C$56</f>
        <v>68</v>
      </c>
      <c r="J12" s="200">
        <f>'[8]СП-1 (н.о.)'!$C$58</f>
        <v>886</v>
      </c>
      <c r="K12" s="203">
        <f>'[9]СП-1 (н.о.)'!$C$58</f>
        <v>836</v>
      </c>
      <c r="L12" s="200">
        <f>'[10]СП-1 (н.о.)'!$C$57</f>
        <v>722</v>
      </c>
      <c r="M12" s="199">
        <f>'[11]СП-1 (н.о.)'!$C$58</f>
        <v>2734</v>
      </c>
      <c r="N12" s="217">
        <f t="shared" si="0"/>
        <v>30298</v>
      </c>
    </row>
    <row r="13" spans="1:14" ht="15.75" thickBot="1" x14ac:dyDescent="0.3">
      <c r="A13" s="4">
        <v>10</v>
      </c>
      <c r="B13" s="10" t="s">
        <v>21</v>
      </c>
      <c r="C13" s="191">
        <f>[1]STA_SP1_NO!$C$88</f>
        <v>10877</v>
      </c>
      <c r="D13" s="200">
        <f>'[2]СП-1 (н.о.)'!$C$90</f>
        <v>17342</v>
      </c>
      <c r="E13" s="201">
        <f>'[3]СП-1 (н.о.)'!$C$90</f>
        <v>19231</v>
      </c>
      <c r="F13" s="200">
        <f>[4]STA_SP1_NO!$C$88</f>
        <v>17597</v>
      </c>
      <c r="G13" s="203">
        <f>[5]STA_SP1_NO!$C$88</f>
        <v>26626</v>
      </c>
      <c r="H13" s="200">
        <f>[6]STA_SP1_NO!$C$88</f>
        <v>16944</v>
      </c>
      <c r="I13" s="203">
        <f>[7]STA_SP1_NO!$C$88</f>
        <v>14942</v>
      </c>
      <c r="J13" s="200">
        <f>'[8]СП-1 (н.о.)'!$C$90</f>
        <v>29608</v>
      </c>
      <c r="K13" s="203">
        <f>'[9]СП-1 (н.о.)'!$C$90</f>
        <v>18194</v>
      </c>
      <c r="L13" s="200">
        <f>'[10]СП-1 (н.о.)'!$C$89</f>
        <v>12465</v>
      </c>
      <c r="M13" s="199">
        <f>'[11]СП-1 (н.о.)'!$C$90</f>
        <v>18556</v>
      </c>
      <c r="N13" s="217">
        <f t="shared" si="0"/>
        <v>202382</v>
      </c>
    </row>
    <row r="14" spans="1:14" ht="15.75" thickBot="1" x14ac:dyDescent="0.3">
      <c r="A14" s="4">
        <v>11</v>
      </c>
      <c r="B14" s="10" t="s">
        <v>22</v>
      </c>
      <c r="C14" s="191">
        <f>[1]STA_SP1_NO!$C$124</f>
        <v>0</v>
      </c>
      <c r="D14" s="200">
        <f>'[2]СП-1 (н.о.)'!$C$126</f>
        <v>0</v>
      </c>
      <c r="E14" s="201">
        <f>'[3]СП-1 (н.о.)'!$C$126</f>
        <v>0</v>
      </c>
      <c r="F14" s="200">
        <f>[4]STA_SP1_NO!$C$124</f>
        <v>0</v>
      </c>
      <c r="G14" s="203">
        <f>[5]STA_SP1_NO!$C$124</f>
        <v>0</v>
      </c>
      <c r="H14" s="200">
        <f>[6]STA_SP1_NO!$C$124</f>
        <v>1</v>
      </c>
      <c r="I14" s="203">
        <f>[7]STA_SP1_NO!$C$124</f>
        <v>0</v>
      </c>
      <c r="J14" s="200">
        <f>'[8]СП-1 (н.о.)'!$C$126</f>
        <v>0</v>
      </c>
      <c r="K14" s="203">
        <f>'[9]СП-1 (н.о.)'!$C$126</f>
        <v>9</v>
      </c>
      <c r="L14" s="200">
        <f>'[10]СП-1 (н.о.)'!$C$125</f>
        <v>0</v>
      </c>
      <c r="M14" s="199">
        <f>'[11]СП-1 (н.о.)'!$C$126</f>
        <v>0</v>
      </c>
      <c r="N14" s="197">
        <f t="shared" si="0"/>
        <v>10</v>
      </c>
    </row>
    <row r="15" spans="1:14" ht="15.75" thickBot="1" x14ac:dyDescent="0.3">
      <c r="A15" s="4">
        <v>12</v>
      </c>
      <c r="B15" s="10" t="s">
        <v>23</v>
      </c>
      <c r="C15" s="191">
        <f>[1]STA_SP1_NO!$C$128</f>
        <v>2</v>
      </c>
      <c r="D15" s="200">
        <f>'[2]СП-1 (н.о.)'!$C$130</f>
        <v>3</v>
      </c>
      <c r="E15" s="201">
        <f>'[3]СП-1 (н.о.)'!$C$130</f>
        <v>0</v>
      </c>
      <c r="F15" s="200">
        <f>[4]STA_SP1_NO!$C$128</f>
        <v>18</v>
      </c>
      <c r="G15" s="203">
        <f>[5]STA_SP1_NO!$C$128</f>
        <v>2</v>
      </c>
      <c r="H15" s="200">
        <f>[6]STA_SP1_NO!$C$128</f>
        <v>9</v>
      </c>
      <c r="I15" s="203">
        <f>[7]STA_SP1_NO!$C$128</f>
        <v>0</v>
      </c>
      <c r="J15" s="200">
        <f>'[8]СП-1 (н.о.)'!$C$130</f>
        <v>2</v>
      </c>
      <c r="K15" s="203">
        <f>'[9]СП-1 (н.о.)'!$C$130</f>
        <v>4</v>
      </c>
      <c r="L15" s="200">
        <f>'[10]СП-1 (н.о.)'!$C$129</f>
        <v>7</v>
      </c>
      <c r="M15" s="199">
        <f>'[11]СП-1 (н.о.)'!$C$130</f>
        <v>3</v>
      </c>
      <c r="N15" s="197">
        <f t="shared" si="0"/>
        <v>50</v>
      </c>
    </row>
    <row r="16" spans="1:14" ht="15.75" thickBot="1" x14ac:dyDescent="0.3">
      <c r="A16" s="4">
        <v>13</v>
      </c>
      <c r="B16" s="10" t="s">
        <v>24</v>
      </c>
      <c r="C16" s="191">
        <f>[1]STA_SP1_NO!$C$132</f>
        <v>1098</v>
      </c>
      <c r="D16" s="200">
        <f>'[2]СП-1 (н.о.)'!$C$134</f>
        <v>1905</v>
      </c>
      <c r="E16" s="201">
        <f>'[3]СП-1 (н.о.)'!$C$134</f>
        <v>390</v>
      </c>
      <c r="F16" s="200">
        <f>[4]STA_SP1_NO!$C$132</f>
        <v>3826</v>
      </c>
      <c r="G16" s="203">
        <f>[5]STA_SP1_NO!$C$132</f>
        <v>1121</v>
      </c>
      <c r="H16" s="200">
        <f>[6]STA_SP1_NO!$C$132</f>
        <v>4324</v>
      </c>
      <c r="I16" s="203">
        <f>[7]STA_SP1_NO!$C$132</f>
        <v>55</v>
      </c>
      <c r="J16" s="200">
        <f>'[8]СП-1 (н.о.)'!$C$134</f>
        <v>676</v>
      </c>
      <c r="K16" s="203">
        <f>'[9]СП-1 (н.о.)'!$C$134</f>
        <v>1120</v>
      </c>
      <c r="L16" s="200">
        <f>'[10]СП-1 (н.о.)'!$C$133</f>
        <v>144</v>
      </c>
      <c r="M16" s="199">
        <f>'[11]СП-1 (н.о.)'!$C$134</f>
        <v>2520</v>
      </c>
      <c r="N16" s="197">
        <f t="shared" si="0"/>
        <v>17179</v>
      </c>
    </row>
    <row r="17" spans="1:14" ht="15.75" thickBot="1" x14ac:dyDescent="0.3">
      <c r="A17" s="4">
        <v>14</v>
      </c>
      <c r="B17" s="10" t="s">
        <v>25</v>
      </c>
      <c r="C17" s="191">
        <f>[1]STA_SP1_NO!$C$153</f>
        <v>1</v>
      </c>
      <c r="D17" s="200">
        <f>'[2]СП-1 (н.о.)'!$C$155</f>
        <v>1023</v>
      </c>
      <c r="E17" s="201">
        <f>'[3]СП-1 (н.о.)'!$C$155</f>
        <v>6</v>
      </c>
      <c r="F17" s="200">
        <f>[4]STA_SP1_NO!$C$153</f>
        <v>9</v>
      </c>
      <c r="G17" s="203">
        <f>[5]STA_SP1_NO!$C$153</f>
        <v>348</v>
      </c>
      <c r="H17" s="200">
        <f>[6]STA_SP1_NO!$C$153</f>
        <v>0</v>
      </c>
      <c r="I17" s="203">
        <f>[7]STA_SP1_NO!$C$153</f>
        <v>0</v>
      </c>
      <c r="J17" s="200">
        <f>'[8]СП-1 (н.о.)'!$C$155</f>
        <v>0</v>
      </c>
      <c r="K17" s="203">
        <f>'[9]СП-1 (н.о.)'!$C$155</f>
        <v>0</v>
      </c>
      <c r="L17" s="200">
        <f>'[10]СП-1 (н.о.)'!$C$154</f>
        <v>0</v>
      </c>
      <c r="M17" s="199">
        <f>'[11]СП-1 (н.о.)'!$C$155</f>
        <v>57</v>
      </c>
      <c r="N17" s="197">
        <f t="shared" si="0"/>
        <v>1444</v>
      </c>
    </row>
    <row r="18" spans="1:14" ht="15.75" thickBot="1" x14ac:dyDescent="0.3">
      <c r="A18" s="4">
        <v>15</v>
      </c>
      <c r="B18" s="10" t="s">
        <v>26</v>
      </c>
      <c r="C18" s="191">
        <f>[1]STA_SP1_NO!$C$158</f>
        <v>0</v>
      </c>
      <c r="D18" s="200">
        <f>'[2]СП-1 (н.о.)'!$C$160</f>
        <v>0</v>
      </c>
      <c r="E18" s="201">
        <f>'[3]СП-1 (н.о.)'!$C$160</f>
        <v>0</v>
      </c>
      <c r="F18" s="200">
        <f>[4]STA_SP1_NO!$C$158</f>
        <v>0</v>
      </c>
      <c r="G18" s="203">
        <f>[5]STA_SP1_NO!$C$158</f>
        <v>0</v>
      </c>
      <c r="H18" s="200">
        <f>[6]STA_SP1_NO!$C$158</f>
        <v>3</v>
      </c>
      <c r="I18" s="203">
        <f>[7]STA_SP1_NO!$C$158</f>
        <v>0</v>
      </c>
      <c r="J18" s="200">
        <f>'[8]СП-1 (н.о.)'!$C$160</f>
        <v>0</v>
      </c>
      <c r="K18" s="203">
        <f>'[9]СП-1 (н.о.)'!$C$160</f>
        <v>1</v>
      </c>
      <c r="L18" s="200">
        <f>'[10]СП-1 (н.о.)'!$C$159</f>
        <v>8</v>
      </c>
      <c r="M18" s="199">
        <f>'[11]СП-1 (н.о.)'!$C$160</f>
        <v>0</v>
      </c>
      <c r="N18" s="197">
        <f t="shared" si="0"/>
        <v>12</v>
      </c>
    </row>
    <row r="19" spans="1:14" ht="15.75" thickBot="1" x14ac:dyDescent="0.3">
      <c r="A19" s="4">
        <v>16</v>
      </c>
      <c r="B19" s="10" t="s">
        <v>27</v>
      </c>
      <c r="C19" s="191">
        <f>[1]STA_SP1_NO!$C$161</f>
        <v>14</v>
      </c>
      <c r="D19" s="200">
        <f>'[2]СП-1 (н.о.)'!$C$163</f>
        <v>12</v>
      </c>
      <c r="E19" s="201">
        <f>'[3]СП-1 (н.о.)'!$C$163</f>
        <v>0</v>
      </c>
      <c r="F19" s="200">
        <f>[4]STA_SP1_NO!$C$161</f>
        <v>66</v>
      </c>
      <c r="G19" s="203">
        <f>[5]STA_SP1_NO!$C$161</f>
        <v>0</v>
      </c>
      <c r="H19" s="200">
        <f>[6]STA_SP1_NO!$C$161</f>
        <v>335</v>
      </c>
      <c r="I19" s="203">
        <f>[7]STA_SP1_NO!$C$161</f>
        <v>0</v>
      </c>
      <c r="J19" s="200">
        <f>'[8]СП-1 (н.о.)'!$C$163</f>
        <v>11</v>
      </c>
      <c r="K19" s="203">
        <f>'[9]СП-1 (н.о.)'!$C$163</f>
        <v>0</v>
      </c>
      <c r="L19" s="200">
        <f>'[10]СП-1 (н.о.)'!$C$162</f>
        <v>3</v>
      </c>
      <c r="M19" s="199">
        <f>'[11]СП-1 (н.о.)'!$C$163</f>
        <v>2</v>
      </c>
      <c r="N19" s="197">
        <f t="shared" si="0"/>
        <v>443</v>
      </c>
    </row>
    <row r="20" spans="1:14" ht="15.75" thickBot="1" x14ac:dyDescent="0.3">
      <c r="A20" s="4">
        <v>17</v>
      </c>
      <c r="B20" s="10" t="s">
        <v>28</v>
      </c>
      <c r="C20" s="191">
        <f>[1]STA_SP1_NO!$C$167</f>
        <v>0</v>
      </c>
      <c r="D20" s="200">
        <f>'[2]СП-1 (н.о.)'!$C$169</f>
        <v>0</v>
      </c>
      <c r="E20" s="201">
        <f>'[3]СП-1 (н.о.)'!$C$169</f>
        <v>0</v>
      </c>
      <c r="F20" s="200">
        <f>[4]STA_SP1_NO!$C$167</f>
        <v>0</v>
      </c>
      <c r="G20" s="203">
        <f>[5]STA_SP1_NO!$C$167</f>
        <v>0</v>
      </c>
      <c r="H20" s="200">
        <f>[6]STA_SP1_NO!$C$167</f>
        <v>0</v>
      </c>
      <c r="I20" s="203">
        <f>[7]STA_SP1_NO!$C$167</f>
        <v>0</v>
      </c>
      <c r="J20" s="200">
        <f>'[8]СП-1 (н.о.)'!$C$169</f>
        <v>0</v>
      </c>
      <c r="K20" s="203">
        <f>'[9]СП-1 (н.о.)'!$C$169</f>
        <v>0</v>
      </c>
      <c r="L20" s="200">
        <f>'[10]СП-1 (н.о.)'!$C$168</f>
        <v>0</v>
      </c>
      <c r="M20" s="199">
        <f>'[11]СП-1 (н.о.)'!$C$169</f>
        <v>0</v>
      </c>
      <c r="N20" s="197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91">
        <f>[1]STA_SP1_NO!$C$170</f>
        <v>1825</v>
      </c>
      <c r="D21" s="200">
        <f>'[2]СП-1 (н.о.)'!$C$172</f>
        <v>12105</v>
      </c>
      <c r="E21" s="202">
        <f>'[3]СП-1 (н.о.)'!$C$172</f>
        <v>1899</v>
      </c>
      <c r="F21" s="200">
        <f>[4]STA_SP1_NO!$C$170</f>
        <v>10799</v>
      </c>
      <c r="G21" s="203">
        <f>[5]STA_SP1_NO!$C$170</f>
        <v>3331</v>
      </c>
      <c r="H21" s="200">
        <f>[6]STA_SP1_NO!$C$170</f>
        <v>14813</v>
      </c>
      <c r="I21" s="203">
        <f>[7]STA_SP1_NO!$C$170</f>
        <v>1110</v>
      </c>
      <c r="J21" s="200">
        <f>'[8]СП-1 (н.о.)'!$C$172</f>
        <v>6020</v>
      </c>
      <c r="K21" s="203">
        <f>'[9]СП-1 (н.о.)'!$C$172</f>
        <v>4605</v>
      </c>
      <c r="L21" s="200">
        <f>'[10]СП-1 (н.о.)'!$C$171</f>
        <v>2685</v>
      </c>
      <c r="M21" s="199">
        <f>'[11]СП-1 (н.о.)'!$C$172</f>
        <v>5098</v>
      </c>
      <c r="N21" s="198">
        <f t="shared" si="0"/>
        <v>64290</v>
      </c>
    </row>
    <row r="22" spans="1:14" ht="15.75" thickBot="1" x14ac:dyDescent="0.3">
      <c r="A22" s="7"/>
      <c r="B22" s="19" t="s">
        <v>30</v>
      </c>
      <c r="C22" s="139">
        <f>[1]STA_SP1_NO!$C$175</f>
        <v>17735</v>
      </c>
      <c r="D22" s="140">
        <f>'[2]СП-1 (н.о.)'!$C$177</f>
        <v>44133</v>
      </c>
      <c r="E22" s="141">
        <f>'[3]СП-1 (н.о.)'!$C$177</f>
        <v>26634</v>
      </c>
      <c r="F22" s="140">
        <f>[4]STA_SP1_NO!$C$175</f>
        <v>48237</v>
      </c>
      <c r="G22" s="141">
        <f>[5]STA_SP1_NO!$C$175</f>
        <v>33568</v>
      </c>
      <c r="H22" s="140">
        <f>[6]STA_SP1_NO!$C$175</f>
        <v>41524</v>
      </c>
      <c r="I22" s="141">
        <f>[7]STA_SP1_NO!$C$175</f>
        <v>21601</v>
      </c>
      <c r="J22" s="140">
        <f>'[8]СП-1 (н.о.)'!$C$177</f>
        <v>38689</v>
      </c>
      <c r="K22" s="141">
        <f>'[9]СП-1 (н.о.)'!$C$177</f>
        <v>26828</v>
      </c>
      <c r="L22" s="140">
        <f>'[10]СП-1 (н.о.)'!$C$176</f>
        <v>24506</v>
      </c>
      <c r="M22" s="142">
        <f>'[11]СП-1 (н.о.)'!$C$177</f>
        <v>45459</v>
      </c>
      <c r="N22" s="143">
        <f t="shared" si="0"/>
        <v>368914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98" t="s">
        <v>31</v>
      </c>
      <c r="B24" s="299"/>
      <c r="C24" s="25">
        <f>C22/N22</f>
        <v>4.8073534753357149E-2</v>
      </c>
      <c r="D24" s="26">
        <f>D22/N22</f>
        <v>0.11962950714800739</v>
      </c>
      <c r="E24" s="27">
        <f>E22/N22</f>
        <v>7.2195687883897061E-2</v>
      </c>
      <c r="F24" s="26">
        <f>F22/N22</f>
        <v>0.13075405107965543</v>
      </c>
      <c r="G24" s="27">
        <f>G22/N22</f>
        <v>9.0991396368801394E-2</v>
      </c>
      <c r="H24" s="26">
        <f>H22/N22</f>
        <v>0.11255739820120679</v>
      </c>
      <c r="I24" s="27">
        <f>I22/N22</f>
        <v>5.8552941878052878E-2</v>
      </c>
      <c r="J24" s="26">
        <f>J22/N22</f>
        <v>0.10487268035368677</v>
      </c>
      <c r="K24" s="27">
        <f>K22/N22</f>
        <v>7.2721555701328766E-2</v>
      </c>
      <c r="L24" s="26">
        <f>L22/N22</f>
        <v>6.6427405845264756E-2</v>
      </c>
      <c r="M24" s="28">
        <f>M22/N22</f>
        <v>0.12322384078674163</v>
      </c>
      <c r="N24" s="101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304" t="s">
        <v>0</v>
      </c>
      <c r="B26" s="310" t="s">
        <v>1</v>
      </c>
      <c r="C26" s="322" t="s">
        <v>90</v>
      </c>
      <c r="D26" s="322"/>
      <c r="E26" s="322"/>
      <c r="F26" s="322"/>
      <c r="G26" s="323"/>
      <c r="H26" s="320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59" t="s">
        <v>11</v>
      </c>
      <c r="D27" s="260" t="s">
        <v>32</v>
      </c>
      <c r="E27" s="259" t="s">
        <v>7</v>
      </c>
      <c r="F27" s="260" t="s">
        <v>9</v>
      </c>
      <c r="G27" s="261" t="s">
        <v>4</v>
      </c>
      <c r="H27" s="321"/>
      <c r="I27" s="1"/>
      <c r="J27" s="104"/>
      <c r="K27" s="294" t="s">
        <v>33</v>
      </c>
      <c r="L27" s="295"/>
      <c r="M27" s="155">
        <f>N22</f>
        <v>368914</v>
      </c>
      <c r="N27" s="156">
        <f>M27/M29</f>
        <v>0.95593882638280669</v>
      </c>
    </row>
    <row r="28" spans="1:14" ht="15.75" thickBot="1" x14ac:dyDescent="0.3">
      <c r="A28" s="24">
        <v>19</v>
      </c>
      <c r="B28" s="103" t="s">
        <v>34</v>
      </c>
      <c r="C28" s="268">
        <f>[12]STA_SP1_ZO!$I$51</f>
        <v>1216</v>
      </c>
      <c r="D28" s="264">
        <f>'[13]СП-1 (ж.о.)'!$I$53</f>
        <v>296</v>
      </c>
      <c r="E28" s="268">
        <f>'[14]СП-1 (ж.о.)'!$I$53</f>
        <v>842</v>
      </c>
      <c r="F28" s="267">
        <f>'[15]СП-1 (ж.о.)'!$I$53</f>
        <v>2805</v>
      </c>
      <c r="G28" s="268">
        <f>[16]STA_SP1_ZO!$I$51</f>
        <v>11845</v>
      </c>
      <c r="H28" s="262">
        <f>SUM(C28:G28)</f>
        <v>17004</v>
      </c>
      <c r="I28" s="1"/>
      <c r="J28" s="104"/>
      <c r="K28" s="294" t="s">
        <v>34</v>
      </c>
      <c r="L28" s="295"/>
      <c r="M28" s="154">
        <f>H28</f>
        <v>17004</v>
      </c>
      <c r="N28" s="157">
        <f>M28/M29</f>
        <v>4.4061173617193292E-2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318" t="s">
        <v>3</v>
      </c>
      <c r="L29" s="319"/>
      <c r="M29" s="158">
        <f>M27+M28</f>
        <v>385918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7.1512585274053159E-2</v>
      </c>
      <c r="D30" s="105">
        <f>D28/H28</f>
        <v>1.7407668783815573E-2</v>
      </c>
      <c r="E30" s="25">
        <f>E28/H28</f>
        <v>4.9517760526934837E-2</v>
      </c>
      <c r="F30" s="105">
        <f>F28/H28</f>
        <v>0.16496118560338743</v>
      </c>
      <c r="G30" s="25">
        <f>G28/H28</f>
        <v>0.696600799811809</v>
      </c>
      <c r="H30" s="105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3" sqref="G13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47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37" t="s">
        <v>118</v>
      </c>
      <c r="C4" s="437"/>
      <c r="D4" s="437"/>
      <c r="E4" s="437"/>
      <c r="F4" s="437"/>
      <c r="G4" s="437"/>
      <c r="H4" s="437"/>
    </row>
    <row r="5" spans="1:8" x14ac:dyDescent="0.25">
      <c r="A5" s="1"/>
      <c r="B5" s="225"/>
      <c r="C5" s="226"/>
      <c r="D5" s="226"/>
      <c r="E5" s="226"/>
      <c r="F5" s="226"/>
      <c r="G5" s="226"/>
      <c r="H5" s="226"/>
    </row>
    <row r="6" spans="1:8" ht="15.75" thickBot="1" x14ac:dyDescent="0.3">
      <c r="A6" s="1"/>
      <c r="B6" s="1"/>
      <c r="C6" s="1"/>
      <c r="D6" s="1"/>
      <c r="E6" s="1"/>
      <c r="F6" s="1"/>
      <c r="G6" s="102"/>
      <c r="H6" s="1"/>
    </row>
    <row r="7" spans="1:8" ht="15" customHeight="1" x14ac:dyDescent="0.25">
      <c r="A7" s="1"/>
      <c r="B7" s="438" t="s">
        <v>3</v>
      </c>
      <c r="C7" s="439"/>
      <c r="D7" s="442" t="s">
        <v>61</v>
      </c>
      <c r="E7" s="444" t="s">
        <v>62</v>
      </c>
      <c r="F7" s="444" t="s">
        <v>63</v>
      </c>
      <c r="G7" s="446" t="s">
        <v>59</v>
      </c>
      <c r="H7" s="1"/>
    </row>
    <row r="8" spans="1:8" ht="23.25" customHeight="1" x14ac:dyDescent="0.25">
      <c r="A8" s="1"/>
      <c r="B8" s="440"/>
      <c r="C8" s="441"/>
      <c r="D8" s="443"/>
      <c r="E8" s="445"/>
      <c r="F8" s="445"/>
      <c r="G8" s="447"/>
      <c r="H8" s="1"/>
    </row>
    <row r="9" spans="1:8" ht="45" customHeight="1" x14ac:dyDescent="0.25">
      <c r="A9" s="1"/>
      <c r="B9" s="431" t="s">
        <v>64</v>
      </c>
      <c r="C9" s="432"/>
      <c r="D9" s="252">
        <f>[18]Vkupno!$C$12</f>
        <v>106</v>
      </c>
      <c r="E9" s="252">
        <f>[18]Vkupno!$D$12</f>
        <v>14074.812000000002</v>
      </c>
      <c r="F9" s="252">
        <f>[18]Vkupno!$F$12</f>
        <v>616</v>
      </c>
      <c r="G9" s="253">
        <f>[18]Vkupno!$G$12</f>
        <v>119650.82700000002</v>
      </c>
      <c r="H9" s="1"/>
    </row>
    <row r="10" spans="1:8" ht="45" customHeight="1" x14ac:dyDescent="0.25">
      <c r="A10" s="1"/>
      <c r="B10" s="431" t="s">
        <v>65</v>
      </c>
      <c r="C10" s="432"/>
      <c r="D10" s="252">
        <f>[18]Vkupno!$C$21</f>
        <v>18</v>
      </c>
      <c r="E10" s="252">
        <f>[18]Vkupno!$D$21</f>
        <v>3640.85</v>
      </c>
      <c r="F10" s="252">
        <f>[18]Vkupno!$F$21</f>
        <v>178</v>
      </c>
      <c r="G10" s="253">
        <f>[18]Vkupno!$G$21</f>
        <v>49322.161999999997</v>
      </c>
      <c r="H10" s="1"/>
    </row>
    <row r="11" spans="1:8" ht="38.25" customHeight="1" x14ac:dyDescent="0.25">
      <c r="A11" s="1"/>
      <c r="B11" s="433" t="s">
        <v>3</v>
      </c>
      <c r="C11" s="434"/>
      <c r="D11" s="254">
        <f>D9+D10</f>
        <v>124</v>
      </c>
      <c r="E11" s="255">
        <f>E9+E10</f>
        <v>17715.662</v>
      </c>
      <c r="F11" s="254">
        <f>F9+F10</f>
        <v>794</v>
      </c>
      <c r="G11" s="256">
        <f>G9+G10</f>
        <v>168972.989</v>
      </c>
      <c r="H11" s="1"/>
    </row>
    <row r="12" spans="1:8" ht="53.25" customHeight="1" thickBot="1" x14ac:dyDescent="0.3">
      <c r="A12" s="1"/>
      <c r="B12" s="435" t="s">
        <v>66</v>
      </c>
      <c r="C12" s="436"/>
      <c r="D12" s="252">
        <f>[18]Vkupno!$C$22</f>
        <v>156</v>
      </c>
      <c r="E12" s="252">
        <f>[18]Vkupno!$D$22</f>
        <v>23275.921999999999</v>
      </c>
      <c r="F12" s="252">
        <f>[18]Vkupno!$F$22</f>
        <v>422</v>
      </c>
      <c r="G12" s="253">
        <f>[18]Vkupno!$G$22</f>
        <v>145120.891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H22" sqref="H22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</cols>
  <sheetData>
    <row r="1" spans="1:14" ht="31.5" customHeight="1" thickBot="1" x14ac:dyDescent="0.3">
      <c r="A1" s="166"/>
      <c r="B1" s="166"/>
      <c r="C1" s="336" t="s">
        <v>97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218" t="s">
        <v>36</v>
      </c>
    </row>
    <row r="2" spans="1:14" ht="15.75" thickBot="1" x14ac:dyDescent="0.3">
      <c r="A2" s="339" t="s">
        <v>0</v>
      </c>
      <c r="B2" s="341" t="s">
        <v>1</v>
      </c>
      <c r="C2" s="343" t="s">
        <v>2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5" t="s">
        <v>3</v>
      </c>
    </row>
    <row r="3" spans="1:14" ht="15.75" thickBot="1" x14ac:dyDescent="0.3">
      <c r="A3" s="340"/>
      <c r="B3" s="342"/>
      <c r="C3" s="85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83" t="s">
        <v>10</v>
      </c>
      <c r="L3" s="22" t="s">
        <v>93</v>
      </c>
      <c r="M3" s="32" t="s">
        <v>11</v>
      </c>
      <c r="N3" s="346"/>
    </row>
    <row r="4" spans="1:14" ht="15.75" thickBot="1" x14ac:dyDescent="0.3">
      <c r="A4" s="34">
        <v>1</v>
      </c>
      <c r="B4" s="35" t="s">
        <v>12</v>
      </c>
      <c r="C4" s="194">
        <f>[1]STA_SP1_NO!$G$10</f>
        <v>6826.47</v>
      </c>
      <c r="D4" s="163">
        <f>'[2]СП-1 (н.о.)'!$G$12</f>
        <v>12414.686</v>
      </c>
      <c r="E4" s="194">
        <f>'[3]СП-1 (н.о.)'!$G$12</f>
        <v>1905</v>
      </c>
      <c r="F4" s="163">
        <f>[4]STA_SP1_NO!$G$10</f>
        <v>3936.47</v>
      </c>
      <c r="G4" s="194">
        <f>[5]STA_SP1_NO!$G$10</f>
        <v>4718</v>
      </c>
      <c r="H4" s="163">
        <f>[6]STA_SP1_NO!$G$10</f>
        <v>15585</v>
      </c>
      <c r="I4" s="203">
        <f>[7]STA_SP1_NO!$G$10</f>
        <v>779</v>
      </c>
      <c r="J4" s="163">
        <f>'[8]СП-1 (н.о.)'!$G$12</f>
        <v>4846</v>
      </c>
      <c r="K4" s="194">
        <f>'[9]СП-1 (н.о.)'!$G$12</f>
        <v>2123</v>
      </c>
      <c r="L4" s="173">
        <f>'[10]СП-1 (н.о.)'!$G$11</f>
        <v>14118.79</v>
      </c>
      <c r="M4" s="79">
        <f>'[11]СП-1 (н.о.)'!$G$12</f>
        <v>12534</v>
      </c>
      <c r="N4" s="163">
        <f t="shared" ref="N4:N21" si="0">SUM(C4:M4)</f>
        <v>79786.415999999997</v>
      </c>
    </row>
    <row r="5" spans="1:14" ht="15.75" thickBot="1" x14ac:dyDescent="0.3">
      <c r="A5" s="36">
        <v>2</v>
      </c>
      <c r="B5" s="37" t="s">
        <v>13</v>
      </c>
      <c r="C5" s="194">
        <f>[1]STA_SP1_NO!$G$20</f>
        <v>20942.830000000002</v>
      </c>
      <c r="D5" s="163">
        <f>'[2]СП-1 (н.о.)'!$G$22</f>
        <v>24315.315399999999</v>
      </c>
      <c r="E5" s="195">
        <f>'[3]СП-1 (н.о.)'!$G$22</f>
        <v>3750</v>
      </c>
      <c r="F5" s="163">
        <f>[4]STA_SP1_NO!$G$20</f>
        <v>13283.2</v>
      </c>
      <c r="G5" s="194">
        <f>[5]STA_SP1_NO!$G$20</f>
        <v>776</v>
      </c>
      <c r="H5" s="163">
        <f>[6]STA_SP1_NO!$G$20</f>
        <v>31641</v>
      </c>
      <c r="I5" s="203">
        <f>[7]STA_SP1_NO!$G$20</f>
        <v>0</v>
      </c>
      <c r="J5" s="163">
        <f>'[8]СП-1 (н.о.)'!$G$22</f>
        <v>6254</v>
      </c>
      <c r="K5" s="194">
        <f>'[9]СП-1 (н.о.)'!$G$22</f>
        <v>0</v>
      </c>
      <c r="L5" s="173">
        <f>'[10]СП-1 (н.о.)'!$G$21</f>
        <v>17684.3</v>
      </c>
      <c r="M5" s="79">
        <f>'[11]СП-1 (н.о.)'!$G$22</f>
        <v>41340</v>
      </c>
      <c r="N5" s="67">
        <f t="shared" si="0"/>
        <v>159986.64540000001</v>
      </c>
    </row>
    <row r="6" spans="1:14" ht="15.75" thickBot="1" x14ac:dyDescent="0.3">
      <c r="A6" s="36">
        <v>3</v>
      </c>
      <c r="B6" s="37" t="s">
        <v>14</v>
      </c>
      <c r="C6" s="194">
        <f>[1]STA_SP1_NO!$G$24</f>
        <v>9134.66</v>
      </c>
      <c r="D6" s="163">
        <f>'[2]СП-1 (н.о.)'!$G$26</f>
        <v>30625.597000000002</v>
      </c>
      <c r="E6" s="195">
        <f>'[3]СП-1 (н.о.)'!$G$26</f>
        <v>7753</v>
      </c>
      <c r="F6" s="163">
        <f>[4]STA_SP1_NO!$G$24</f>
        <v>25932.37</v>
      </c>
      <c r="G6" s="194">
        <f>[5]STA_SP1_NO!$G$24</f>
        <v>12389</v>
      </c>
      <c r="H6" s="163">
        <f>[6]STA_SP1_NO!$G$24</f>
        <v>12547</v>
      </c>
      <c r="I6" s="203">
        <f>[7]STA_SP1_NO!$G$24</f>
        <v>2232</v>
      </c>
      <c r="J6" s="163">
        <f>'[8]СП-1 (н.о.)'!$G$26</f>
        <v>8028</v>
      </c>
      <c r="K6" s="194">
        <f>'[9]СП-1 (н.о.)'!$G$26</f>
        <v>12768.061</v>
      </c>
      <c r="L6" s="173">
        <f>'[10]СП-1 (н.о.)'!$G$25</f>
        <v>13548.57</v>
      </c>
      <c r="M6" s="79">
        <f>'[11]СП-1 (н.о.)'!$G$26</f>
        <v>12612</v>
      </c>
      <c r="N6" s="67">
        <f t="shared" si="0"/>
        <v>147570.258</v>
      </c>
    </row>
    <row r="7" spans="1:14" ht="15.75" thickBot="1" x14ac:dyDescent="0.3">
      <c r="A7" s="36">
        <v>4</v>
      </c>
      <c r="B7" s="37" t="s">
        <v>15</v>
      </c>
      <c r="C7" s="194">
        <f>[1]STA_SP1_NO!$G$27</f>
        <v>0</v>
      </c>
      <c r="D7" s="163">
        <f>'[2]СП-1 (н.о.)'!$G$29</f>
        <v>0</v>
      </c>
      <c r="E7" s="195">
        <f>'[3]СП-1 (н.о.)'!$G$29</f>
        <v>0</v>
      </c>
      <c r="F7" s="163">
        <f>[4]STA_SP1_NO!$G$27</f>
        <v>0</v>
      </c>
      <c r="G7" s="194">
        <f>[5]STA_SP1_NO!$G$27</f>
        <v>0</v>
      </c>
      <c r="H7" s="163">
        <f>[6]STA_SP1_NO!$G$27</f>
        <v>0</v>
      </c>
      <c r="I7" s="203">
        <f>[7]STA_SP1_NO!$G$27</f>
        <v>0</v>
      </c>
      <c r="J7" s="163">
        <f>'[8]СП-1 (н.о.)'!$G$29</f>
        <v>0</v>
      </c>
      <c r="K7" s="194">
        <f>'[9]СП-1 (н.о.)'!$G$29</f>
        <v>0</v>
      </c>
      <c r="L7" s="173">
        <f>'[10]СП-1 (н.о.)'!$G$28</f>
        <v>0</v>
      </c>
      <c r="M7" s="79">
        <f>'[11]СП-1 (н.о.)'!$G$29</f>
        <v>0</v>
      </c>
      <c r="N7" s="6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94">
        <f>[1]STA_SP1_NO!$G$30</f>
        <v>0</v>
      </c>
      <c r="D8" s="163">
        <f>'[2]СП-1 (н.о.)'!$G$32</f>
        <v>0</v>
      </c>
      <c r="E8" s="195">
        <f>'[3]СП-1 (н.о.)'!$G$32</f>
        <v>0</v>
      </c>
      <c r="F8" s="163">
        <f>[4]STA_SP1_NO!$G$30</f>
        <v>0</v>
      </c>
      <c r="G8" s="194">
        <f>[5]STA_SP1_NO!$G$30</f>
        <v>0</v>
      </c>
      <c r="H8" s="163">
        <f>[6]STA_SP1_NO!$G$30</f>
        <v>0</v>
      </c>
      <c r="I8" s="203">
        <f>[7]STA_SP1_NO!$G$30</f>
        <v>0</v>
      </c>
      <c r="J8" s="163">
        <f>'[8]СП-1 (н.о.)'!$G$32</f>
        <v>0</v>
      </c>
      <c r="K8" s="194">
        <f>'[9]СП-1 (н.о.)'!$G$32</f>
        <v>0</v>
      </c>
      <c r="L8" s="173">
        <f>'[10]СП-1 (н.о.)'!$G$31</f>
        <v>0</v>
      </c>
      <c r="M8" s="79">
        <f>'[11]СП-1 (н.о.)'!$G$32</f>
        <v>0</v>
      </c>
      <c r="N8" s="67">
        <f t="shared" si="0"/>
        <v>0</v>
      </c>
    </row>
    <row r="9" spans="1:14" ht="15.75" thickBot="1" x14ac:dyDescent="0.3">
      <c r="A9" s="36">
        <v>6</v>
      </c>
      <c r="B9" s="37" t="s">
        <v>17</v>
      </c>
      <c r="C9" s="194">
        <f>[1]STA_SP1_NO!$G$33</f>
        <v>0</v>
      </c>
      <c r="D9" s="163">
        <f>'[2]СП-1 (н.о.)'!$G$35</f>
        <v>0</v>
      </c>
      <c r="E9" s="195">
        <f>'[3]СП-1 (н.о.)'!$G$35</f>
        <v>0</v>
      </c>
      <c r="F9" s="163">
        <f>[4]STA_SP1_NO!$G$33</f>
        <v>0</v>
      </c>
      <c r="G9" s="194">
        <f>[5]STA_SP1_NO!$G$33</f>
        <v>2</v>
      </c>
      <c r="H9" s="163">
        <f>[6]STA_SP1_NO!$G$33</f>
        <v>0</v>
      </c>
      <c r="I9" s="203">
        <f>[7]STA_SP1_NO!$G$33</f>
        <v>0</v>
      </c>
      <c r="J9" s="163">
        <f>'[8]СП-1 (н.о.)'!$G$35</f>
        <v>0</v>
      </c>
      <c r="K9" s="194">
        <f>'[9]СП-1 (н.о.)'!$G$35</f>
        <v>0</v>
      </c>
      <c r="L9" s="173">
        <f>'[10]СП-1 (н.о.)'!$G$34</f>
        <v>0</v>
      </c>
      <c r="M9" s="79">
        <f>'[11]СП-1 (н.о.)'!$G$35</f>
        <v>0</v>
      </c>
      <c r="N9" s="67">
        <f t="shared" si="0"/>
        <v>2</v>
      </c>
    </row>
    <row r="10" spans="1:14" ht="15.75" thickBot="1" x14ac:dyDescent="0.3">
      <c r="A10" s="36">
        <v>7</v>
      </c>
      <c r="B10" s="37" t="s">
        <v>18</v>
      </c>
      <c r="C10" s="194">
        <f>[1]STA_SP1_NO!$G$36</f>
        <v>20.56</v>
      </c>
      <c r="D10" s="163">
        <f>'[2]СП-1 (н.о.)'!$G$38</f>
        <v>0</v>
      </c>
      <c r="E10" s="195">
        <f>'[3]СП-1 (н.о.)'!$G$38</f>
        <v>54</v>
      </c>
      <c r="F10" s="163">
        <f>[4]STA_SP1_NO!$G$36</f>
        <v>0</v>
      </c>
      <c r="G10" s="194">
        <f>[5]STA_SP1_NO!$G$36</f>
        <v>1071</v>
      </c>
      <c r="H10" s="163">
        <f>[6]STA_SP1_NO!$G$36</f>
        <v>206</v>
      </c>
      <c r="I10" s="203">
        <f>[7]STA_SP1_NO!$G$36</f>
        <v>0</v>
      </c>
      <c r="J10" s="163">
        <f>'[8]СП-1 (н.о.)'!$G$38</f>
        <v>1</v>
      </c>
      <c r="K10" s="194">
        <f>'[9]СП-1 (н.о.)'!$G$38</f>
        <v>0</v>
      </c>
      <c r="L10" s="173">
        <f>'[10]СП-1 (н.о.)'!$G$37</f>
        <v>0</v>
      </c>
      <c r="M10" s="79">
        <f>'[11]СП-1 (н.о.)'!$G$38</f>
        <v>183</v>
      </c>
      <c r="N10" s="67">
        <f t="shared" si="0"/>
        <v>1535.56</v>
      </c>
    </row>
    <row r="11" spans="1:14" ht="15.75" thickBot="1" x14ac:dyDescent="0.3">
      <c r="A11" s="36">
        <v>8</v>
      </c>
      <c r="B11" s="37" t="s">
        <v>19</v>
      </c>
      <c r="C11" s="194">
        <f>[1]STA_SP1_NO!$G$40</f>
        <v>6394.32</v>
      </c>
      <c r="D11" s="163">
        <f>'[2]СП-1 (н.о.)'!$G$42</f>
        <v>1030.6680000000001</v>
      </c>
      <c r="E11" s="195">
        <f>'[3]СП-1 (н.о.)'!$G$42</f>
        <v>558</v>
      </c>
      <c r="F11" s="163">
        <f>[4]STA_SP1_NO!$G$40</f>
        <v>1388.63</v>
      </c>
      <c r="G11" s="194">
        <f>[5]STA_SP1_NO!$G$40</f>
        <v>75</v>
      </c>
      <c r="H11" s="163">
        <f>[6]STA_SP1_NO!$G$40</f>
        <v>2829</v>
      </c>
      <c r="I11" s="203">
        <f>[7]STA_SP1_NO!$G$40</f>
        <v>15</v>
      </c>
      <c r="J11" s="163">
        <f>'[8]СП-1 (н.о.)'!$G$42</f>
        <v>2042</v>
      </c>
      <c r="K11" s="194">
        <f>'[9]СП-1 (н.о.)'!$G$42</f>
        <v>739</v>
      </c>
      <c r="L11" s="173">
        <f>'[10]СП-1 (н.о.)'!$G$41</f>
        <v>114.42</v>
      </c>
      <c r="M11" s="79">
        <f>'[11]СП-1 (н.о.)'!$G$42</f>
        <v>77296</v>
      </c>
      <c r="N11" s="67">
        <f t="shared" si="0"/>
        <v>92482.038</v>
      </c>
    </row>
    <row r="12" spans="1:14" ht="15.75" thickBot="1" x14ac:dyDescent="0.3">
      <c r="A12" s="36">
        <v>9</v>
      </c>
      <c r="B12" s="37" t="s">
        <v>20</v>
      </c>
      <c r="C12" s="194">
        <f>[1]STA_SP1_NO!$G$56</f>
        <v>37522.400000000001</v>
      </c>
      <c r="D12" s="163">
        <f>'[2]СП-1 (н.о.)'!$G$58</f>
        <v>7044.5830000000005</v>
      </c>
      <c r="E12" s="195">
        <f>'[3]СП-1 (н.о.)'!$G$58</f>
        <v>8612</v>
      </c>
      <c r="F12" s="163">
        <f>[4]STA_SP1_NO!$G$56</f>
        <v>17804.61</v>
      </c>
      <c r="G12" s="194">
        <f>[5]STA_SP1_NO!$G$56</f>
        <v>2615</v>
      </c>
      <c r="H12" s="163">
        <f>[6]STA_SP1_NO!$G$56</f>
        <v>3153</v>
      </c>
      <c r="I12" s="203">
        <f>[7]STA_SP1_NO!$G$56</f>
        <v>9</v>
      </c>
      <c r="J12" s="163">
        <f>'[8]СП-1 (н.о.)'!$G$58</f>
        <v>28386</v>
      </c>
      <c r="K12" s="194">
        <f>'[9]СП-1 (н.о.)'!$G$58</f>
        <v>1889</v>
      </c>
      <c r="L12" s="173">
        <f>'[10]СП-1 (н.о.)'!$G$57</f>
        <v>3494.95</v>
      </c>
      <c r="M12" s="79">
        <f>'[11]СП-1 (н.о.)'!$G$58</f>
        <v>4287</v>
      </c>
      <c r="N12" s="67">
        <f t="shared" si="0"/>
        <v>114817.54299999999</v>
      </c>
    </row>
    <row r="13" spans="1:14" ht="15.75" thickBot="1" x14ac:dyDescent="0.3">
      <c r="A13" s="36">
        <v>10</v>
      </c>
      <c r="B13" s="37" t="s">
        <v>21</v>
      </c>
      <c r="C13" s="194">
        <f>[1]STA_SP1_NO!$G$88</f>
        <v>36054.76</v>
      </c>
      <c r="D13" s="163">
        <f>'[2]СП-1 (н.о.)'!$G$90</f>
        <v>58346.399390000013</v>
      </c>
      <c r="E13" s="195">
        <f>'[3]СП-1 (н.о.)'!$G$90</f>
        <v>37941</v>
      </c>
      <c r="F13" s="163">
        <f>[4]STA_SP1_NO!$G$88</f>
        <v>41900.980000000003</v>
      </c>
      <c r="G13" s="194">
        <f>[5]STA_SP1_NO!$G$88</f>
        <v>72661</v>
      </c>
      <c r="H13" s="163">
        <f>[6]STA_SP1_NO!$G$88</f>
        <v>35491</v>
      </c>
      <c r="I13" s="203">
        <f>[7]STA_SP1_NO!$G$88</f>
        <v>31924</v>
      </c>
      <c r="J13" s="163">
        <f>'[8]СП-1 (н.о.)'!$G$90</f>
        <v>68399</v>
      </c>
      <c r="K13" s="194">
        <f>'[9]СП-1 (н.о.)'!$G$90</f>
        <v>40683</v>
      </c>
      <c r="L13" s="173">
        <f>'[10]СП-1 (н.о.)'!$G$89</f>
        <v>55421.34</v>
      </c>
      <c r="M13" s="79">
        <f>'[11]СП-1 (н.о.)'!$G$90</f>
        <v>48435</v>
      </c>
      <c r="N13" s="67">
        <f t="shared" si="0"/>
        <v>527257.47938999999</v>
      </c>
    </row>
    <row r="14" spans="1:14" ht="15.75" thickBot="1" x14ac:dyDescent="0.3">
      <c r="A14" s="36">
        <v>11</v>
      </c>
      <c r="B14" s="37" t="s">
        <v>22</v>
      </c>
      <c r="C14" s="194">
        <f>[1]STA_SP1_NO!$G$124</f>
        <v>0</v>
      </c>
      <c r="D14" s="163">
        <f>'[2]СП-1 (н.о.)'!$G$126</f>
        <v>0</v>
      </c>
      <c r="E14" s="195">
        <f>'[3]СП-1 (н.о.)'!$G$126</f>
        <v>0</v>
      </c>
      <c r="F14" s="163">
        <f>[4]STA_SP1_NO!$G$124</f>
        <v>0</v>
      </c>
      <c r="G14" s="194">
        <f>[5]STA_SP1_NO!$G$124</f>
        <v>0</v>
      </c>
      <c r="H14" s="163">
        <f>[6]STA_SP1_NO!$G$124</f>
        <v>0</v>
      </c>
      <c r="I14" s="203">
        <f>[7]STA_SP1_NO!$G$124</f>
        <v>0</v>
      </c>
      <c r="J14" s="163">
        <f>'[8]СП-1 (н.о.)'!$G$126</f>
        <v>0</v>
      </c>
      <c r="K14" s="194">
        <f>'[9]СП-1 (н.о.)'!$G$126</f>
        <v>0</v>
      </c>
      <c r="L14" s="173">
        <f>'[10]СП-1 (н.о.)'!$G$125</f>
        <v>0</v>
      </c>
      <c r="M14" s="79">
        <f>'[11]СП-1 (н.о.)'!$G$126</f>
        <v>0</v>
      </c>
      <c r="N14" s="67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94">
        <f>[1]STA_SP1_NO!$G$128</f>
        <v>0</v>
      </c>
      <c r="D15" s="163">
        <f>'[2]СП-1 (н.о.)'!$G$130</f>
        <v>0</v>
      </c>
      <c r="E15" s="56">
        <v>0</v>
      </c>
      <c r="F15" s="163">
        <f>[4]STA_SP1_NO!$G$128</f>
        <v>0</v>
      </c>
      <c r="G15" s="194">
        <f>[5]STA_SP1_NO!$G$128</f>
        <v>0</v>
      </c>
      <c r="H15" s="163">
        <f>[6]STA_SP1_NO!$G$128</f>
        <v>0</v>
      </c>
      <c r="I15" s="203">
        <f>[7]STA_SP1_NO!$G$128</f>
        <v>0</v>
      </c>
      <c r="J15" s="163">
        <f>'[8]СП-1 (н.о.)'!$G$130</f>
        <v>0</v>
      </c>
      <c r="K15" s="194">
        <f>'[9]СП-1 (н.о.)'!$G$130</f>
        <v>0</v>
      </c>
      <c r="L15" s="173">
        <f>'[10]СП-1 (н.о.)'!$G$129</f>
        <v>0</v>
      </c>
      <c r="M15" s="79">
        <f>'[11]СП-1 (н.о.)'!$G$130</f>
        <v>0</v>
      </c>
      <c r="N15" s="67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94">
        <f>[1]STA_SP1_NO!$G$132</f>
        <v>2240.96</v>
      </c>
      <c r="D16" s="163">
        <f>'[2]СП-1 (н.о.)'!$G$134</f>
        <v>0</v>
      </c>
      <c r="E16" s="195">
        <f>'[3]СП-1 (н.о.)'!$G$134</f>
        <v>138</v>
      </c>
      <c r="F16" s="163">
        <f>[4]STA_SP1_NO!$G$132</f>
        <v>1029.23</v>
      </c>
      <c r="G16" s="194">
        <f>[5]STA_SP1_NO!$G$132</f>
        <v>334</v>
      </c>
      <c r="H16" s="163">
        <f>[6]STA_SP1_NO!$G$132</f>
        <v>128</v>
      </c>
      <c r="I16" s="203">
        <f>[7]STA_SP1_NO!$G$132</f>
        <v>0</v>
      </c>
      <c r="J16" s="163">
        <f>'[8]СП-1 (н.о.)'!$G$134</f>
        <v>2078</v>
      </c>
      <c r="K16" s="194">
        <f>'[9]СП-1 (н.о.)'!$G$134</f>
        <v>279</v>
      </c>
      <c r="L16" s="173">
        <f>'[10]СП-1 (н.о.)'!$G$133</f>
        <v>0</v>
      </c>
      <c r="M16" s="79">
        <f>'[11]СП-1 (н.о.)'!$G$134</f>
        <v>112</v>
      </c>
      <c r="N16" s="67">
        <f t="shared" si="0"/>
        <v>6339.1900000000005</v>
      </c>
    </row>
    <row r="17" spans="1:14" ht="15.75" thickBot="1" x14ac:dyDescent="0.3">
      <c r="A17" s="36">
        <v>14</v>
      </c>
      <c r="B17" s="37" t="s">
        <v>25</v>
      </c>
      <c r="C17" s="194">
        <f>[1]STA_SP1_NO!$G$153</f>
        <v>0</v>
      </c>
      <c r="D17" s="163">
        <f>'[2]СП-1 (н.о.)'!$G$155</f>
        <v>83.678000000000011</v>
      </c>
      <c r="E17" s="195">
        <f>'[3]СП-1 (н.о.)'!$G$155</f>
        <v>0</v>
      </c>
      <c r="F17" s="163">
        <f>[4]STA_SP1_NO!$G$153</f>
        <v>0</v>
      </c>
      <c r="G17" s="194">
        <f>[5]STA_SP1_NO!$G$153</f>
        <v>0</v>
      </c>
      <c r="H17" s="163">
        <f>[6]STA_SP1_NO!$G$153</f>
        <v>0</v>
      </c>
      <c r="I17" s="203">
        <f>[7]STA_SP1_NO!$G$153</f>
        <v>0</v>
      </c>
      <c r="J17" s="163">
        <f>'[8]СП-1 (н.о.)'!$G$155</f>
        <v>0</v>
      </c>
      <c r="K17" s="194">
        <f>'[9]СП-1 (н.о.)'!$G$155</f>
        <v>0</v>
      </c>
      <c r="L17" s="173">
        <f>'[10]СП-1 (н.о.)'!$G$154</f>
        <v>0</v>
      </c>
      <c r="M17" s="79">
        <f>'[11]СП-1 (н.о.)'!$G$155</f>
        <v>0</v>
      </c>
      <c r="N17" s="67">
        <f t="shared" si="0"/>
        <v>83.678000000000011</v>
      </c>
    </row>
    <row r="18" spans="1:14" ht="15.75" thickBot="1" x14ac:dyDescent="0.3">
      <c r="A18" s="36">
        <v>15</v>
      </c>
      <c r="B18" s="37" t="s">
        <v>26</v>
      </c>
      <c r="C18" s="194">
        <f>[1]STA_SP1_NO!$G$158</f>
        <v>0</v>
      </c>
      <c r="D18" s="163">
        <f>'[2]СП-1 (н.о.)'!$G$160</f>
        <v>0</v>
      </c>
      <c r="E18" s="195">
        <f>'[3]СП-1 (н.о.)'!$G$160</f>
        <v>0</v>
      </c>
      <c r="F18" s="163">
        <f>[4]STA_SP1_NO!$G$158</f>
        <v>0</v>
      </c>
      <c r="G18" s="194">
        <f>[5]STA_SP1_NO!$G$158</f>
        <v>0</v>
      </c>
      <c r="H18" s="163">
        <f>[6]STA_SP1_NO!$G$158</f>
        <v>0</v>
      </c>
      <c r="I18" s="203">
        <f>[7]STA_SP1_NO!$G$158</f>
        <v>0</v>
      </c>
      <c r="J18" s="163">
        <f>'[8]СП-1 (н.о.)'!$G$160</f>
        <v>0</v>
      </c>
      <c r="K18" s="194">
        <f>'[9]СП-1 (н.о.)'!$G$160</f>
        <v>0</v>
      </c>
      <c r="L18" s="173">
        <f>'[10]СП-1 (н.о.)'!$G$159</f>
        <v>0</v>
      </c>
      <c r="M18" s="79">
        <f>'[11]СП-1 (н.о.)'!$G$160</f>
        <v>0</v>
      </c>
      <c r="N18" s="67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94">
        <f>[1]STA_SP1_NO!$G$161</f>
        <v>8.69</v>
      </c>
      <c r="D19" s="163">
        <f>'[2]СП-1 (н.о.)'!$G$163</f>
        <v>0</v>
      </c>
      <c r="E19" s="195">
        <f>'[3]СП-1 (н.о.)'!$G$163</f>
        <v>0</v>
      </c>
      <c r="F19" s="163">
        <f>[4]STA_SP1_NO!$G$161</f>
        <v>0</v>
      </c>
      <c r="G19" s="194">
        <f>[5]STA_SP1_NO!$G$161</f>
        <v>0</v>
      </c>
      <c r="H19" s="163">
        <f>[6]STA_SP1_NO!$G$161</f>
        <v>0</v>
      </c>
      <c r="I19" s="203">
        <f>[7]STA_SP1_NO!$G$161</f>
        <v>0</v>
      </c>
      <c r="J19" s="163">
        <f>'[8]СП-1 (н.о.)'!$G$163</f>
        <v>0</v>
      </c>
      <c r="K19" s="194">
        <f>'[9]СП-1 (н.о.)'!$G$163</f>
        <v>0</v>
      </c>
      <c r="L19" s="173">
        <f>'[10]СП-1 (н.о.)'!$G$162</f>
        <v>0</v>
      </c>
      <c r="M19" s="79">
        <f>'[11]СП-1 (н.о.)'!$G$163</f>
        <v>0</v>
      </c>
      <c r="N19" s="67">
        <f t="shared" si="0"/>
        <v>8.69</v>
      </c>
    </row>
    <row r="20" spans="1:14" ht="15.75" thickBot="1" x14ac:dyDescent="0.3">
      <c r="A20" s="36">
        <v>17</v>
      </c>
      <c r="B20" s="37" t="s">
        <v>28</v>
      </c>
      <c r="C20" s="194">
        <f>[1]STA_SP1_NO!$G$167</f>
        <v>0</v>
      </c>
      <c r="D20" s="163">
        <f>'[2]СП-1 (н.о.)'!$G$169</f>
        <v>0</v>
      </c>
      <c r="E20" s="195">
        <f>'[3]СП-1 (н.о.)'!$G$169</f>
        <v>0</v>
      </c>
      <c r="F20" s="163">
        <f>[4]STA_SP1_NO!$G$167</f>
        <v>0</v>
      </c>
      <c r="G20" s="194">
        <f>[5]STA_SP1_NO!$G$167</f>
        <v>0</v>
      </c>
      <c r="H20" s="163">
        <f>[6]STA_SP1_NO!$G$167</f>
        <v>0</v>
      </c>
      <c r="I20" s="203">
        <f>[7]STA_SP1_NO!$G$167</f>
        <v>0</v>
      </c>
      <c r="J20" s="163">
        <f>'[8]СП-1 (н.о.)'!$G$169</f>
        <v>0</v>
      </c>
      <c r="K20" s="194">
        <f>'[9]СП-1 (н.о.)'!$G$169</f>
        <v>0</v>
      </c>
      <c r="L20" s="173">
        <f>'[10]СП-1 (н.о.)'!$G$168</f>
        <v>0</v>
      </c>
      <c r="M20" s="79">
        <f>'[11]СП-1 (н.о.)'!$G$169</f>
        <v>0</v>
      </c>
      <c r="N20" s="6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94">
        <f>[1]STA_SP1_NO!$G$170</f>
        <v>683.21</v>
      </c>
      <c r="D21" s="163">
        <f>'[2]СП-1 (н.о.)'!$G$172</f>
        <v>6364.2186700000011</v>
      </c>
      <c r="E21" s="207">
        <f>'[3]СП-1 (н.о.)'!$G$172</f>
        <v>689</v>
      </c>
      <c r="F21" s="163">
        <f>[4]STA_SP1_NO!$G$170</f>
        <v>4602.6000000000004</v>
      </c>
      <c r="G21" s="194">
        <f>[5]STA_SP1_NO!$G$170</f>
        <v>807</v>
      </c>
      <c r="H21" s="163">
        <f>[6]STA_SP1_NO!$G$170</f>
        <v>3913</v>
      </c>
      <c r="I21" s="203">
        <f>[7]STA_SP1_NO!$G$170</f>
        <v>1076</v>
      </c>
      <c r="J21" s="163">
        <f>'[8]СП-1 (н.о.)'!$G$172</f>
        <v>1027</v>
      </c>
      <c r="K21" s="194">
        <f>'[9]СП-1 (н.о.)'!$G$172</f>
        <v>825</v>
      </c>
      <c r="L21" s="173">
        <f>'[10]СП-1 (н.о.)'!$G$171</f>
        <v>269.43</v>
      </c>
      <c r="M21" s="79">
        <f>'[11]СП-1 (н.о.)'!$G$172</f>
        <v>936</v>
      </c>
      <c r="N21" s="164">
        <f t="shared" si="0"/>
        <v>21192.45867</v>
      </c>
    </row>
    <row r="22" spans="1:14" ht="15.75" thickBot="1" x14ac:dyDescent="0.3">
      <c r="A22" s="40"/>
      <c r="B22" s="41" t="s">
        <v>37</v>
      </c>
      <c r="C22" s="138">
        <f>SUM(C4:C21)</f>
        <v>119828.86000000002</v>
      </c>
      <c r="D22" s="43">
        <f>SUM(D4:D21)</f>
        <v>140225.14546000003</v>
      </c>
      <c r="E22" s="44">
        <f>SUM(E4:E21)</f>
        <v>61400</v>
      </c>
      <c r="F22" s="43">
        <f>SUM(F4:F21)</f>
        <v>109878.09000000001</v>
      </c>
      <c r="G22" s="44">
        <f t="shared" ref="G22:M22" si="1">SUM(G4:G21)</f>
        <v>95448</v>
      </c>
      <c r="H22" s="43">
        <f t="shared" si="1"/>
        <v>105493</v>
      </c>
      <c r="I22" s="44">
        <f>SUM(I4:I21)</f>
        <v>36035</v>
      </c>
      <c r="J22" s="43">
        <f>SUM(J4:J21)</f>
        <v>121061</v>
      </c>
      <c r="K22" s="138">
        <f t="shared" si="1"/>
        <v>59306.061000000002</v>
      </c>
      <c r="L22" s="43">
        <f>SUM(L4:L21)</f>
        <v>104651.79999999999</v>
      </c>
      <c r="M22" s="45">
        <f t="shared" si="1"/>
        <v>197735</v>
      </c>
      <c r="N22" s="43">
        <f>SUM(N4:N21)</f>
        <v>1151061.95646</v>
      </c>
    </row>
    <row r="23" spans="1:14" ht="15.75" thickBot="1" x14ac:dyDescent="0.3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24" t="s">
        <v>31</v>
      </c>
      <c r="B24" s="325"/>
      <c r="C24" s="52">
        <f>C22/N22</f>
        <v>0.1041028758942952</v>
      </c>
      <c r="D24" s="51">
        <f>D22/N22</f>
        <v>0.12182241335753236</v>
      </c>
      <c r="E24" s="52">
        <f>E22/N22</f>
        <v>5.334204614739492E-2</v>
      </c>
      <c r="F24" s="51">
        <f>F22/N22</f>
        <v>9.5458015429439949E-2</v>
      </c>
      <c r="G24" s="228">
        <f>G22/N22</f>
        <v>8.2921687633168567E-2</v>
      </c>
      <c r="H24" s="51">
        <f>H22/N22</f>
        <v>9.1648411632363716E-2</v>
      </c>
      <c r="I24" s="53">
        <f>I22/N22</f>
        <v>3.1305873500348143E-2</v>
      </c>
      <c r="J24" s="51">
        <f>J22/N22</f>
        <v>0.10517331349592469</v>
      </c>
      <c r="K24" s="52">
        <f>K22/N22</f>
        <v>5.1522909489938408E-2</v>
      </c>
      <c r="L24" s="229">
        <f>L22/N22</f>
        <v>9.0917608224885066E-2</v>
      </c>
      <c r="M24" s="52">
        <f>M22/N22</f>
        <v>0.17178484519470902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30" t="s">
        <v>0</v>
      </c>
      <c r="B26" s="332" t="s">
        <v>1</v>
      </c>
      <c r="C26" s="322" t="s">
        <v>90</v>
      </c>
      <c r="D26" s="322"/>
      <c r="E26" s="322"/>
      <c r="F26" s="322"/>
      <c r="G26" s="323"/>
      <c r="H26" s="314" t="s">
        <v>3</v>
      </c>
      <c r="I26" s="1"/>
      <c r="J26" s="231"/>
      <c r="K26" s="1"/>
      <c r="L26" s="1"/>
      <c r="M26" s="1"/>
      <c r="N26" s="1"/>
    </row>
    <row r="27" spans="1:14" ht="15.75" thickBot="1" x14ac:dyDescent="0.3">
      <c r="A27" s="331"/>
      <c r="B27" s="333"/>
      <c r="C27" s="259" t="s">
        <v>11</v>
      </c>
      <c r="D27" s="260" t="s">
        <v>32</v>
      </c>
      <c r="E27" s="259" t="s">
        <v>7</v>
      </c>
      <c r="F27" s="260" t="s">
        <v>9</v>
      </c>
      <c r="G27" s="261" t="s">
        <v>4</v>
      </c>
      <c r="H27" s="315"/>
      <c r="I27" s="1"/>
      <c r="J27" s="104"/>
      <c r="K27" s="334" t="s">
        <v>33</v>
      </c>
      <c r="L27" s="335"/>
      <c r="M27" s="155">
        <f>N22</f>
        <v>1151061.95646</v>
      </c>
      <c r="N27" s="156">
        <f>M27/M29</f>
        <v>0.8546980893147299</v>
      </c>
    </row>
    <row r="28" spans="1:14" ht="15.75" thickBot="1" x14ac:dyDescent="0.3">
      <c r="A28" s="265">
        <v>19</v>
      </c>
      <c r="B28" s="266" t="s">
        <v>34</v>
      </c>
      <c r="C28" s="263">
        <f>[12]STA_SP2_ZO!$N$51+[12]STA_SP2_ZO!$O$51</f>
        <v>71792</v>
      </c>
      <c r="D28" s="264">
        <f>'[13]СП-2 (ж.о.)'!$O$53+'[13]СП-2 (ж.о.)'!$N$53</f>
        <v>40404</v>
      </c>
      <c r="E28" s="263">
        <f>'[14]СП-2 (ж.о.)'!$N$53+'[14]СП-2 (ж.о.)'!$O$53</f>
        <v>23311</v>
      </c>
      <c r="F28" s="267">
        <f>'[15]СП-2 (ж.о.)'!$N$53+'[15]СП-2 (ж.о.)'!$O$53</f>
        <v>8281</v>
      </c>
      <c r="G28" s="268">
        <f>[16]STA_SP2_ZO!$N$51+[16]STA_SP2_ZO!$O$51</f>
        <v>51896.89</v>
      </c>
      <c r="H28" s="269">
        <f>SUM(C28:G28)</f>
        <v>195684.89</v>
      </c>
      <c r="I28" s="1"/>
      <c r="J28" s="104"/>
      <c r="K28" s="326" t="s">
        <v>34</v>
      </c>
      <c r="L28" s="327"/>
      <c r="M28" s="154">
        <f>H28</f>
        <v>195684.89</v>
      </c>
      <c r="N28" s="157">
        <f>M28/M29</f>
        <v>0.14530191068527004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328" t="s">
        <v>3</v>
      </c>
      <c r="L29" s="329"/>
      <c r="M29" s="158">
        <f>M27+M28</f>
        <v>1346746.8464600001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0.36687554159138192</v>
      </c>
      <c r="D30" s="105">
        <f>D28/H28</f>
        <v>0.20647480753368336</v>
      </c>
      <c r="E30" s="25">
        <f>E28/H28</f>
        <v>0.11912519152602942</v>
      </c>
      <c r="F30" s="105">
        <f>F28/H28</f>
        <v>4.2318034877399067E-2</v>
      </c>
      <c r="G30" s="25">
        <f>G28/H28</f>
        <v>0.26520642447150616</v>
      </c>
      <c r="H30" s="105">
        <f>H28/H28</f>
        <v>1</v>
      </c>
      <c r="I30" s="1"/>
      <c r="J30" s="1"/>
      <c r="K30" s="1"/>
      <c r="L30" s="1"/>
      <c r="M30" s="1"/>
      <c r="N30" s="1"/>
    </row>
    <row r="35" spans="4:4" x14ac:dyDescent="0.25">
      <c r="D35" s="232"/>
    </row>
  </sheetData>
  <mergeCells count="14">
    <mergeCell ref="C1:K1"/>
    <mergeCell ref="A2:A3"/>
    <mergeCell ref="B2:B3"/>
    <mergeCell ref="C2:M2"/>
    <mergeCell ref="N2:N3"/>
    <mergeCell ref="A24:B24"/>
    <mergeCell ref="K28:L28"/>
    <mergeCell ref="K29:L29"/>
    <mergeCell ref="A30:B30"/>
    <mergeCell ref="A26:A27"/>
    <mergeCell ref="B26:B27"/>
    <mergeCell ref="K27:L27"/>
    <mergeCell ref="H26:H27"/>
    <mergeCell ref="C26:G26"/>
  </mergeCells>
  <pageMargins left="0.25" right="0.25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22" sqref="C22"/>
    </sheetView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66"/>
      <c r="B1" s="166"/>
      <c r="C1" s="336" t="s">
        <v>98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29"/>
    </row>
    <row r="2" spans="1:14" ht="15.75" thickBot="1" x14ac:dyDescent="0.3">
      <c r="A2" s="339" t="s">
        <v>0</v>
      </c>
      <c r="B2" s="341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5" t="s">
        <v>3</v>
      </c>
    </row>
    <row r="3" spans="1:14" ht="15.75" thickBot="1" x14ac:dyDescent="0.3">
      <c r="A3" s="340"/>
      <c r="B3" s="342"/>
      <c r="C3" s="85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84" t="s">
        <v>10</v>
      </c>
      <c r="L3" s="239" t="s">
        <v>93</v>
      </c>
      <c r="M3" s="31" t="s">
        <v>11</v>
      </c>
      <c r="N3" s="346"/>
    </row>
    <row r="4" spans="1:14" x14ac:dyDescent="0.25">
      <c r="A4" s="34">
        <v>1</v>
      </c>
      <c r="B4" s="35" t="s">
        <v>12</v>
      </c>
      <c r="C4" s="194">
        <f>[1]STA_SP1_NO!$F$10</f>
        <v>199</v>
      </c>
      <c r="D4" s="163">
        <f>'[2]СП-1 (н.о.)'!$F$12</f>
        <v>356</v>
      </c>
      <c r="E4" s="194">
        <f>'[3]СП-1 (н.о.)'!$F$12</f>
        <v>52</v>
      </c>
      <c r="F4" s="163">
        <f>[4]STA_SP1_NO!$F$10</f>
        <v>273</v>
      </c>
      <c r="G4" s="194">
        <f>[5]STA_SP1_NO!$F$10</f>
        <v>185</v>
      </c>
      <c r="H4" s="163">
        <f>[6]STA_SP1_NO!$F$10</f>
        <v>329</v>
      </c>
      <c r="I4" s="203">
        <f>[7]STA_SP1_NO!$F$10</f>
        <v>76</v>
      </c>
      <c r="J4" s="163">
        <f>'[8]СП-1 (н.о.)'!$F$12</f>
        <v>175</v>
      </c>
      <c r="K4" s="194">
        <f>'[9]СП-1 (н.о.)'!$F$12</f>
        <v>75</v>
      </c>
      <c r="L4" s="208">
        <f>'[10]СП-1 (н.о.)'!$F$11</f>
        <v>182</v>
      </c>
      <c r="M4" s="194">
        <f>'[11]СП-1 (н.о.)'!$F$12</f>
        <v>262</v>
      </c>
      <c r="N4" s="163">
        <f t="shared" ref="N4:N21" si="0">SUM(C4:M4)</f>
        <v>2164</v>
      </c>
    </row>
    <row r="5" spans="1:14" x14ac:dyDescent="0.25">
      <c r="A5" s="36">
        <v>2</v>
      </c>
      <c r="B5" s="37" t="s">
        <v>13</v>
      </c>
      <c r="C5" s="194">
        <f>[1]STA_SP1_NO!$F$20</f>
        <v>1894</v>
      </c>
      <c r="D5" s="163">
        <f>'[2]СП-1 (н.о.)'!$F$22</f>
        <v>2465</v>
      </c>
      <c r="E5" s="195">
        <f>'[3]СП-1 (н.о.)'!$F$22</f>
        <v>416</v>
      </c>
      <c r="F5" s="163">
        <f>[4]STA_SP1_NO!$F$20</f>
        <v>995</v>
      </c>
      <c r="G5" s="194">
        <f>[5]STA_SP1_NO!$F$20</f>
        <v>56</v>
      </c>
      <c r="H5" s="163">
        <f>[6]STA_SP1_NO!$F$20</f>
        <v>3071</v>
      </c>
      <c r="I5" s="203">
        <f>[7]STA_SP1_NO!$F$20</f>
        <v>0</v>
      </c>
      <c r="J5" s="163">
        <f>'[8]СП-1 (н.о.)'!$F$22</f>
        <v>672</v>
      </c>
      <c r="K5" s="194">
        <f>'[9]СП-1 (н.о.)'!$F$22</f>
        <v>0</v>
      </c>
      <c r="L5" s="208">
        <f>'[10]СП-1 (н.о.)'!$F$21</f>
        <v>1753</v>
      </c>
      <c r="M5" s="194">
        <f>'[11]СП-1 (н.о.)'!$F$22</f>
        <v>5310</v>
      </c>
      <c r="N5" s="67">
        <f t="shared" si="0"/>
        <v>16632</v>
      </c>
    </row>
    <row r="6" spans="1:14" x14ac:dyDescent="0.25">
      <c r="A6" s="36">
        <v>3</v>
      </c>
      <c r="B6" s="37" t="s">
        <v>14</v>
      </c>
      <c r="C6" s="194">
        <f>[1]STA_SP1_NO!$F$24</f>
        <v>100</v>
      </c>
      <c r="D6" s="163">
        <f>'[2]СП-1 (н.о.)'!$F$26</f>
        <v>283</v>
      </c>
      <c r="E6" s="195">
        <f>'[3]СП-1 (н.о.)'!$F$26</f>
        <v>169</v>
      </c>
      <c r="F6" s="163">
        <f>[4]STA_SP1_NO!$F$24</f>
        <v>365</v>
      </c>
      <c r="G6" s="194">
        <f>[5]STA_SP1_NO!$F$24</f>
        <v>199</v>
      </c>
      <c r="H6" s="163">
        <f>[6]STA_SP1_NO!$F$24</f>
        <v>133</v>
      </c>
      <c r="I6" s="203">
        <f>[7]STA_SP1_NO!$F$24</f>
        <v>26</v>
      </c>
      <c r="J6" s="163">
        <f>'[8]СП-1 (н.о.)'!$F$26</f>
        <v>136</v>
      </c>
      <c r="K6" s="194">
        <f>'[9]СП-1 (н.о.)'!$F$26</f>
        <v>163</v>
      </c>
      <c r="L6" s="208">
        <f>'[10]СП-1 (н.о.)'!$F$25</f>
        <v>265</v>
      </c>
      <c r="M6" s="194">
        <f>'[11]СП-1 (н.о.)'!$F$26</f>
        <v>154</v>
      </c>
      <c r="N6" s="67">
        <f t="shared" si="0"/>
        <v>1993</v>
      </c>
    </row>
    <row r="7" spans="1:14" x14ac:dyDescent="0.25">
      <c r="A7" s="36">
        <v>4</v>
      </c>
      <c r="B7" s="37" t="s">
        <v>15</v>
      </c>
      <c r="C7" s="194">
        <f>[1]STA_SP1_NO!$F$27</f>
        <v>0</v>
      </c>
      <c r="D7" s="163">
        <f>'[2]СП-1 (н.о.)'!$F$29</f>
        <v>0</v>
      </c>
      <c r="E7" s="195">
        <f>'[3]СП-1 (н.о.)'!$F$29</f>
        <v>0</v>
      </c>
      <c r="F7" s="163">
        <f>[4]STA_SP1_NO!$F$27</f>
        <v>0</v>
      </c>
      <c r="G7" s="194">
        <f>[5]STA_SP1_NO!$F$27</f>
        <v>0</v>
      </c>
      <c r="H7" s="163">
        <f>[6]STA_SP1_NO!$F$27</f>
        <v>0</v>
      </c>
      <c r="I7" s="203">
        <f>[7]STA_SP1_NO!$F$27</f>
        <v>0</v>
      </c>
      <c r="J7" s="163">
        <f>'[8]СП-1 (н.о.)'!$F$29</f>
        <v>0</v>
      </c>
      <c r="K7" s="194">
        <f>'[9]СП-1 (н.о.)'!$F$29</f>
        <v>0</v>
      </c>
      <c r="L7" s="208">
        <f>'[10]СП-1 (н.о.)'!$F$28</f>
        <v>0</v>
      </c>
      <c r="M7" s="194">
        <f>'[11]СП-1 (н.о.)'!$F$29</f>
        <v>0</v>
      </c>
      <c r="N7" s="67">
        <f t="shared" si="0"/>
        <v>0</v>
      </c>
    </row>
    <row r="8" spans="1:14" x14ac:dyDescent="0.25">
      <c r="A8" s="36">
        <v>5</v>
      </c>
      <c r="B8" s="37" t="s">
        <v>16</v>
      </c>
      <c r="C8" s="194">
        <f>[1]STA_SP1_NO!$F$30</f>
        <v>0</v>
      </c>
      <c r="D8" s="163">
        <f>'[2]СП-1 (н.о.)'!$F$32</f>
        <v>0</v>
      </c>
      <c r="E8" s="195">
        <f>'[3]СП-1 (н.о.)'!$F$32</f>
        <v>0</v>
      </c>
      <c r="F8" s="163">
        <f>[4]STA_SP1_NO!$F$30</f>
        <v>0</v>
      </c>
      <c r="G8" s="194">
        <f>[5]STA_SP1_NO!$F$30</f>
        <v>0</v>
      </c>
      <c r="H8" s="163">
        <f>[6]STA_SP1_NO!$F$30</f>
        <v>0</v>
      </c>
      <c r="I8" s="203">
        <f>[7]STA_SP1_NO!$F$30</f>
        <v>0</v>
      </c>
      <c r="J8" s="163">
        <f>'[8]СП-1 (н.о.)'!$F$32</f>
        <v>0</v>
      </c>
      <c r="K8" s="194">
        <f>'[9]СП-1 (н.о.)'!$F$32</f>
        <v>0</v>
      </c>
      <c r="L8" s="208">
        <f>'[10]СП-1 (н.о.)'!$F$31</f>
        <v>0</v>
      </c>
      <c r="M8" s="194">
        <f>'[11]СП-1 (н.о.)'!$F$32</f>
        <v>0</v>
      </c>
      <c r="N8" s="67">
        <f t="shared" si="0"/>
        <v>0</v>
      </c>
    </row>
    <row r="9" spans="1:14" x14ac:dyDescent="0.25">
      <c r="A9" s="36">
        <v>6</v>
      </c>
      <c r="B9" s="37" t="s">
        <v>17</v>
      </c>
      <c r="C9" s="194">
        <f>[1]STA_SP1_NO!$F$33</f>
        <v>0</v>
      </c>
      <c r="D9" s="163">
        <f>'[2]СП-1 (н.о.)'!$F$35</f>
        <v>0</v>
      </c>
      <c r="E9" s="195">
        <f>'[3]СП-1 (н.о.)'!$F$35</f>
        <v>0</v>
      </c>
      <c r="F9" s="163">
        <f>[4]STA_SP1_NO!$F$33</f>
        <v>0</v>
      </c>
      <c r="G9" s="194">
        <f>[5]STA_SP1_NO!$F$33</f>
        <v>0</v>
      </c>
      <c r="H9" s="163">
        <f>[6]STA_SP1_NO!$F$33</f>
        <v>0</v>
      </c>
      <c r="I9" s="203">
        <f>[7]STA_SP1_NO!$F$33</f>
        <v>0</v>
      </c>
      <c r="J9" s="163">
        <f>'[8]СП-1 (н.о.)'!$F$35</f>
        <v>0</v>
      </c>
      <c r="K9" s="194">
        <f>'[9]СП-1 (н.о.)'!$F$35</f>
        <v>0</v>
      </c>
      <c r="L9" s="208">
        <f>'[10]СП-1 (н.о.)'!$F$34</f>
        <v>0</v>
      </c>
      <c r="M9" s="194">
        <f>'[11]СП-1 (н.о.)'!$F$35</f>
        <v>0</v>
      </c>
      <c r="N9" s="67">
        <f t="shared" si="0"/>
        <v>0</v>
      </c>
    </row>
    <row r="10" spans="1:14" x14ac:dyDescent="0.25">
      <c r="A10" s="36">
        <v>7</v>
      </c>
      <c r="B10" s="37" t="s">
        <v>18</v>
      </c>
      <c r="C10" s="194">
        <f>[1]STA_SP1_NO!$F$36</f>
        <v>1</v>
      </c>
      <c r="D10" s="163">
        <f>'[2]СП-1 (н.о.)'!$F$38</f>
        <v>0</v>
      </c>
      <c r="E10" s="195">
        <f>'[3]СП-1 (н.о.)'!$F$38</f>
        <v>1</v>
      </c>
      <c r="F10" s="163">
        <f>[4]STA_SP1_NO!$F$36</f>
        <v>0</v>
      </c>
      <c r="G10" s="194">
        <f>[5]STA_SP1_NO!$F$36</f>
        <v>3</v>
      </c>
      <c r="H10" s="163">
        <f>[6]STA_SP1_NO!$F$36</f>
        <v>1</v>
      </c>
      <c r="I10" s="203">
        <f>[7]STA_SP1_NO!$F$36</f>
        <v>0</v>
      </c>
      <c r="J10" s="163">
        <f>'[8]СП-1 (н.о.)'!$F$38</f>
        <v>1</v>
      </c>
      <c r="K10" s="194">
        <f>'[9]СП-1 (н.о.)'!$F$38</f>
        <v>0</v>
      </c>
      <c r="L10" s="208">
        <f>'[10]СП-1 (н.о.)'!$F$37</f>
        <v>0</v>
      </c>
      <c r="M10" s="194">
        <f>'[11]СП-1 (н.о.)'!$F$38</f>
        <v>1</v>
      </c>
      <c r="N10" s="67">
        <f t="shared" si="0"/>
        <v>8</v>
      </c>
    </row>
    <row r="11" spans="1:14" x14ac:dyDescent="0.25">
      <c r="A11" s="36">
        <v>8</v>
      </c>
      <c r="B11" s="37" t="s">
        <v>19</v>
      </c>
      <c r="C11" s="194">
        <f>[1]STA_SP1_NO!$F$40</f>
        <v>26</v>
      </c>
      <c r="D11" s="163">
        <f>'[2]СП-1 (н.о.)'!$F$42</f>
        <v>10</v>
      </c>
      <c r="E11" s="195">
        <f>'[3]СП-1 (н.о.)'!$F$42</f>
        <v>7</v>
      </c>
      <c r="F11" s="163">
        <f>[4]STA_SP1_NO!$F$40</f>
        <v>22</v>
      </c>
      <c r="G11" s="194">
        <f>[5]STA_SP1_NO!$F$40</f>
        <v>6</v>
      </c>
      <c r="H11" s="163">
        <f>[6]STA_SP1_NO!$F$40</f>
        <v>64</v>
      </c>
      <c r="I11" s="203">
        <f>[7]STA_SP1_NO!$F$40</f>
        <v>2</v>
      </c>
      <c r="J11" s="163">
        <f>'[8]СП-1 (н.о.)'!$F$42</f>
        <v>2</v>
      </c>
      <c r="K11" s="194">
        <f>'[9]СП-1 (н.о.)'!$F$42</f>
        <v>14</v>
      </c>
      <c r="L11" s="208">
        <f>'[10]СП-1 (н.о.)'!$F$41</f>
        <v>4</v>
      </c>
      <c r="M11" s="194">
        <f>'[11]СП-1 (н.о.)'!$F$42</f>
        <v>7</v>
      </c>
      <c r="N11" s="67">
        <f t="shared" si="0"/>
        <v>164</v>
      </c>
    </row>
    <row r="12" spans="1:14" x14ac:dyDescent="0.25">
      <c r="A12" s="36">
        <v>9</v>
      </c>
      <c r="B12" s="37" t="s">
        <v>20</v>
      </c>
      <c r="C12" s="194">
        <f>[1]STA_SP1_NO!$F$56</f>
        <v>289</v>
      </c>
      <c r="D12" s="163">
        <f>'[2]СП-1 (н.о.)'!$F$58</f>
        <v>235</v>
      </c>
      <c r="E12" s="195">
        <f>'[3]СП-1 (н.о.)'!$F$58</f>
        <v>189</v>
      </c>
      <c r="F12" s="163">
        <f>[4]STA_SP1_NO!$F$56</f>
        <v>301</v>
      </c>
      <c r="G12" s="194">
        <f>[5]STA_SP1_NO!$F$56</f>
        <v>93</v>
      </c>
      <c r="H12" s="163">
        <f>[6]STA_SP1_NO!$F$56</f>
        <v>121</v>
      </c>
      <c r="I12" s="203">
        <f>[7]STA_SP1_NO!$F$56</f>
        <v>1</v>
      </c>
      <c r="J12" s="163">
        <f>'[8]СП-1 (н.о.)'!$F$58</f>
        <v>92</v>
      </c>
      <c r="K12" s="194">
        <f>'[9]СП-1 (н.о.)'!$F$58</f>
        <v>18</v>
      </c>
      <c r="L12" s="208">
        <f>'[10]СП-1 (н.о.)'!$F$57</f>
        <v>85</v>
      </c>
      <c r="M12" s="194">
        <f>'[11]СП-1 (н.о.)'!$F$58</f>
        <v>62</v>
      </c>
      <c r="N12" s="67">
        <f t="shared" si="0"/>
        <v>1486</v>
      </c>
    </row>
    <row r="13" spans="1:14" x14ac:dyDescent="0.25">
      <c r="A13" s="36">
        <v>10</v>
      </c>
      <c r="B13" s="37" t="s">
        <v>21</v>
      </c>
      <c r="C13" s="194">
        <f>[1]STA_SP1_NO!$F$88</f>
        <v>383</v>
      </c>
      <c r="D13" s="163">
        <f>'[2]СП-1 (н.о.)'!$F$90</f>
        <v>795</v>
      </c>
      <c r="E13" s="195">
        <f>'[3]СП-1 (н.о.)'!$F$90</f>
        <v>616</v>
      </c>
      <c r="F13" s="163">
        <f>[4]STA_SP1_NO!$F$88</f>
        <v>665</v>
      </c>
      <c r="G13" s="194">
        <f>[5]STA_SP1_NO!$F$88</f>
        <v>1092</v>
      </c>
      <c r="H13" s="163">
        <f>[6]STA_SP1_NO!$F$88</f>
        <v>597</v>
      </c>
      <c r="I13" s="203">
        <f>[7]STA_SP1_NO!$F$88</f>
        <v>604</v>
      </c>
      <c r="J13" s="163">
        <f>'[8]СП-1 (н.о.)'!$F$90</f>
        <v>1019</v>
      </c>
      <c r="K13" s="194">
        <f>'[9]СП-1 (н.о.)'!$F$90</f>
        <v>635</v>
      </c>
      <c r="L13" s="208">
        <f>'[10]СП-1 (н.о.)'!$F$89</f>
        <v>528</v>
      </c>
      <c r="M13" s="194">
        <f>'[11]СП-1 (н.о.)'!$F$90</f>
        <v>709</v>
      </c>
      <c r="N13" s="67">
        <f t="shared" si="0"/>
        <v>7643</v>
      </c>
    </row>
    <row r="14" spans="1:14" x14ac:dyDescent="0.25">
      <c r="A14" s="36">
        <v>11</v>
      </c>
      <c r="B14" s="37" t="s">
        <v>22</v>
      </c>
      <c r="C14" s="194">
        <f>[1]STA_SP1_NO!$F$124</f>
        <v>0</v>
      </c>
      <c r="D14" s="163">
        <f>'[2]СП-1 (н.о.)'!$F$126</f>
        <v>0</v>
      </c>
      <c r="E14" s="195">
        <f>'[3]СП-1 (н.о.)'!$F$126</f>
        <v>0</v>
      </c>
      <c r="F14" s="163">
        <f>[4]STA_SP1_NO!$F$124</f>
        <v>0</v>
      </c>
      <c r="G14" s="194">
        <f>[5]STA_SP1_NO!$F$124</f>
        <v>0</v>
      </c>
      <c r="H14" s="163">
        <f>[6]STA_SP1_NO!$F$124</f>
        <v>0</v>
      </c>
      <c r="I14" s="203">
        <f>[7]STA_SP1_NO!$F$124</f>
        <v>0</v>
      </c>
      <c r="J14" s="163">
        <f>'[8]СП-1 (н.о.)'!$F$126</f>
        <v>0</v>
      </c>
      <c r="K14" s="194">
        <f>'[9]СП-1 (н.о.)'!$F$126</f>
        <v>0</v>
      </c>
      <c r="L14" s="208">
        <f>'[10]СП-1 (н.о.)'!$F$125</f>
        <v>0</v>
      </c>
      <c r="M14" s="194">
        <f>'[11]СП-1 (н.о.)'!$F$126</f>
        <v>0</v>
      </c>
      <c r="N14" s="67">
        <f t="shared" si="0"/>
        <v>0</v>
      </c>
    </row>
    <row r="15" spans="1:14" x14ac:dyDescent="0.25">
      <c r="A15" s="36">
        <v>12</v>
      </c>
      <c r="B15" s="37" t="s">
        <v>23</v>
      </c>
      <c r="C15" s="194">
        <f>[1]STA_SP1_NO!$F$128</f>
        <v>0</v>
      </c>
      <c r="D15" s="163">
        <f>'[2]СП-1 (н.о.)'!$F$130</f>
        <v>0</v>
      </c>
      <c r="E15" s="195">
        <f>'[3]СП-1 (н.о.)'!$F$130</f>
        <v>0</v>
      </c>
      <c r="F15" s="163">
        <f>[4]STA_SP1_NO!$F$128</f>
        <v>0</v>
      </c>
      <c r="G15" s="194">
        <f>[5]STA_SP1_NO!$F$128</f>
        <v>0</v>
      </c>
      <c r="H15" s="163">
        <f>[6]STA_SP1_NO!$F$128</f>
        <v>0</v>
      </c>
      <c r="I15" s="203">
        <f>[7]STA_SP1_NO!$F$128</f>
        <v>0</v>
      </c>
      <c r="J15" s="163">
        <f>'[8]СП-1 (н.о.)'!$F$130</f>
        <v>0</v>
      </c>
      <c r="K15" s="194">
        <f>'[9]СП-1 (н.о.)'!$F$130</f>
        <v>0</v>
      </c>
      <c r="L15" s="208">
        <f>'[10]СП-1 (н.о.)'!$F$129</f>
        <v>0</v>
      </c>
      <c r="M15" s="194">
        <f>'[11]СП-1 (н.о.)'!$F$130</f>
        <v>0</v>
      </c>
      <c r="N15" s="67">
        <f t="shared" si="0"/>
        <v>0</v>
      </c>
    </row>
    <row r="16" spans="1:14" x14ac:dyDescent="0.25">
      <c r="A16" s="36">
        <v>13</v>
      </c>
      <c r="B16" s="37" t="s">
        <v>24</v>
      </c>
      <c r="C16" s="194">
        <f>[1]STA_SP1_NO!$F$132</f>
        <v>21</v>
      </c>
      <c r="D16" s="163">
        <f>'[2]СП-1 (н.о.)'!$F$134</f>
        <v>0</v>
      </c>
      <c r="E16" s="195">
        <f>'[3]СП-1 (н.о.)'!$F$134</f>
        <v>6</v>
      </c>
      <c r="F16" s="163">
        <f>[4]STA_SP1_NO!$F$132</f>
        <v>15</v>
      </c>
      <c r="G16" s="194">
        <f>[5]STA_SP1_NO!$F$132</f>
        <v>6</v>
      </c>
      <c r="H16" s="163">
        <f>[6]STA_SP1_NO!$F$132</f>
        <v>6</v>
      </c>
      <c r="I16" s="203">
        <f>[7]STA_SP1_NO!$F$132</f>
        <v>0</v>
      </c>
      <c r="J16" s="163">
        <f>'[8]СП-1 (н.о.)'!$F$134</f>
        <v>5</v>
      </c>
      <c r="K16" s="194">
        <f>'[9]СП-1 (н.о.)'!$F$134</f>
        <v>15</v>
      </c>
      <c r="L16" s="208">
        <f>'[10]СП-1 (н.о.)'!$F$133</f>
        <v>0</v>
      </c>
      <c r="M16" s="194">
        <f>'[11]СП-1 (н.о.)'!$F$134</f>
        <v>8</v>
      </c>
      <c r="N16" s="67">
        <f t="shared" si="0"/>
        <v>82</v>
      </c>
    </row>
    <row r="17" spans="1:14" x14ac:dyDescent="0.25">
      <c r="A17" s="36">
        <v>14</v>
      </c>
      <c r="B17" s="37" t="s">
        <v>25</v>
      </c>
      <c r="C17" s="194">
        <f>[1]STA_SP1_NO!$F$153</f>
        <v>0</v>
      </c>
      <c r="D17" s="163">
        <f>'[2]СП-1 (н.о.)'!$F$155</f>
        <v>2</v>
      </c>
      <c r="E17" s="195">
        <f>'[3]СП-1 (н.о.)'!$F$155</f>
        <v>0</v>
      </c>
      <c r="F17" s="163">
        <f>[4]STA_SP1_NO!$F$153</f>
        <v>0</v>
      </c>
      <c r="G17" s="194">
        <f>[5]STA_SP1_NO!$F$153</f>
        <v>0</v>
      </c>
      <c r="H17" s="163">
        <f>[6]STA_SP1_NO!$F$153</f>
        <v>0</v>
      </c>
      <c r="I17" s="203">
        <f>[7]STA_SP1_NO!$F$153</f>
        <v>0</v>
      </c>
      <c r="J17" s="163">
        <f>'[8]СП-1 (н.о.)'!$F$155</f>
        <v>0</v>
      </c>
      <c r="K17" s="194">
        <f>'[9]СП-1 (н.о.)'!$F$155</f>
        <v>0</v>
      </c>
      <c r="L17" s="208">
        <f>'[10]СП-1 (н.о.)'!$F$154</f>
        <v>0</v>
      </c>
      <c r="M17" s="194">
        <f>'[11]СП-1 (н.о.)'!$F$155</f>
        <v>0</v>
      </c>
      <c r="N17" s="67">
        <f t="shared" si="0"/>
        <v>2</v>
      </c>
    </row>
    <row r="18" spans="1:14" x14ac:dyDescent="0.25">
      <c r="A18" s="36">
        <v>15</v>
      </c>
      <c r="B18" s="37" t="s">
        <v>26</v>
      </c>
      <c r="C18" s="194">
        <f>[1]STA_SP1_NO!$F$158</f>
        <v>0</v>
      </c>
      <c r="D18" s="163">
        <f>'[2]СП-1 (н.о.)'!$F$160</f>
        <v>0</v>
      </c>
      <c r="E18" s="195">
        <f>'[3]СП-1 (н.о.)'!$F$160</f>
        <v>0</v>
      </c>
      <c r="F18" s="163">
        <f>[4]STA_SP1_NO!$F$158</f>
        <v>0</v>
      </c>
      <c r="G18" s="194">
        <f>[5]STA_SP1_NO!$F$158</f>
        <v>0</v>
      </c>
      <c r="H18" s="163">
        <f>[6]STA_SP1_NO!$F$158</f>
        <v>0</v>
      </c>
      <c r="I18" s="203">
        <f>[7]STA_SP1_NO!$F$158</f>
        <v>0</v>
      </c>
      <c r="J18" s="163">
        <f>'[8]СП-1 (н.о.)'!$F$160</f>
        <v>0</v>
      </c>
      <c r="K18" s="194">
        <f>'[9]СП-1 (н.о.)'!$F$160</f>
        <v>0</v>
      </c>
      <c r="L18" s="208">
        <f>'[10]СП-1 (н.о.)'!$F$159</f>
        <v>0</v>
      </c>
      <c r="M18" s="194">
        <f>'[11]СП-1 (н.о.)'!$F$160</f>
        <v>0</v>
      </c>
      <c r="N18" s="67">
        <f t="shared" si="0"/>
        <v>0</v>
      </c>
    </row>
    <row r="19" spans="1:14" x14ac:dyDescent="0.25">
      <c r="A19" s="36">
        <v>16</v>
      </c>
      <c r="B19" s="37" t="s">
        <v>27</v>
      </c>
      <c r="C19" s="194">
        <f>[1]STA_SP1_NO!$F$161</f>
        <v>13</v>
      </c>
      <c r="D19" s="163">
        <f>'[2]СП-1 (н.о.)'!$F$163</f>
        <v>0</v>
      </c>
      <c r="E19" s="195">
        <f>'[3]СП-1 (н.о.)'!$F$163</f>
        <v>0</v>
      </c>
      <c r="F19" s="163">
        <f>[4]STA_SP1_NO!$F$161</f>
        <v>0</v>
      </c>
      <c r="G19" s="194">
        <f>[5]STA_SP1_NO!$F$161</f>
        <v>0</v>
      </c>
      <c r="H19" s="163">
        <f>[6]STA_SP1_NO!$F$161</f>
        <v>0</v>
      </c>
      <c r="I19" s="203">
        <f>[7]STA_SP1_NO!$F$161</f>
        <v>0</v>
      </c>
      <c r="J19" s="163">
        <f>'[8]СП-1 (н.о.)'!$F$163</f>
        <v>0</v>
      </c>
      <c r="K19" s="194">
        <f>'[9]СП-1 (н.о.)'!$F$163</f>
        <v>0</v>
      </c>
      <c r="L19" s="208">
        <f>'[10]СП-1 (н.о.)'!$F$162</f>
        <v>0</v>
      </c>
      <c r="M19" s="194">
        <f>'[11]СП-1 (н.о.)'!$F$163</f>
        <v>0</v>
      </c>
      <c r="N19" s="67">
        <f t="shared" si="0"/>
        <v>13</v>
      </c>
    </row>
    <row r="20" spans="1:14" x14ac:dyDescent="0.25">
      <c r="A20" s="36">
        <v>17</v>
      </c>
      <c r="B20" s="37" t="s">
        <v>28</v>
      </c>
      <c r="C20" s="194">
        <f>[1]STA_SP1_NO!$F$167</f>
        <v>0</v>
      </c>
      <c r="D20" s="163">
        <f>'[2]СП-1 (н.о.)'!$F$169</f>
        <v>0</v>
      </c>
      <c r="E20" s="195">
        <f>'[3]СП-1 (н.о.)'!$F$169</f>
        <v>0</v>
      </c>
      <c r="F20" s="163">
        <f>[4]STA_SP1_NO!$F$167</f>
        <v>0</v>
      </c>
      <c r="G20" s="194">
        <f>[5]STA_SP1_NO!$F$167</f>
        <v>0</v>
      </c>
      <c r="H20" s="163">
        <f>[6]STA_SP1_NO!$F$167</f>
        <v>0</v>
      </c>
      <c r="I20" s="203">
        <f>[7]STA_SP1_NO!$F$167</f>
        <v>0</v>
      </c>
      <c r="J20" s="163">
        <f>'[8]СП-1 (н.о.)'!$F$169</f>
        <v>0</v>
      </c>
      <c r="K20" s="194">
        <f>'[9]СП-1 (н.о.)'!$F$169</f>
        <v>0</v>
      </c>
      <c r="L20" s="208">
        <f>'[10]СП-1 (н.о.)'!$F$168</f>
        <v>0</v>
      </c>
      <c r="M20" s="194">
        <f>'[11]СП-1 (н.о.)'!$F$169</f>
        <v>0</v>
      </c>
      <c r="N20" s="6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94">
        <f>[1]STA_SP1_NO!$F$170</f>
        <v>19</v>
      </c>
      <c r="D21" s="163">
        <f>'[2]СП-1 (н.о.)'!$F$172</f>
        <v>300</v>
      </c>
      <c r="E21" s="207">
        <f>'[3]СП-1 (н.о.)'!$F$172</f>
        <v>36</v>
      </c>
      <c r="F21" s="163">
        <f>[4]STA_SP1_NO!$F$170</f>
        <v>149</v>
      </c>
      <c r="G21" s="194">
        <f>[5]STA_SP1_NO!$F$170</f>
        <v>19</v>
      </c>
      <c r="H21" s="163">
        <f>[6]STA_SP1_NO!$F$170</f>
        <v>107</v>
      </c>
      <c r="I21" s="203">
        <f>[7]STA_SP1_NO!$F$170</f>
        <v>12</v>
      </c>
      <c r="J21" s="163">
        <f>'[8]СП-1 (н.о.)'!$F$172</f>
        <v>22</v>
      </c>
      <c r="K21" s="194">
        <f>'[9]СП-1 (н.о.)'!$F$172</f>
        <v>111</v>
      </c>
      <c r="L21" s="208">
        <f>'[10]СП-1 (н.о.)'!$F$171</f>
        <v>26</v>
      </c>
      <c r="M21" s="194">
        <f>'[11]СП-1 (н.о.)'!$F$172</f>
        <v>131</v>
      </c>
      <c r="N21" s="164">
        <f t="shared" si="0"/>
        <v>932</v>
      </c>
    </row>
    <row r="22" spans="1:14" ht="15.75" thickBot="1" x14ac:dyDescent="0.3">
      <c r="A22" s="40"/>
      <c r="B22" s="41" t="s">
        <v>3</v>
      </c>
      <c r="C22" s="42">
        <f>SUM(C4:C21)</f>
        <v>2945</v>
      </c>
      <c r="D22" s="57">
        <f>SUM(D4:D21)</f>
        <v>4446</v>
      </c>
      <c r="E22" s="90">
        <f t="shared" ref="E22:M22" si="1">SUM(E4:E21)</f>
        <v>1492</v>
      </c>
      <c r="F22" s="43">
        <f t="shared" si="1"/>
        <v>2785</v>
      </c>
      <c r="G22" s="44">
        <f t="shared" si="1"/>
        <v>1659</v>
      </c>
      <c r="H22" s="43">
        <f t="shared" si="1"/>
        <v>4429</v>
      </c>
      <c r="I22" s="44">
        <f t="shared" si="1"/>
        <v>721</v>
      </c>
      <c r="J22" s="43">
        <f>SUM(J4:J21)</f>
        <v>2124</v>
      </c>
      <c r="K22" s="44">
        <f t="shared" si="1"/>
        <v>1031</v>
      </c>
      <c r="L22" s="43">
        <f>SUM(L4:L21)</f>
        <v>2843</v>
      </c>
      <c r="M22" s="44">
        <f t="shared" si="1"/>
        <v>6644</v>
      </c>
      <c r="N22" s="43">
        <f>SUM(N4:N21)</f>
        <v>31119</v>
      </c>
    </row>
    <row r="23" spans="1:14" ht="15.75" thickBot="1" x14ac:dyDescent="0.3">
      <c r="A23" s="47"/>
      <c r="B23" s="48"/>
      <c r="C23" s="50"/>
      <c r="D23" s="73"/>
      <c r="E23" s="73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24" t="s">
        <v>31</v>
      </c>
      <c r="B24" s="325"/>
      <c r="C24" s="52">
        <f>C22/N22</f>
        <v>9.4636717118159325E-2</v>
      </c>
      <c r="D24" s="51">
        <f>D22/N22</f>
        <v>0.14287091487515666</v>
      </c>
      <c r="E24" s="52">
        <f>E22/N22</f>
        <v>4.794498537870754E-2</v>
      </c>
      <c r="F24" s="51">
        <f>F22/N22</f>
        <v>8.9495163726340823E-2</v>
      </c>
      <c r="G24" s="52">
        <f>G22/N22</f>
        <v>5.3311481731418107E-2</v>
      </c>
      <c r="H24" s="51">
        <f>H22/N22</f>
        <v>0.14232462482727595</v>
      </c>
      <c r="I24" s="52">
        <f>I22/N22</f>
        <v>2.316912497188213E-2</v>
      </c>
      <c r="J24" s="51">
        <f>J22/N22</f>
        <v>6.8254121276390634E-2</v>
      </c>
      <c r="K24" s="52">
        <f>K22/N22</f>
        <v>3.313088466853048E-2</v>
      </c>
      <c r="L24" s="51">
        <f>L22/N22</f>
        <v>9.135897683087503E-2</v>
      </c>
      <c r="M24" s="53">
        <f>M22/N22</f>
        <v>0.21350300459526333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04" t="s">
        <v>0</v>
      </c>
      <c r="B26" s="310" t="s">
        <v>1</v>
      </c>
      <c r="C26" s="351" t="s">
        <v>90</v>
      </c>
      <c r="D26" s="352"/>
      <c r="E26" s="353"/>
      <c r="F26" s="353"/>
      <c r="G26" s="354"/>
      <c r="H26" s="34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72" t="s">
        <v>11</v>
      </c>
      <c r="D27" s="275" t="s">
        <v>32</v>
      </c>
      <c r="E27" s="274" t="s">
        <v>7</v>
      </c>
      <c r="F27" s="174" t="s">
        <v>9</v>
      </c>
      <c r="G27" s="238" t="s">
        <v>4</v>
      </c>
      <c r="H27" s="350"/>
      <c r="I27" s="1"/>
      <c r="J27" s="104"/>
      <c r="K27" s="334" t="s">
        <v>33</v>
      </c>
      <c r="L27" s="335"/>
      <c r="M27" s="155">
        <f>N22</f>
        <v>31119</v>
      </c>
      <c r="N27" s="156">
        <f>M27/M29</f>
        <v>0.96561889099202536</v>
      </c>
    </row>
    <row r="28" spans="1:14" ht="15.75" thickBot="1" x14ac:dyDescent="0.3">
      <c r="A28" s="24">
        <v>19</v>
      </c>
      <c r="B28" s="103" t="s">
        <v>34</v>
      </c>
      <c r="C28" s="273">
        <f>[12]STA_SP2_ZO!$L$51</f>
        <v>534</v>
      </c>
      <c r="D28" s="276">
        <f>'[13]СП-2 (ж.о.)'!$L$53</f>
        <v>233</v>
      </c>
      <c r="E28" s="280">
        <f>'[14]СП-2 (ж.о.)'!$L$53</f>
        <v>148</v>
      </c>
      <c r="F28" s="55">
        <f>'[15]СП-2 (ж.о.)'!$L$53</f>
        <v>88</v>
      </c>
      <c r="G28" s="154">
        <f>[16]STA_SP2_ZO!$L$51</f>
        <v>105</v>
      </c>
      <c r="H28" s="55">
        <f>SUM(C28:G28)</f>
        <v>1108</v>
      </c>
      <c r="I28" s="1"/>
      <c r="J28" s="104"/>
      <c r="K28" s="326" t="s">
        <v>34</v>
      </c>
      <c r="L28" s="327"/>
      <c r="M28" s="154">
        <f>H28</f>
        <v>1108</v>
      </c>
      <c r="N28" s="157">
        <f>M28/M29</f>
        <v>3.4381109007974676E-2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328" t="s">
        <v>3</v>
      </c>
      <c r="L29" s="329"/>
      <c r="M29" s="158">
        <f>M27+M28</f>
        <v>32227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0.48194945848375453</v>
      </c>
      <c r="D30" s="105">
        <f>D28/H28</f>
        <v>0.21028880866425992</v>
      </c>
      <c r="E30" s="25">
        <f>E28/H28</f>
        <v>0.13357400722021662</v>
      </c>
      <c r="F30" s="105">
        <f>F28/H28</f>
        <v>7.9422382671480149E-2</v>
      </c>
      <c r="G30" s="25">
        <f>G28/H28</f>
        <v>9.4765342960288809E-2</v>
      </c>
      <c r="H30" s="105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32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G22" sqref="G22"/>
    </sheetView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66"/>
      <c r="B1" s="166"/>
      <c r="C1" s="355" t="s">
        <v>99</v>
      </c>
      <c r="D1" s="356"/>
      <c r="E1" s="356"/>
      <c r="F1" s="356"/>
      <c r="G1" s="356"/>
      <c r="H1" s="356"/>
      <c r="I1" s="356"/>
      <c r="J1" s="29"/>
      <c r="K1" s="29"/>
      <c r="L1" s="29"/>
      <c r="M1" s="29"/>
      <c r="N1" s="29"/>
    </row>
    <row r="2" spans="1:14" ht="15.75" thickBot="1" x14ac:dyDescent="0.3">
      <c r="A2" s="339" t="s">
        <v>0</v>
      </c>
      <c r="B2" s="341" t="s">
        <v>1</v>
      </c>
      <c r="C2" s="357" t="s">
        <v>2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45" t="s">
        <v>3</v>
      </c>
    </row>
    <row r="3" spans="1:14" ht="15.75" thickBot="1" x14ac:dyDescent="0.3">
      <c r="A3" s="340"/>
      <c r="B3" s="342"/>
      <c r="C3" s="85" t="s">
        <v>69</v>
      </c>
      <c r="D3" s="33" t="s">
        <v>4</v>
      </c>
      <c r="E3" s="58" t="s">
        <v>5</v>
      </c>
      <c r="F3" s="30" t="s">
        <v>6</v>
      </c>
      <c r="G3" s="59" t="s">
        <v>7</v>
      </c>
      <c r="H3" s="30" t="s">
        <v>8</v>
      </c>
      <c r="I3" s="21" t="s">
        <v>94</v>
      </c>
      <c r="J3" s="30" t="s">
        <v>9</v>
      </c>
      <c r="K3" s="82" t="s">
        <v>10</v>
      </c>
      <c r="L3" s="239" t="s">
        <v>93</v>
      </c>
      <c r="M3" s="59" t="s">
        <v>11</v>
      </c>
      <c r="N3" s="346"/>
    </row>
    <row r="4" spans="1:14" ht="15.75" thickBot="1" x14ac:dyDescent="0.3">
      <c r="A4" s="34">
        <v>1</v>
      </c>
      <c r="B4" s="35" t="s">
        <v>12</v>
      </c>
      <c r="C4" s="193">
        <f>[1]STA_SP1_NO!$H$10</f>
        <v>76</v>
      </c>
      <c r="D4" s="87">
        <f>'[2]СП-1 (н.о.)'!$H$12</f>
        <v>356</v>
      </c>
      <c r="E4" s="193">
        <f>'[3]СП-1 (н.о.)'!$H$12</f>
        <v>36</v>
      </c>
      <c r="F4" s="87">
        <f>[4]STA_SP1_NO!$H$10</f>
        <v>392</v>
      </c>
      <c r="G4" s="193">
        <f>[5]STA_SP1_NO!$H$10</f>
        <v>33</v>
      </c>
      <c r="H4" s="87">
        <f>[6]STA_SP1_NO!$H$10</f>
        <v>112</v>
      </c>
      <c r="I4" s="203">
        <f>[7]STA_SP1_NO!$H$10</f>
        <v>62</v>
      </c>
      <c r="J4" s="173">
        <f>'[8]СП-1 (н.о.)'!$H$12</f>
        <v>26</v>
      </c>
      <c r="K4" s="193">
        <f>'[9]СП-1 (н.о.)'!$H$12</f>
        <v>52</v>
      </c>
      <c r="L4" s="192">
        <f>'[10]СП-1 (н.о.)'!$H$11</f>
        <v>114</v>
      </c>
      <c r="M4" s="193">
        <f>'[11]СП-1 (н.о.)'!$H$12</f>
        <v>157</v>
      </c>
      <c r="N4" s="163">
        <f t="shared" ref="N4:N22" si="0">SUM(C4:M4)</f>
        <v>1416</v>
      </c>
    </row>
    <row r="5" spans="1:14" ht="15.75" thickBot="1" x14ac:dyDescent="0.3">
      <c r="A5" s="36">
        <v>2</v>
      </c>
      <c r="B5" s="37" t="s">
        <v>13</v>
      </c>
      <c r="C5" s="193">
        <f>[1]STA_SP1_NO!$H$20</f>
        <v>113</v>
      </c>
      <c r="D5" s="87">
        <f>'[2]СП-1 (н.о.)'!$H$22</f>
        <v>507</v>
      </c>
      <c r="E5" s="161">
        <f>'[3]СП-1 (н.о.)'!$H$22</f>
        <v>62</v>
      </c>
      <c r="F5" s="87">
        <f>[4]STA_SP1_NO!$H$20</f>
        <v>1004</v>
      </c>
      <c r="G5" s="193">
        <f>[5]STA_SP1_NO!$H$20</f>
        <v>10</v>
      </c>
      <c r="H5" s="87">
        <f>[6]STA_SP1_NO!$H$20</f>
        <v>1222</v>
      </c>
      <c r="I5" s="203">
        <f>[7]STA_SP1_NO!$H$20</f>
        <v>0</v>
      </c>
      <c r="J5" s="173">
        <f>'[8]СП-1 (н.о.)'!$H$22</f>
        <v>56</v>
      </c>
      <c r="K5" s="193">
        <f>'[9]СП-1 (н.о.)'!$H$22</f>
        <v>0</v>
      </c>
      <c r="L5" s="192">
        <f>'[10]СП-1 (н.о.)'!$H$21</f>
        <v>115</v>
      </c>
      <c r="M5" s="193">
        <f>'[11]СП-1 (н.о.)'!$H$22</f>
        <v>2072</v>
      </c>
      <c r="N5" s="67">
        <f t="shared" si="0"/>
        <v>5161</v>
      </c>
    </row>
    <row r="6" spans="1:14" ht="15.75" thickBot="1" x14ac:dyDescent="0.3">
      <c r="A6" s="36">
        <v>3</v>
      </c>
      <c r="B6" s="37" t="s">
        <v>14</v>
      </c>
      <c r="C6" s="193">
        <f>[1]STA_SP1_NO!$H$24</f>
        <v>103</v>
      </c>
      <c r="D6" s="87">
        <f>'[2]СП-1 (н.о.)'!$H$26</f>
        <v>285</v>
      </c>
      <c r="E6" s="161">
        <f>'[3]СП-1 (н.о.)'!$H$26</f>
        <v>172</v>
      </c>
      <c r="F6" s="87">
        <f>[4]STA_SP1_NO!$H$24</f>
        <v>176</v>
      </c>
      <c r="G6" s="193">
        <f>[5]STA_SP1_NO!$H$24</f>
        <v>102</v>
      </c>
      <c r="H6" s="87">
        <f>[6]STA_SP1_NO!$H$24</f>
        <v>329</v>
      </c>
      <c r="I6" s="203">
        <f>[7]STA_SP1_NO!$H$24</f>
        <v>59</v>
      </c>
      <c r="J6" s="173">
        <f>'[8]СП-1 (н.о.)'!$H$26</f>
        <v>129</v>
      </c>
      <c r="K6" s="193">
        <f>'[9]СП-1 (н.о.)'!$H$26</f>
        <v>120</v>
      </c>
      <c r="L6" s="192">
        <f>'[10]СП-1 (н.о.)'!$H$25</f>
        <v>341</v>
      </c>
      <c r="M6" s="193">
        <f>'[11]СП-1 (н.о.)'!$H$26</f>
        <v>268</v>
      </c>
      <c r="N6" s="67">
        <f t="shared" si="0"/>
        <v>2084</v>
      </c>
    </row>
    <row r="7" spans="1:14" ht="15.75" thickBot="1" x14ac:dyDescent="0.3">
      <c r="A7" s="36">
        <v>4</v>
      </c>
      <c r="B7" s="37" t="s">
        <v>15</v>
      </c>
      <c r="C7" s="193">
        <f>[1]STA_SP1_NO!$H$27</f>
        <v>0</v>
      </c>
      <c r="D7" s="87">
        <f>'[2]СП-1 (н.о.)'!$H$29</f>
        <v>0</v>
      </c>
      <c r="E7" s="161">
        <f>'[3]СП-1 (н.о.)'!$H$29</f>
        <v>0</v>
      </c>
      <c r="F7" s="87">
        <f>[4]STA_SP1_NO!$H$27</f>
        <v>0</v>
      </c>
      <c r="G7" s="193">
        <f>[5]STA_SP1_NO!$H$27</f>
        <v>0</v>
      </c>
      <c r="H7" s="87">
        <f>[6]STA_SP1_NO!$H$27</f>
        <v>0</v>
      </c>
      <c r="I7" s="203">
        <f>[7]STA_SP1_NO!$H$27</f>
        <v>0</v>
      </c>
      <c r="J7" s="173">
        <f>'[8]СП-1 (н.о.)'!$H$29</f>
        <v>0</v>
      </c>
      <c r="K7" s="193">
        <f>'[9]СП-1 (н.о.)'!$H$29</f>
        <v>0</v>
      </c>
      <c r="L7" s="192">
        <f>'[10]СП-1 (н.о.)'!$H$28</f>
        <v>0</v>
      </c>
      <c r="M7" s="193">
        <f>'[11]СП-1 (н.о.)'!$H$29</f>
        <v>0</v>
      </c>
      <c r="N7" s="6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93">
        <f>[1]STA_SP1_NO!$H$30</f>
        <v>0</v>
      </c>
      <c r="D8" s="87">
        <f>'[2]СП-1 (н.о.)'!$H$32</f>
        <v>0</v>
      </c>
      <c r="E8" s="161">
        <f>'[3]СП-1 (н.о.)'!$H$32</f>
        <v>0</v>
      </c>
      <c r="F8" s="87">
        <f>[4]STA_SP1_NO!$H$30</f>
        <v>0</v>
      </c>
      <c r="G8" s="193">
        <f>[5]STA_SP1_NO!$H$30</f>
        <v>0</v>
      </c>
      <c r="H8" s="87">
        <f>[6]STA_SP1_NO!$H$30</f>
        <v>0</v>
      </c>
      <c r="I8" s="203">
        <f>[7]STA_SP1_NO!$H$30</f>
        <v>0</v>
      </c>
      <c r="J8" s="173">
        <f>'[8]СП-1 (н.о.)'!$H$32</f>
        <v>0</v>
      </c>
      <c r="K8" s="193">
        <f>'[9]СП-1 (н.о.)'!$H$32</f>
        <v>0</v>
      </c>
      <c r="L8" s="192">
        <f>'[10]СП-1 (н.о.)'!$H$31</f>
        <v>0</v>
      </c>
      <c r="M8" s="193">
        <f>'[11]СП-1 (н.о.)'!$H$32</f>
        <v>0</v>
      </c>
      <c r="N8" s="67">
        <f t="shared" si="0"/>
        <v>0</v>
      </c>
    </row>
    <row r="9" spans="1:14" ht="15.75" thickBot="1" x14ac:dyDescent="0.3">
      <c r="A9" s="36">
        <v>6</v>
      </c>
      <c r="B9" s="37" t="s">
        <v>17</v>
      </c>
      <c r="C9" s="193">
        <f>[1]STA_SP1_NO!$H$33</f>
        <v>0</v>
      </c>
      <c r="D9" s="87">
        <f>'[2]СП-1 (н.о.)'!$H$35</f>
        <v>0</v>
      </c>
      <c r="E9" s="60">
        <v>0</v>
      </c>
      <c r="F9" s="87">
        <f>[4]STA_SP1_NO!$H$33</f>
        <v>0</v>
      </c>
      <c r="G9" s="193">
        <f>[5]STA_SP1_NO!$H$33</f>
        <v>0</v>
      </c>
      <c r="H9" s="87">
        <f>[6]STA_SP1_NO!$H$33</f>
        <v>0</v>
      </c>
      <c r="I9" s="203">
        <f>[7]STA_SP1_NO!$H$33</f>
        <v>0</v>
      </c>
      <c r="J9" s="173">
        <f>'[8]СП-1 (н.о.)'!$H$35</f>
        <v>0</v>
      </c>
      <c r="K9" s="193">
        <f>'[9]СП-1 (н.о.)'!$H$35</f>
        <v>0</v>
      </c>
      <c r="L9" s="192">
        <f>'[10]СП-1 (н.о.)'!$H$34</f>
        <v>0</v>
      </c>
      <c r="M9" s="193">
        <f>'[11]СП-1 (н.о.)'!$H$35</f>
        <v>0</v>
      </c>
      <c r="N9" s="67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93">
        <f>[1]STA_SP1_NO!$H$36</f>
        <v>2</v>
      </c>
      <c r="D10" s="87">
        <f>'[2]СП-1 (н.о.)'!$H$38</f>
        <v>1</v>
      </c>
      <c r="E10" s="161">
        <f>'[3]СП-1 (н.о.)'!$H$38</f>
        <v>3</v>
      </c>
      <c r="F10" s="87">
        <f>[4]STA_SP1_NO!$H$36</f>
        <v>0</v>
      </c>
      <c r="G10" s="193">
        <f>[5]STA_SP1_NO!$H$36</f>
        <v>0</v>
      </c>
      <c r="H10" s="87">
        <f>[6]STA_SP1_NO!$H$36</f>
        <v>0</v>
      </c>
      <c r="I10" s="203">
        <f>[7]STA_SP1_NO!$H$36</f>
        <v>0</v>
      </c>
      <c r="J10" s="173">
        <f>'[8]СП-1 (н.о.)'!$H$38</f>
        <v>3</v>
      </c>
      <c r="K10" s="193">
        <f>'[9]СП-1 (н.о.)'!$H$38</f>
        <v>4</v>
      </c>
      <c r="L10" s="192">
        <f>'[10]СП-1 (н.о.)'!$H$37</f>
        <v>1</v>
      </c>
      <c r="M10" s="193">
        <f>'[11]СП-1 (н.о.)'!$H$38</f>
        <v>0</v>
      </c>
      <c r="N10" s="67">
        <f t="shared" si="0"/>
        <v>14</v>
      </c>
    </row>
    <row r="11" spans="1:14" ht="15.75" thickBot="1" x14ac:dyDescent="0.3">
      <c r="A11" s="36">
        <v>8</v>
      </c>
      <c r="B11" s="37" t="s">
        <v>19</v>
      </c>
      <c r="C11" s="193">
        <f>[1]STA_SP1_NO!$H$40</f>
        <v>35</v>
      </c>
      <c r="D11" s="87">
        <f>'[2]СП-1 (н.о.)'!$H$42</f>
        <v>15</v>
      </c>
      <c r="E11" s="161">
        <f>'[3]СП-1 (н.о.)'!$H$42</f>
        <v>8</v>
      </c>
      <c r="F11" s="87">
        <f>[4]STA_SP1_NO!$H$40</f>
        <v>33</v>
      </c>
      <c r="G11" s="193">
        <f>[5]STA_SP1_NO!$H$40</f>
        <v>5</v>
      </c>
      <c r="H11" s="87">
        <f>[6]STA_SP1_NO!$H$40</f>
        <v>74</v>
      </c>
      <c r="I11" s="203">
        <f>[7]STA_SP1_NO!$H$40</f>
        <v>13</v>
      </c>
      <c r="J11" s="173">
        <f>'[8]СП-1 (н.о.)'!$H$42</f>
        <v>17</v>
      </c>
      <c r="K11" s="193">
        <f>'[9]СП-1 (н.о.)'!$H$42</f>
        <v>21</v>
      </c>
      <c r="L11" s="192">
        <f>'[10]СП-1 (н.о.)'!$H$41</f>
        <v>9</v>
      </c>
      <c r="M11" s="193">
        <f>'[11]СП-1 (н.о.)'!$H$42</f>
        <v>20</v>
      </c>
      <c r="N11" s="67">
        <f t="shared" si="0"/>
        <v>250</v>
      </c>
    </row>
    <row r="12" spans="1:14" ht="15.75" thickBot="1" x14ac:dyDescent="0.3">
      <c r="A12" s="36">
        <v>9</v>
      </c>
      <c r="B12" s="37" t="s">
        <v>20</v>
      </c>
      <c r="C12" s="193">
        <f>[1]STA_SP1_NO!$H$56</f>
        <v>127</v>
      </c>
      <c r="D12" s="87">
        <f>'[2]СП-1 (н.о.)'!$H$58</f>
        <v>93</v>
      </c>
      <c r="E12" s="161">
        <f>'[3]СП-1 (н.о.)'!$H$58</f>
        <v>68</v>
      </c>
      <c r="F12" s="87">
        <f>[4]STA_SP1_NO!$H$56</f>
        <v>107</v>
      </c>
      <c r="G12" s="193">
        <f>[5]STA_SP1_NO!$H$56</f>
        <v>58</v>
      </c>
      <c r="H12" s="87">
        <f>[6]STA_SP1_NO!$H$56</f>
        <v>83</v>
      </c>
      <c r="I12" s="203">
        <f>[7]STA_SP1_NO!$H$56</f>
        <v>4</v>
      </c>
      <c r="J12" s="173">
        <f>'[8]СП-1 (н.о.)'!$H$58</f>
        <v>75</v>
      </c>
      <c r="K12" s="193">
        <f>'[9]СП-1 (н.о.)'!$H$58</f>
        <v>46</v>
      </c>
      <c r="L12" s="192">
        <f>'[10]СП-1 (н.о.)'!$H$57</f>
        <v>70</v>
      </c>
      <c r="M12" s="193">
        <f>'[11]СП-1 (н.о.)'!$H$58</f>
        <v>54</v>
      </c>
      <c r="N12" s="67">
        <f t="shared" si="0"/>
        <v>785</v>
      </c>
    </row>
    <row r="13" spans="1:14" ht="15.75" thickBot="1" x14ac:dyDescent="0.3">
      <c r="A13" s="36">
        <v>10</v>
      </c>
      <c r="B13" s="37" t="s">
        <v>21</v>
      </c>
      <c r="C13" s="193">
        <f>[1]STA_SP1_NO!$H$88</f>
        <v>578</v>
      </c>
      <c r="D13" s="87">
        <f>'[2]СП-1 (н.о.)'!$H$90</f>
        <v>981</v>
      </c>
      <c r="E13" s="161">
        <f>'[3]СП-1 (н.о.)'!$H$90</f>
        <v>815</v>
      </c>
      <c r="F13" s="87">
        <f>[4]STA_SP1_NO!$H$88</f>
        <v>825</v>
      </c>
      <c r="G13" s="193">
        <f>[5]STA_SP1_NO!$H$88</f>
        <v>632</v>
      </c>
      <c r="H13" s="87">
        <f>[6]STA_SP1_NO!$H$88</f>
        <v>1325</v>
      </c>
      <c r="I13" s="203">
        <f>[7]STA_SP1_NO!$H$88</f>
        <v>1945</v>
      </c>
      <c r="J13" s="173">
        <f>'[8]СП-1 (н.о.)'!$H$90</f>
        <v>903</v>
      </c>
      <c r="K13" s="193">
        <f>'[9]СП-1 (н.о.)'!$H$90</f>
        <v>691</v>
      </c>
      <c r="L13" s="192">
        <f>'[10]СП-1 (н.о.)'!$H$89</f>
        <v>842</v>
      </c>
      <c r="M13" s="193">
        <f>'[11]СП-1 (н.о.)'!$H$90</f>
        <v>855</v>
      </c>
      <c r="N13" s="67">
        <f t="shared" si="0"/>
        <v>10392</v>
      </c>
    </row>
    <row r="14" spans="1:14" ht="15.75" thickBot="1" x14ac:dyDescent="0.3">
      <c r="A14" s="36">
        <v>11</v>
      </c>
      <c r="B14" s="37" t="s">
        <v>22</v>
      </c>
      <c r="C14" s="193">
        <f>[1]STA_SP1_NO!$H$124</f>
        <v>0</v>
      </c>
      <c r="D14" s="87">
        <f>'[2]СП-1 (н.о.)'!$H$126</f>
        <v>0</v>
      </c>
      <c r="E14" s="161">
        <f>'[3]СП-1 (н.о.)'!$H$126</f>
        <v>0</v>
      </c>
      <c r="F14" s="87">
        <f>[4]STA_SP1_NO!$H$124</f>
        <v>0</v>
      </c>
      <c r="G14" s="193">
        <f>[5]STA_SP1_NO!$H$124</f>
        <v>0</v>
      </c>
      <c r="H14" s="87">
        <f>[6]STA_SP1_NO!$H$124</f>
        <v>0</v>
      </c>
      <c r="I14" s="203">
        <f>[7]STA_SP1_NO!$H$124</f>
        <v>0</v>
      </c>
      <c r="J14" s="173">
        <f>'[8]СП-1 (н.о.)'!$H$126</f>
        <v>0</v>
      </c>
      <c r="K14" s="193">
        <f>'[9]СП-1 (н.о.)'!$H$126</f>
        <v>0</v>
      </c>
      <c r="L14" s="192">
        <f>'[10]СП-1 (н.о.)'!$H$125</f>
        <v>0</v>
      </c>
      <c r="M14" s="193">
        <f>'[11]СП-1 (н.о.)'!$H$126</f>
        <v>0</v>
      </c>
      <c r="N14" s="67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93">
        <f>[1]STA_SP1_NO!$H$128</f>
        <v>0</v>
      </c>
      <c r="D15" s="87">
        <f>'[2]СП-1 (н.о.)'!$H$130</f>
        <v>6</v>
      </c>
      <c r="E15" s="161">
        <f>'[3]СП-1 (н.о.)'!$H$130</f>
        <v>0</v>
      </c>
      <c r="F15" s="87">
        <f>[4]STA_SP1_NO!$H$128</f>
        <v>0</v>
      </c>
      <c r="G15" s="193">
        <f>[5]STA_SP1_NO!$H$128</f>
        <v>0</v>
      </c>
      <c r="H15" s="87">
        <f>[6]STA_SP1_NO!$H$128</f>
        <v>0</v>
      </c>
      <c r="I15" s="203">
        <f>[7]STA_SP1_NO!$H$128</f>
        <v>0</v>
      </c>
      <c r="J15" s="173">
        <f>'[8]СП-1 (н.о.)'!$H$130</f>
        <v>0</v>
      </c>
      <c r="K15" s="193">
        <f>'[9]СП-1 (н.о.)'!$H$130</f>
        <v>0</v>
      </c>
      <c r="L15" s="192">
        <f>'[10]СП-1 (н.о.)'!$H$129</f>
        <v>0</v>
      </c>
      <c r="M15" s="193">
        <f>'[11]СП-1 (н.о.)'!$H$130</f>
        <v>0</v>
      </c>
      <c r="N15" s="67">
        <f t="shared" si="0"/>
        <v>6</v>
      </c>
    </row>
    <row r="16" spans="1:14" ht="15.75" thickBot="1" x14ac:dyDescent="0.3">
      <c r="A16" s="36">
        <v>13</v>
      </c>
      <c r="B16" s="37" t="s">
        <v>24</v>
      </c>
      <c r="C16" s="193">
        <f>[1]STA_SP1_NO!$H$132</f>
        <v>20</v>
      </c>
      <c r="D16" s="87">
        <f>'[2]СП-1 (н.о.)'!$H$134</f>
        <v>14</v>
      </c>
      <c r="E16" s="161">
        <f>'[3]СП-1 (н.о.)'!$H$134</f>
        <v>8</v>
      </c>
      <c r="F16" s="87">
        <f>[4]STA_SP1_NO!$H$132</f>
        <v>11</v>
      </c>
      <c r="G16" s="193">
        <f>[5]STA_SP1_NO!$H$132</f>
        <v>15</v>
      </c>
      <c r="H16" s="87">
        <f>[6]STA_SP1_NO!$H$132</f>
        <v>18</v>
      </c>
      <c r="I16" s="203">
        <f>[7]STA_SP1_NO!$H$132</f>
        <v>2</v>
      </c>
      <c r="J16" s="173">
        <f>'[8]СП-1 (н.о.)'!$H$134</f>
        <v>19</v>
      </c>
      <c r="K16" s="193">
        <f>'[9]СП-1 (н.о.)'!$H$134</f>
        <v>22</v>
      </c>
      <c r="L16" s="192">
        <f>'[10]СП-1 (н.о.)'!$H$133</f>
        <v>3</v>
      </c>
      <c r="M16" s="193">
        <f>'[11]СП-1 (н.о.)'!$H$134</f>
        <v>17</v>
      </c>
      <c r="N16" s="67">
        <f t="shared" si="0"/>
        <v>149</v>
      </c>
    </row>
    <row r="17" spans="1:14" ht="15.75" thickBot="1" x14ac:dyDescent="0.3">
      <c r="A17" s="36">
        <v>14</v>
      </c>
      <c r="B17" s="37" t="s">
        <v>25</v>
      </c>
      <c r="C17" s="193">
        <f>[1]STA_SP1_NO!$H$153</f>
        <v>0</v>
      </c>
      <c r="D17" s="87">
        <f>'[2]СП-1 (н.о.)'!$H$155</f>
        <v>8</v>
      </c>
      <c r="E17" s="161">
        <f>'[3]СП-1 (н.о.)'!$H$155</f>
        <v>0</v>
      </c>
      <c r="F17" s="87">
        <f>[4]STA_SP1_NO!$H$153</f>
        <v>0</v>
      </c>
      <c r="G17" s="193">
        <f>[5]STA_SP1_NO!$H$153</f>
        <v>0</v>
      </c>
      <c r="H17" s="87">
        <f>[6]STA_SP1_NO!$H$153</f>
        <v>0</v>
      </c>
      <c r="I17" s="203">
        <f>[7]STA_SP1_NO!$H$153</f>
        <v>0</v>
      </c>
      <c r="J17" s="173">
        <f>'[8]СП-1 (н.о.)'!$H$155</f>
        <v>0</v>
      </c>
      <c r="K17" s="193">
        <f>'[9]СП-1 (н.о.)'!$H$155</f>
        <v>0</v>
      </c>
      <c r="L17" s="192">
        <f>'[10]СП-1 (н.о.)'!$H$154</f>
        <v>0</v>
      </c>
      <c r="M17" s="193">
        <f>'[11]СП-1 (н.о.)'!$H$155</f>
        <v>0</v>
      </c>
      <c r="N17" s="67">
        <f t="shared" si="0"/>
        <v>8</v>
      </c>
    </row>
    <row r="18" spans="1:14" ht="15.75" thickBot="1" x14ac:dyDescent="0.3">
      <c r="A18" s="36">
        <v>15</v>
      </c>
      <c r="B18" s="37" t="s">
        <v>26</v>
      </c>
      <c r="C18" s="193">
        <f>[1]STA_SP1_NO!$H$158</f>
        <v>0</v>
      </c>
      <c r="D18" s="87">
        <f>'[2]СП-1 (н.о.)'!$H$160</f>
        <v>0</v>
      </c>
      <c r="E18" s="161">
        <f>'[3]СП-1 (н.о.)'!$H$160</f>
        <v>0</v>
      </c>
      <c r="F18" s="87">
        <f>[4]STA_SP1_NO!$H$158</f>
        <v>0</v>
      </c>
      <c r="G18" s="193">
        <f>[5]STA_SP1_NO!$H$158</f>
        <v>0</v>
      </c>
      <c r="H18" s="87">
        <f>[6]STA_SP1_NO!$H$158</f>
        <v>0</v>
      </c>
      <c r="I18" s="203">
        <f>[7]STA_SP1_NO!$H$158</f>
        <v>0</v>
      </c>
      <c r="J18" s="173">
        <f>'[8]СП-1 (н.о.)'!$H$160</f>
        <v>0</v>
      </c>
      <c r="K18" s="193">
        <f>'[9]СП-1 (н.о.)'!$H$160</f>
        <v>0</v>
      </c>
      <c r="L18" s="192">
        <f>'[10]СП-1 (н.о.)'!$H$159</f>
        <v>0</v>
      </c>
      <c r="M18" s="193">
        <f>'[11]СП-1 (н.о.)'!$H$160</f>
        <v>0</v>
      </c>
      <c r="N18" s="67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93">
        <f>[1]STA_SP1_NO!$H$161</f>
        <v>0</v>
      </c>
      <c r="D19" s="87">
        <f>'[2]СП-1 (н.о.)'!$H$163</f>
        <v>0</v>
      </c>
      <c r="E19" s="161">
        <f>'[3]СП-1 (н.о.)'!$H$163</f>
        <v>0</v>
      </c>
      <c r="F19" s="87">
        <f>[4]STA_SP1_NO!$H$161</f>
        <v>1</v>
      </c>
      <c r="G19" s="193">
        <f>[5]STA_SP1_NO!$H$161</f>
        <v>0</v>
      </c>
      <c r="H19" s="87">
        <f>[6]STA_SP1_NO!$H$161</f>
        <v>0</v>
      </c>
      <c r="I19" s="203">
        <f>[7]STA_SP1_NO!$H$161</f>
        <v>0</v>
      </c>
      <c r="J19" s="173">
        <f>'[8]СП-1 (н.о.)'!$H$163</f>
        <v>0</v>
      </c>
      <c r="K19" s="193">
        <f>'[9]СП-1 (н.о.)'!$H$163</f>
        <v>0</v>
      </c>
      <c r="L19" s="192">
        <f>'[10]СП-1 (н.о.)'!$H$162</f>
        <v>0</v>
      </c>
      <c r="M19" s="193">
        <f>'[11]СП-1 (н.о.)'!$H$163</f>
        <v>0</v>
      </c>
      <c r="N19" s="67">
        <f t="shared" si="0"/>
        <v>1</v>
      </c>
    </row>
    <row r="20" spans="1:14" ht="15.75" thickBot="1" x14ac:dyDescent="0.3">
      <c r="A20" s="36">
        <v>17</v>
      </c>
      <c r="B20" s="37" t="s">
        <v>28</v>
      </c>
      <c r="C20" s="193">
        <f>[1]STA_SP1_NO!$H$167</f>
        <v>0</v>
      </c>
      <c r="D20" s="87">
        <f>'[2]СП-1 (н.о.)'!$H$169</f>
        <v>0</v>
      </c>
      <c r="E20" s="161">
        <f>'[3]СП-1 (н.о.)'!$H$169</f>
        <v>0</v>
      </c>
      <c r="F20" s="87">
        <f>[4]STA_SP1_NO!$H$167</f>
        <v>0</v>
      </c>
      <c r="G20" s="193">
        <f>[5]STA_SP1_NO!$H$167</f>
        <v>0</v>
      </c>
      <c r="H20" s="87">
        <f>[6]STA_SP1_NO!$H$167</f>
        <v>0</v>
      </c>
      <c r="I20" s="203">
        <f>[7]STA_SP1_NO!$H$167</f>
        <v>0</v>
      </c>
      <c r="J20" s="173">
        <f>'[8]СП-1 (н.о.)'!$H$169</f>
        <v>0</v>
      </c>
      <c r="K20" s="193">
        <f>'[9]СП-1 (н.о.)'!$H$169</f>
        <v>0</v>
      </c>
      <c r="L20" s="192">
        <f>'[10]СП-1 (н.о.)'!$H$168</f>
        <v>0</v>
      </c>
      <c r="M20" s="193">
        <f>'[11]СП-1 (н.о.)'!$H$169</f>
        <v>0</v>
      </c>
      <c r="N20" s="6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93">
        <f>[1]STA_SP1_NO!$H$170</f>
        <v>14</v>
      </c>
      <c r="D21" s="87">
        <f>'[2]СП-1 (н.о.)'!$H$172</f>
        <v>224</v>
      </c>
      <c r="E21" s="162">
        <f>'[3]СП-1 (н.о.)'!$H$172</f>
        <v>52</v>
      </c>
      <c r="F21" s="87">
        <f>[4]STA_SP1_NO!$H$170</f>
        <v>230</v>
      </c>
      <c r="G21" s="193">
        <f>[5]STA_SP1_NO!$H$170</f>
        <v>1</v>
      </c>
      <c r="H21" s="87">
        <f>[6]STA_SP1_NO!$H$170</f>
        <v>155</v>
      </c>
      <c r="I21" s="203">
        <f>[7]STA_SP1_NO!$H$170</f>
        <v>18</v>
      </c>
      <c r="J21" s="173">
        <f>'[8]СП-1 (н.о.)'!$H$172</f>
        <v>10</v>
      </c>
      <c r="K21" s="193">
        <f>'[9]СП-1 (н.о.)'!$H$172</f>
        <v>45</v>
      </c>
      <c r="L21" s="192">
        <f>'[10]СП-1 (н.о.)'!$H$171</f>
        <v>33</v>
      </c>
      <c r="M21" s="193">
        <f>'[11]СП-1 (н.о.)'!$H$172</f>
        <v>182</v>
      </c>
      <c r="N21" s="164">
        <f t="shared" si="0"/>
        <v>964</v>
      </c>
    </row>
    <row r="22" spans="1:14" ht="15.75" thickBot="1" x14ac:dyDescent="0.3">
      <c r="A22" s="40"/>
      <c r="B22" s="41" t="s">
        <v>37</v>
      </c>
      <c r="C22" s="61">
        <f t="shared" ref="C22:M22" si="1">SUM(C4:C21)</f>
        <v>1068</v>
      </c>
      <c r="D22" s="46">
        <f t="shared" si="1"/>
        <v>2490</v>
      </c>
      <c r="E22" s="91">
        <f>SUM(E4:E21)</f>
        <v>1224</v>
      </c>
      <c r="F22" s="46">
        <f t="shared" si="1"/>
        <v>2779</v>
      </c>
      <c r="G22" s="62">
        <f t="shared" si="1"/>
        <v>856</v>
      </c>
      <c r="H22" s="46">
        <f t="shared" si="1"/>
        <v>3318</v>
      </c>
      <c r="I22" s="61">
        <f t="shared" si="1"/>
        <v>2103</v>
      </c>
      <c r="J22" s="46">
        <f>SUM(J4:J21)</f>
        <v>1238</v>
      </c>
      <c r="K22" s="91">
        <f>SUM(K4:K21)</f>
        <v>1001</v>
      </c>
      <c r="L22" s="46">
        <f>SUM(L4:L21)</f>
        <v>1528</v>
      </c>
      <c r="M22" s="61">
        <f t="shared" si="1"/>
        <v>3625</v>
      </c>
      <c r="N22" s="43">
        <f t="shared" si="0"/>
        <v>21230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24" t="s">
        <v>31</v>
      </c>
      <c r="B24" s="325"/>
      <c r="C24" s="52">
        <f>C22/N22</f>
        <v>5.0306170513424397E-2</v>
      </c>
      <c r="D24" s="51">
        <f>D22/N22</f>
        <v>0.1172868582195007</v>
      </c>
      <c r="E24" s="52">
        <f>E22/N22</f>
        <v>5.7654262835609989E-2</v>
      </c>
      <c r="F24" s="51">
        <f>F22/N22</f>
        <v>0.13089967027790861</v>
      </c>
      <c r="G24" s="52">
        <f>G22/N22</f>
        <v>4.0320301460197834E-2</v>
      </c>
      <c r="H24" s="51">
        <f>H22/N22</f>
        <v>0.15628827131417805</v>
      </c>
      <c r="I24" s="52">
        <f>I22/N22</f>
        <v>9.9057936881771072E-2</v>
      </c>
      <c r="J24" s="51">
        <f>J22/N22</f>
        <v>5.8313707018370228E-2</v>
      </c>
      <c r="K24" s="52">
        <f>K22/N22</f>
        <v>4.7150259067357515E-2</v>
      </c>
      <c r="L24" s="51">
        <f>L22/N22</f>
        <v>7.1973622232689591E-2</v>
      </c>
      <c r="M24" s="52">
        <f>M22/N22</f>
        <v>0.170748940178992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4" t="s">
        <v>0</v>
      </c>
      <c r="B26" s="310" t="s">
        <v>1</v>
      </c>
      <c r="C26" s="351" t="s">
        <v>90</v>
      </c>
      <c r="D26" s="353"/>
      <c r="E26" s="353"/>
      <c r="F26" s="353"/>
      <c r="G26" s="354"/>
      <c r="H26" s="34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40" t="s">
        <v>11</v>
      </c>
      <c r="D27" s="174" t="s">
        <v>32</v>
      </c>
      <c r="E27" s="240" t="s">
        <v>7</v>
      </c>
      <c r="F27" s="174" t="s">
        <v>9</v>
      </c>
      <c r="G27" s="238" t="s">
        <v>4</v>
      </c>
      <c r="H27" s="350"/>
      <c r="I27" s="1"/>
      <c r="J27" s="104"/>
      <c r="K27" s="334" t="s">
        <v>33</v>
      </c>
      <c r="L27" s="335"/>
      <c r="M27" s="155">
        <f>N22</f>
        <v>21230</v>
      </c>
      <c r="N27" s="156">
        <f>M27/M29</f>
        <v>0.97086934650386425</v>
      </c>
    </row>
    <row r="28" spans="1:14" ht="15.75" thickBot="1" x14ac:dyDescent="0.3">
      <c r="A28" s="24">
        <v>19</v>
      </c>
      <c r="B28" s="175" t="s">
        <v>34</v>
      </c>
      <c r="C28" s="234">
        <f>[12]STA_SP2_ZO!$G$51+[12]STA_SP2_ZO!$H$51</f>
        <v>268</v>
      </c>
      <c r="D28" s="55">
        <f>'[13]СП-2 (ж.о.)'!$G$53+'[13]СП-2 (ж.о.)'!$H$53</f>
        <v>288</v>
      </c>
      <c r="E28" s="234">
        <f>'[14]СП-2 (ж.о.)'!$G$53+'[14]СП-2 (ж.о.)'!$H$53</f>
        <v>38</v>
      </c>
      <c r="F28" s="55">
        <f>'[15]СП-2 (ж.о.)'!$G$53+'[15]СП-2 (ж.о.)'!$H$53</f>
        <v>33</v>
      </c>
      <c r="G28" s="154">
        <f>[16]STA_SP2_ZO!$G$51+[16]STA_SP2_ZO!$H$51</f>
        <v>10</v>
      </c>
      <c r="H28" s="55">
        <f>SUM(C28:G28)</f>
        <v>637</v>
      </c>
      <c r="I28" s="1"/>
      <c r="J28" s="104"/>
      <c r="K28" s="326" t="s">
        <v>34</v>
      </c>
      <c r="L28" s="327"/>
      <c r="M28" s="154">
        <f>H28</f>
        <v>637</v>
      </c>
      <c r="N28" s="157">
        <f>M28/M29</f>
        <v>2.9130653496135729E-2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328" t="s">
        <v>3</v>
      </c>
      <c r="L29" s="329"/>
      <c r="M29" s="158">
        <f>M27+M28</f>
        <v>21867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0.42072213500784927</v>
      </c>
      <c r="D30" s="105">
        <f>D28/H28</f>
        <v>0.45211930926216642</v>
      </c>
      <c r="E30" s="25">
        <f>E28/H28</f>
        <v>5.9654631083202514E-2</v>
      </c>
      <c r="F30" s="105">
        <f>F28/H28</f>
        <v>5.1805337519623233E-2</v>
      </c>
      <c r="G30" s="25">
        <f>G28/H28</f>
        <v>1.5698587127158554E-2</v>
      </c>
      <c r="H30" s="105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C23" sqref="C23"/>
    </sheetView>
  </sheetViews>
  <sheetFormatPr defaultRowHeight="15" x14ac:dyDescent="0.25"/>
  <cols>
    <col min="1" max="1" width="4.7109375" customWidth="1"/>
    <col min="2" max="2" width="27.85546875" customWidth="1"/>
    <col min="11" max="11" width="9.140625" customWidth="1"/>
  </cols>
  <sheetData>
    <row r="1" spans="1:14" ht="27.75" customHeight="1" thickBot="1" x14ac:dyDescent="0.3">
      <c r="A1" s="29"/>
      <c r="B1" s="29"/>
      <c r="C1" s="336" t="s">
        <v>100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218" t="s">
        <v>36</v>
      </c>
    </row>
    <row r="2" spans="1:14" ht="15.75" thickBot="1" x14ac:dyDescent="0.3">
      <c r="A2" s="339" t="s">
        <v>0</v>
      </c>
      <c r="B2" s="341" t="s">
        <v>1</v>
      </c>
      <c r="C2" s="359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5" t="s">
        <v>3</v>
      </c>
    </row>
    <row r="3" spans="1:14" ht="15.75" thickBot="1" x14ac:dyDescent="0.3">
      <c r="A3" s="340"/>
      <c r="B3" s="342"/>
      <c r="C3" s="85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83" t="s">
        <v>38</v>
      </c>
      <c r="L3" s="239" t="s">
        <v>93</v>
      </c>
      <c r="M3" s="58" t="s">
        <v>11</v>
      </c>
      <c r="N3" s="346"/>
    </row>
    <row r="4" spans="1:14" ht="15.75" thickBot="1" x14ac:dyDescent="0.3">
      <c r="A4" s="34">
        <v>1</v>
      </c>
      <c r="B4" s="35" t="s">
        <v>12</v>
      </c>
      <c r="C4" s="160">
        <f>[1]STA_SP1_NO!$I$10</f>
        <v>5514.87</v>
      </c>
      <c r="D4" s="87">
        <f>'[2]СП-1 (н.о.)'!$I$12</f>
        <v>15848.131000000001</v>
      </c>
      <c r="E4" s="160">
        <f>'[3]СП-1 (н.о.)'!$I$12</f>
        <v>2269</v>
      </c>
      <c r="F4" s="87">
        <f>[4]STA_SP1_NO!$I$10</f>
        <v>11975.6</v>
      </c>
      <c r="G4" s="160">
        <f>[5]STA_SP1_NO!$I$10</f>
        <v>4021</v>
      </c>
      <c r="H4" s="87">
        <f>[6]STA_SP1_NO!$I$10</f>
        <v>4614</v>
      </c>
      <c r="I4" s="203">
        <f>[7]STA_SP1_NO!$I$10</f>
        <v>3535</v>
      </c>
      <c r="J4" s="87">
        <f>'[8]СП-1 (н.о.)'!$I$12</f>
        <v>2059</v>
      </c>
      <c r="K4" s="160">
        <f>'[9]СП-1 (н.о.)'!$I$12</f>
        <v>1068</v>
      </c>
      <c r="L4" s="87">
        <f>'[10]СП-1 (н.о.)'!$I$11</f>
        <v>12729.02</v>
      </c>
      <c r="M4" s="193">
        <f>'[11]СП-1 (н.о.)'!$I$12</f>
        <v>6361</v>
      </c>
      <c r="N4" s="163">
        <f t="shared" ref="N4:N21" si="0">SUM(C4:M4)</f>
        <v>69994.620999999999</v>
      </c>
    </row>
    <row r="5" spans="1:14" ht="15.75" thickBot="1" x14ac:dyDescent="0.3">
      <c r="A5" s="36">
        <v>2</v>
      </c>
      <c r="B5" s="37" t="s">
        <v>13</v>
      </c>
      <c r="C5" s="160">
        <f>[1]STA_SP1_NO!$I$20</f>
        <v>1234.3</v>
      </c>
      <c r="D5" s="87">
        <f>'[2]СП-1 (н.о.)'!$I$22</f>
        <v>8029.5945899999997</v>
      </c>
      <c r="E5" s="80">
        <f>'[3]СП-1 (н.о.)'!$I$22</f>
        <v>1526</v>
      </c>
      <c r="F5" s="87">
        <f>[4]STA_SP1_NO!$I$20</f>
        <v>11162.26</v>
      </c>
      <c r="G5" s="160">
        <f>[5]STA_SP1_NO!$I$20</f>
        <v>332</v>
      </c>
      <c r="H5" s="87">
        <f>[6]STA_SP1_NO!$I$20</f>
        <v>15636</v>
      </c>
      <c r="I5" s="203">
        <f>[7]STA_SP1_NO!$I$20</f>
        <v>0</v>
      </c>
      <c r="J5" s="87">
        <f>'[8]СП-1 (н.о.)'!$I$22</f>
        <v>352</v>
      </c>
      <c r="K5" s="160">
        <f>'[9]СП-1 (н.о.)'!$I$22</f>
        <v>0</v>
      </c>
      <c r="L5" s="87">
        <f>'[10]СП-1 (н.о.)'!$I$21</f>
        <v>1558.79</v>
      </c>
      <c r="M5" s="193">
        <f>'[11]СП-1 (н.о.)'!$I$22</f>
        <v>17263</v>
      </c>
      <c r="N5" s="67">
        <f t="shared" si="0"/>
        <v>57093.944589999999</v>
      </c>
    </row>
    <row r="6" spans="1:14" ht="15.75" thickBot="1" x14ac:dyDescent="0.3">
      <c r="A6" s="36">
        <v>3</v>
      </c>
      <c r="B6" s="37" t="s">
        <v>14</v>
      </c>
      <c r="C6" s="160">
        <f>[1]STA_SP1_NO!$I$24</f>
        <v>7318.29</v>
      </c>
      <c r="D6" s="87">
        <f>'[2]СП-1 (н.о.)'!$I$26</f>
        <v>35633.627999999997</v>
      </c>
      <c r="E6" s="80">
        <f>'[3]СП-1 (н.о.)'!$I$26</f>
        <v>12678</v>
      </c>
      <c r="F6" s="87">
        <f>[4]STA_SP1_NO!$I$24</f>
        <v>29150.62</v>
      </c>
      <c r="G6" s="160">
        <f>[5]STA_SP1_NO!$I$24</f>
        <v>19073</v>
      </c>
      <c r="H6" s="87">
        <f>[6]STA_SP1_NO!$I$24</f>
        <v>25061</v>
      </c>
      <c r="I6" s="203">
        <f>[7]STA_SP1_NO!$I$24</f>
        <v>4946</v>
      </c>
      <c r="J6" s="87">
        <f>'[8]СП-1 (н.о.)'!$I$26</f>
        <v>11492</v>
      </c>
      <c r="K6" s="160">
        <f>'[9]СП-1 (н.о.)'!$I$26</f>
        <v>14009</v>
      </c>
      <c r="L6" s="87">
        <f>'[10]СП-1 (н.о.)'!$I$25</f>
        <v>28168.959999999999</v>
      </c>
      <c r="M6" s="193">
        <f>'[11]СП-1 (н.о.)'!$I$26</f>
        <v>20773</v>
      </c>
      <c r="N6" s="67">
        <f t="shared" si="0"/>
        <v>208303.49799999999</v>
      </c>
    </row>
    <row r="7" spans="1:14" ht="15.75" thickBot="1" x14ac:dyDescent="0.3">
      <c r="A7" s="36">
        <v>4</v>
      </c>
      <c r="B7" s="37" t="s">
        <v>15</v>
      </c>
      <c r="C7" s="160">
        <f>[1]STA_SP1_NO!$I$27</f>
        <v>0</v>
      </c>
      <c r="D7" s="87">
        <f>'[2]СП-1 (н.о.)'!$I$29</f>
        <v>0</v>
      </c>
      <c r="E7" s="80">
        <f>'[3]СП-1 (н.о.)'!$I$29</f>
        <v>0</v>
      </c>
      <c r="F7" s="87">
        <f>[4]STA_SP1_NO!$I$27</f>
        <v>0</v>
      </c>
      <c r="G7" s="160">
        <f>[5]STA_SP1_NO!$I$27</f>
        <v>0</v>
      </c>
      <c r="H7" s="87">
        <f>[6]STA_SP1_NO!$I$27</f>
        <v>0</v>
      </c>
      <c r="I7" s="203">
        <f>[7]STA_SP1_NO!$I$27</f>
        <v>0</v>
      </c>
      <c r="J7" s="87">
        <f>'[8]СП-1 (н.о.)'!$I$29</f>
        <v>0</v>
      </c>
      <c r="K7" s="160">
        <f>'[9]СП-1 (н.о.)'!$I$29</f>
        <v>0</v>
      </c>
      <c r="L7" s="87">
        <f>'[10]СП-1 (н.о.)'!$I$28</f>
        <v>0</v>
      </c>
      <c r="M7" s="193">
        <f>'[11]СП-1 (н.о.)'!$I$29</f>
        <v>0</v>
      </c>
      <c r="N7" s="6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60">
        <f>[1]STA_SP1_NO!$I$30</f>
        <v>0</v>
      </c>
      <c r="D8" s="87">
        <f>'[2]СП-1 (н.о.)'!$I$32</f>
        <v>0</v>
      </c>
      <c r="E8" s="80">
        <f>'[3]СП-1 (н.о.)'!$I$32</f>
        <v>0</v>
      </c>
      <c r="F8" s="87">
        <f>[4]STA_SP1_NO!$I$30</f>
        <v>0</v>
      </c>
      <c r="G8" s="160">
        <f>[5]STA_SP1_NO!$I$30</f>
        <v>0</v>
      </c>
      <c r="H8" s="87">
        <f>[6]STA_SP1_NO!$I$30</f>
        <v>0</v>
      </c>
      <c r="I8" s="203">
        <f>[7]STA_SP1_NO!$I$30</f>
        <v>0</v>
      </c>
      <c r="J8" s="87">
        <f>'[8]СП-1 (н.о.)'!$I$32</f>
        <v>0</v>
      </c>
      <c r="K8" s="160">
        <f>'[9]СП-1 (н.о.)'!$I$32</f>
        <v>0</v>
      </c>
      <c r="L8" s="87">
        <f>'[10]СП-1 (н.о.)'!$I$31</f>
        <v>0</v>
      </c>
      <c r="M8" s="193">
        <f>'[11]СП-1 (н.о.)'!$I$32</f>
        <v>0</v>
      </c>
      <c r="N8" s="67">
        <f t="shared" si="0"/>
        <v>0</v>
      </c>
    </row>
    <row r="9" spans="1:14" ht="15.75" thickBot="1" x14ac:dyDescent="0.3">
      <c r="A9" s="36">
        <v>6</v>
      </c>
      <c r="B9" s="37" t="s">
        <v>17</v>
      </c>
      <c r="C9" s="160">
        <f>[1]STA_SP1_NO!$I$33</f>
        <v>0</v>
      </c>
      <c r="D9" s="87">
        <f>'[2]СП-1 (н.о.)'!$I$35</f>
        <v>0</v>
      </c>
      <c r="E9" s="80">
        <f>'[3]СП-1 (н.о.)'!$I$35</f>
        <v>0</v>
      </c>
      <c r="F9" s="87">
        <f>[4]STA_SP1_NO!$I$33</f>
        <v>0</v>
      </c>
      <c r="G9" s="160">
        <f>[5]STA_SP1_NO!$I$33</f>
        <v>0</v>
      </c>
      <c r="H9" s="87">
        <f>[6]STA_SP1_NO!$I$33</f>
        <v>0</v>
      </c>
      <c r="I9" s="203">
        <f>[7]STA_SP1_NO!$I$33</f>
        <v>0</v>
      </c>
      <c r="J9" s="87">
        <f>'[8]СП-1 (н.о.)'!$I$35</f>
        <v>0</v>
      </c>
      <c r="K9" s="160">
        <f>'[9]СП-1 (н.о.)'!$I$35</f>
        <v>0</v>
      </c>
      <c r="L9" s="87">
        <f>'[10]СП-1 (н.о.)'!$I$34</f>
        <v>0</v>
      </c>
      <c r="M9" s="193">
        <f>'[11]СП-1 (н.о.)'!$I$35</f>
        <v>0</v>
      </c>
      <c r="N9" s="67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60">
        <f>[1]STA_SP1_NO!$I$36</f>
        <v>800.68</v>
      </c>
      <c r="D10" s="87">
        <f>'[2]СП-1 (н.о.)'!$I$38</f>
        <v>11</v>
      </c>
      <c r="E10" s="80">
        <f>'[3]СП-1 (н.о.)'!$I$38</f>
        <v>91</v>
      </c>
      <c r="F10" s="87">
        <f>[4]STA_SP1_NO!$I$36</f>
        <v>0</v>
      </c>
      <c r="G10" s="160">
        <f>[5]STA_SP1_NO!$I$36</f>
        <v>0</v>
      </c>
      <c r="H10" s="87">
        <f>[6]STA_SP1_NO!$I$36</f>
        <v>0</v>
      </c>
      <c r="I10" s="203">
        <f>[7]STA_SP1_NO!$I$36</f>
        <v>0</v>
      </c>
      <c r="J10" s="87">
        <f>'[8]СП-1 (н.о.)'!$I$38</f>
        <v>34</v>
      </c>
      <c r="K10" s="160">
        <f>'[9]СП-1 (н.о.)'!$I$38</f>
        <v>668</v>
      </c>
      <c r="L10" s="87">
        <f>'[10]СП-1 (н.о.)'!$I$37</f>
        <v>75</v>
      </c>
      <c r="M10" s="193">
        <f>'[11]СП-1 (н.о.)'!$I$38</f>
        <v>0</v>
      </c>
      <c r="N10" s="67">
        <f t="shared" si="0"/>
        <v>1679.6799999999998</v>
      </c>
    </row>
    <row r="11" spans="1:14" ht="15.75" thickBot="1" x14ac:dyDescent="0.3">
      <c r="A11" s="36">
        <v>8</v>
      </c>
      <c r="B11" s="37" t="s">
        <v>19</v>
      </c>
      <c r="C11" s="160">
        <f>[1]STA_SP1_NO!$I$40</f>
        <v>58061.64</v>
      </c>
      <c r="D11" s="87">
        <f>'[2]СП-1 (н.о.)'!$I$42</f>
        <v>14882.18</v>
      </c>
      <c r="E11" s="80">
        <f>'[3]СП-1 (н.о.)'!$I$42</f>
        <v>3323</v>
      </c>
      <c r="F11" s="87">
        <f>[4]STA_SP1_NO!$I$40</f>
        <v>30454.97</v>
      </c>
      <c r="G11" s="160">
        <f>[5]STA_SP1_NO!$I$40</f>
        <v>18250</v>
      </c>
      <c r="H11" s="87">
        <f>[6]STA_SP1_NO!$I$40</f>
        <v>34597</v>
      </c>
      <c r="I11" s="203">
        <f>[7]STA_SP1_NO!$I$40</f>
        <v>451</v>
      </c>
      <c r="J11" s="87">
        <f>'[8]СП-1 (н.о.)'!$I$42</f>
        <v>2724</v>
      </c>
      <c r="K11" s="160">
        <f>'[9]СП-1 (н.о.)'!$I$42</f>
        <v>609</v>
      </c>
      <c r="L11" s="87">
        <f>'[10]СП-1 (н.о.)'!$I$41</f>
        <v>3936.12</v>
      </c>
      <c r="M11" s="193">
        <f>'[11]СП-1 (н.о.)'!$I$42</f>
        <v>57674</v>
      </c>
      <c r="N11" s="67">
        <f t="shared" si="0"/>
        <v>224962.91</v>
      </c>
    </row>
    <row r="12" spans="1:14" ht="15.75" thickBot="1" x14ac:dyDescent="0.3">
      <c r="A12" s="36">
        <v>9</v>
      </c>
      <c r="B12" s="37" t="s">
        <v>20</v>
      </c>
      <c r="C12" s="160">
        <f>[1]STA_SP1_NO!$I$56</f>
        <v>18542.68</v>
      </c>
      <c r="D12" s="87">
        <f>'[2]СП-1 (н.о.)'!$I$58</f>
        <v>6197.1890000000003</v>
      </c>
      <c r="E12" s="80">
        <f>'[3]СП-1 (н.о.)'!$I$58</f>
        <v>12289</v>
      </c>
      <c r="F12" s="87">
        <f>[4]STA_SP1_NO!$I$56</f>
        <v>10421.07</v>
      </c>
      <c r="G12" s="160">
        <f>[5]STA_SP1_NO!$I$56</f>
        <v>10374</v>
      </c>
      <c r="H12" s="87">
        <f>[6]STA_SP1_NO!$I$56</f>
        <v>4270</v>
      </c>
      <c r="I12" s="203">
        <f>[7]STA_SP1_NO!$I$56</f>
        <v>141</v>
      </c>
      <c r="J12" s="87">
        <f>'[8]СП-1 (н.о.)'!$I$58</f>
        <v>7216</v>
      </c>
      <c r="K12" s="160">
        <f>'[9]СП-1 (н.о.)'!$I$58</f>
        <v>1784</v>
      </c>
      <c r="L12" s="87">
        <f>'[10]СП-1 (н.о.)'!$I$57</f>
        <v>42561.350000000006</v>
      </c>
      <c r="M12" s="193">
        <f>'[11]СП-1 (н.о.)'!$I$58</f>
        <v>2187</v>
      </c>
      <c r="N12" s="67">
        <f t="shared" si="0"/>
        <v>115983.289</v>
      </c>
    </row>
    <row r="13" spans="1:14" ht="15.75" thickBot="1" x14ac:dyDescent="0.3">
      <c r="A13" s="36">
        <v>10</v>
      </c>
      <c r="B13" s="37" t="s">
        <v>21</v>
      </c>
      <c r="C13" s="160">
        <f>[1]STA_SP1_NO!$I$88</f>
        <v>73815.820000000007</v>
      </c>
      <c r="D13" s="87">
        <f>'[2]СП-1 (н.о.)'!$I$90</f>
        <v>306783.83580999996</v>
      </c>
      <c r="E13" s="80">
        <f>'[3]СП-1 (н.о.)'!$I$90</f>
        <v>102113</v>
      </c>
      <c r="F13" s="87">
        <f>[4]STA_SP1_NO!$I$88</f>
        <v>202231.02</v>
      </c>
      <c r="G13" s="160">
        <f>[5]STA_SP1_NO!$I$88</f>
        <v>246718</v>
      </c>
      <c r="H13" s="87">
        <f>[6]STA_SP1_NO!$I$88</f>
        <v>238374</v>
      </c>
      <c r="I13" s="203">
        <f>[7]STA_SP1_NO!$I$88</f>
        <v>277858</v>
      </c>
      <c r="J13" s="87">
        <f>'[8]СП-1 (н.о.)'!$I$90</f>
        <v>116283</v>
      </c>
      <c r="K13" s="160">
        <f>'[9]СП-1 (н.о.)'!$I$90</f>
        <v>177507</v>
      </c>
      <c r="L13" s="87">
        <f>'[10]СП-1 (н.о.)'!$I$89</f>
        <v>243857.98</v>
      </c>
      <c r="M13" s="193">
        <f>'[11]СП-1 (н.о.)'!$I$90</f>
        <v>146172</v>
      </c>
      <c r="N13" s="67">
        <f t="shared" si="0"/>
        <v>2131713.6558099999</v>
      </c>
    </row>
    <row r="14" spans="1:14" ht="15.75" thickBot="1" x14ac:dyDescent="0.3">
      <c r="A14" s="36">
        <v>11</v>
      </c>
      <c r="B14" s="37" t="s">
        <v>22</v>
      </c>
      <c r="C14" s="160">
        <f>[1]STA_SP1_NO!$I$124</f>
        <v>0</v>
      </c>
      <c r="D14" s="87">
        <f>'[2]СП-1 (н.о.)'!$I$126</f>
        <v>0</v>
      </c>
      <c r="E14" s="80">
        <f>'[3]СП-1 (н.о.)'!$I$126</f>
        <v>0</v>
      </c>
      <c r="F14" s="87">
        <f>[4]STA_SP1_NO!$I$124</f>
        <v>0</v>
      </c>
      <c r="G14" s="160">
        <f>[5]STA_SP1_NO!$I$124</f>
        <v>0</v>
      </c>
      <c r="H14" s="87">
        <f>[6]STA_SP1_NO!$I$124</f>
        <v>0</v>
      </c>
      <c r="I14" s="203">
        <f>[7]STA_SP1_NO!$I$124</f>
        <v>0</v>
      </c>
      <c r="J14" s="87">
        <f>'[8]СП-1 (н.о.)'!$I$126</f>
        <v>0</v>
      </c>
      <c r="K14" s="160">
        <f>'[9]СП-1 (н.о.)'!$I$126</f>
        <v>0</v>
      </c>
      <c r="L14" s="87">
        <f>'[10]СП-1 (н.о.)'!$I$125</f>
        <v>0</v>
      </c>
      <c r="M14" s="193">
        <f>'[11]СП-1 (н.о.)'!$I$126</f>
        <v>0</v>
      </c>
      <c r="N14" s="67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60">
        <f>[1]STA_SP1_NO!$I$128</f>
        <v>0</v>
      </c>
      <c r="D15" s="87">
        <f>'[2]СП-1 (н.о.)'!$I$130</f>
        <v>6255</v>
      </c>
      <c r="E15" s="80">
        <f>'[3]СП-1 (н.о.)'!$I$130</f>
        <v>0</v>
      </c>
      <c r="F15" s="87">
        <f>[4]STA_SP1_NO!$I$128</f>
        <v>0</v>
      </c>
      <c r="G15" s="160">
        <f>[5]STA_SP1_NO!$I$128</f>
        <v>0</v>
      </c>
      <c r="H15" s="87">
        <f>[6]STA_SP1_NO!$I$128</f>
        <v>0</v>
      </c>
      <c r="I15" s="203">
        <f>[7]STA_SP1_NO!$I$128</f>
        <v>0</v>
      </c>
      <c r="J15" s="87">
        <f>'[8]СП-1 (н.о.)'!$I$130</f>
        <v>0</v>
      </c>
      <c r="K15" s="160">
        <f>'[9]СП-1 (н.о.)'!$I$130</f>
        <v>0</v>
      </c>
      <c r="L15" s="87">
        <f>'[10]СП-1 (н.о.)'!$I$129</f>
        <v>0</v>
      </c>
      <c r="M15" s="193">
        <f>'[11]СП-1 (н.о.)'!$I$130</f>
        <v>0</v>
      </c>
      <c r="N15" s="67">
        <f t="shared" si="0"/>
        <v>6255</v>
      </c>
    </row>
    <row r="16" spans="1:14" ht="15.75" thickBot="1" x14ac:dyDescent="0.3">
      <c r="A16" s="36">
        <v>13</v>
      </c>
      <c r="B16" s="37" t="s">
        <v>24</v>
      </c>
      <c r="C16" s="160">
        <f>[1]STA_SP1_NO!$I$132</f>
        <v>1096.43</v>
      </c>
      <c r="D16" s="87">
        <f>'[2]СП-1 (н.о.)'!$I$134</f>
        <v>8399.2999999999993</v>
      </c>
      <c r="E16" s="80">
        <f>'[3]СП-1 (н.о.)'!$I$134</f>
        <v>266</v>
      </c>
      <c r="F16" s="87">
        <f>[4]STA_SP1_NO!$I$132</f>
        <v>4193</v>
      </c>
      <c r="G16" s="160">
        <f>[5]STA_SP1_NO!$I$132</f>
        <v>8122</v>
      </c>
      <c r="H16" s="87">
        <f>[6]STA_SP1_NO!$I$132</f>
        <v>2937</v>
      </c>
      <c r="I16" s="203">
        <f>[7]STA_SP1_NO!$I$132</f>
        <v>132</v>
      </c>
      <c r="J16" s="87">
        <f>'[8]СП-1 (н.о.)'!$I$134</f>
        <v>9825</v>
      </c>
      <c r="K16" s="160">
        <f>'[9]СП-1 (н.о.)'!$I$134</f>
        <v>8207</v>
      </c>
      <c r="L16" s="87">
        <f>'[10]СП-1 (н.о.)'!$I$133</f>
        <v>620</v>
      </c>
      <c r="M16" s="193">
        <f>'[11]СП-1 (н.о.)'!$I$134</f>
        <v>582</v>
      </c>
      <c r="N16" s="67">
        <f t="shared" si="0"/>
        <v>44379.729999999996</v>
      </c>
    </row>
    <row r="17" spans="1:14" ht="15.75" thickBot="1" x14ac:dyDescent="0.3">
      <c r="A17" s="36">
        <v>14</v>
      </c>
      <c r="B17" s="37" t="s">
        <v>25</v>
      </c>
      <c r="C17" s="160">
        <f>[1]STA_SP1_NO!$I$153</f>
        <v>0</v>
      </c>
      <c r="D17" s="87">
        <f>'[2]СП-1 (н.о.)'!$I$155</f>
        <v>1171.5350000000001</v>
      </c>
      <c r="E17" s="80">
        <f>'[3]СП-1 (н.о.)'!$I$155</f>
        <v>0</v>
      </c>
      <c r="F17" s="87">
        <f>[4]STA_SP1_NO!$I$153</f>
        <v>0</v>
      </c>
      <c r="G17" s="160">
        <f>[5]STA_SP1_NO!$I$153</f>
        <v>0</v>
      </c>
      <c r="H17" s="87">
        <f>[6]STA_SP1_NO!$I$153</f>
        <v>0</v>
      </c>
      <c r="I17" s="203">
        <f>[7]STA_SP1_NO!$I$153</f>
        <v>0</v>
      </c>
      <c r="J17" s="87">
        <f>'[8]СП-1 (н.о.)'!$I$155</f>
        <v>0</v>
      </c>
      <c r="K17" s="160">
        <f>'[9]СП-1 (н.о.)'!$I$155</f>
        <v>0</v>
      </c>
      <c r="L17" s="87">
        <f>'[10]СП-1 (н.о.)'!$I$154</f>
        <v>0</v>
      </c>
      <c r="M17" s="193">
        <f>'[11]СП-1 (н.о.)'!$I$155</f>
        <v>0</v>
      </c>
      <c r="N17" s="67">
        <f t="shared" si="0"/>
        <v>1171.5350000000001</v>
      </c>
    </row>
    <row r="18" spans="1:14" ht="15.75" thickBot="1" x14ac:dyDescent="0.3">
      <c r="A18" s="36">
        <v>15</v>
      </c>
      <c r="B18" s="37" t="s">
        <v>26</v>
      </c>
      <c r="C18" s="160">
        <f>[1]STA_SP1_NO!$I$158</f>
        <v>0</v>
      </c>
      <c r="D18" s="87">
        <f>'[2]СП-1 (н.о.)'!$I$160</f>
        <v>0</v>
      </c>
      <c r="E18" s="80">
        <f>'[3]СП-1 (н.о.)'!$I$160</f>
        <v>0</v>
      </c>
      <c r="F18" s="87">
        <f>[4]STA_SP1_NO!$I$158</f>
        <v>0</v>
      </c>
      <c r="G18" s="160">
        <f>[5]STA_SP1_NO!$I$158</f>
        <v>0</v>
      </c>
      <c r="H18" s="87">
        <f>[6]STA_SP1_NO!$I$158</f>
        <v>0</v>
      </c>
      <c r="I18" s="203">
        <f>[7]STA_SP1_NO!$I$158</f>
        <v>0</v>
      </c>
      <c r="J18" s="87">
        <f>'[8]СП-1 (н.о.)'!$I$160</f>
        <v>0</v>
      </c>
      <c r="K18" s="160">
        <f>'[9]СП-1 (н.о.)'!$I$160</f>
        <v>0</v>
      </c>
      <c r="L18" s="87">
        <f>'[10]СП-1 (н.о.)'!$I$159</f>
        <v>0</v>
      </c>
      <c r="M18" s="193">
        <f>'[11]СП-1 (н.о.)'!$I$160</f>
        <v>0</v>
      </c>
      <c r="N18" s="67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60">
        <f>[1]STA_SP1_NO!$I$161</f>
        <v>0</v>
      </c>
      <c r="D19" s="87">
        <f>'[2]СП-1 (н.о.)'!$I$163</f>
        <v>0</v>
      </c>
      <c r="E19" s="80">
        <f>'[3]СП-1 (н.о.)'!$I$163</f>
        <v>0</v>
      </c>
      <c r="F19" s="87">
        <f>[4]STA_SP1_NO!$I$161</f>
        <v>200</v>
      </c>
      <c r="G19" s="160">
        <f>[5]STA_SP1_NO!$I$161</f>
        <v>0</v>
      </c>
      <c r="H19" s="87">
        <f>[6]STA_SP1_NO!$I$161</f>
        <v>0</v>
      </c>
      <c r="I19" s="203">
        <f>[7]STA_SP1_NO!$I$161</f>
        <v>0</v>
      </c>
      <c r="J19" s="87">
        <f>'[8]СП-1 (н.о.)'!$I$163</f>
        <v>0</v>
      </c>
      <c r="K19" s="160">
        <f>'[9]СП-1 (н.о.)'!$I$163</f>
        <v>0</v>
      </c>
      <c r="L19" s="87">
        <f>'[10]СП-1 (н.о.)'!$I$162</f>
        <v>0</v>
      </c>
      <c r="M19" s="193">
        <f>'[11]СП-1 (н.о.)'!$I$163</f>
        <v>0</v>
      </c>
      <c r="N19" s="67">
        <f t="shared" si="0"/>
        <v>200</v>
      </c>
    </row>
    <row r="20" spans="1:14" ht="15.75" thickBot="1" x14ac:dyDescent="0.3">
      <c r="A20" s="36">
        <v>17</v>
      </c>
      <c r="B20" s="37" t="s">
        <v>28</v>
      </c>
      <c r="C20" s="160">
        <f>[1]STA_SP1_NO!$I$167</f>
        <v>0</v>
      </c>
      <c r="D20" s="87">
        <f>'[2]СП-1 (н.о.)'!$I$169</f>
        <v>0</v>
      </c>
      <c r="E20" s="80">
        <f>'[3]СП-1 (н.о.)'!$I$169</f>
        <v>0</v>
      </c>
      <c r="F20" s="87">
        <f>[4]STA_SP1_NO!$I$167</f>
        <v>0</v>
      </c>
      <c r="G20" s="160">
        <f>[5]STA_SP1_NO!$I$167</f>
        <v>0</v>
      </c>
      <c r="H20" s="87">
        <f>[6]STA_SP1_NO!$I$167</f>
        <v>0</v>
      </c>
      <c r="I20" s="203">
        <f>[7]STA_SP1_NO!$I$167</f>
        <v>0</v>
      </c>
      <c r="J20" s="87">
        <f>'[8]СП-1 (н.о.)'!$I$169</f>
        <v>0</v>
      </c>
      <c r="K20" s="160">
        <f>'[9]СП-1 (н.о.)'!$I$169</f>
        <v>0</v>
      </c>
      <c r="L20" s="87">
        <f>'[10]СП-1 (н.о.)'!$I$168</f>
        <v>0</v>
      </c>
      <c r="M20" s="193">
        <f>'[11]СП-1 (н.о.)'!$I$169</f>
        <v>0</v>
      </c>
      <c r="N20" s="6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60">
        <f>[1]STA_SP1_NO!$I$170</f>
        <v>338.12</v>
      </c>
      <c r="D21" s="87">
        <f>'[2]СП-1 (н.о.)'!$I$172</f>
        <v>13997.21018</v>
      </c>
      <c r="E21" s="89">
        <f>'[3]СП-1 (н.о.)'!$I$172</f>
        <v>960</v>
      </c>
      <c r="F21" s="87">
        <f>[4]STA_SP1_NO!$I$170</f>
        <v>5050.3100000000004</v>
      </c>
      <c r="G21" s="160">
        <f>[5]STA_SP1_NO!$I$170</f>
        <v>600</v>
      </c>
      <c r="H21" s="87">
        <f>[6]STA_SP1_NO!$I$170</f>
        <v>3360</v>
      </c>
      <c r="I21" s="203">
        <f>[7]STA_SP1_NO!$I$170</f>
        <v>1711</v>
      </c>
      <c r="J21" s="87">
        <f>'[8]СП-1 (н.о.)'!$I$172</f>
        <v>276</v>
      </c>
      <c r="K21" s="160">
        <f>'[9]СП-1 (н.о.)'!$I$172</f>
        <v>735</v>
      </c>
      <c r="L21" s="87">
        <f>'[10]СП-1 (н.о.)'!$I$171</f>
        <v>1423.63</v>
      </c>
      <c r="M21" s="193">
        <f>'[11]СП-1 (н.о.)'!$I$172</f>
        <v>3754</v>
      </c>
      <c r="N21" s="164">
        <f t="shared" si="0"/>
        <v>32205.270180000003</v>
      </c>
    </row>
    <row r="22" spans="1:14" ht="15.75" thickBot="1" x14ac:dyDescent="0.3">
      <c r="A22" s="40"/>
      <c r="B22" s="41" t="s">
        <v>30</v>
      </c>
      <c r="C22" s="45">
        <f>SUM(C4:C21)</f>
        <v>166722.82999999999</v>
      </c>
      <c r="D22" s="46">
        <f>SUM(D4:D21)</f>
        <v>417208.60357999994</v>
      </c>
      <c r="E22" s="45">
        <f t="shared" ref="E22:M22" si="1">SUM(E4:E21)</f>
        <v>135515</v>
      </c>
      <c r="F22" s="46">
        <f t="shared" si="1"/>
        <v>304838.84999999998</v>
      </c>
      <c r="G22" s="95">
        <f t="shared" si="1"/>
        <v>307490</v>
      </c>
      <c r="H22" s="46">
        <f t="shared" si="1"/>
        <v>328849</v>
      </c>
      <c r="I22" s="45">
        <f>SUM(I4:I21)</f>
        <v>288774</v>
      </c>
      <c r="J22" s="46">
        <f>SUM(J4:J21)</f>
        <v>150261</v>
      </c>
      <c r="K22" s="95">
        <f t="shared" si="1"/>
        <v>204587</v>
      </c>
      <c r="L22" s="46">
        <f>SUM(L4:L21)</f>
        <v>334930.85000000003</v>
      </c>
      <c r="M22" s="61">
        <f t="shared" si="1"/>
        <v>254766</v>
      </c>
      <c r="N22" s="43">
        <f>SUM(N4:N21)</f>
        <v>2893943.1335800001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65"/>
      <c r="J23" s="1"/>
      <c r="K23" s="1"/>
      <c r="L23" s="1"/>
      <c r="M23" s="1"/>
      <c r="N23" s="1"/>
    </row>
    <row r="24" spans="1:14" ht="15.75" thickBot="1" x14ac:dyDescent="0.3">
      <c r="A24" s="324" t="s">
        <v>31</v>
      </c>
      <c r="B24" s="325"/>
      <c r="C24" s="52">
        <f>C22/N22</f>
        <v>5.7610955815069094E-2</v>
      </c>
      <c r="D24" s="51">
        <f>D22/N22</f>
        <v>0.14416613745408505</v>
      </c>
      <c r="E24" s="52">
        <f>E22/N22</f>
        <v>4.682711226338402E-2</v>
      </c>
      <c r="F24" s="51">
        <f>F22/N22</f>
        <v>0.1053368486971249</v>
      </c>
      <c r="G24" s="52">
        <f>G22/N22</f>
        <v>0.10625295170178911</v>
      </c>
      <c r="H24" s="51">
        <f>H22/N22</f>
        <v>0.11363353902299798</v>
      </c>
      <c r="I24" s="52">
        <f>I22/N22</f>
        <v>9.9785651158517188E-2</v>
      </c>
      <c r="J24" s="51">
        <f>J22/N22</f>
        <v>5.1922582118646247E-2</v>
      </c>
      <c r="K24" s="52">
        <f>K22/N22</f>
        <v>7.0694892939002663E-2</v>
      </c>
      <c r="L24" s="51">
        <f>L22/N22</f>
        <v>0.11573511798266344</v>
      </c>
      <c r="M24" s="52">
        <f>M22/N22</f>
        <v>8.8034210846720237E-2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4" t="s">
        <v>0</v>
      </c>
      <c r="B26" s="310" t="s">
        <v>1</v>
      </c>
      <c r="C26" s="351" t="s">
        <v>90</v>
      </c>
      <c r="D26" s="352"/>
      <c r="E26" s="353"/>
      <c r="F26" s="353"/>
      <c r="G26" s="354"/>
      <c r="H26" s="34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72" t="s">
        <v>11</v>
      </c>
      <c r="D27" s="275" t="s">
        <v>32</v>
      </c>
      <c r="E27" s="274" t="s">
        <v>7</v>
      </c>
      <c r="F27" s="174" t="s">
        <v>9</v>
      </c>
      <c r="G27" s="238" t="s">
        <v>4</v>
      </c>
      <c r="H27" s="350"/>
      <c r="I27" s="1"/>
      <c r="J27" s="104"/>
      <c r="K27" s="294" t="s">
        <v>33</v>
      </c>
      <c r="L27" s="295"/>
      <c r="M27" s="155">
        <f>N22</f>
        <v>2893943.1335800001</v>
      </c>
      <c r="N27" s="156">
        <f>M27/M29</f>
        <v>0.97209288519294523</v>
      </c>
    </row>
    <row r="28" spans="1:14" ht="15.75" thickBot="1" x14ac:dyDescent="0.3">
      <c r="A28" s="24">
        <v>19</v>
      </c>
      <c r="B28" s="175" t="s">
        <v>34</v>
      </c>
      <c r="C28" s="277">
        <f>[12]STA_SP4_ZO!$G$51</f>
        <v>16249</v>
      </c>
      <c r="D28" s="276">
        <f>'[13]СП-4 (ж.о.)'!$G$53</f>
        <v>48518</v>
      </c>
      <c r="E28" s="278">
        <f>'[14]СП-4 (ж.о.)'!$G$53</f>
        <v>12597</v>
      </c>
      <c r="F28" s="55">
        <f>'[15]СП-4 (ж.о.)'!$G$53</f>
        <v>3803</v>
      </c>
      <c r="G28" s="154">
        <f>[16]STA_SP4_ZO!$G$51</f>
        <v>1913.13</v>
      </c>
      <c r="H28" s="55">
        <f>SUM(C28:G28)</f>
        <v>83080.13</v>
      </c>
      <c r="I28" s="1"/>
      <c r="J28" s="104"/>
      <c r="K28" s="294" t="s">
        <v>34</v>
      </c>
      <c r="L28" s="295"/>
      <c r="M28" s="219">
        <f>H28</f>
        <v>83080.13</v>
      </c>
      <c r="N28" s="157">
        <f>M28/M29</f>
        <v>2.7907114807054795E-2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294" t="s">
        <v>3</v>
      </c>
      <c r="L29" s="295"/>
      <c r="M29" s="220">
        <f>M27+M28</f>
        <v>2977023.26358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0.1955822649771973</v>
      </c>
      <c r="D30" s="105">
        <f>D28/H28</f>
        <v>0.58399041985129296</v>
      </c>
      <c r="E30" s="25">
        <f>E28/H28</f>
        <v>0.15162470256125019</v>
      </c>
      <c r="F30" s="105">
        <f>F28/H28</f>
        <v>4.5775084848808011E-2</v>
      </c>
      <c r="G30" s="25">
        <f>G28/H28</f>
        <v>2.3027527761451505E-2</v>
      </c>
      <c r="H30" s="105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H22" sqref="H22"/>
    </sheetView>
  </sheetViews>
  <sheetFormatPr defaultRowHeight="15" x14ac:dyDescent="0.25"/>
  <cols>
    <col min="1" max="1" width="6.42578125" customWidth="1"/>
    <col min="2" max="2" width="25.5703125" customWidth="1"/>
  </cols>
  <sheetData>
    <row r="1" spans="1:14" ht="28.5" customHeight="1" thickBot="1" x14ac:dyDescent="0.3">
      <c r="A1" s="336" t="s">
        <v>101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218" t="s">
        <v>36</v>
      </c>
    </row>
    <row r="2" spans="1:14" ht="15.75" thickBot="1" x14ac:dyDescent="0.3">
      <c r="A2" s="339" t="s">
        <v>0</v>
      </c>
      <c r="B2" s="341" t="s">
        <v>1</v>
      </c>
      <c r="C2" s="359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5" t="s">
        <v>3</v>
      </c>
    </row>
    <row r="3" spans="1:14" ht="21" customHeight="1" thickBot="1" x14ac:dyDescent="0.3">
      <c r="A3" s="340"/>
      <c r="B3" s="342"/>
      <c r="C3" s="85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83" t="s">
        <v>38</v>
      </c>
      <c r="L3" s="239" t="s">
        <v>93</v>
      </c>
      <c r="M3" s="58" t="s">
        <v>11</v>
      </c>
      <c r="N3" s="346"/>
    </row>
    <row r="4" spans="1:14" ht="15.75" thickBot="1" x14ac:dyDescent="0.3">
      <c r="A4" s="34">
        <v>1</v>
      </c>
      <c r="B4" s="35" t="s">
        <v>12</v>
      </c>
      <c r="C4" s="160">
        <f>[1]STA_SP5_NO!$G$10</f>
        <v>15662.34</v>
      </c>
      <c r="D4" s="87">
        <f>'[2]СП-5 (н.о.)'!$G$12</f>
        <v>31264.148000000001</v>
      </c>
      <c r="E4" s="160">
        <f>'[3]СП-5 (н.о.)'!$G$12</f>
        <v>20292</v>
      </c>
      <c r="F4" s="87">
        <f>[4]STA_SP5_NO!$G$10</f>
        <v>6561.21</v>
      </c>
      <c r="G4" s="160">
        <f>[5]STA_SP5_NO!$G$10</f>
        <v>7659</v>
      </c>
      <c r="H4" s="87">
        <f>[6]STA_SP5_NO!$G$10</f>
        <v>22052</v>
      </c>
      <c r="I4" s="160">
        <f>[7]STA_SP5_NO!$G$10</f>
        <v>2314</v>
      </c>
      <c r="J4" s="87">
        <f>'[8]СП-5 (н.о.)'!$G$12</f>
        <v>10443</v>
      </c>
      <c r="K4" s="160">
        <f>'[9]СП-5 (н.о.)'!$G$12</f>
        <v>8617.2413566377109</v>
      </c>
      <c r="L4" s="87">
        <f>'[10]СП-5 (н.о.)'!$G$11</f>
        <v>22449.19</v>
      </c>
      <c r="M4" s="193">
        <f>'[11]СП-5 (н.о.)'!$G$12</f>
        <v>22043</v>
      </c>
      <c r="N4" s="163">
        <f t="shared" ref="N4:N21" si="0">SUM(C4:M4)</f>
        <v>169357.12935663771</v>
      </c>
    </row>
    <row r="5" spans="1:14" ht="15.75" thickBot="1" x14ac:dyDescent="0.3">
      <c r="A5" s="36">
        <v>2</v>
      </c>
      <c r="B5" s="37" t="s">
        <v>13</v>
      </c>
      <c r="C5" s="160">
        <f>[1]STA_SP5_NO!$G$11</f>
        <v>2456.21</v>
      </c>
      <c r="D5" s="87">
        <f>'[2]СП-5 (н.о.)'!$G$13</f>
        <v>1722.96</v>
      </c>
      <c r="E5" s="160">
        <f>'[3]СП-5 (н.о.)'!$G$13</f>
        <v>2812</v>
      </c>
      <c r="F5" s="87">
        <f>[4]STA_SP5_NO!$G$11</f>
        <v>5163.8999999999996</v>
      </c>
      <c r="G5" s="160">
        <f>[5]STA_SP5_NO!$G$11</f>
        <v>276</v>
      </c>
      <c r="H5" s="87">
        <f>[6]STA_SP5_NO!$G$11</f>
        <v>7555</v>
      </c>
      <c r="I5" s="160">
        <f>[7]STA_SP5_NO!$G$11</f>
        <v>0</v>
      </c>
      <c r="J5" s="87">
        <f>'[8]СП-5 (н.о.)'!$G$13</f>
        <v>2568</v>
      </c>
      <c r="K5" s="160">
        <f>'[9]СП-5 (н.о.)'!$G$13</f>
        <v>0</v>
      </c>
      <c r="L5" s="87">
        <f>'[10]СП-5 (н.о.)'!$G$12</f>
        <v>10208.11</v>
      </c>
      <c r="M5" s="193">
        <f>'[11]СП-5 (н.о.)'!$G$13</f>
        <v>5562</v>
      </c>
      <c r="N5" s="67">
        <f t="shared" si="0"/>
        <v>38324.18</v>
      </c>
    </row>
    <row r="6" spans="1:14" ht="15.75" thickBot="1" x14ac:dyDescent="0.3">
      <c r="A6" s="36">
        <v>3</v>
      </c>
      <c r="B6" s="37" t="s">
        <v>14</v>
      </c>
      <c r="C6" s="160">
        <f>[1]STA_SP5_NO!$G$12</f>
        <v>3867.27</v>
      </c>
      <c r="D6" s="87">
        <f>'[2]СП-5 (н.о.)'!$G$14</f>
        <v>7041.3389999999999</v>
      </c>
      <c r="E6" s="160">
        <f>'[3]СП-5 (н.о.)'!$G$14</f>
        <v>18442</v>
      </c>
      <c r="F6" s="87">
        <f>[4]STA_SP5_NO!$G$12</f>
        <v>7897.84</v>
      </c>
      <c r="G6" s="160">
        <f>[5]STA_SP5_NO!$G$12</f>
        <v>1454</v>
      </c>
      <c r="H6" s="87">
        <f>[6]STA_SP5_NO!$G$12</f>
        <v>13904</v>
      </c>
      <c r="I6" s="160">
        <f>[7]STA_SP5_NO!$G$12</f>
        <v>214</v>
      </c>
      <c r="J6" s="87">
        <f>'[8]СП-5 (н.о.)'!$G$14</f>
        <v>4600</v>
      </c>
      <c r="K6" s="160">
        <f>'[9]СП-5 (н.о.)'!$G$14</f>
        <v>6430.6069913342599</v>
      </c>
      <c r="L6" s="87">
        <f>'[10]СП-5 (н.о.)'!$G$13</f>
        <v>11970.99</v>
      </c>
      <c r="M6" s="193">
        <f>'[11]СП-5 (н.о.)'!$G$14</f>
        <v>7569</v>
      </c>
      <c r="N6" s="67">
        <f t="shared" si="0"/>
        <v>83391.045991334264</v>
      </c>
    </row>
    <row r="7" spans="1:14" ht="15.75" thickBot="1" x14ac:dyDescent="0.3">
      <c r="A7" s="36">
        <v>4</v>
      </c>
      <c r="B7" s="37" t="s">
        <v>15</v>
      </c>
      <c r="C7" s="160">
        <f>[1]STA_SP5_NO!$G$13</f>
        <v>0</v>
      </c>
      <c r="D7" s="87">
        <f>'[2]СП-5 (н.о.)'!$G$15</f>
        <v>0</v>
      </c>
      <c r="E7" s="160">
        <f>'[3]СП-5 (н.о.)'!$G$15</f>
        <v>0</v>
      </c>
      <c r="F7" s="87">
        <f>[4]STA_SP5_NO!$G$13</f>
        <v>0</v>
      </c>
      <c r="G7" s="160">
        <f>[5]STA_SP5_NO!$G$13</f>
        <v>0</v>
      </c>
      <c r="H7" s="87">
        <f>[6]STA_SP5_NO!$G$13</f>
        <v>0</v>
      </c>
      <c r="I7" s="160">
        <f>[7]STA_SP5_NO!$G$13</f>
        <v>0</v>
      </c>
      <c r="J7" s="87">
        <f>'[8]СП-5 (н.о.)'!$G$15</f>
        <v>0</v>
      </c>
      <c r="K7" s="160">
        <f>'[9]СП-5 (н.о.)'!$G$15</f>
        <v>0</v>
      </c>
      <c r="L7" s="87">
        <f>'[10]СП-5 (н.о.)'!$G$14</f>
        <v>0</v>
      </c>
      <c r="M7" s="193">
        <f>'[11]СП-5 (н.о.)'!$G$15</f>
        <v>0</v>
      </c>
      <c r="N7" s="6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60">
        <f>[1]STA_SP5_NO!$G$14</f>
        <v>0</v>
      </c>
      <c r="D8" s="87">
        <f>'[2]СП-5 (н.о.)'!$G$16</f>
        <v>0</v>
      </c>
      <c r="E8" s="160">
        <f>'[3]СП-5 (н.о.)'!$G$16</f>
        <v>0</v>
      </c>
      <c r="F8" s="87">
        <f>[4]STA_SP5_NO!$G$14</f>
        <v>0</v>
      </c>
      <c r="G8" s="160">
        <f>[5]STA_SP5_NO!$G$14</f>
        <v>0</v>
      </c>
      <c r="H8" s="87">
        <f>[6]STA_SP5_NO!$G$14</f>
        <v>0</v>
      </c>
      <c r="I8" s="160">
        <f>[7]STA_SP5_NO!$G$14</f>
        <v>0</v>
      </c>
      <c r="J8" s="87">
        <f>'[8]СП-5 (н.о.)'!$G$16</f>
        <v>0</v>
      </c>
      <c r="K8" s="160">
        <f>'[9]СП-5 (н.о.)'!$G$16</f>
        <v>0</v>
      </c>
      <c r="L8" s="87">
        <f>'[10]СП-5 (н.о.)'!$G$15</f>
        <v>0</v>
      </c>
      <c r="M8" s="193">
        <f>'[11]СП-5 (н.о.)'!$G$16</f>
        <v>0</v>
      </c>
      <c r="N8" s="67">
        <f t="shared" si="0"/>
        <v>0</v>
      </c>
    </row>
    <row r="9" spans="1:14" ht="15.75" thickBot="1" x14ac:dyDescent="0.3">
      <c r="A9" s="36">
        <v>6</v>
      </c>
      <c r="B9" s="37" t="s">
        <v>17</v>
      </c>
      <c r="C9" s="160">
        <f>[1]STA_SP5_NO!$G$15</f>
        <v>0</v>
      </c>
      <c r="D9" s="87">
        <f>'[2]СП-5 (н.о.)'!$G$17</f>
        <v>0</v>
      </c>
      <c r="E9" s="160">
        <f>'[3]СП-5 (н.о.)'!$G$17</f>
        <v>0</v>
      </c>
      <c r="F9" s="87">
        <f>[4]STA_SP5_NO!$G$15</f>
        <v>0</v>
      </c>
      <c r="G9" s="160">
        <f>[5]STA_SP5_NO!$G$15</f>
        <v>0</v>
      </c>
      <c r="H9" s="87">
        <f>[6]STA_SP5_NO!$G$15</f>
        <v>0</v>
      </c>
      <c r="I9" s="160">
        <f>[7]STA_SP5_NO!$G$15</f>
        <v>0</v>
      </c>
      <c r="J9" s="87">
        <f>'[8]СП-5 (н.о.)'!$G$17</f>
        <v>0</v>
      </c>
      <c r="K9" s="160">
        <f>'[9]СП-5 (н.о.)'!$G$17</f>
        <v>0</v>
      </c>
      <c r="L9" s="87">
        <f>'[10]СП-5 (н.о.)'!$G$16</f>
        <v>0</v>
      </c>
      <c r="M9" s="193">
        <f>'[11]СП-5 (н.о.)'!$G$17</f>
        <v>0</v>
      </c>
      <c r="N9" s="67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60">
        <f>[1]STA_SP5_NO!$G$16</f>
        <v>909.06</v>
      </c>
      <c r="D10" s="87">
        <f>'[2]СП-5 (н.о.)'!$G$18</f>
        <v>0</v>
      </c>
      <c r="E10" s="160">
        <f>'[3]СП-5 (н.о.)'!$G$18</f>
        <v>612</v>
      </c>
      <c r="F10" s="87">
        <f>[4]STA_SP5_NO!$G$16</f>
        <v>0</v>
      </c>
      <c r="G10" s="160">
        <f>[5]STA_SP5_NO!$G$16</f>
        <v>0</v>
      </c>
      <c r="H10" s="87">
        <f>[6]STA_SP5_NO!$G$16</f>
        <v>267</v>
      </c>
      <c r="I10" s="160">
        <f>[7]STA_SP5_NO!$G$16</f>
        <v>0</v>
      </c>
      <c r="J10" s="87">
        <f>'[8]СП-5 (н.о.)'!$G$18</f>
        <v>0</v>
      </c>
      <c r="K10" s="160">
        <f>'[9]СП-5 (н.о.)'!$G$18</f>
        <v>0</v>
      </c>
      <c r="L10" s="87">
        <f>'[10]СП-5 (н.о.)'!$G$17</f>
        <v>220</v>
      </c>
      <c r="M10" s="193">
        <f>'[11]СП-5 (н.о.)'!$G$18</f>
        <v>823</v>
      </c>
      <c r="N10" s="67">
        <f t="shared" si="0"/>
        <v>2831.06</v>
      </c>
    </row>
    <row r="11" spans="1:14" ht="15.75" thickBot="1" x14ac:dyDescent="0.3">
      <c r="A11" s="36">
        <v>8</v>
      </c>
      <c r="B11" s="37" t="s">
        <v>19</v>
      </c>
      <c r="C11" s="160">
        <f>[1]STA_SP5_NO!$G$17</f>
        <v>21177.81</v>
      </c>
      <c r="D11" s="87">
        <f>'[2]СП-5 (н.о.)'!$G$19</f>
        <v>2537.57602499422</v>
      </c>
      <c r="E11" s="160">
        <f>'[3]СП-5 (н.о.)'!$G$19</f>
        <v>5719</v>
      </c>
      <c r="F11" s="87">
        <f>[4]STA_SP5_NO!$G$17</f>
        <v>3859.39</v>
      </c>
      <c r="G11" s="160">
        <f>[5]STA_SP5_NO!$G$17</f>
        <v>143</v>
      </c>
      <c r="H11" s="87">
        <f>[6]STA_SP5_NO!$G$17</f>
        <v>10189</v>
      </c>
      <c r="I11" s="160">
        <f>[7]STA_SP5_NO!$G$17</f>
        <v>51</v>
      </c>
      <c r="J11" s="87">
        <f>'[8]СП-5 (н.о.)'!$G$19</f>
        <v>953</v>
      </c>
      <c r="K11" s="160">
        <f>'[9]СП-5 (н.о.)'!$G$19</f>
        <v>2087.191395061865</v>
      </c>
      <c r="L11" s="87">
        <f>'[10]СП-5 (н.о.)'!$G$18</f>
        <v>1377.8799999999999</v>
      </c>
      <c r="M11" s="193">
        <f>'[11]СП-5 (н.о.)'!$G$19</f>
        <v>4561</v>
      </c>
      <c r="N11" s="67">
        <f t="shared" si="0"/>
        <v>52655.847420056081</v>
      </c>
    </row>
    <row r="12" spans="1:14" ht="15.75" thickBot="1" x14ac:dyDescent="0.3">
      <c r="A12" s="36">
        <v>9</v>
      </c>
      <c r="B12" s="37" t="s">
        <v>20</v>
      </c>
      <c r="C12" s="160">
        <f>[1]STA_SP5_NO!$G$20</f>
        <v>7418.65</v>
      </c>
      <c r="D12" s="87">
        <f>'[2]СП-5 (н.о.)'!$G$22</f>
        <v>2975.0679750057798</v>
      </c>
      <c r="E12" s="160">
        <f>'[3]СП-5 (н.о.)'!$G$22</f>
        <v>27337</v>
      </c>
      <c r="F12" s="87">
        <f>[4]STA_SP5_NO!$G$20</f>
        <v>7491.77</v>
      </c>
      <c r="G12" s="160">
        <f>[5]STA_SP5_NO!$G$20</f>
        <v>81</v>
      </c>
      <c r="H12" s="87">
        <f>[6]STA_SP5_NO!$G$20</f>
        <v>2870</v>
      </c>
      <c r="I12" s="160">
        <f>[7]STA_SP5_NO!$G$20</f>
        <v>0</v>
      </c>
      <c r="J12" s="87">
        <f>'[8]СП-5 (н.о.)'!$G$22</f>
        <v>2526</v>
      </c>
      <c r="K12" s="160">
        <f>'[9]СП-5 (н.о.)'!$G$22</f>
        <v>6115.3288296998517</v>
      </c>
      <c r="L12" s="87">
        <f>'[10]СП-5 (н.о.)'!$G$21</f>
        <v>15749.39</v>
      </c>
      <c r="M12" s="193">
        <f>'[11]СП-5 (н.о.)'!$G$22</f>
        <v>1959</v>
      </c>
      <c r="N12" s="67">
        <f t="shared" si="0"/>
        <v>74523.206804705638</v>
      </c>
    </row>
    <row r="13" spans="1:14" ht="15.75" thickBot="1" x14ac:dyDescent="0.3">
      <c r="A13" s="36">
        <v>10</v>
      </c>
      <c r="B13" s="37" t="s">
        <v>21</v>
      </c>
      <c r="C13" s="160">
        <f>[1]STA_SP5_NO!$G$26</f>
        <v>90780.6</v>
      </c>
      <c r="D13" s="87">
        <f>'[2]СП-5 (н.о.)'!$G$28</f>
        <v>229272.99672415195</v>
      </c>
      <c r="E13" s="160">
        <f>'[3]СП-5 (н.о.)'!$G$28</f>
        <v>214504</v>
      </c>
      <c r="F13" s="87">
        <f>[4]STA_SP5_NO!$G$26</f>
        <v>169093.52</v>
      </c>
      <c r="G13" s="160">
        <f>[5]STA_SP5_NO!$G$26</f>
        <v>168045</v>
      </c>
      <c r="H13" s="87">
        <f>[6]STA_SP5_NO!$G$26</f>
        <v>149886</v>
      </c>
      <c r="I13" s="160">
        <f>[7]STA_SP5_NO!$G$26</f>
        <v>204623</v>
      </c>
      <c r="J13" s="87">
        <f>'[8]СП-5 (н.о.)'!$G$28</f>
        <v>218390</v>
      </c>
      <c r="K13" s="160">
        <f>'[9]СП-5 (н.о.)'!$G$28</f>
        <v>223129.03432971649</v>
      </c>
      <c r="L13" s="87">
        <f>'[10]СП-5 (н.о.)'!$G$27</f>
        <v>171395.69000000003</v>
      </c>
      <c r="M13" s="193">
        <f>'[11]СП-5 (н.о.)'!$G$28</f>
        <v>203945</v>
      </c>
      <c r="N13" s="67">
        <f t="shared" si="0"/>
        <v>2043064.8410538686</v>
      </c>
    </row>
    <row r="14" spans="1:14" ht="15.75" thickBot="1" x14ac:dyDescent="0.3">
      <c r="A14" s="36">
        <v>11</v>
      </c>
      <c r="B14" s="37" t="s">
        <v>22</v>
      </c>
      <c r="C14" s="160">
        <f>[1]STA_SP5_NO!$G$33</f>
        <v>0</v>
      </c>
      <c r="D14" s="87">
        <f>'[2]СП-5 (н.о.)'!$G$35</f>
        <v>0</v>
      </c>
      <c r="E14" s="160">
        <f>'[3]СП-5 (н.о.)'!$G$35</f>
        <v>0</v>
      </c>
      <c r="F14" s="87">
        <f>[4]STA_SP5_NO!$G$33</f>
        <v>0</v>
      </c>
      <c r="G14" s="160">
        <f>[5]STA_SP5_NO!$G$33</f>
        <v>0</v>
      </c>
      <c r="H14" s="87">
        <f>[6]STA_SP5_NO!$G$33</f>
        <v>0</v>
      </c>
      <c r="I14" s="160">
        <f>[7]STA_SP5_NO!$G$33</f>
        <v>0</v>
      </c>
      <c r="J14" s="87">
        <f>'[8]СП-5 (н.о.)'!$G$35</f>
        <v>0</v>
      </c>
      <c r="K14" s="160">
        <f>'[9]СП-5 (н.о.)'!$G$35</f>
        <v>0</v>
      </c>
      <c r="L14" s="87">
        <f>'[10]СП-5 (н.о.)'!$G$34</f>
        <v>0</v>
      </c>
      <c r="M14" s="193">
        <f>'[11]СП-5 (н.о.)'!$G$35</f>
        <v>0</v>
      </c>
      <c r="N14" s="67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60">
        <f>[1]STA_SP5_NO!$G$34</f>
        <v>0</v>
      </c>
      <c r="D15" s="87">
        <f>'[2]СП-5 (н.о.)'!$G$36</f>
        <v>0</v>
      </c>
      <c r="E15" s="160">
        <f>'[3]СП-5 (н.о.)'!$G$36</f>
        <v>0</v>
      </c>
      <c r="F15" s="87">
        <f>[4]STA_SP5_NO!$G$34</f>
        <v>0</v>
      </c>
      <c r="G15" s="160">
        <f>[5]STA_SP5_NO!$G$34</f>
        <v>0</v>
      </c>
      <c r="H15" s="87">
        <f>[6]STA_SP5_NO!$G$34</f>
        <v>0</v>
      </c>
      <c r="I15" s="160">
        <f>[7]STA_SP5_NO!$G$34</f>
        <v>0</v>
      </c>
      <c r="J15" s="87">
        <f>'[8]СП-5 (н.о.)'!$G$36</f>
        <v>0</v>
      </c>
      <c r="K15" s="160">
        <f>'[9]СП-5 (н.о.)'!$G$36</f>
        <v>0</v>
      </c>
      <c r="L15" s="87">
        <f>'[10]СП-5 (н.о.)'!$G$35</f>
        <v>0</v>
      </c>
      <c r="M15" s="193">
        <f>'[11]СП-5 (н.о.)'!$G$36</f>
        <v>0</v>
      </c>
      <c r="N15" s="67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60">
        <f>[1]STA_SP5_NO!$G$35</f>
        <v>1742.39</v>
      </c>
      <c r="D16" s="87">
        <f>'[2]СП-5 (н.о.)'!$G$37</f>
        <v>787.58699999999999</v>
      </c>
      <c r="E16" s="160">
        <f>'[3]СП-5 (н.о.)'!$G$37</f>
        <v>645</v>
      </c>
      <c r="F16" s="87">
        <f>[4]STA_SP5_NO!$G$35</f>
        <v>100</v>
      </c>
      <c r="G16" s="160">
        <f>[5]STA_SP5_NO!$G$35</f>
        <v>575</v>
      </c>
      <c r="H16" s="87">
        <f>[6]STA_SP5_NO!$G$35</f>
        <v>4806</v>
      </c>
      <c r="I16" s="160">
        <f>[7]STA_SP5_NO!$G$35</f>
        <v>120</v>
      </c>
      <c r="J16" s="87">
        <f>'[8]СП-5 (н.о.)'!$G$37</f>
        <v>3751</v>
      </c>
      <c r="K16" s="160">
        <f>'[9]СП-5 (н.о.)'!$G$37</f>
        <v>4636.3579334129936</v>
      </c>
      <c r="L16" s="87">
        <f>'[10]СП-5 (н.о.)'!$G$36</f>
        <v>3500</v>
      </c>
      <c r="M16" s="193">
        <f>'[11]СП-5 (н.о.)'!$G$37</f>
        <v>302</v>
      </c>
      <c r="N16" s="67">
        <f t="shared" si="0"/>
        <v>20965.334933412993</v>
      </c>
    </row>
    <row r="17" spans="1:14" ht="15.75" thickBot="1" x14ac:dyDescent="0.3">
      <c r="A17" s="36">
        <v>14</v>
      </c>
      <c r="B17" s="37" t="s">
        <v>25</v>
      </c>
      <c r="C17" s="160">
        <f>[1]STA_SP5_NO!$G$36</f>
        <v>0</v>
      </c>
      <c r="D17" s="87">
        <f>'[2]СП-5 (н.о.)'!$G$38</f>
        <v>0</v>
      </c>
      <c r="E17" s="160">
        <f>'[3]СП-5 (н.о.)'!$G$38</f>
        <v>0</v>
      </c>
      <c r="F17" s="87">
        <f>[4]STA_SP5_NO!$G$36</f>
        <v>0</v>
      </c>
      <c r="G17" s="160">
        <f>[5]STA_SP5_NO!$G$36</f>
        <v>0</v>
      </c>
      <c r="H17" s="87">
        <f>[6]STA_SP5_NO!$G$36</f>
        <v>0</v>
      </c>
      <c r="I17" s="160">
        <f>[7]STA_SP5_NO!$G$36</f>
        <v>0</v>
      </c>
      <c r="J17" s="87">
        <f>'[8]СП-5 (н.о.)'!$G$38</f>
        <v>0</v>
      </c>
      <c r="K17" s="160">
        <f>'[9]СП-5 (н.о.)'!$G$38</f>
        <v>0</v>
      </c>
      <c r="L17" s="87">
        <f>'[10]СП-5 (н.о.)'!$G$37</f>
        <v>0</v>
      </c>
      <c r="M17" s="193">
        <f>'[11]СП-5 (н.о.)'!$G$38</f>
        <v>0</v>
      </c>
      <c r="N17" s="67">
        <f t="shared" si="0"/>
        <v>0</v>
      </c>
    </row>
    <row r="18" spans="1:14" ht="15.75" thickBot="1" x14ac:dyDescent="0.3">
      <c r="A18" s="36">
        <v>15</v>
      </c>
      <c r="B18" s="37" t="s">
        <v>26</v>
      </c>
      <c r="C18" s="160">
        <f>[1]STA_SP5_NO!$G$37</f>
        <v>0</v>
      </c>
      <c r="D18" s="87">
        <f>'[2]СП-5 (н.о.)'!$G$39</f>
        <v>0</v>
      </c>
      <c r="E18" s="160">
        <f>'[3]СП-5 (н.о.)'!$G$39</f>
        <v>0</v>
      </c>
      <c r="F18" s="87">
        <f>[4]STA_SP5_NO!$G$37</f>
        <v>0</v>
      </c>
      <c r="G18" s="160">
        <f>[5]STA_SP5_NO!$G$37</f>
        <v>0</v>
      </c>
      <c r="H18" s="87">
        <f>[6]STA_SP5_NO!$G$37</f>
        <v>0</v>
      </c>
      <c r="I18" s="160">
        <f>[7]STA_SP5_NO!$G$37</f>
        <v>0</v>
      </c>
      <c r="J18" s="87">
        <f>'[8]СП-5 (н.о.)'!$G$39</f>
        <v>0</v>
      </c>
      <c r="K18" s="160">
        <f>'[9]СП-5 (н.о.)'!$G$39</f>
        <v>0</v>
      </c>
      <c r="L18" s="87">
        <f>'[10]СП-5 (н.о.)'!$G$38</f>
        <v>0</v>
      </c>
      <c r="M18" s="193">
        <f>'[11]СП-5 (н.о.)'!$G$39</f>
        <v>0</v>
      </c>
      <c r="N18" s="67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60">
        <f>[1]STA_SP5_NO!$G$38</f>
        <v>0</v>
      </c>
      <c r="D19" s="87">
        <f>'[2]СП-5 (н.о.)'!$G$40</f>
        <v>0</v>
      </c>
      <c r="E19" s="160">
        <f>'[3]СП-5 (н.о.)'!$G$40</f>
        <v>136</v>
      </c>
      <c r="F19" s="87">
        <f>[4]STA_SP5_NO!$G$38</f>
        <v>0</v>
      </c>
      <c r="G19" s="160">
        <f>[5]STA_SP5_NO!$G$38</f>
        <v>0</v>
      </c>
      <c r="H19" s="87">
        <f>[6]STA_SP5_NO!$G$38</f>
        <v>0</v>
      </c>
      <c r="I19" s="160">
        <f>[7]STA_SP5_NO!$G$38</f>
        <v>0</v>
      </c>
      <c r="J19" s="87">
        <f>'[8]СП-5 (н.о.)'!$G$40</f>
        <v>0</v>
      </c>
      <c r="K19" s="160">
        <f>'[9]СП-5 (н.о.)'!$G$40</f>
        <v>0</v>
      </c>
      <c r="L19" s="87">
        <f>'[10]СП-5 (н.о.)'!$G$39</f>
        <v>0</v>
      </c>
      <c r="M19" s="193">
        <f>'[11]СП-5 (н.о.)'!$G$40</f>
        <v>0</v>
      </c>
      <c r="N19" s="67">
        <f t="shared" si="0"/>
        <v>136</v>
      </c>
    </row>
    <row r="20" spans="1:14" ht="15.75" thickBot="1" x14ac:dyDescent="0.3">
      <c r="A20" s="36">
        <v>17</v>
      </c>
      <c r="B20" s="37" t="s">
        <v>28</v>
      </c>
      <c r="C20" s="160">
        <f>[1]STA_SP5_NO!$G$39</f>
        <v>0</v>
      </c>
      <c r="D20" s="87">
        <f>'[2]СП-5 (н.о.)'!$G$41</f>
        <v>0</v>
      </c>
      <c r="E20" s="160">
        <f>'[3]СП-5 (н.о.)'!$G$41</f>
        <v>0</v>
      </c>
      <c r="F20" s="87">
        <f>[4]STA_SP5_NO!$G$39</f>
        <v>0</v>
      </c>
      <c r="G20" s="160">
        <f>[5]STA_SP5_NO!$G$39</f>
        <v>0</v>
      </c>
      <c r="H20" s="87">
        <f>[6]STA_SP5_NO!$G$39</f>
        <v>0</v>
      </c>
      <c r="I20" s="160">
        <f>[7]STA_SP5_NO!$G$39</f>
        <v>0</v>
      </c>
      <c r="J20" s="87">
        <f>'[8]СП-5 (н.о.)'!$G$41</f>
        <v>0</v>
      </c>
      <c r="K20" s="160">
        <f>'[9]СП-5 (н.о.)'!$G$41</f>
        <v>0</v>
      </c>
      <c r="L20" s="87">
        <f>'[10]СП-5 (н.о.)'!$G$40</f>
        <v>0</v>
      </c>
      <c r="M20" s="193">
        <f>'[11]СП-5 (н.о.)'!$G$41</f>
        <v>0</v>
      </c>
      <c r="N20" s="6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60">
        <f>[1]STA_SP5_NO!$G$40</f>
        <v>662.28</v>
      </c>
      <c r="D21" s="87">
        <f>'[2]СП-5 (н.о.)'!$G$42</f>
        <v>581.03800000000001</v>
      </c>
      <c r="E21" s="160">
        <f>'[3]СП-5 (н.о.)'!$G$42</f>
        <v>2447</v>
      </c>
      <c r="F21" s="87">
        <f>[4]STA_SP5_NO!$G$40</f>
        <v>1845.3</v>
      </c>
      <c r="G21" s="160">
        <f>[5]STA_SP5_NO!$G$40</f>
        <v>404</v>
      </c>
      <c r="H21" s="87">
        <f>[6]STA_SP5_NO!$G$40</f>
        <v>611</v>
      </c>
      <c r="I21" s="160">
        <f>[7]STA_SP5_NO!$G$40</f>
        <v>179</v>
      </c>
      <c r="J21" s="87">
        <f>'[8]СП-5 (н.о.)'!$G$42</f>
        <v>741</v>
      </c>
      <c r="K21" s="160">
        <f>'[9]СП-5 (н.о.)'!$G$42</f>
        <v>1823.413639366102</v>
      </c>
      <c r="L21" s="87">
        <f>'[10]СП-5 (н.о.)'!$G$41</f>
        <v>1710</v>
      </c>
      <c r="M21" s="193">
        <f>'[11]СП-5 (н.о.)'!$G$42</f>
        <v>1611</v>
      </c>
      <c r="N21" s="164">
        <f t="shared" si="0"/>
        <v>12615.031639366101</v>
      </c>
    </row>
    <row r="22" spans="1:14" ht="15.75" thickBot="1" x14ac:dyDescent="0.3">
      <c r="A22" s="40"/>
      <c r="B22" s="41" t="s">
        <v>30</v>
      </c>
      <c r="C22" s="45">
        <f t="shared" ref="C22:M22" si="1">SUM(C4:C21)</f>
        <v>144676.61000000002</v>
      </c>
      <c r="D22" s="46">
        <f>SUM(D4:D21)</f>
        <v>276182.71272415196</v>
      </c>
      <c r="E22" s="45">
        <f t="shared" si="1"/>
        <v>292946</v>
      </c>
      <c r="F22" s="46">
        <f t="shared" si="1"/>
        <v>202012.93</v>
      </c>
      <c r="G22" s="95">
        <f t="shared" si="1"/>
        <v>178637</v>
      </c>
      <c r="H22" s="46">
        <f t="shared" si="1"/>
        <v>212140</v>
      </c>
      <c r="I22" s="45">
        <f>SUM(I4:I21)</f>
        <v>207501</v>
      </c>
      <c r="J22" s="46">
        <f>SUM(J4:J21)</f>
        <v>243972</v>
      </c>
      <c r="K22" s="95">
        <f t="shared" si="1"/>
        <v>252839.17447522929</v>
      </c>
      <c r="L22" s="46">
        <f>SUM(L4:L21)</f>
        <v>238581.25000000003</v>
      </c>
      <c r="M22" s="61">
        <f t="shared" si="1"/>
        <v>248375</v>
      </c>
      <c r="N22" s="43">
        <f>SUM(N4:N21)</f>
        <v>2497863.6771993814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65"/>
      <c r="J23" s="1"/>
      <c r="K23" s="1"/>
      <c r="L23" s="1"/>
      <c r="M23" s="1"/>
      <c r="N23" s="1"/>
    </row>
    <row r="24" spans="1:14" ht="15.75" thickBot="1" x14ac:dyDescent="0.3">
      <c r="A24" s="324" t="s">
        <v>31</v>
      </c>
      <c r="B24" s="325"/>
      <c r="C24" s="52">
        <f>C22/N22</f>
        <v>5.7920138444949976E-2</v>
      </c>
      <c r="D24" s="51">
        <f>D22/N22</f>
        <v>0.11056756829652511</v>
      </c>
      <c r="E24" s="52">
        <f>E22/N22</f>
        <v>0.11727861799425847</v>
      </c>
      <c r="F24" s="51">
        <f>F22/N22</f>
        <v>8.0874281428559791E-2</v>
      </c>
      <c r="G24" s="52">
        <f>G22/N22</f>
        <v>7.1515912429732278E-2</v>
      </c>
      <c r="H24" s="51">
        <f>H22/N22</f>
        <v>8.4928573939572455E-2</v>
      </c>
      <c r="I24" s="52">
        <f>I22/N22</f>
        <v>8.3071386919181783E-2</v>
      </c>
      <c r="J24" s="51">
        <f>J22/N22</f>
        <v>9.7672263793652167E-2</v>
      </c>
      <c r="K24" s="52">
        <f>K22/N22</f>
        <v>0.10122216707947568</v>
      </c>
      <c r="L24" s="51">
        <f>L22/N22</f>
        <v>9.5514119596590091E-2</v>
      </c>
      <c r="M24" s="52">
        <f>M22/N22</f>
        <v>9.9434970077502155E-2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4" t="s">
        <v>0</v>
      </c>
      <c r="B26" s="310" t="s">
        <v>1</v>
      </c>
      <c r="C26" s="351" t="s">
        <v>90</v>
      </c>
      <c r="D26" s="352"/>
      <c r="E26" s="353"/>
      <c r="F26" s="353"/>
      <c r="G26" s="354"/>
      <c r="H26" s="34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5"/>
      <c r="B27" s="311"/>
      <c r="C27" s="272" t="s">
        <v>11</v>
      </c>
      <c r="D27" s="275" t="s">
        <v>32</v>
      </c>
      <c r="E27" s="274" t="s">
        <v>7</v>
      </c>
      <c r="F27" s="174" t="s">
        <v>9</v>
      </c>
      <c r="G27" s="238" t="s">
        <v>4</v>
      </c>
      <c r="H27" s="350"/>
      <c r="I27" s="1"/>
      <c r="J27" s="104"/>
      <c r="K27" s="294" t="s">
        <v>33</v>
      </c>
      <c r="L27" s="295"/>
      <c r="M27" s="155">
        <f>N22</f>
        <v>2497863.6771993814</v>
      </c>
      <c r="N27" s="156">
        <f>M27/M29</f>
        <v>0.98889863095265707</v>
      </c>
    </row>
    <row r="28" spans="1:14" ht="15.75" thickBot="1" x14ac:dyDescent="0.3">
      <c r="A28" s="24">
        <v>19</v>
      </c>
      <c r="B28" s="175" t="s">
        <v>34</v>
      </c>
      <c r="C28" s="277">
        <f>[12]STA_SP4_ZO!$H$51</f>
        <v>2255</v>
      </c>
      <c r="D28" s="276">
        <f>'[13]СП-4 (ж.о.)'!$H$53</f>
        <v>16971</v>
      </c>
      <c r="E28" s="278">
        <f>'[14]СП-4 (ж.о.)'!$H$53</f>
        <v>8149</v>
      </c>
      <c r="F28" s="55">
        <f>'[15]СП-4 (ж.о.)'!$H$53</f>
        <v>434</v>
      </c>
      <c r="G28" s="154">
        <f>[16]STA_SP4_ZO!$H$51</f>
        <v>232</v>
      </c>
      <c r="H28" s="55">
        <f>SUM(C28:G28)</f>
        <v>28041</v>
      </c>
      <c r="I28" s="1"/>
      <c r="J28" s="104"/>
      <c r="K28" s="294" t="s">
        <v>34</v>
      </c>
      <c r="L28" s="295"/>
      <c r="M28" s="219">
        <f>H28</f>
        <v>28041</v>
      </c>
      <c r="N28" s="157">
        <f>M28/M29</f>
        <v>1.1101369047342951E-2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04"/>
      <c r="K29" s="294" t="s">
        <v>3</v>
      </c>
      <c r="L29" s="295"/>
      <c r="M29" s="220">
        <f>M27+M28</f>
        <v>2525904.6771993814</v>
      </c>
      <c r="N29" s="159">
        <f>M29/M29</f>
        <v>1</v>
      </c>
    </row>
    <row r="30" spans="1:14" ht="15.75" thickBot="1" x14ac:dyDescent="0.3">
      <c r="A30" s="298" t="s">
        <v>35</v>
      </c>
      <c r="B30" s="299"/>
      <c r="C30" s="25">
        <f>C28/H28</f>
        <v>8.0417959416568596E-2</v>
      </c>
      <c r="D30" s="105">
        <f>D28/H28</f>
        <v>0.60522092650048143</v>
      </c>
      <c r="E30" s="25">
        <f>E28/H28</f>
        <v>0.29061017795371064</v>
      </c>
      <c r="F30" s="105">
        <f>F28/H28</f>
        <v>1.5477336756891695E-2</v>
      </c>
      <c r="G30" s="25">
        <f>G28/H28</f>
        <v>8.2735993723476332E-3</v>
      </c>
      <c r="H30" s="105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K29:L29"/>
    <mergeCell ref="A30:B30"/>
    <mergeCell ref="A1:M1"/>
    <mergeCell ref="A26:A27"/>
    <mergeCell ref="B26:B27"/>
    <mergeCell ref="C26:G26"/>
    <mergeCell ref="H26:H27"/>
    <mergeCell ref="K27:L27"/>
    <mergeCell ref="K28:L28"/>
    <mergeCell ref="A2:A3"/>
    <mergeCell ref="B2:B3"/>
    <mergeCell ref="C2:M2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H18" sqref="H18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9"/>
      <c r="B1" s="29"/>
      <c r="C1" s="336" t="s">
        <v>102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64"/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x14ac:dyDescent="0.25">
      <c r="A3" s="371"/>
      <c r="B3" s="372"/>
      <c r="C3" s="363" t="s">
        <v>69</v>
      </c>
      <c r="D3" s="365" t="s">
        <v>4</v>
      </c>
      <c r="E3" s="367" t="s">
        <v>5</v>
      </c>
      <c r="F3" s="365" t="s">
        <v>6</v>
      </c>
      <c r="G3" s="367" t="s">
        <v>7</v>
      </c>
      <c r="H3" s="365" t="s">
        <v>8</v>
      </c>
      <c r="I3" s="367" t="s">
        <v>94</v>
      </c>
      <c r="J3" s="341" t="s">
        <v>9</v>
      </c>
      <c r="K3" s="373" t="s">
        <v>38</v>
      </c>
      <c r="L3" s="341" t="s">
        <v>93</v>
      </c>
      <c r="M3" s="369" t="s">
        <v>11</v>
      </c>
      <c r="N3" s="361"/>
    </row>
    <row r="4" spans="1:14" ht="15.75" thickBot="1" x14ac:dyDescent="0.3">
      <c r="A4" s="368"/>
      <c r="B4" s="362"/>
      <c r="C4" s="364"/>
      <c r="D4" s="366"/>
      <c r="E4" s="368"/>
      <c r="F4" s="366"/>
      <c r="G4" s="368"/>
      <c r="H4" s="366"/>
      <c r="I4" s="368"/>
      <c r="J4" s="368"/>
      <c r="K4" s="374"/>
      <c r="L4" s="368"/>
      <c r="M4" s="370"/>
      <c r="N4" s="362"/>
    </row>
    <row r="5" spans="1:14" ht="15.75" thickBot="1" x14ac:dyDescent="0.3">
      <c r="A5" s="34">
        <v>1</v>
      </c>
      <c r="B5" s="35" t="s">
        <v>39</v>
      </c>
      <c r="C5" s="160">
        <f>[1]STA_SP2_NO!$C$11</f>
        <v>6849</v>
      </c>
      <c r="D5" s="87">
        <f>'[2]СП-2 (н.о.)'!$C$14</f>
        <v>10295</v>
      </c>
      <c r="E5" s="160">
        <f>'[3]СП-2 (н.о.)'!$C$14</f>
        <v>10218</v>
      </c>
      <c r="F5" s="87">
        <f>[4]STA_SP2_NO!$C$11</f>
        <v>9811</v>
      </c>
      <c r="G5" s="160">
        <f>[5]STA_SP2_NO!$C$11</f>
        <v>17710</v>
      </c>
      <c r="H5" s="168">
        <f>[6]STA_SP2_NO!$C$11</f>
        <v>10664</v>
      </c>
      <c r="I5" s="160">
        <f>[7]STA_SP2_NO!$C$11</f>
        <v>9926</v>
      </c>
      <c r="J5" s="87">
        <f>'[8]СП-2 (н.о.)'!$C$14</f>
        <v>18472</v>
      </c>
      <c r="K5" s="160">
        <f>'[9]СП-2 (н.о.)'!$C$14</f>
        <v>11591</v>
      </c>
      <c r="L5" s="87">
        <f>'[10]СП-2 (н.о.)'!$C$12</f>
        <v>7252</v>
      </c>
      <c r="M5" s="160">
        <f>'[11]СП-2 (н.о.)'!$C$14</f>
        <v>11962</v>
      </c>
      <c r="N5" s="163">
        <f t="shared" ref="N5:N17" si="0">SUM(C5:M5)</f>
        <v>124750</v>
      </c>
    </row>
    <row r="6" spans="1:14" ht="15.75" thickBot="1" x14ac:dyDescent="0.3">
      <c r="A6" s="36">
        <v>2</v>
      </c>
      <c r="B6" s="37" t="s">
        <v>40</v>
      </c>
      <c r="C6" s="160">
        <f>[1]STA_SP2_NO!$C$12</f>
        <v>773</v>
      </c>
      <c r="D6" s="87">
        <f>'[2]СП-2 (н.о.)'!$C$15</f>
        <v>1316</v>
      </c>
      <c r="E6" s="80">
        <f>'[3]СП-2 (н.о.)'!$C$15</f>
        <v>539</v>
      </c>
      <c r="F6" s="87">
        <f>[4]STA_SP2_NO!$C$12</f>
        <v>1625</v>
      </c>
      <c r="G6" s="160">
        <f>[5]STA_SP2_NO!$C$12</f>
        <v>1702</v>
      </c>
      <c r="H6" s="168">
        <f>[6]STA_SP2_NO!$C$12</f>
        <v>977</v>
      </c>
      <c r="I6" s="160">
        <f>[7]STA_SP2_NO!$C$12</f>
        <v>886</v>
      </c>
      <c r="J6" s="87">
        <f>'[8]СП-2 (н.о.)'!$C$15</f>
        <v>2096</v>
      </c>
      <c r="K6" s="80">
        <f>'[9]СП-2 (н.о.)'!$C$15</f>
        <v>1167</v>
      </c>
      <c r="L6" s="87">
        <f>'[10]СП-2 (н.о.)'!$C$13</f>
        <v>1189</v>
      </c>
      <c r="M6" s="160">
        <f>'[11]СП-2 (н.о.)'!$C$15</f>
        <v>1244</v>
      </c>
      <c r="N6" s="67">
        <f t="shared" si="0"/>
        <v>13514</v>
      </c>
    </row>
    <row r="7" spans="1:14" ht="15.75" thickBot="1" x14ac:dyDescent="0.3">
      <c r="A7" s="36">
        <v>3</v>
      </c>
      <c r="B7" s="37" t="s">
        <v>41</v>
      </c>
      <c r="C7" s="160">
        <f>[1]STA_SP2_NO!$C$13</f>
        <v>53</v>
      </c>
      <c r="D7" s="87">
        <f>'[2]СП-2 (н.о.)'!$C$16</f>
        <v>88</v>
      </c>
      <c r="E7" s="66">
        <f>'[3]СП-2 (н.о.)'!$C$16</f>
        <v>58</v>
      </c>
      <c r="F7" s="87">
        <f>[4]STA_SP2_NO!$C$13</f>
        <v>102</v>
      </c>
      <c r="G7" s="160">
        <f>[5]STA_SP2_NO!$C$13</f>
        <v>99</v>
      </c>
      <c r="H7" s="168">
        <f>[6]STA_SP2_NO!$C$13</f>
        <v>134</v>
      </c>
      <c r="I7" s="160">
        <f>[7]STA_SP2_NO!$C$13</f>
        <v>56</v>
      </c>
      <c r="J7" s="87">
        <f>'[8]СП-2 (н.о.)'!$C$16</f>
        <v>231</v>
      </c>
      <c r="K7" s="66">
        <f>'[9]СП-2 (н.о.)'!$C$16</f>
        <v>67</v>
      </c>
      <c r="L7" s="87">
        <f>'[10]СП-2 (н.о.)'!$C$14</f>
        <v>79</v>
      </c>
      <c r="M7" s="160">
        <f>'[11]СП-2 (н.о.)'!$C$16</f>
        <v>41</v>
      </c>
      <c r="N7" s="67">
        <f t="shared" si="0"/>
        <v>1008</v>
      </c>
    </row>
    <row r="8" spans="1:14" ht="15.75" thickBot="1" x14ac:dyDescent="0.3">
      <c r="A8" s="36">
        <v>4</v>
      </c>
      <c r="B8" s="37" t="s">
        <v>42</v>
      </c>
      <c r="C8" s="160">
        <f>[1]STA_SP2_NO!$C$14</f>
        <v>74</v>
      </c>
      <c r="D8" s="87">
        <f>'[2]СП-2 (н.о.)'!$C$17</f>
        <v>82</v>
      </c>
      <c r="E8" s="66">
        <f>'[3]СП-2 (н.о.)'!$C$17</f>
        <v>24</v>
      </c>
      <c r="F8" s="87">
        <f>[4]STA_SP2_NO!$C$14</f>
        <v>81</v>
      </c>
      <c r="G8" s="160">
        <f>[5]STA_SP2_NO!$C$14</f>
        <v>177</v>
      </c>
      <c r="H8" s="168">
        <f>[6]STA_SP2_NO!$C$14</f>
        <v>78</v>
      </c>
      <c r="I8" s="160">
        <f>[7]STA_SP2_NO!$C$14</f>
        <v>69</v>
      </c>
      <c r="J8" s="87">
        <f>'[8]СП-2 (н.о.)'!$C$17</f>
        <v>114</v>
      </c>
      <c r="K8" s="160">
        <f>'[9]СП-2 (н.о.)'!$C$17</f>
        <v>138</v>
      </c>
      <c r="L8" s="87">
        <f>'[10]СП-2 (н.о.)'!$C$15</f>
        <v>62</v>
      </c>
      <c r="M8" s="160">
        <f>'[11]СП-2 (н.о.)'!$C$17</f>
        <v>86</v>
      </c>
      <c r="N8" s="67">
        <f t="shared" si="0"/>
        <v>985</v>
      </c>
    </row>
    <row r="9" spans="1:14" ht="15.75" thickBot="1" x14ac:dyDescent="0.3">
      <c r="A9" s="36">
        <v>5</v>
      </c>
      <c r="B9" s="37" t="s">
        <v>43</v>
      </c>
      <c r="C9" s="160">
        <f>[1]STA_SP2_NO!$C$15</f>
        <v>8</v>
      </c>
      <c r="D9" s="87">
        <f>'[2]СП-2 (н.о.)'!$C$18</f>
        <v>8</v>
      </c>
      <c r="E9" s="66">
        <f>'[3]СП-2 (н.о.)'!$C$18</f>
        <v>12</v>
      </c>
      <c r="F9" s="87">
        <f>[4]STA_SP2_NO!$C$15</f>
        <v>11</v>
      </c>
      <c r="G9" s="160">
        <f>[5]STA_SP2_NO!$C$15</f>
        <v>28</v>
      </c>
      <c r="H9" s="168">
        <f>[6]STA_SP2_NO!$C$15</f>
        <v>12</v>
      </c>
      <c r="I9" s="160">
        <f>[7]STA_SP2_NO!$C$15</f>
        <v>50</v>
      </c>
      <c r="J9" s="87">
        <f>'[8]СП-2 (н.о.)'!$C$18</f>
        <v>15</v>
      </c>
      <c r="K9" s="80">
        <f>'[9]СП-2 (н.о.)'!$C$18</f>
        <v>98</v>
      </c>
      <c r="L9" s="87">
        <f>'[10]СП-2 (н.о.)'!$C$16</f>
        <v>15</v>
      </c>
      <c r="M9" s="160">
        <f>'[11]СП-2 (н.о.)'!$C$18</f>
        <v>12</v>
      </c>
      <c r="N9" s="67">
        <f t="shared" si="0"/>
        <v>269</v>
      </c>
    </row>
    <row r="10" spans="1:14" ht="15.75" thickBot="1" x14ac:dyDescent="0.3">
      <c r="A10" s="36">
        <v>6</v>
      </c>
      <c r="B10" s="37" t="s">
        <v>44</v>
      </c>
      <c r="C10" s="160">
        <f>[1]STA_SP2_NO!$C$16</f>
        <v>233</v>
      </c>
      <c r="D10" s="87">
        <f>'[2]СП-2 (н.о.)'!$C$19</f>
        <v>239</v>
      </c>
      <c r="E10" s="80">
        <f>'[3]СП-2 (н.о.)'!$C$19</f>
        <v>38</v>
      </c>
      <c r="F10" s="87">
        <f>[4]STA_SP2_NO!$C$16</f>
        <v>365</v>
      </c>
      <c r="G10" s="160">
        <f>[5]STA_SP2_NO!$C$16</f>
        <v>330</v>
      </c>
      <c r="H10" s="168">
        <f>[6]STA_SP2_NO!$C$16</f>
        <v>311</v>
      </c>
      <c r="I10" s="160">
        <f>[7]STA_SP2_NO!$C$16</f>
        <v>293</v>
      </c>
      <c r="J10" s="87">
        <f>'[8]СП-2 (н.о.)'!$C$19</f>
        <v>496</v>
      </c>
      <c r="K10" s="66">
        <f>'[9]СП-2 (н.о.)'!$C$19</f>
        <v>281</v>
      </c>
      <c r="L10" s="87">
        <f>'[10]СП-2 (н.о.)'!$C$17</f>
        <v>159</v>
      </c>
      <c r="M10" s="160">
        <f>'[11]СП-2 (н.о.)'!$C$19</f>
        <v>488</v>
      </c>
      <c r="N10" s="67">
        <f t="shared" si="0"/>
        <v>3233</v>
      </c>
    </row>
    <row r="11" spans="1:14" ht="15.75" thickBot="1" x14ac:dyDescent="0.3">
      <c r="A11" s="36">
        <v>7</v>
      </c>
      <c r="B11" s="37" t="s">
        <v>45</v>
      </c>
      <c r="C11" s="160">
        <f>[1]STA_SP2_NO!$C$17</f>
        <v>215</v>
      </c>
      <c r="D11" s="87">
        <f>'[2]СП-2 (н.о.)'!$C$20</f>
        <v>426</v>
      </c>
      <c r="E11" s="66">
        <f>'[3]СП-2 (н.о.)'!$C$20</f>
        <v>86</v>
      </c>
      <c r="F11" s="87">
        <f>[4]STA_SP2_NO!$C$17</f>
        <v>364</v>
      </c>
      <c r="G11" s="160">
        <f>[5]STA_SP2_NO!$C$17</f>
        <v>337</v>
      </c>
      <c r="H11" s="168">
        <f>[6]STA_SP2_NO!$C$17</f>
        <v>186</v>
      </c>
      <c r="I11" s="160">
        <f>[7]STA_SP2_NO!$C$17</f>
        <v>168</v>
      </c>
      <c r="J11" s="87">
        <f>'[8]СП-2 (н.о.)'!$C$20</f>
        <v>447</v>
      </c>
      <c r="K11" s="160">
        <f>'[9]СП-2 (н.о.)'!$C$20</f>
        <v>367</v>
      </c>
      <c r="L11" s="87">
        <f>'[10]СП-2 (н.о.)'!$C$18</f>
        <v>268</v>
      </c>
      <c r="M11" s="160">
        <f>'[11]СП-2 (н.о.)'!$C$20</f>
        <v>243</v>
      </c>
      <c r="N11" s="67">
        <f t="shared" si="0"/>
        <v>3107</v>
      </c>
    </row>
    <row r="12" spans="1:14" ht="15.75" thickBot="1" x14ac:dyDescent="0.3">
      <c r="A12" s="36">
        <v>8</v>
      </c>
      <c r="B12" s="37" t="s">
        <v>46</v>
      </c>
      <c r="C12" s="160">
        <f>[1]STA_SP2_NO!$C$18</f>
        <v>48</v>
      </c>
      <c r="D12" s="87">
        <f>'[2]СП-2 (н.о.)'!$C$21</f>
        <v>25</v>
      </c>
      <c r="E12" s="66">
        <f>'[3]СП-2 (н.о.)'!$C$21</f>
        <v>14</v>
      </c>
      <c r="F12" s="87">
        <f>[4]STA_SP2_NO!$C$18</f>
        <v>35</v>
      </c>
      <c r="G12" s="160">
        <f>[5]STA_SP2_NO!$C$18</f>
        <v>71</v>
      </c>
      <c r="H12" s="168">
        <f>[6]STA_SP2_NO!$C$18</f>
        <v>25</v>
      </c>
      <c r="I12" s="160">
        <f>[7]STA_SP2_NO!$C$18</f>
        <v>0</v>
      </c>
      <c r="J12" s="87">
        <f>'[8]СП-2 (н.о.)'!$C$21</f>
        <v>68</v>
      </c>
      <c r="K12" s="80">
        <f>'[9]СП-2 (н.о.)'!$C$21</f>
        <v>93</v>
      </c>
      <c r="L12" s="87">
        <f>'[10]СП-2 (н.о.)'!$C$19</f>
        <v>32</v>
      </c>
      <c r="M12" s="160">
        <f>'[11]СП-2 (н.о.)'!$C$21</f>
        <v>72</v>
      </c>
      <c r="N12" s="67">
        <f t="shared" si="0"/>
        <v>483</v>
      </c>
    </row>
    <row r="13" spans="1:14" ht="23.25" thickBot="1" x14ac:dyDescent="0.3">
      <c r="A13" s="36">
        <v>9</v>
      </c>
      <c r="B13" s="65" t="s">
        <v>47</v>
      </c>
      <c r="C13" s="160">
        <f>[1]STA_SP2_NO!$C$19</f>
        <v>0</v>
      </c>
      <c r="D13" s="87">
        <f>'[2]СП-2 (н.о.)'!$C$22</f>
        <v>0</v>
      </c>
      <c r="E13" s="66">
        <f>'[3]СП-2 (н.о.)'!$C$22</f>
        <v>0</v>
      </c>
      <c r="F13" s="87">
        <f>[4]STA_SP2_NO!$C$19</f>
        <v>0</v>
      </c>
      <c r="G13" s="160">
        <f>[5]STA_SP2_NO!$C$19</f>
        <v>0</v>
      </c>
      <c r="H13" s="168">
        <f>[6]STA_SP2_NO!$C$19</f>
        <v>0</v>
      </c>
      <c r="I13" s="160">
        <f>[7]STA_SP2_NO!$C$19</f>
        <v>0</v>
      </c>
      <c r="J13" s="87">
        <f>'[8]СП-2 (н.о.)'!$C$22</f>
        <v>0</v>
      </c>
      <c r="K13" s="66">
        <f>'[9]СП-2 (н.о.)'!$C$22</f>
        <v>0</v>
      </c>
      <c r="L13" s="87">
        <f>'[10]СП-2 (н.о.)'!$C$20</f>
        <v>0</v>
      </c>
      <c r="M13" s="160">
        <f>'[11]СП-2 (н.о.)'!$C$22</f>
        <v>0</v>
      </c>
      <c r="N13" s="67">
        <f t="shared" si="0"/>
        <v>0</v>
      </c>
    </row>
    <row r="14" spans="1:14" ht="23.25" thickBot="1" x14ac:dyDescent="0.3">
      <c r="A14" s="36">
        <v>10</v>
      </c>
      <c r="B14" s="65" t="s">
        <v>48</v>
      </c>
      <c r="C14" s="80">
        <f>[1]STA_SP2_NO!$C$20</f>
        <v>0</v>
      </c>
      <c r="D14" s="87">
        <f>'[2]СП-2 (н.о.)'!$C$23</f>
        <v>0</v>
      </c>
      <c r="E14" s="66">
        <f>'[3]СП-2 (н.о.)'!$C$23</f>
        <v>0</v>
      </c>
      <c r="F14" s="87">
        <f>[4]STA_SP2_NO!$C$20</f>
        <v>0</v>
      </c>
      <c r="G14" s="160">
        <f>[5]STA_SP2_NO!$C$20</f>
        <v>0</v>
      </c>
      <c r="H14" s="168">
        <f>[6]STA_SP2_NO!$C$20</f>
        <v>0</v>
      </c>
      <c r="I14" s="160">
        <f>[7]STA_SP2_NO!$C$20</f>
        <v>0</v>
      </c>
      <c r="J14" s="87">
        <f>'[8]СП-2 (н.о.)'!$C$23</f>
        <v>0</v>
      </c>
      <c r="K14" s="160">
        <f>'[9]СП-2 (н.о.)'!$C$23</f>
        <v>0</v>
      </c>
      <c r="L14" s="87">
        <f>'[10]СП-2 (н.о.)'!$C$21</f>
        <v>0</v>
      </c>
      <c r="M14" s="160">
        <f>'[11]СП-2 (н.о.)'!$C$23</f>
        <v>0</v>
      </c>
      <c r="N14" s="6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80">
        <f>[1]STA_SP2_NO!$C$21</f>
        <v>0</v>
      </c>
      <c r="D15" s="87">
        <f>'[2]СП-2 (н.о.)'!$C$24</f>
        <v>0</v>
      </c>
      <c r="E15" s="66">
        <f>'[3]СП-2 (н.о.)'!$C$24</f>
        <v>0</v>
      </c>
      <c r="F15" s="87">
        <f>[4]STA_SP2_NO!$C$21</f>
        <v>0</v>
      </c>
      <c r="G15" s="160">
        <f>[5]STA_SP2_NO!$C$21</f>
        <v>0</v>
      </c>
      <c r="H15" s="168">
        <f>[6]STA_SP2_NO!$C$21</f>
        <v>224</v>
      </c>
      <c r="I15" s="160">
        <f>[7]STA_SP2_NO!$C$21</f>
        <v>0</v>
      </c>
      <c r="J15" s="87">
        <f>'[8]СП-2 (н.о.)'!$C$24</f>
        <v>0</v>
      </c>
      <c r="K15" s="80">
        <f>'[9]СП-2 (н.о.)'!$C$24</f>
        <v>0</v>
      </c>
      <c r="L15" s="87">
        <f>'[10]СП-2 (н.о.)'!$C$22</f>
        <v>0</v>
      </c>
      <c r="M15" s="160">
        <f>'[11]СП-2 (н.о.)'!$C$24</f>
        <v>0</v>
      </c>
      <c r="N15" s="67">
        <f t="shared" si="0"/>
        <v>224</v>
      </c>
    </row>
    <row r="16" spans="1:14" ht="49.5" customHeight="1" thickBot="1" x14ac:dyDescent="0.3">
      <c r="A16" s="36">
        <v>12</v>
      </c>
      <c r="B16" s="65" t="s">
        <v>50</v>
      </c>
      <c r="C16" s="80">
        <f>[1]STA_SP2_NO!$C$22</f>
        <v>0</v>
      </c>
      <c r="D16" s="87">
        <f>'[2]СП-2 (н.о.)'!$C$25</f>
        <v>0</v>
      </c>
      <c r="E16" s="66">
        <f>'[3]СП-2 (н.о.)'!$C$25</f>
        <v>0</v>
      </c>
      <c r="F16" s="87">
        <f>[4]STA_SP2_NO!$C$22</f>
        <v>0</v>
      </c>
      <c r="G16" s="160">
        <f>[5]STA_SP2_NO!$C$22</f>
        <v>0</v>
      </c>
      <c r="H16" s="168">
        <f>[6]STA_SP2_NO!$C$22</f>
        <v>0</v>
      </c>
      <c r="I16" s="160">
        <f>[7]STA_SP2_NO!$C$22</f>
        <v>0</v>
      </c>
      <c r="J16" s="87">
        <f>'[8]СП-2 (н.о.)'!$C$25</f>
        <v>0</v>
      </c>
      <c r="K16" s="66">
        <f>'[9]СП-2 (н.о.)'!$C$25</f>
        <v>0</v>
      </c>
      <c r="L16" s="87">
        <f>'[10]СП-2 (н.о.)'!$C$23</f>
        <v>0</v>
      </c>
      <c r="M16" s="160">
        <f>'[11]СП-2 (н.о.)'!$C$25</f>
        <v>0</v>
      </c>
      <c r="N16" s="67">
        <f t="shared" si="0"/>
        <v>0</v>
      </c>
    </row>
    <row r="17" spans="1:14" ht="34.5" thickBot="1" x14ac:dyDescent="0.3">
      <c r="A17" s="36">
        <v>13</v>
      </c>
      <c r="B17" s="65" t="s">
        <v>51</v>
      </c>
      <c r="C17" s="80">
        <f>[1]STA_SP2_NO!$C$23</f>
        <v>15</v>
      </c>
      <c r="D17" s="87">
        <f>'[2]СП-2 (н.о.)'!$C$26</f>
        <v>0</v>
      </c>
      <c r="E17" s="66">
        <f>'[3]СП-2 (н.о.)'!$C$26</f>
        <v>0</v>
      </c>
      <c r="F17" s="87">
        <f>[4]STA_SP2_NO!$C$23</f>
        <v>0</v>
      </c>
      <c r="G17" s="160">
        <f>[5]STA_SP2_NO!$C$23</f>
        <v>0</v>
      </c>
      <c r="H17" s="168">
        <f>[6]STA_SP2_NO!$C$23</f>
        <v>16</v>
      </c>
      <c r="I17" s="160">
        <f>[7]STA_SP2_NO!$C$23</f>
        <v>0</v>
      </c>
      <c r="J17" s="87">
        <f>'[8]СП-2 (н.о.)'!$C$26</f>
        <v>0</v>
      </c>
      <c r="K17" s="160">
        <f>'[9]СП-2 (н.о.)'!$C$26</f>
        <v>0</v>
      </c>
      <c r="L17" s="87">
        <f>'[10]СП-2 (н.о.)'!$C$24</f>
        <v>0</v>
      </c>
      <c r="M17" s="160">
        <f>'[11]СП-2 (н.о.)'!$C$26</f>
        <v>1</v>
      </c>
      <c r="N17" s="67">
        <f t="shared" si="0"/>
        <v>32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8268</v>
      </c>
      <c r="D18" s="46">
        <f>SUM(D5:D17)</f>
        <v>12479</v>
      </c>
      <c r="E18" s="45">
        <f t="shared" si="1"/>
        <v>10989</v>
      </c>
      <c r="F18" s="46">
        <f t="shared" si="1"/>
        <v>12394</v>
      </c>
      <c r="G18" s="45">
        <f>SUM(G5:G17)</f>
        <v>20454</v>
      </c>
      <c r="H18" s="46">
        <f t="shared" si="1"/>
        <v>12627</v>
      </c>
      <c r="I18" s="45">
        <f t="shared" si="1"/>
        <v>11448</v>
      </c>
      <c r="J18" s="46">
        <f t="shared" si="1"/>
        <v>21939</v>
      </c>
      <c r="K18" s="45">
        <f t="shared" si="1"/>
        <v>13802</v>
      </c>
      <c r="L18" s="46">
        <f>SUM(L5:L17)</f>
        <v>9056</v>
      </c>
      <c r="M18" s="45">
        <f t="shared" si="1"/>
        <v>14149</v>
      </c>
      <c r="N18" s="43">
        <f>SUM(N5:N17)</f>
        <v>147605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24" t="s">
        <v>53</v>
      </c>
      <c r="B20" s="325"/>
      <c r="C20" s="52">
        <f>C18/N18</f>
        <v>5.601436265709156E-2</v>
      </c>
      <c r="D20" s="51">
        <f>D18/N18</f>
        <v>8.4543206530944076E-2</v>
      </c>
      <c r="E20" s="52">
        <f>E18/N18</f>
        <v>7.4448697537346301E-2</v>
      </c>
      <c r="F20" s="51">
        <f>F18/N18</f>
        <v>8.3967345279631456E-2</v>
      </c>
      <c r="G20" s="52">
        <f>G18/N18</f>
        <v>0.13857254158056975</v>
      </c>
      <c r="H20" s="51">
        <f>H18/N18</f>
        <v>8.5545882592053119E-2</v>
      </c>
      <c r="I20" s="52">
        <f>I18/N18</f>
        <v>7.7558348294434476E-2</v>
      </c>
      <c r="J20" s="51">
        <f>J18/N18</f>
        <v>0.14863317638291385</v>
      </c>
      <c r="K20" s="52">
        <f>K18/N18</f>
        <v>9.3506317536668812E-2</v>
      </c>
      <c r="L20" s="51">
        <f>L18/N18</f>
        <v>6.1352935198672132E-2</v>
      </c>
      <c r="M20" s="52">
        <f>M18/N18</f>
        <v>9.5857186409674472E-2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H19" sqref="H19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66"/>
      <c r="B1" s="29"/>
      <c r="C1" s="336" t="s">
        <v>103</v>
      </c>
      <c r="D1" s="337"/>
      <c r="E1" s="337"/>
      <c r="F1" s="337"/>
      <c r="G1" s="337"/>
      <c r="H1" s="337"/>
      <c r="I1" s="337"/>
      <c r="J1" s="338"/>
      <c r="K1" s="338"/>
      <c r="L1" s="29"/>
      <c r="M1" s="29"/>
      <c r="N1" s="218" t="s">
        <v>52</v>
      </c>
    </row>
    <row r="2" spans="1:14" ht="15.75" thickBot="1" x14ac:dyDescent="0.3">
      <c r="A2" s="339" t="s">
        <v>0</v>
      </c>
      <c r="B2" s="341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41" t="s">
        <v>3</v>
      </c>
    </row>
    <row r="3" spans="1:14" ht="12.75" customHeight="1" x14ac:dyDescent="0.25">
      <c r="A3" s="371"/>
      <c r="B3" s="372"/>
      <c r="C3" s="376" t="s">
        <v>69</v>
      </c>
      <c r="D3" s="341" t="s">
        <v>4</v>
      </c>
      <c r="E3" s="367" t="s">
        <v>5</v>
      </c>
      <c r="F3" s="341" t="s">
        <v>6</v>
      </c>
      <c r="G3" s="367" t="s">
        <v>7</v>
      </c>
      <c r="H3" s="341" t="s">
        <v>8</v>
      </c>
      <c r="I3" s="367" t="s">
        <v>94</v>
      </c>
      <c r="J3" s="341" t="s">
        <v>9</v>
      </c>
      <c r="K3" s="382" t="s">
        <v>38</v>
      </c>
      <c r="L3" s="341" t="s">
        <v>93</v>
      </c>
      <c r="M3" s="367" t="s">
        <v>11</v>
      </c>
      <c r="N3" s="361"/>
    </row>
    <row r="4" spans="1:14" ht="9" customHeight="1" x14ac:dyDescent="0.25">
      <c r="A4" s="380"/>
      <c r="B4" s="375"/>
      <c r="C4" s="377"/>
      <c r="D4" s="375"/>
      <c r="E4" s="379"/>
      <c r="F4" s="375"/>
      <c r="G4" s="379"/>
      <c r="H4" s="375"/>
      <c r="I4" s="379"/>
      <c r="J4" s="375"/>
      <c r="K4" s="383"/>
      <c r="L4" s="375"/>
      <c r="M4" s="379"/>
      <c r="N4" s="375"/>
    </row>
    <row r="5" spans="1:14" ht="5.25" customHeight="1" thickBot="1" x14ac:dyDescent="0.3">
      <c r="A5" s="368"/>
      <c r="B5" s="362"/>
      <c r="C5" s="378"/>
      <c r="D5" s="368"/>
      <c r="E5" s="368"/>
      <c r="F5" s="368"/>
      <c r="G5" s="368"/>
      <c r="H5" s="368"/>
      <c r="I5" s="368"/>
      <c r="J5" s="368"/>
      <c r="K5" s="384"/>
      <c r="L5" s="368"/>
      <c r="M5" s="368"/>
      <c r="N5" s="362"/>
    </row>
    <row r="6" spans="1:14" ht="15.75" thickBot="1" x14ac:dyDescent="0.3">
      <c r="A6" s="34">
        <v>1</v>
      </c>
      <c r="B6" s="35" t="s">
        <v>39</v>
      </c>
      <c r="C6" s="79">
        <f>[1]STA_SP2_NO!$D$11</f>
        <v>35058.89</v>
      </c>
      <c r="D6" s="87">
        <f>'[2]СП-2 (н.о.)'!$D$14</f>
        <v>56419.239000000001</v>
      </c>
      <c r="E6" s="160">
        <f>'[3]СП-2 (н.о.)'!$D$14</f>
        <v>59110</v>
      </c>
      <c r="F6" s="173">
        <f>[4]STA_SP2_NO!$D$11</f>
        <v>55740.63</v>
      </c>
      <c r="G6" s="194">
        <f>[5]STA_SP2_NO!$D$11</f>
        <v>101594</v>
      </c>
      <c r="H6" s="173">
        <f>[6]STA_SP2_NO!$D$11</f>
        <v>59029</v>
      </c>
      <c r="I6" s="160">
        <f>[7]STA_SP2_NO!$D$11</f>
        <v>57768</v>
      </c>
      <c r="J6" s="173">
        <f>'[8]СП-2 (н.о.)'!$D$14</f>
        <v>104865</v>
      </c>
      <c r="K6" s="194">
        <f>'[9]СП-2 (н.о.)'!$D$14</f>
        <v>63601</v>
      </c>
      <c r="L6" s="67">
        <f>'[10]СП-2 (н.о.)'!$D$12</f>
        <v>41521.519999999997</v>
      </c>
      <c r="M6" s="194">
        <f>'[11]СП-2 (н.о.)'!$D$14</f>
        <v>64027</v>
      </c>
      <c r="N6" s="163">
        <f t="shared" ref="N6:N18" si="0">SUM(C6:M6)</f>
        <v>698734.2790000001</v>
      </c>
    </row>
    <row r="7" spans="1:14" ht="15.75" thickBot="1" x14ac:dyDescent="0.3">
      <c r="A7" s="36">
        <v>2</v>
      </c>
      <c r="B7" s="37" t="s">
        <v>40</v>
      </c>
      <c r="C7" s="79">
        <f>[1]STA_SP2_NO!$D$12</f>
        <v>8764.52</v>
      </c>
      <c r="D7" s="87">
        <f>'[2]СП-2 (н.о.)'!$D$15</f>
        <v>16370.859</v>
      </c>
      <c r="E7" s="80">
        <f>'[3]СП-2 (н.о.)'!$D$15</f>
        <v>6845</v>
      </c>
      <c r="F7" s="173">
        <f>[4]STA_SP2_NO!$D$12</f>
        <v>18441.43</v>
      </c>
      <c r="G7" s="194">
        <f>[5]STA_SP2_NO!$D$12</f>
        <v>19659</v>
      </c>
      <c r="H7" s="173">
        <f>[6]STA_SP2_NO!$D$12</f>
        <v>10454</v>
      </c>
      <c r="I7" s="160">
        <f>[7]STA_SP2_NO!$D$12</f>
        <v>9227</v>
      </c>
      <c r="J7" s="173">
        <f>'[8]СП-2 (н.о.)'!$D$15</f>
        <v>24040</v>
      </c>
      <c r="K7" s="194">
        <f>'[9]СП-2 (н.о.)'!$D$15</f>
        <v>12216</v>
      </c>
      <c r="L7" s="67">
        <f>'[10]СП-2 (н.о.)'!$D$13</f>
        <v>13254.68</v>
      </c>
      <c r="M7" s="194">
        <f>'[11]СП-2 (н.о.)'!$D$15</f>
        <v>12186</v>
      </c>
      <c r="N7" s="67">
        <f t="shared" si="0"/>
        <v>151458.489</v>
      </c>
    </row>
    <row r="8" spans="1:14" ht="15.75" thickBot="1" x14ac:dyDescent="0.3">
      <c r="A8" s="36">
        <v>3</v>
      </c>
      <c r="B8" s="37" t="s">
        <v>41</v>
      </c>
      <c r="C8" s="79">
        <f>[1]STA_SP2_NO!$D$13</f>
        <v>1158.82</v>
      </c>
      <c r="D8" s="87">
        <f>'[2]СП-2 (н.о.)'!$D$16</f>
        <v>1679.0060000000001</v>
      </c>
      <c r="E8" s="80">
        <f>'[3]СП-2 (н.о.)'!$D$16</f>
        <v>908</v>
      </c>
      <c r="F8" s="173">
        <f>[4]STA_SP2_NO!$D$13</f>
        <v>2270.5500000000002</v>
      </c>
      <c r="G8" s="194">
        <f>[5]STA_SP2_NO!$D$13</f>
        <v>2150</v>
      </c>
      <c r="H8" s="173">
        <f>[6]STA_SP2_NO!$D$13</f>
        <v>938</v>
      </c>
      <c r="I8" s="160">
        <f>[7]STA_SP2_NO!$D$13</f>
        <v>1333</v>
      </c>
      <c r="J8" s="173">
        <f>'[8]СП-2 (н.о.)'!$D$16</f>
        <v>5249</v>
      </c>
      <c r="K8" s="194">
        <f>'[9]СП-2 (н.о.)'!$D$16</f>
        <v>1239</v>
      </c>
      <c r="L8" s="67">
        <f>'[10]СП-2 (н.о.)'!$D$14</f>
        <v>1658.42</v>
      </c>
      <c r="M8" s="194">
        <f>'[11]СП-2 (н.о.)'!$D$16</f>
        <v>908</v>
      </c>
      <c r="N8" s="67">
        <f t="shared" si="0"/>
        <v>19491.796000000002</v>
      </c>
    </row>
    <row r="9" spans="1:14" ht="15.75" thickBot="1" x14ac:dyDescent="0.3">
      <c r="A9" s="36">
        <v>4</v>
      </c>
      <c r="B9" s="37" t="s">
        <v>42</v>
      </c>
      <c r="C9" s="79">
        <f>[1]STA_SP2_NO!$D$14</f>
        <v>57.04</v>
      </c>
      <c r="D9" s="87">
        <f>'[2]СП-2 (н.о.)'!$D$17</f>
        <v>79.337000000000003</v>
      </c>
      <c r="E9" s="66">
        <f>'[3]СП-2 (н.о.)'!$D$17</f>
        <v>55</v>
      </c>
      <c r="F9" s="173">
        <f>[4]STA_SP2_NO!$D$14</f>
        <v>72.819999999999993</v>
      </c>
      <c r="G9" s="194">
        <f>[5]STA_SP2_NO!$D$14</f>
        <v>138</v>
      </c>
      <c r="H9" s="173">
        <f>[6]STA_SP2_NO!$D$14</f>
        <v>62</v>
      </c>
      <c r="I9" s="160">
        <f>[7]STA_SP2_NO!$D$14</f>
        <v>62</v>
      </c>
      <c r="J9" s="173">
        <f>'[8]СП-2 (н.о.)'!$D$17</f>
        <v>93</v>
      </c>
      <c r="K9" s="194">
        <f>'[9]СП-2 (н.о.)'!$D$17</f>
        <v>108</v>
      </c>
      <c r="L9" s="67">
        <f>'[10]СП-2 (н.о.)'!$D$15</f>
        <v>48.07</v>
      </c>
      <c r="M9" s="194">
        <f>'[11]СП-2 (н.о.)'!$D$17</f>
        <v>129</v>
      </c>
      <c r="N9" s="67">
        <f t="shared" si="0"/>
        <v>904.26700000000005</v>
      </c>
    </row>
    <row r="10" spans="1:14" ht="15.75" thickBot="1" x14ac:dyDescent="0.3">
      <c r="A10" s="36">
        <v>5</v>
      </c>
      <c r="B10" s="37" t="s">
        <v>43</v>
      </c>
      <c r="C10" s="79">
        <f>[1]STA_SP2_NO!$D$15</f>
        <v>20.350000000000001</v>
      </c>
      <c r="D10" s="87">
        <f>'[2]СП-2 (н.о.)'!$D$18</f>
        <v>21.744</v>
      </c>
      <c r="E10" s="66">
        <f>'[3]СП-2 (н.о.)'!$D$18</f>
        <v>51</v>
      </c>
      <c r="F10" s="173">
        <f>[4]STA_SP2_NO!$D$15</f>
        <v>33.65</v>
      </c>
      <c r="G10" s="194">
        <f>[5]STA_SP2_NO!$D$15</f>
        <v>72</v>
      </c>
      <c r="H10" s="173">
        <f>[6]STA_SP2_NO!$D$15</f>
        <v>33</v>
      </c>
      <c r="I10" s="160">
        <f>[7]STA_SP2_NO!$D$15</f>
        <v>171</v>
      </c>
      <c r="J10" s="173">
        <f>'[8]СП-2 (н.о.)'!$D$18</f>
        <v>48</v>
      </c>
      <c r="K10" s="194">
        <f>'[9]СП-2 (н.о.)'!$D$18</f>
        <v>271</v>
      </c>
      <c r="L10" s="67">
        <f>'[10]СП-2 (н.о.)'!$D$16</f>
        <v>40.31</v>
      </c>
      <c r="M10" s="194">
        <f>'[11]СП-2 (н.о.)'!$D$18</f>
        <v>34</v>
      </c>
      <c r="N10" s="67">
        <f t="shared" si="0"/>
        <v>796.05400000000009</v>
      </c>
    </row>
    <row r="11" spans="1:14" ht="15.75" thickBot="1" x14ac:dyDescent="0.3">
      <c r="A11" s="36">
        <v>6</v>
      </c>
      <c r="B11" s="37" t="s">
        <v>44</v>
      </c>
      <c r="C11" s="79">
        <f>[1]STA_SP2_NO!$D$16</f>
        <v>438.18</v>
      </c>
      <c r="D11" s="87">
        <f>'[2]СП-2 (н.о.)'!$D$19</f>
        <v>508.04599999999999</v>
      </c>
      <c r="E11" s="80">
        <f>'[3]СП-2 (н.о.)'!$D$19</f>
        <v>119</v>
      </c>
      <c r="F11" s="173">
        <f>[4]STA_SP2_NO!$D$16</f>
        <v>963.6</v>
      </c>
      <c r="G11" s="194">
        <f>[5]STA_SP2_NO!$D$16</f>
        <v>596</v>
      </c>
      <c r="H11" s="173">
        <f>[6]STA_SP2_NO!$D$16</f>
        <v>603</v>
      </c>
      <c r="I11" s="160">
        <f>[7]STA_SP2_NO!$D$16</f>
        <v>615</v>
      </c>
      <c r="J11" s="173">
        <f>'[8]СП-2 (н.о.)'!$D$19</f>
        <v>928</v>
      </c>
      <c r="K11" s="194">
        <f>'[9]СП-2 (н.о.)'!$D$19</f>
        <v>452.83800000000002</v>
      </c>
      <c r="L11" s="67">
        <f>'[10]СП-2 (н.о.)'!$D$17</f>
        <v>334.73</v>
      </c>
      <c r="M11" s="194">
        <f>'[11]СП-2 (н.о.)'!$D$19</f>
        <v>990</v>
      </c>
      <c r="N11" s="67">
        <f t="shared" si="0"/>
        <v>6548.3940000000002</v>
      </c>
    </row>
    <row r="12" spans="1:14" ht="15.75" thickBot="1" x14ac:dyDescent="0.3">
      <c r="A12" s="36">
        <v>7</v>
      </c>
      <c r="B12" s="37" t="s">
        <v>45</v>
      </c>
      <c r="C12" s="79">
        <f>[1]STA_SP2_NO!$D$17</f>
        <v>70.239999999999995</v>
      </c>
      <c r="D12" s="87">
        <f>'[2]СП-2 (н.о.)'!$D$20</f>
        <v>134.78100000000001</v>
      </c>
      <c r="E12" s="66">
        <f>'[3]СП-2 (н.о.)'!$D$20</f>
        <v>28</v>
      </c>
      <c r="F12" s="173">
        <f>[4]STA_SP2_NO!$D$17</f>
        <v>120.51</v>
      </c>
      <c r="G12" s="194">
        <f>[5]STA_SP2_NO!$D$17</f>
        <v>109</v>
      </c>
      <c r="H12" s="173">
        <f>[6]STA_SP2_NO!$D$17</f>
        <v>57</v>
      </c>
      <c r="I12" s="160">
        <f>[7]STA_SP2_NO!$D$17</f>
        <v>54</v>
      </c>
      <c r="J12" s="173">
        <f>'[8]СП-2 (н.о.)'!$D$20</f>
        <v>153</v>
      </c>
      <c r="K12" s="194">
        <f>'[9]СП-2 (н.о.)'!$D$20</f>
        <v>163</v>
      </c>
      <c r="L12" s="67">
        <f>'[10]СП-2 (н.о.)'!$D$18</f>
        <v>88.61</v>
      </c>
      <c r="M12" s="194">
        <f>'[11]СП-2 (н.о.)'!$D$20</f>
        <v>83</v>
      </c>
      <c r="N12" s="67">
        <f t="shared" si="0"/>
        <v>1061.1410000000001</v>
      </c>
    </row>
    <row r="13" spans="1:14" ht="15.75" thickBot="1" x14ac:dyDescent="0.3">
      <c r="A13" s="36">
        <v>8</v>
      </c>
      <c r="B13" s="37" t="s">
        <v>46</v>
      </c>
      <c r="C13" s="79">
        <f>[1]STA_SP2_NO!$D$18</f>
        <v>215.94</v>
      </c>
      <c r="D13" s="87">
        <f>'[2]СП-2 (н.о.)'!$D$21</f>
        <v>84.695999999999998</v>
      </c>
      <c r="E13" s="66">
        <f>'[3]СП-2 (н.о.)'!$D$21</f>
        <v>40</v>
      </c>
      <c r="F13" s="173">
        <f>[4]STA_SP2_NO!$D$18</f>
        <v>127.1</v>
      </c>
      <c r="G13" s="194">
        <f>[5]STA_SP2_NO!$D$18</f>
        <v>300</v>
      </c>
      <c r="H13" s="173">
        <f>[6]STA_SP2_NO!$D$18</f>
        <v>102</v>
      </c>
      <c r="I13" s="160">
        <f>[7]STA_SP2_NO!$D$18</f>
        <v>0</v>
      </c>
      <c r="J13" s="173">
        <f>'[8]СП-2 (н.о.)'!$D$21</f>
        <v>285</v>
      </c>
      <c r="K13" s="194">
        <f>'[9]СП-2 (н.о.)'!$D$21</f>
        <v>330</v>
      </c>
      <c r="L13" s="67">
        <f>'[10]СП-2 (н.о.)'!$D$19</f>
        <v>104.11</v>
      </c>
      <c r="M13" s="194">
        <f>'[11]СП-2 (н.о.)'!$D$21</f>
        <v>402</v>
      </c>
      <c r="N13" s="67">
        <f t="shared" si="0"/>
        <v>1990.8459999999998</v>
      </c>
    </row>
    <row r="14" spans="1:14" ht="23.25" thickBot="1" x14ac:dyDescent="0.3">
      <c r="A14" s="36">
        <v>9</v>
      </c>
      <c r="B14" s="65" t="s">
        <v>47</v>
      </c>
      <c r="C14" s="79">
        <f>[1]STA_SP2_NO!$D$19</f>
        <v>0</v>
      </c>
      <c r="D14" s="87">
        <f>'[2]СП-2 (н.о.)'!$D$22</f>
        <v>0</v>
      </c>
      <c r="E14" s="66">
        <f>'[3]СП-2 (н.о.)'!$D$22</f>
        <v>0</v>
      </c>
      <c r="F14" s="173">
        <f>[4]STA_SP2_NO!$D$19</f>
        <v>0</v>
      </c>
      <c r="G14" s="194">
        <f>[5]STA_SP2_NO!$D$19</f>
        <v>0</v>
      </c>
      <c r="H14" s="173">
        <f>[6]STA_SP2_NO!$D$19</f>
        <v>0</v>
      </c>
      <c r="I14" s="160">
        <f>[7]STA_SP2_NO!$D$19</f>
        <v>0</v>
      </c>
      <c r="J14" s="173">
        <f>'[8]СП-2 (н.о.)'!$D$22</f>
        <v>0</v>
      </c>
      <c r="K14" s="194">
        <f>'[9]СП-2 (н.о.)'!$D$22</f>
        <v>0</v>
      </c>
      <c r="L14" s="67">
        <f>'[10]СП-2 (н.о.)'!$D$20</f>
        <v>0</v>
      </c>
      <c r="M14" s="194">
        <f>'[11]СП-2 (н.о.)'!$D$22</f>
        <v>0</v>
      </c>
      <c r="N14" s="67">
        <f t="shared" si="0"/>
        <v>0</v>
      </c>
    </row>
    <row r="15" spans="1:14" ht="23.25" thickBot="1" x14ac:dyDescent="0.3">
      <c r="A15" s="36">
        <v>10</v>
      </c>
      <c r="B15" s="65" t="s">
        <v>48</v>
      </c>
      <c r="C15" s="79">
        <f>[1]STA_SP2_NO!$D$20</f>
        <v>0</v>
      </c>
      <c r="D15" s="87">
        <f>'[2]СП-2 (н.о.)'!$D$23</f>
        <v>0</v>
      </c>
      <c r="E15" s="66">
        <f>'[3]СП-2 (н.о.)'!$D$23</f>
        <v>0</v>
      </c>
      <c r="F15" s="173">
        <f>[4]STA_SP2_NO!$D$20</f>
        <v>0</v>
      </c>
      <c r="G15" s="194">
        <f>[5]STA_SP2_NO!$D$20</f>
        <v>0</v>
      </c>
      <c r="H15" s="173">
        <f>[6]STA_SP2_NO!$D$20</f>
        <v>0</v>
      </c>
      <c r="I15" s="160">
        <f>[7]STA_SP2_NO!$D$20</f>
        <v>0</v>
      </c>
      <c r="J15" s="173">
        <f>'[8]СП-2 (н.о.)'!$D$23</f>
        <v>0</v>
      </c>
      <c r="K15" s="194">
        <f>'[9]СП-2 (н.о.)'!$D$23</f>
        <v>0</v>
      </c>
      <c r="L15" s="67">
        <f>'[10]СП-2 (н.о.)'!$D$21</f>
        <v>0</v>
      </c>
      <c r="M15" s="194">
        <f>'[11]СП-2 (н.о.)'!$D$23</f>
        <v>0</v>
      </c>
      <c r="N15" s="67">
        <f t="shared" si="0"/>
        <v>0</v>
      </c>
    </row>
    <row r="16" spans="1:14" ht="15.75" thickBot="1" x14ac:dyDescent="0.3">
      <c r="A16" s="36">
        <v>11</v>
      </c>
      <c r="B16" s="37" t="s">
        <v>49</v>
      </c>
      <c r="C16" s="79">
        <f>[1]STA_SP2_NO!$D$21</f>
        <v>0</v>
      </c>
      <c r="D16" s="87">
        <f>'[2]СП-2 (н.о.)'!$D$24</f>
        <v>0</v>
      </c>
      <c r="E16" s="66">
        <f>'[3]СП-2 (н.о.)'!$D$24</f>
        <v>0</v>
      </c>
      <c r="F16" s="173">
        <f>[4]STA_SP2_NO!$D$21</f>
        <v>0</v>
      </c>
      <c r="G16" s="194">
        <f>[5]STA_SP2_NO!$D$21</f>
        <v>0</v>
      </c>
      <c r="H16" s="173">
        <f>[6]STA_SP2_NO!$D$21</f>
        <v>493</v>
      </c>
      <c r="I16" s="160">
        <f>[7]STA_SP2_NO!$D$21</f>
        <v>0</v>
      </c>
      <c r="J16" s="173">
        <f>'[8]СП-2 (н.о.)'!$D$24</f>
        <v>0</v>
      </c>
      <c r="K16" s="194">
        <f>'[9]СП-2 (н.о.)'!$D$24</f>
        <v>0</v>
      </c>
      <c r="L16" s="67">
        <f>'[10]СП-2 (н.о.)'!$D$22</f>
        <v>0</v>
      </c>
      <c r="M16" s="194">
        <f>'[11]СП-2 (н.о.)'!$D$24</f>
        <v>0</v>
      </c>
      <c r="N16" s="67">
        <f t="shared" si="0"/>
        <v>493</v>
      </c>
    </row>
    <row r="17" spans="1:14" ht="45.75" thickBot="1" x14ac:dyDescent="0.3">
      <c r="A17" s="36">
        <v>12</v>
      </c>
      <c r="B17" s="65" t="s">
        <v>50</v>
      </c>
      <c r="C17" s="79">
        <f>[1]STA_SP2_NO!$D$22</f>
        <v>0</v>
      </c>
      <c r="D17" s="87">
        <f>'[2]СП-2 (н.о.)'!$D$25</f>
        <v>0</v>
      </c>
      <c r="E17" s="66">
        <f>'[3]СП-2 (н.о.)'!$D$25</f>
        <v>0</v>
      </c>
      <c r="F17" s="173">
        <f>[4]STA_SP2_NO!$D$22</f>
        <v>0</v>
      </c>
      <c r="G17" s="194">
        <f>[5]STA_SP2_NO!$D$22</f>
        <v>0</v>
      </c>
      <c r="H17" s="173">
        <f>[6]STA_SP2_NO!$D$22</f>
        <v>0</v>
      </c>
      <c r="I17" s="160">
        <f>[7]STA_SP2_NO!$D$22</f>
        <v>0</v>
      </c>
      <c r="J17" s="173">
        <f>'[8]СП-2 (н.о.)'!$D$25</f>
        <v>0</v>
      </c>
      <c r="K17" s="194">
        <f>'[9]СП-2 (н.о.)'!$D$25</f>
        <v>0</v>
      </c>
      <c r="L17" s="67">
        <f>'[10]СП-2 (н.о.)'!$D$23</f>
        <v>0</v>
      </c>
      <c r="M17" s="194">
        <f>'[11]СП-2 (н.о.)'!$D$25</f>
        <v>0</v>
      </c>
      <c r="N17" s="67">
        <f t="shared" si="0"/>
        <v>0</v>
      </c>
    </row>
    <row r="18" spans="1:14" ht="34.5" thickBot="1" x14ac:dyDescent="0.3">
      <c r="A18" s="36">
        <v>13</v>
      </c>
      <c r="B18" s="65" t="s">
        <v>51</v>
      </c>
      <c r="C18" s="79">
        <f>[1]STA_SP2_NO!$D$23</f>
        <v>81.900000000000006</v>
      </c>
      <c r="D18" s="87">
        <f>'[2]СП-2 (н.о.)'!$D$26</f>
        <v>0</v>
      </c>
      <c r="E18" s="66">
        <f>'[3]СП-2 (н.о.)'!$D$26</f>
        <v>0</v>
      </c>
      <c r="F18" s="173">
        <f>[4]STA_SP2_NO!$D$23</f>
        <v>0</v>
      </c>
      <c r="G18" s="194">
        <f>[5]STA_SP2_NO!$D$23</f>
        <v>0</v>
      </c>
      <c r="H18" s="173">
        <f>[6]STA_SP2_NO!$D$23</f>
        <v>124</v>
      </c>
      <c r="I18" s="160">
        <f>[7]STA_SP2_NO!$D$23</f>
        <v>0</v>
      </c>
      <c r="J18" s="173">
        <f>'[8]СП-2 (н.о.)'!$D$26</f>
        <v>0</v>
      </c>
      <c r="K18" s="194">
        <f>'[9]СП-2 (н.о.)'!$D$26</f>
        <v>0</v>
      </c>
      <c r="L18" s="67">
        <f>'[10]СП-2 (н.о.)'!$D$24</f>
        <v>0</v>
      </c>
      <c r="M18" s="194">
        <f>'[11]СП-2 (н.о.)'!$D$26</f>
        <v>5</v>
      </c>
      <c r="N18" s="67">
        <f t="shared" si="0"/>
        <v>210.9</v>
      </c>
    </row>
    <row r="19" spans="1:14" ht="15.75" thickBot="1" x14ac:dyDescent="0.3">
      <c r="A19" s="40"/>
      <c r="B19" s="41" t="s">
        <v>37</v>
      </c>
      <c r="C19" s="45">
        <f t="shared" ref="C19:M19" si="1">SUM(C6:C18)</f>
        <v>45865.880000000005</v>
      </c>
      <c r="D19" s="46">
        <f>SUM(D6:D18)</f>
        <v>75297.707999999999</v>
      </c>
      <c r="E19" s="45">
        <f t="shared" si="1"/>
        <v>67156</v>
      </c>
      <c r="F19" s="43">
        <f>SUM(F6:F18)</f>
        <v>77770.290000000008</v>
      </c>
      <c r="G19" s="45">
        <f t="shared" si="1"/>
        <v>124618</v>
      </c>
      <c r="H19" s="43">
        <f t="shared" si="1"/>
        <v>71895</v>
      </c>
      <c r="I19" s="44">
        <f t="shared" si="1"/>
        <v>69230</v>
      </c>
      <c r="J19" s="43">
        <f t="shared" si="1"/>
        <v>135661</v>
      </c>
      <c r="K19" s="44">
        <f t="shared" si="1"/>
        <v>78380.838000000003</v>
      </c>
      <c r="L19" s="43">
        <f>SUM(L6:L18)</f>
        <v>57050.45</v>
      </c>
      <c r="M19" s="44">
        <f t="shared" si="1"/>
        <v>78764</v>
      </c>
      <c r="N19" s="43">
        <f>SUM(N6:N18)</f>
        <v>881689.16600000008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24" t="s">
        <v>53</v>
      </c>
      <c r="B21" s="381"/>
      <c r="C21" s="68">
        <f>C19/N19</f>
        <v>5.2020464545438225E-2</v>
      </c>
      <c r="D21" s="69">
        <f>D19/N19</f>
        <v>8.5401648226672205E-2</v>
      </c>
      <c r="E21" s="52">
        <f>E19/N19</f>
        <v>7.6167432457710377E-2</v>
      </c>
      <c r="F21" s="69">
        <f>F19/N19</f>
        <v>8.8206017493471164E-2</v>
      </c>
      <c r="G21" s="52">
        <f>G19/N19</f>
        <v>0.14134006042669237</v>
      </c>
      <c r="H21" s="69">
        <f>H19/N19</f>
        <v>8.1542342553860975E-2</v>
      </c>
      <c r="I21" s="52">
        <f>I19/N19</f>
        <v>7.8519735378034569E-2</v>
      </c>
      <c r="J21" s="69">
        <f>J19/N19</f>
        <v>0.15386488258153325</v>
      </c>
      <c r="K21" s="52">
        <f>K19/N19</f>
        <v>8.8898492827800032E-2</v>
      </c>
      <c r="L21" s="69">
        <f>L19/N19</f>
        <v>6.4705853491229121E-2</v>
      </c>
      <c r="M21" s="70">
        <f>M19/N19</f>
        <v>8.9333070017557636E-2</v>
      </c>
      <c r="N21" s="221">
        <f>N19/N19</f>
        <v>1</v>
      </c>
    </row>
  </sheetData>
  <mergeCells count="17">
    <mergeCell ref="C1:K1"/>
    <mergeCell ref="A2:A5"/>
    <mergeCell ref="B2:B5"/>
    <mergeCell ref="C2:M2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 Nikudinoska</cp:lastModifiedBy>
  <cp:lastPrinted>2023-05-18T12:42:48Z</cp:lastPrinted>
  <dcterms:created xsi:type="dcterms:W3CDTF">2013-08-27T07:05:34Z</dcterms:created>
  <dcterms:modified xsi:type="dcterms:W3CDTF">2023-05-19T09:51:09Z</dcterms:modified>
</cp:coreProperties>
</file>