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955" windowWidth="20115" windowHeight="1185" firstSheet="13" activeTab="19"/>
  </bookViews>
  <sheets>
    <sheet name="Премија" sheetId="1" r:id="rId1"/>
    <sheet name="Број на склучени договори" sheetId="2" r:id="rId2"/>
    <sheet name="Ликвидирани штети" sheetId="3" r:id="rId3"/>
    <sheet name="Број на ликвидирани штети" sheetId="4" r:id="rId4"/>
    <sheet name="Број на резервирани штети" sheetId="5" r:id="rId5"/>
    <sheet name="Резервации" sheetId="6" r:id="rId6"/>
    <sheet name="Не пријавени штети" sheetId="58" r:id="rId7"/>
    <sheet name="ЗАО договори" sheetId="8" r:id="rId8"/>
    <sheet name="ЗАО Премија" sheetId="9" r:id="rId9"/>
    <sheet name="ЗК Број Премија" sheetId="12" r:id="rId10"/>
    <sheet name="ГР Број и Премија " sheetId="53" r:id="rId11"/>
    <sheet name="ЗАО број Лик штети" sheetId="32" r:id="rId12"/>
    <sheet name="ЗАО Ликвидирани штети" sheetId="31" r:id="rId13"/>
    <sheet name="ЗК број и штети" sheetId="30" r:id="rId14"/>
    <sheet name="ГР Број Штети" sheetId="29" r:id="rId15"/>
    <sheet name="Техничка премија" sheetId="10" r:id="rId16"/>
    <sheet name="Рез за настанати при штети" sheetId="17" r:id="rId17"/>
    <sheet name="Продажба по канали" sheetId="34" r:id="rId18"/>
    <sheet name="Бруто тех" sheetId="47" r:id="rId19"/>
    <sheet name="Вкупно" sheetId="57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calcPr calcId="145621"/>
</workbook>
</file>

<file path=xl/calcChain.xml><?xml version="1.0" encoding="utf-8"?>
<calcChain xmlns="http://schemas.openxmlformats.org/spreadsheetml/2006/main">
  <c r="K34" i="34" l="1"/>
  <c r="K33" i="34"/>
  <c r="K32" i="34"/>
  <c r="K30" i="34"/>
  <c r="K29" i="34"/>
  <c r="K28" i="34"/>
  <c r="K26" i="34"/>
  <c r="K25" i="34"/>
  <c r="K24" i="34"/>
  <c r="K22" i="34"/>
  <c r="K21" i="34"/>
  <c r="K20" i="34"/>
  <c r="K18" i="34"/>
  <c r="K17" i="34"/>
  <c r="K16" i="34"/>
  <c r="K14" i="34"/>
  <c r="K13" i="34"/>
  <c r="K12" i="34"/>
  <c r="F28" i="2" l="1"/>
  <c r="K15" i="6" l="1"/>
  <c r="J20" i="6"/>
  <c r="C23" i="47" l="1"/>
  <c r="I21" i="47" l="1"/>
  <c r="F21" i="47"/>
  <c r="E21" i="47"/>
  <c r="G21" i="47" s="1"/>
  <c r="D21" i="47"/>
  <c r="C21" i="47"/>
  <c r="E13" i="17"/>
  <c r="E12" i="17"/>
  <c r="E28" i="10"/>
  <c r="E28" i="58"/>
  <c r="E28" i="6"/>
  <c r="E28" i="5"/>
  <c r="F28" i="4"/>
  <c r="E28" i="4"/>
  <c r="E28" i="3"/>
  <c r="E28" i="2"/>
  <c r="E28" i="1"/>
  <c r="H7" i="1"/>
  <c r="H13" i="1"/>
  <c r="G13" i="2" l="1"/>
  <c r="L15" i="2"/>
  <c r="L10" i="2"/>
  <c r="J17" i="47" l="1"/>
  <c r="F17" i="47"/>
  <c r="E17" i="47"/>
  <c r="G17" i="47" s="1"/>
  <c r="D17" i="47"/>
  <c r="C17" i="47"/>
  <c r="L34" i="34"/>
  <c r="L33" i="34"/>
  <c r="L32" i="34"/>
  <c r="L30" i="34"/>
  <c r="L29" i="34"/>
  <c r="L28" i="34"/>
  <c r="L26" i="34"/>
  <c r="L25" i="34"/>
  <c r="L24" i="34"/>
  <c r="L22" i="34"/>
  <c r="L21" i="34"/>
  <c r="L20" i="34"/>
  <c r="L18" i="34"/>
  <c r="L17" i="34"/>
  <c r="L16" i="34"/>
  <c r="L14" i="34"/>
  <c r="L13" i="34"/>
  <c r="L12" i="34"/>
  <c r="L10" i="34"/>
  <c r="L9" i="34"/>
  <c r="L8" i="34"/>
  <c r="L6" i="34"/>
  <c r="L5" i="34"/>
  <c r="L4" i="34"/>
  <c r="M7" i="17"/>
  <c r="M6" i="17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4" i="10"/>
  <c r="M28" i="29"/>
  <c r="M27" i="29"/>
  <c r="M26" i="29"/>
  <c r="M25" i="29"/>
  <c r="M24" i="29"/>
  <c r="M23" i="29"/>
  <c r="M22" i="29"/>
  <c r="M21" i="29"/>
  <c r="M12" i="29"/>
  <c r="M11" i="29"/>
  <c r="M10" i="29"/>
  <c r="M9" i="29"/>
  <c r="M8" i="29"/>
  <c r="M7" i="29"/>
  <c r="M6" i="29"/>
  <c r="M5" i="29"/>
  <c r="M29" i="30"/>
  <c r="M28" i="30"/>
  <c r="M27" i="30"/>
  <c r="M26" i="30"/>
  <c r="M25" i="30"/>
  <c r="M24" i="30"/>
  <c r="M23" i="30"/>
  <c r="M22" i="30"/>
  <c r="M12" i="30"/>
  <c r="M11" i="30"/>
  <c r="M10" i="30"/>
  <c r="M9" i="30"/>
  <c r="M8" i="30"/>
  <c r="M7" i="30"/>
  <c r="M6" i="30"/>
  <c r="M5" i="30"/>
  <c r="M17" i="31"/>
  <c r="M16" i="31"/>
  <c r="M15" i="31"/>
  <c r="M14" i="31"/>
  <c r="M13" i="31"/>
  <c r="M12" i="31"/>
  <c r="M11" i="31"/>
  <c r="M10" i="31"/>
  <c r="M9" i="31"/>
  <c r="M8" i="31"/>
  <c r="M7" i="31"/>
  <c r="M6" i="31"/>
  <c r="M5" i="31"/>
  <c r="M17" i="32"/>
  <c r="M16" i="32"/>
  <c r="M15" i="32"/>
  <c r="M14" i="32"/>
  <c r="M13" i="32"/>
  <c r="M12" i="32"/>
  <c r="M11" i="32"/>
  <c r="M10" i="32"/>
  <c r="M9" i="32"/>
  <c r="M8" i="32"/>
  <c r="M7" i="32"/>
  <c r="M6" i="32"/>
  <c r="M5" i="32"/>
  <c r="M28" i="53"/>
  <c r="M27" i="53"/>
  <c r="M26" i="53"/>
  <c r="M25" i="53"/>
  <c r="M24" i="53"/>
  <c r="M23" i="53"/>
  <c r="M22" i="53"/>
  <c r="M21" i="53"/>
  <c r="M12" i="53"/>
  <c r="M11" i="53"/>
  <c r="M10" i="53"/>
  <c r="M9" i="53"/>
  <c r="M8" i="53"/>
  <c r="M7" i="53"/>
  <c r="M6" i="53"/>
  <c r="M5" i="53"/>
  <c r="M29" i="12"/>
  <c r="M28" i="12"/>
  <c r="M27" i="12"/>
  <c r="M26" i="12"/>
  <c r="M25" i="12"/>
  <c r="M24" i="12"/>
  <c r="M23" i="12"/>
  <c r="M22" i="12"/>
  <c r="M12" i="12"/>
  <c r="M11" i="12"/>
  <c r="M10" i="12"/>
  <c r="M9" i="12"/>
  <c r="M8" i="12"/>
  <c r="M7" i="12"/>
  <c r="M6" i="12"/>
  <c r="M5" i="12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21" i="58"/>
  <c r="M20" i="58"/>
  <c r="M19" i="58"/>
  <c r="M18" i="58"/>
  <c r="M17" i="58"/>
  <c r="M16" i="58"/>
  <c r="M15" i="58"/>
  <c r="M14" i="58"/>
  <c r="M13" i="58"/>
  <c r="M12" i="58"/>
  <c r="M11" i="58"/>
  <c r="M10" i="58"/>
  <c r="M9" i="58"/>
  <c r="M8" i="58"/>
  <c r="M7" i="58"/>
  <c r="M6" i="58"/>
  <c r="M5" i="58"/>
  <c r="M4" i="58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4" i="3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L4" i="1"/>
  <c r="J15" i="47" l="1"/>
  <c r="F15" i="47"/>
  <c r="E15" i="47"/>
  <c r="G15" i="47" s="1"/>
  <c r="D15" i="47"/>
  <c r="C15" i="47"/>
  <c r="J34" i="34"/>
  <c r="J33" i="34"/>
  <c r="J32" i="34"/>
  <c r="J30" i="34"/>
  <c r="J29" i="34"/>
  <c r="J28" i="34"/>
  <c r="J26" i="34"/>
  <c r="J25" i="34"/>
  <c r="J24" i="34"/>
  <c r="J22" i="34"/>
  <c r="J21" i="34"/>
  <c r="J20" i="34"/>
  <c r="J18" i="34"/>
  <c r="J17" i="34"/>
  <c r="J16" i="34"/>
  <c r="J14" i="34"/>
  <c r="J13" i="34"/>
  <c r="J12" i="34"/>
  <c r="J10" i="34"/>
  <c r="J9" i="34"/>
  <c r="J8" i="34"/>
  <c r="J6" i="34"/>
  <c r="J5" i="34"/>
  <c r="J4" i="34"/>
  <c r="K7" i="17"/>
  <c r="K6" i="17"/>
  <c r="K21" i="10"/>
  <c r="K20" i="10"/>
  <c r="K19" i="10"/>
  <c r="K18" i="10"/>
  <c r="K17" i="10"/>
  <c r="K16" i="10"/>
  <c r="K15" i="10"/>
  <c r="K14" i="10"/>
  <c r="K13" i="10"/>
  <c r="K12" i="10"/>
  <c r="K11" i="10"/>
  <c r="K10" i="10"/>
  <c r="K9" i="10"/>
  <c r="K8" i="10"/>
  <c r="K7" i="10"/>
  <c r="K6" i="10"/>
  <c r="K5" i="10"/>
  <c r="K4" i="10"/>
  <c r="K28" i="29"/>
  <c r="K27" i="29"/>
  <c r="K26" i="29"/>
  <c r="K25" i="29"/>
  <c r="K24" i="29"/>
  <c r="K23" i="29"/>
  <c r="K22" i="29"/>
  <c r="K21" i="29"/>
  <c r="K12" i="29"/>
  <c r="K11" i="29"/>
  <c r="K10" i="29"/>
  <c r="K9" i="29"/>
  <c r="K8" i="29"/>
  <c r="K7" i="29"/>
  <c r="K6" i="29"/>
  <c r="K5" i="29"/>
  <c r="K29" i="30"/>
  <c r="K28" i="30"/>
  <c r="K27" i="30"/>
  <c r="K26" i="30"/>
  <c r="K25" i="30"/>
  <c r="K24" i="30"/>
  <c r="K23" i="30"/>
  <c r="K22" i="30"/>
  <c r="K12" i="30"/>
  <c r="K11" i="30"/>
  <c r="K10" i="30"/>
  <c r="K9" i="30"/>
  <c r="K8" i="30"/>
  <c r="K7" i="30"/>
  <c r="K6" i="30"/>
  <c r="K5" i="30"/>
  <c r="K17" i="31"/>
  <c r="K16" i="31"/>
  <c r="K15" i="31"/>
  <c r="K14" i="31"/>
  <c r="K13" i="31"/>
  <c r="K12" i="31"/>
  <c r="K11" i="31"/>
  <c r="K10" i="31"/>
  <c r="K9" i="31"/>
  <c r="K8" i="31"/>
  <c r="K7" i="31"/>
  <c r="K6" i="31"/>
  <c r="K5" i="31"/>
  <c r="K17" i="32"/>
  <c r="K16" i="32"/>
  <c r="K15" i="32"/>
  <c r="K14" i="32"/>
  <c r="K13" i="32"/>
  <c r="K12" i="32"/>
  <c r="K11" i="32"/>
  <c r="K10" i="32"/>
  <c r="K9" i="32"/>
  <c r="K8" i="32"/>
  <c r="K7" i="32"/>
  <c r="K6" i="32"/>
  <c r="K5" i="32"/>
  <c r="K28" i="53"/>
  <c r="K27" i="53"/>
  <c r="K26" i="53"/>
  <c r="K25" i="53"/>
  <c r="K24" i="53"/>
  <c r="K23" i="53"/>
  <c r="K22" i="53"/>
  <c r="K21" i="53"/>
  <c r="K12" i="53"/>
  <c r="K11" i="53"/>
  <c r="K10" i="53"/>
  <c r="K9" i="53"/>
  <c r="K8" i="53"/>
  <c r="K7" i="53"/>
  <c r="K6" i="53"/>
  <c r="K5" i="53"/>
  <c r="K29" i="12"/>
  <c r="K28" i="12"/>
  <c r="K27" i="12"/>
  <c r="K26" i="12"/>
  <c r="K25" i="12"/>
  <c r="K24" i="12"/>
  <c r="K23" i="12"/>
  <c r="K22" i="12"/>
  <c r="K12" i="12"/>
  <c r="K11" i="12"/>
  <c r="K10" i="12"/>
  <c r="K9" i="12"/>
  <c r="K8" i="12"/>
  <c r="K7" i="12"/>
  <c r="K6" i="12"/>
  <c r="K5" i="12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58"/>
  <c r="K20" i="58"/>
  <c r="K19" i="58"/>
  <c r="K18" i="58"/>
  <c r="K17" i="58"/>
  <c r="K16" i="58"/>
  <c r="K15" i="58"/>
  <c r="K14" i="58"/>
  <c r="K13" i="58"/>
  <c r="K12" i="58"/>
  <c r="K11" i="58"/>
  <c r="K10" i="58"/>
  <c r="K9" i="58"/>
  <c r="K8" i="58"/>
  <c r="K7" i="58"/>
  <c r="K6" i="58"/>
  <c r="K5" i="58"/>
  <c r="K4" i="58"/>
  <c r="K21" i="6"/>
  <c r="K20" i="6"/>
  <c r="K19" i="6"/>
  <c r="K18" i="6"/>
  <c r="K17" i="6"/>
  <c r="K16" i="6"/>
  <c r="K14" i="6"/>
  <c r="K13" i="6"/>
  <c r="K12" i="6"/>
  <c r="K11" i="6"/>
  <c r="K10" i="6"/>
  <c r="K9" i="6"/>
  <c r="K8" i="6"/>
  <c r="K7" i="6"/>
  <c r="K6" i="6"/>
  <c r="K5" i="6"/>
  <c r="K4" i="6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14" i="47"/>
  <c r="F14" i="47"/>
  <c r="E14" i="47"/>
  <c r="G14" i="47" s="1"/>
  <c r="D14" i="47"/>
  <c r="C14" i="47"/>
  <c r="I34" i="34"/>
  <c r="I33" i="34"/>
  <c r="I32" i="34"/>
  <c r="I30" i="34"/>
  <c r="I29" i="34"/>
  <c r="I28" i="34"/>
  <c r="I26" i="34"/>
  <c r="I25" i="34"/>
  <c r="I24" i="34"/>
  <c r="I22" i="34"/>
  <c r="I21" i="34"/>
  <c r="I20" i="34"/>
  <c r="I18" i="34"/>
  <c r="I17" i="34"/>
  <c r="I16" i="34"/>
  <c r="I14" i="34"/>
  <c r="I13" i="34"/>
  <c r="I12" i="34"/>
  <c r="I10" i="34"/>
  <c r="I9" i="34"/>
  <c r="I8" i="34"/>
  <c r="I6" i="34"/>
  <c r="I5" i="34"/>
  <c r="I4" i="34"/>
  <c r="J7" i="17"/>
  <c r="J6" i="17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28" i="29"/>
  <c r="J27" i="29"/>
  <c r="J26" i="29"/>
  <c r="J25" i="29"/>
  <c r="J24" i="29"/>
  <c r="J23" i="29"/>
  <c r="J22" i="29"/>
  <c r="J21" i="29"/>
  <c r="J12" i="29"/>
  <c r="J11" i="29"/>
  <c r="J10" i="29"/>
  <c r="J9" i="29"/>
  <c r="J8" i="29"/>
  <c r="J7" i="29"/>
  <c r="J6" i="29"/>
  <c r="J5" i="29"/>
  <c r="J29" i="30"/>
  <c r="J28" i="30"/>
  <c r="J27" i="30"/>
  <c r="J26" i="30"/>
  <c r="J25" i="30"/>
  <c r="J24" i="30"/>
  <c r="J23" i="30"/>
  <c r="J22" i="30"/>
  <c r="J12" i="30"/>
  <c r="J11" i="30"/>
  <c r="J10" i="30"/>
  <c r="J9" i="30"/>
  <c r="J8" i="30"/>
  <c r="J7" i="30"/>
  <c r="J6" i="30"/>
  <c r="J5" i="30"/>
  <c r="J17" i="31"/>
  <c r="J16" i="31"/>
  <c r="J15" i="31"/>
  <c r="J14" i="31"/>
  <c r="J13" i="31"/>
  <c r="J12" i="31"/>
  <c r="J11" i="31"/>
  <c r="J10" i="31"/>
  <c r="J9" i="31"/>
  <c r="J8" i="31"/>
  <c r="J7" i="31"/>
  <c r="J6" i="31"/>
  <c r="J5" i="31"/>
  <c r="J17" i="32"/>
  <c r="J16" i="32"/>
  <c r="J15" i="32"/>
  <c r="J14" i="32"/>
  <c r="J13" i="32"/>
  <c r="J12" i="32"/>
  <c r="J11" i="32"/>
  <c r="J10" i="32"/>
  <c r="J9" i="32"/>
  <c r="J8" i="32"/>
  <c r="J7" i="32"/>
  <c r="J6" i="32"/>
  <c r="J5" i="32"/>
  <c r="J28" i="53"/>
  <c r="J27" i="53"/>
  <c r="J26" i="53"/>
  <c r="J25" i="53"/>
  <c r="J24" i="53"/>
  <c r="J23" i="53"/>
  <c r="J22" i="53"/>
  <c r="J21" i="53"/>
  <c r="J12" i="53"/>
  <c r="J11" i="53"/>
  <c r="J10" i="53"/>
  <c r="J9" i="53"/>
  <c r="J8" i="53"/>
  <c r="J7" i="53"/>
  <c r="J6" i="53"/>
  <c r="J5" i="53"/>
  <c r="J29" i="12"/>
  <c r="J28" i="12"/>
  <c r="J27" i="12"/>
  <c r="J26" i="12"/>
  <c r="J25" i="12"/>
  <c r="J24" i="12"/>
  <c r="J23" i="12"/>
  <c r="J22" i="12"/>
  <c r="J12" i="12"/>
  <c r="J11" i="12"/>
  <c r="J10" i="12"/>
  <c r="J9" i="12"/>
  <c r="J8" i="12"/>
  <c r="J7" i="12"/>
  <c r="J6" i="12"/>
  <c r="J5" i="12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21" i="58"/>
  <c r="J20" i="58"/>
  <c r="J19" i="58"/>
  <c r="J18" i="58"/>
  <c r="J17" i="58"/>
  <c r="J16" i="58"/>
  <c r="J15" i="58"/>
  <c r="J14" i="58"/>
  <c r="J13" i="58"/>
  <c r="J12" i="58"/>
  <c r="J11" i="58"/>
  <c r="J10" i="58"/>
  <c r="J9" i="58"/>
  <c r="J8" i="58"/>
  <c r="J7" i="58"/>
  <c r="J6" i="58"/>
  <c r="J5" i="58"/>
  <c r="J4" i="58"/>
  <c r="J21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H14" i="34"/>
  <c r="H10" i="34"/>
  <c r="I7" i="17"/>
  <c r="I6" i="17"/>
  <c r="I6" i="1"/>
  <c r="I5" i="1"/>
  <c r="I4" i="1"/>
  <c r="J12" i="47"/>
  <c r="H4" i="1"/>
  <c r="K30" i="12" l="1"/>
  <c r="K22" i="1"/>
  <c r="K14" i="47"/>
  <c r="F4" i="1"/>
  <c r="G28" i="1"/>
  <c r="I22" i="47"/>
  <c r="F22" i="47"/>
  <c r="E22" i="47"/>
  <c r="D22" i="47"/>
  <c r="C22" i="47"/>
  <c r="F13" i="17"/>
  <c r="F12" i="17"/>
  <c r="F28" i="10"/>
  <c r="F28" i="58"/>
  <c r="F28" i="6"/>
  <c r="F28" i="5"/>
  <c r="F28" i="3"/>
  <c r="F28" i="1"/>
  <c r="G22" i="47" l="1"/>
  <c r="I20" i="47"/>
  <c r="F20" i="47"/>
  <c r="E20" i="47"/>
  <c r="D20" i="47"/>
  <c r="C20" i="47"/>
  <c r="D13" i="17"/>
  <c r="D12" i="17"/>
  <c r="D28" i="10"/>
  <c r="D28" i="58"/>
  <c r="D28" i="6"/>
  <c r="D28" i="5"/>
  <c r="D28" i="4"/>
  <c r="D28" i="3"/>
  <c r="D28" i="2"/>
  <c r="D28" i="1"/>
  <c r="J9" i="47"/>
  <c r="F9" i="47"/>
  <c r="E9" i="47"/>
  <c r="D9" i="47"/>
  <c r="C9" i="47"/>
  <c r="D34" i="34"/>
  <c r="D33" i="34"/>
  <c r="D32" i="34"/>
  <c r="D30" i="34"/>
  <c r="D29" i="34"/>
  <c r="D28" i="34"/>
  <c r="D26" i="34"/>
  <c r="D25" i="34"/>
  <c r="D24" i="34"/>
  <c r="D22" i="34"/>
  <c r="D21" i="34"/>
  <c r="D20" i="34"/>
  <c r="D18" i="34"/>
  <c r="D17" i="34"/>
  <c r="D16" i="34"/>
  <c r="D14" i="34"/>
  <c r="D13" i="34"/>
  <c r="D12" i="34"/>
  <c r="D10" i="34"/>
  <c r="D9" i="34"/>
  <c r="D8" i="34"/>
  <c r="D6" i="34"/>
  <c r="D5" i="34"/>
  <c r="D4" i="34"/>
  <c r="E7" i="17"/>
  <c r="E6" i="17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8" i="29"/>
  <c r="E27" i="29"/>
  <c r="E26" i="29"/>
  <c r="E25" i="29"/>
  <c r="E24" i="29"/>
  <c r="E23" i="29"/>
  <c r="E22" i="29"/>
  <c r="E21" i="29"/>
  <c r="E12" i="29"/>
  <c r="E11" i="29"/>
  <c r="E10" i="29"/>
  <c r="E9" i="29"/>
  <c r="E8" i="29"/>
  <c r="E7" i="29"/>
  <c r="E6" i="29"/>
  <c r="E5" i="29"/>
  <c r="E29" i="30"/>
  <c r="E28" i="30"/>
  <c r="E27" i="30"/>
  <c r="E26" i="30"/>
  <c r="E25" i="30"/>
  <c r="E24" i="30"/>
  <c r="E23" i="30"/>
  <c r="E22" i="30"/>
  <c r="E12" i="30"/>
  <c r="E11" i="30"/>
  <c r="E10" i="30"/>
  <c r="E9" i="30"/>
  <c r="E8" i="30"/>
  <c r="E7" i="30"/>
  <c r="E6" i="30"/>
  <c r="E5" i="30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28" i="53"/>
  <c r="E27" i="53"/>
  <c r="E26" i="53"/>
  <c r="E25" i="53"/>
  <c r="E24" i="53"/>
  <c r="E23" i="53"/>
  <c r="E22" i="53"/>
  <c r="E21" i="53"/>
  <c r="E12" i="53"/>
  <c r="E11" i="53"/>
  <c r="E10" i="53"/>
  <c r="E9" i="53"/>
  <c r="E8" i="53"/>
  <c r="E7" i="53"/>
  <c r="E6" i="53"/>
  <c r="E5" i="53"/>
  <c r="E29" i="12"/>
  <c r="E28" i="12"/>
  <c r="E27" i="12"/>
  <c r="E26" i="12"/>
  <c r="E25" i="12"/>
  <c r="E24" i="12"/>
  <c r="E23" i="12"/>
  <c r="E22" i="12"/>
  <c r="E12" i="12"/>
  <c r="E11" i="12"/>
  <c r="E10" i="12"/>
  <c r="E9" i="12"/>
  <c r="E8" i="12"/>
  <c r="E7" i="12"/>
  <c r="E6" i="12"/>
  <c r="E5" i="12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21" i="58"/>
  <c r="E20" i="58"/>
  <c r="E19" i="58"/>
  <c r="E18" i="58"/>
  <c r="E17" i="58"/>
  <c r="E16" i="58"/>
  <c r="E15" i="58"/>
  <c r="E14" i="58"/>
  <c r="E13" i="58"/>
  <c r="E12" i="58"/>
  <c r="E11" i="58"/>
  <c r="E10" i="58"/>
  <c r="E9" i="58"/>
  <c r="E8" i="58"/>
  <c r="E7" i="58"/>
  <c r="E6" i="58"/>
  <c r="E5" i="58"/>
  <c r="E4" i="58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21" i="1"/>
  <c r="E20" i="1"/>
  <c r="E19" i="1"/>
  <c r="E18" i="1"/>
  <c r="E17" i="1"/>
  <c r="E16" i="1"/>
  <c r="E15" i="1"/>
  <c r="E14" i="1"/>
  <c r="E13" i="1"/>
  <c r="E12" i="1"/>
  <c r="J8" i="47"/>
  <c r="F8" i="47"/>
  <c r="E8" i="47"/>
  <c r="D8" i="47"/>
  <c r="C8" i="47"/>
  <c r="C34" i="34"/>
  <c r="C33" i="34"/>
  <c r="C32" i="34"/>
  <c r="C30" i="34"/>
  <c r="C29" i="34"/>
  <c r="C28" i="34"/>
  <c r="C26" i="34"/>
  <c r="C25" i="34"/>
  <c r="C24" i="34"/>
  <c r="C22" i="34"/>
  <c r="C21" i="34"/>
  <c r="C20" i="34"/>
  <c r="C18" i="34"/>
  <c r="C17" i="34"/>
  <c r="C16" i="34"/>
  <c r="C14" i="34"/>
  <c r="C13" i="34"/>
  <c r="C12" i="34"/>
  <c r="C10" i="34"/>
  <c r="C9" i="34"/>
  <c r="C8" i="34"/>
  <c r="C6" i="34"/>
  <c r="C5" i="34"/>
  <c r="C4" i="34"/>
  <c r="D7" i="17"/>
  <c r="D6" i="17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28" i="29"/>
  <c r="D27" i="29"/>
  <c r="D26" i="29"/>
  <c r="D25" i="29"/>
  <c r="D24" i="29"/>
  <c r="D23" i="29"/>
  <c r="D22" i="29"/>
  <c r="D21" i="29"/>
  <c r="D12" i="29"/>
  <c r="D11" i="29"/>
  <c r="D10" i="29"/>
  <c r="D9" i="29"/>
  <c r="D8" i="29"/>
  <c r="D7" i="29"/>
  <c r="D6" i="29"/>
  <c r="D5" i="29"/>
  <c r="D29" i="30"/>
  <c r="D28" i="30"/>
  <c r="D27" i="30"/>
  <c r="D26" i="30"/>
  <c r="D25" i="30"/>
  <c r="D24" i="30"/>
  <c r="D23" i="30"/>
  <c r="D22" i="30"/>
  <c r="D12" i="30"/>
  <c r="D11" i="30"/>
  <c r="D10" i="30"/>
  <c r="D9" i="30"/>
  <c r="D8" i="30"/>
  <c r="D7" i="30"/>
  <c r="D6" i="30"/>
  <c r="D5" i="30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D28" i="53"/>
  <c r="D27" i="53"/>
  <c r="D26" i="53"/>
  <c r="D25" i="53"/>
  <c r="D24" i="53"/>
  <c r="D23" i="53"/>
  <c r="D22" i="53"/>
  <c r="D21" i="53"/>
  <c r="D12" i="53"/>
  <c r="D11" i="53"/>
  <c r="D10" i="53"/>
  <c r="D9" i="53"/>
  <c r="D8" i="53"/>
  <c r="D7" i="53"/>
  <c r="D6" i="53"/>
  <c r="D5" i="53"/>
  <c r="D29" i="12"/>
  <c r="D28" i="12"/>
  <c r="D27" i="12"/>
  <c r="D26" i="12"/>
  <c r="D25" i="12"/>
  <c r="D24" i="12"/>
  <c r="D23" i="12"/>
  <c r="D22" i="12"/>
  <c r="D12" i="12"/>
  <c r="D11" i="12"/>
  <c r="D10" i="12"/>
  <c r="D9" i="12"/>
  <c r="D8" i="12"/>
  <c r="D7" i="12"/>
  <c r="D6" i="12"/>
  <c r="D5" i="12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16" i="4"/>
  <c r="D21" i="4"/>
  <c r="D20" i="4"/>
  <c r="D19" i="4"/>
  <c r="D18" i="4"/>
  <c r="D17" i="4"/>
  <c r="D15" i="4"/>
  <c r="D14" i="4"/>
  <c r="D13" i="4"/>
  <c r="D12" i="4"/>
  <c r="D11" i="4"/>
  <c r="D10" i="4"/>
  <c r="D9" i="4"/>
  <c r="D8" i="4"/>
  <c r="D7" i="4"/>
  <c r="D6" i="4"/>
  <c r="D5" i="4"/>
  <c r="D4" i="4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G20" i="47" l="1"/>
  <c r="G8" i="47"/>
  <c r="K20" i="47"/>
  <c r="G9" i="47"/>
  <c r="G12" i="57"/>
  <c r="G10" i="57"/>
  <c r="G9" i="57" l="1"/>
  <c r="G11" i="57" s="1"/>
  <c r="C4" i="1" l="1"/>
  <c r="E11" i="1" l="1"/>
  <c r="E10" i="1"/>
  <c r="E9" i="1"/>
  <c r="E8" i="1"/>
  <c r="E7" i="1"/>
  <c r="E6" i="1"/>
  <c r="E5" i="1"/>
  <c r="E4" i="1"/>
  <c r="E22" i="2"/>
  <c r="F12" i="57" l="1"/>
  <c r="F10" i="57"/>
  <c r="F9" i="57"/>
  <c r="E12" i="57"/>
  <c r="E10" i="57"/>
  <c r="E9" i="57"/>
  <c r="D12" i="57"/>
  <c r="D10" i="57"/>
  <c r="D9" i="57"/>
  <c r="F11" i="57" l="1"/>
  <c r="D11" i="57"/>
  <c r="E11" i="57"/>
  <c r="C16" i="47" l="1"/>
  <c r="K10" i="34"/>
  <c r="K9" i="34"/>
  <c r="K8" i="34"/>
  <c r="K6" i="34"/>
  <c r="K5" i="34"/>
  <c r="K4" i="34"/>
  <c r="L7" i="17"/>
  <c r="L6" i="17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28" i="29"/>
  <c r="L27" i="29"/>
  <c r="L26" i="29"/>
  <c r="L25" i="29"/>
  <c r="L24" i="29"/>
  <c r="L23" i="29"/>
  <c r="L22" i="29"/>
  <c r="L21" i="29"/>
  <c r="L12" i="29"/>
  <c r="L11" i="29"/>
  <c r="L10" i="29"/>
  <c r="L9" i="29"/>
  <c r="L8" i="29"/>
  <c r="L7" i="29"/>
  <c r="L6" i="29"/>
  <c r="L5" i="29"/>
  <c r="L29" i="30"/>
  <c r="L28" i="30"/>
  <c r="L27" i="30"/>
  <c r="L26" i="30"/>
  <c r="L25" i="30"/>
  <c r="L24" i="30"/>
  <c r="L23" i="30"/>
  <c r="L22" i="30"/>
  <c r="L12" i="30"/>
  <c r="L11" i="30"/>
  <c r="L10" i="30"/>
  <c r="L9" i="30"/>
  <c r="L8" i="30"/>
  <c r="L7" i="30"/>
  <c r="L6" i="30"/>
  <c r="L5" i="30"/>
  <c r="L17" i="31"/>
  <c r="L16" i="31"/>
  <c r="L15" i="31"/>
  <c r="L14" i="31"/>
  <c r="L13" i="31"/>
  <c r="L12" i="31"/>
  <c r="L11" i="31"/>
  <c r="L10" i="31"/>
  <c r="L9" i="31"/>
  <c r="L8" i="31"/>
  <c r="L7" i="31"/>
  <c r="L6" i="31"/>
  <c r="L5" i="31"/>
  <c r="L17" i="32"/>
  <c r="L16" i="32"/>
  <c r="L15" i="32"/>
  <c r="L14" i="32"/>
  <c r="L13" i="32"/>
  <c r="L12" i="32"/>
  <c r="L11" i="32"/>
  <c r="L10" i="32"/>
  <c r="L9" i="32"/>
  <c r="L8" i="32"/>
  <c r="L7" i="32"/>
  <c r="L6" i="32"/>
  <c r="L5" i="32"/>
  <c r="L28" i="53"/>
  <c r="L27" i="53"/>
  <c r="L26" i="53"/>
  <c r="L25" i="53"/>
  <c r="L24" i="53"/>
  <c r="L23" i="53"/>
  <c r="L22" i="53"/>
  <c r="L21" i="53"/>
  <c r="L12" i="53"/>
  <c r="L11" i="53"/>
  <c r="L10" i="53"/>
  <c r="L9" i="53"/>
  <c r="L8" i="53"/>
  <c r="L7" i="53"/>
  <c r="L6" i="53"/>
  <c r="L5" i="53"/>
  <c r="L13" i="30" l="1"/>
  <c r="L30" i="30"/>
  <c r="L13" i="29"/>
  <c r="L29" i="29"/>
  <c r="L22" i="10"/>
  <c r="L29" i="53"/>
  <c r="L13" i="53"/>
  <c r="L18" i="32"/>
  <c r="L18" i="31"/>
  <c r="L29" i="12"/>
  <c r="L28" i="12"/>
  <c r="L27" i="12"/>
  <c r="L26" i="12"/>
  <c r="L25" i="12"/>
  <c r="L24" i="12"/>
  <c r="L23" i="12"/>
  <c r="L22" i="12"/>
  <c r="L12" i="12"/>
  <c r="L11" i="12"/>
  <c r="L10" i="12"/>
  <c r="L9" i="12"/>
  <c r="L8" i="12"/>
  <c r="L7" i="12"/>
  <c r="L6" i="12"/>
  <c r="L5" i="12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21" i="58"/>
  <c r="L20" i="58"/>
  <c r="L19" i="58"/>
  <c r="L18" i="58"/>
  <c r="L17" i="58"/>
  <c r="L16" i="58"/>
  <c r="L15" i="58"/>
  <c r="L14" i="58"/>
  <c r="L13" i="58"/>
  <c r="L12" i="58"/>
  <c r="L11" i="58"/>
  <c r="L10" i="58"/>
  <c r="L9" i="58"/>
  <c r="L8" i="58"/>
  <c r="L7" i="58"/>
  <c r="L6" i="58"/>
  <c r="L5" i="58"/>
  <c r="L4" i="58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"/>
  <c r="L20" i="2"/>
  <c r="L19" i="2"/>
  <c r="L18" i="2"/>
  <c r="L17" i="2"/>
  <c r="L16" i="2"/>
  <c r="L14" i="2"/>
  <c r="L13" i="2"/>
  <c r="L12" i="2"/>
  <c r="L11" i="2"/>
  <c r="L9" i="2"/>
  <c r="L8" i="2"/>
  <c r="L7" i="2"/>
  <c r="L6" i="2"/>
  <c r="L5" i="2"/>
  <c r="L4" i="2"/>
  <c r="L22" i="2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F16" i="47"/>
  <c r="L22" i="1" l="1"/>
  <c r="L13" i="12"/>
  <c r="L22" i="4"/>
  <c r="L22" i="6"/>
  <c r="L18" i="8"/>
  <c r="L22" i="3"/>
  <c r="L19" i="9"/>
  <c r="L22" i="5"/>
  <c r="L22" i="58"/>
  <c r="L30" i="12"/>
  <c r="D16" i="47"/>
  <c r="E16" i="47" l="1"/>
  <c r="G16" i="47" l="1"/>
  <c r="K16" i="47" s="1"/>
  <c r="H34" i="34"/>
  <c r="H30" i="34"/>
  <c r="H26" i="34"/>
  <c r="H22" i="34"/>
  <c r="H18" i="34"/>
  <c r="J13" i="47" l="1"/>
  <c r="F13" i="47"/>
  <c r="E13" i="47"/>
  <c r="D13" i="47"/>
  <c r="C13" i="47"/>
  <c r="H33" i="34"/>
  <c r="H32" i="34"/>
  <c r="H29" i="34"/>
  <c r="H28" i="34"/>
  <c r="H25" i="34"/>
  <c r="H24" i="34"/>
  <c r="H21" i="34"/>
  <c r="H20" i="34"/>
  <c r="H17" i="34"/>
  <c r="H16" i="34"/>
  <c r="H13" i="34"/>
  <c r="H12" i="34"/>
  <c r="H9" i="34"/>
  <c r="H8" i="34"/>
  <c r="H6" i="34"/>
  <c r="H5" i="34"/>
  <c r="H4" i="34"/>
  <c r="G13" i="47" l="1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28" i="29"/>
  <c r="I27" i="29"/>
  <c r="I26" i="29"/>
  <c r="I25" i="29"/>
  <c r="I24" i="29"/>
  <c r="I23" i="29"/>
  <c r="I22" i="29"/>
  <c r="I21" i="29"/>
  <c r="I12" i="29"/>
  <c r="I11" i="29"/>
  <c r="I10" i="29"/>
  <c r="I9" i="29"/>
  <c r="I8" i="29"/>
  <c r="I7" i="29"/>
  <c r="I6" i="29"/>
  <c r="I5" i="29"/>
  <c r="I29" i="30"/>
  <c r="I28" i="30"/>
  <c r="I27" i="30"/>
  <c r="I26" i="30"/>
  <c r="I25" i="30"/>
  <c r="I24" i="30"/>
  <c r="I23" i="30"/>
  <c r="I22" i="30"/>
  <c r="I12" i="30"/>
  <c r="I11" i="30"/>
  <c r="I10" i="30"/>
  <c r="I9" i="30"/>
  <c r="I8" i="30"/>
  <c r="I7" i="30"/>
  <c r="I6" i="30"/>
  <c r="I5" i="30"/>
  <c r="I17" i="31"/>
  <c r="I16" i="31"/>
  <c r="I15" i="31"/>
  <c r="I14" i="31"/>
  <c r="I13" i="31"/>
  <c r="I12" i="31"/>
  <c r="I11" i="31"/>
  <c r="I10" i="31"/>
  <c r="I9" i="31"/>
  <c r="I8" i="31"/>
  <c r="I7" i="31"/>
  <c r="I6" i="31"/>
  <c r="I5" i="31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28" i="53"/>
  <c r="I27" i="53"/>
  <c r="I26" i="53"/>
  <c r="I25" i="53"/>
  <c r="I24" i="53"/>
  <c r="I23" i="53"/>
  <c r="I22" i="53"/>
  <c r="I21" i="53"/>
  <c r="I12" i="53"/>
  <c r="I11" i="53"/>
  <c r="I10" i="53"/>
  <c r="I9" i="53"/>
  <c r="I8" i="53"/>
  <c r="I7" i="53"/>
  <c r="I6" i="53"/>
  <c r="I5" i="53"/>
  <c r="I29" i="12"/>
  <c r="I28" i="12"/>
  <c r="I27" i="12"/>
  <c r="I26" i="12"/>
  <c r="I25" i="12"/>
  <c r="I24" i="12"/>
  <c r="I23" i="12"/>
  <c r="I22" i="12"/>
  <c r="I12" i="12"/>
  <c r="I11" i="12"/>
  <c r="I10" i="12"/>
  <c r="I9" i="12"/>
  <c r="I8" i="12"/>
  <c r="I7" i="12"/>
  <c r="I6" i="12"/>
  <c r="I5" i="12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C28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I22" i="1" l="1"/>
  <c r="G28" i="58"/>
  <c r="C28" i="58" l="1"/>
  <c r="H21" i="58" l="1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G21" i="58" l="1"/>
  <c r="G20" i="58"/>
  <c r="G19" i="58"/>
  <c r="G18" i="58"/>
  <c r="G17" i="58"/>
  <c r="G16" i="58"/>
  <c r="G15" i="58"/>
  <c r="G14" i="58"/>
  <c r="G13" i="58"/>
  <c r="G12" i="58"/>
  <c r="G11" i="58"/>
  <c r="G10" i="58"/>
  <c r="G9" i="58"/>
  <c r="G8" i="58"/>
  <c r="G7" i="58"/>
  <c r="G6" i="58"/>
  <c r="G5" i="58"/>
  <c r="G4" i="58"/>
  <c r="F21" i="58"/>
  <c r="F20" i="58"/>
  <c r="F19" i="58"/>
  <c r="F18" i="58"/>
  <c r="F17" i="58"/>
  <c r="F16" i="58"/>
  <c r="F15" i="58"/>
  <c r="F14" i="58"/>
  <c r="F12" i="58"/>
  <c r="F13" i="58"/>
  <c r="F11" i="58"/>
  <c r="F10" i="58"/>
  <c r="F9" i="58"/>
  <c r="F8" i="58"/>
  <c r="F7" i="58"/>
  <c r="F6" i="58"/>
  <c r="F5" i="58"/>
  <c r="F4" i="58"/>
  <c r="E22" i="58"/>
  <c r="D22" i="58"/>
  <c r="C21" i="58"/>
  <c r="C20" i="58"/>
  <c r="C19" i="58"/>
  <c r="C18" i="58"/>
  <c r="C17" i="58"/>
  <c r="C16" i="58"/>
  <c r="C15" i="58"/>
  <c r="C14" i="58"/>
  <c r="C13" i="58"/>
  <c r="C12" i="58"/>
  <c r="C11" i="58"/>
  <c r="C10" i="58"/>
  <c r="C9" i="58"/>
  <c r="C8" i="58"/>
  <c r="C7" i="58"/>
  <c r="C6" i="58"/>
  <c r="C5" i="58"/>
  <c r="C4" i="58"/>
  <c r="K22" i="58"/>
  <c r="N19" i="58" l="1"/>
  <c r="N6" i="58"/>
  <c r="N20" i="58"/>
  <c r="J22" i="58"/>
  <c r="I22" i="58"/>
  <c r="M22" i="58"/>
  <c r="N8" i="58"/>
  <c r="N16" i="58"/>
  <c r="N21" i="58"/>
  <c r="H22" i="58"/>
  <c r="N17" i="58"/>
  <c r="N18" i="58"/>
  <c r="G22" i="58"/>
  <c r="F22" i="58"/>
  <c r="N4" i="58"/>
  <c r="N14" i="58"/>
  <c r="N12" i="58"/>
  <c r="N15" i="58"/>
  <c r="N11" i="58"/>
  <c r="N7" i="58"/>
  <c r="N5" i="58"/>
  <c r="N10" i="58"/>
  <c r="C22" i="58"/>
  <c r="N9" i="58"/>
  <c r="N13" i="58"/>
  <c r="H28" i="58"/>
  <c r="D30" i="58" s="1"/>
  <c r="E30" i="58" l="1"/>
  <c r="C30" i="58"/>
  <c r="F30" i="58"/>
  <c r="N22" i="58"/>
  <c r="K24" i="58" s="1"/>
  <c r="H30" i="58"/>
  <c r="M28" i="58"/>
  <c r="G30" i="58"/>
  <c r="F12" i="47"/>
  <c r="E12" i="47"/>
  <c r="D12" i="47"/>
  <c r="C12" i="47"/>
  <c r="G34" i="34"/>
  <c r="G33" i="34"/>
  <c r="G32" i="34"/>
  <c r="G30" i="34"/>
  <c r="G29" i="34"/>
  <c r="G28" i="34"/>
  <c r="G26" i="34"/>
  <c r="G25" i="34"/>
  <c r="G24" i="34"/>
  <c r="G22" i="34"/>
  <c r="G21" i="34"/>
  <c r="G20" i="34"/>
  <c r="G18" i="34"/>
  <c r="G17" i="34"/>
  <c r="G16" i="34"/>
  <c r="G14" i="34"/>
  <c r="G13" i="34"/>
  <c r="G12" i="34"/>
  <c r="G10" i="34"/>
  <c r="G9" i="34"/>
  <c r="G8" i="34"/>
  <c r="G6" i="34"/>
  <c r="G5" i="34"/>
  <c r="G4" i="34"/>
  <c r="H7" i="17"/>
  <c r="H6" i="17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28" i="29"/>
  <c r="H27" i="29"/>
  <c r="H26" i="29"/>
  <c r="H25" i="29"/>
  <c r="H24" i="29"/>
  <c r="H23" i="29"/>
  <c r="H22" i="29"/>
  <c r="H21" i="29"/>
  <c r="H12" i="29"/>
  <c r="H11" i="29"/>
  <c r="H10" i="29"/>
  <c r="H9" i="29"/>
  <c r="H8" i="29"/>
  <c r="H7" i="29"/>
  <c r="H6" i="29"/>
  <c r="H5" i="29"/>
  <c r="H29" i="30"/>
  <c r="H28" i="30"/>
  <c r="H27" i="30"/>
  <c r="H26" i="30"/>
  <c r="H25" i="30"/>
  <c r="H24" i="30"/>
  <c r="H23" i="30"/>
  <c r="H22" i="30"/>
  <c r="H12" i="30"/>
  <c r="H11" i="30"/>
  <c r="H10" i="30"/>
  <c r="H9" i="30"/>
  <c r="H8" i="30"/>
  <c r="H7" i="30"/>
  <c r="H6" i="30"/>
  <c r="H5" i="30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28" i="53"/>
  <c r="H27" i="53"/>
  <c r="H26" i="53"/>
  <c r="H25" i="53"/>
  <c r="H24" i="53"/>
  <c r="H23" i="53"/>
  <c r="H22" i="53"/>
  <c r="H21" i="53"/>
  <c r="H12" i="53"/>
  <c r="H11" i="53"/>
  <c r="H10" i="53"/>
  <c r="H9" i="53"/>
  <c r="H8" i="53"/>
  <c r="H7" i="53"/>
  <c r="H6" i="53"/>
  <c r="H5" i="53"/>
  <c r="H29" i="12"/>
  <c r="H28" i="12"/>
  <c r="H27" i="12"/>
  <c r="H26" i="12"/>
  <c r="H25" i="12"/>
  <c r="H24" i="12"/>
  <c r="H23" i="12"/>
  <c r="H22" i="12"/>
  <c r="H12" i="12"/>
  <c r="H11" i="12"/>
  <c r="H10" i="12"/>
  <c r="H9" i="12"/>
  <c r="H8" i="12"/>
  <c r="H7" i="12"/>
  <c r="H6" i="12"/>
  <c r="H5" i="12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21" i="1"/>
  <c r="H20" i="1"/>
  <c r="H19" i="1"/>
  <c r="H18" i="1"/>
  <c r="H17" i="1"/>
  <c r="H16" i="1"/>
  <c r="H15" i="1"/>
  <c r="H14" i="1"/>
  <c r="H12" i="1"/>
  <c r="H11" i="1"/>
  <c r="H10" i="1"/>
  <c r="H9" i="1"/>
  <c r="H8" i="1"/>
  <c r="H6" i="1"/>
  <c r="H5" i="1"/>
  <c r="J24" i="58" l="1"/>
  <c r="D24" i="58"/>
  <c r="G24" i="58"/>
  <c r="C24" i="58"/>
  <c r="E24" i="58"/>
  <c r="H24" i="58"/>
  <c r="F24" i="58"/>
  <c r="I24" i="58"/>
  <c r="L24" i="58"/>
  <c r="M24" i="58"/>
  <c r="N24" i="58"/>
  <c r="M27" i="58"/>
  <c r="M29" i="58" s="1"/>
  <c r="N29" i="58" s="1"/>
  <c r="G12" i="47"/>
  <c r="N27" i="58" l="1"/>
  <c r="N28" i="58"/>
  <c r="E22" i="1" l="1"/>
  <c r="E22" i="5"/>
  <c r="J22" i="4" l="1"/>
  <c r="J22" i="6"/>
  <c r="J22" i="3"/>
  <c r="J22" i="5"/>
  <c r="J22" i="1" l="1"/>
  <c r="I22" i="3" l="1"/>
  <c r="I30" i="12"/>
  <c r="K17" i="47" l="1"/>
  <c r="J11" i="47" l="1"/>
  <c r="F11" i="47"/>
  <c r="E11" i="47"/>
  <c r="G11" i="47" s="1"/>
  <c r="D11" i="47"/>
  <c r="C11" i="47"/>
  <c r="F34" i="34"/>
  <c r="F33" i="34"/>
  <c r="F32" i="34"/>
  <c r="F30" i="34"/>
  <c r="F29" i="34"/>
  <c r="F28" i="34"/>
  <c r="F26" i="34"/>
  <c r="F25" i="34"/>
  <c r="F24" i="34"/>
  <c r="F22" i="34"/>
  <c r="F21" i="34"/>
  <c r="F20" i="34"/>
  <c r="F18" i="34"/>
  <c r="F17" i="34"/>
  <c r="F16" i="34"/>
  <c r="F14" i="34"/>
  <c r="F13" i="34"/>
  <c r="F12" i="34"/>
  <c r="F10" i="34"/>
  <c r="F9" i="34"/>
  <c r="F8" i="34"/>
  <c r="F6" i="34"/>
  <c r="F5" i="34"/>
  <c r="F4" i="34"/>
  <c r="G7" i="17"/>
  <c r="G6" i="17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28" i="29"/>
  <c r="G27" i="29"/>
  <c r="G26" i="29"/>
  <c r="G25" i="29"/>
  <c r="G24" i="29"/>
  <c r="G23" i="29"/>
  <c r="G22" i="29"/>
  <c r="G21" i="29"/>
  <c r="G12" i="29"/>
  <c r="G11" i="29"/>
  <c r="G10" i="29"/>
  <c r="G9" i="29"/>
  <c r="G8" i="29"/>
  <c r="G7" i="29"/>
  <c r="G6" i="29"/>
  <c r="G5" i="29"/>
  <c r="G29" i="30"/>
  <c r="G28" i="30"/>
  <c r="G27" i="30"/>
  <c r="G26" i="30"/>
  <c r="G25" i="30"/>
  <c r="G24" i="30"/>
  <c r="G23" i="30"/>
  <c r="G22" i="30"/>
  <c r="G12" i="30"/>
  <c r="G11" i="30"/>
  <c r="G10" i="30"/>
  <c r="G9" i="30"/>
  <c r="G8" i="30"/>
  <c r="G7" i="30"/>
  <c r="G6" i="30"/>
  <c r="G5" i="30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17" i="32"/>
  <c r="G16" i="32"/>
  <c r="G15" i="32"/>
  <c r="G14" i="32"/>
  <c r="G13" i="32"/>
  <c r="G12" i="32"/>
  <c r="G11" i="32"/>
  <c r="G10" i="32"/>
  <c r="G9" i="32"/>
  <c r="G8" i="32"/>
  <c r="G7" i="32"/>
  <c r="G6" i="32"/>
  <c r="G5" i="32"/>
  <c r="G28" i="53"/>
  <c r="G27" i="53"/>
  <c r="G26" i="53"/>
  <c r="G25" i="53"/>
  <c r="G24" i="53"/>
  <c r="G23" i="53"/>
  <c r="G22" i="53"/>
  <c r="G21" i="53"/>
  <c r="G12" i="53"/>
  <c r="G11" i="53"/>
  <c r="G10" i="53"/>
  <c r="G9" i="53"/>
  <c r="G8" i="53"/>
  <c r="G7" i="53"/>
  <c r="G6" i="53"/>
  <c r="G5" i="53"/>
  <c r="G29" i="12"/>
  <c r="G28" i="12"/>
  <c r="G27" i="12"/>
  <c r="G26" i="12"/>
  <c r="G25" i="12"/>
  <c r="G24" i="12"/>
  <c r="G23" i="12"/>
  <c r="G22" i="12"/>
  <c r="G12" i="12"/>
  <c r="G11" i="12"/>
  <c r="G10" i="12"/>
  <c r="G9" i="12"/>
  <c r="G8" i="12"/>
  <c r="G7" i="12"/>
  <c r="G6" i="12"/>
  <c r="G5" i="12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22" i="2"/>
  <c r="G21" i="2"/>
  <c r="G20" i="2"/>
  <c r="G19" i="2"/>
  <c r="G18" i="2"/>
  <c r="G17" i="2"/>
  <c r="G16" i="2"/>
  <c r="G15" i="2"/>
  <c r="G14" i="2"/>
  <c r="G12" i="2"/>
  <c r="G11" i="2"/>
  <c r="G10" i="2"/>
  <c r="G9" i="2"/>
  <c r="G8" i="2"/>
  <c r="G7" i="2"/>
  <c r="G6" i="2"/>
  <c r="G5" i="2"/>
  <c r="G4" i="2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N4" i="1" s="1"/>
  <c r="J10" i="47"/>
  <c r="F10" i="47"/>
  <c r="E10" i="47"/>
  <c r="D10" i="47"/>
  <c r="C10" i="47"/>
  <c r="E34" i="34"/>
  <c r="E33" i="34"/>
  <c r="E32" i="34"/>
  <c r="E30" i="34"/>
  <c r="E29" i="34"/>
  <c r="E28" i="34"/>
  <c r="E26" i="34"/>
  <c r="E25" i="34"/>
  <c r="E24" i="34"/>
  <c r="E22" i="34"/>
  <c r="E21" i="34"/>
  <c r="E20" i="34"/>
  <c r="E18" i="34"/>
  <c r="E17" i="34"/>
  <c r="E16" i="34"/>
  <c r="E14" i="34"/>
  <c r="E13" i="34"/>
  <c r="E12" i="34"/>
  <c r="E10" i="34"/>
  <c r="E9" i="34"/>
  <c r="E8" i="34"/>
  <c r="E6" i="34"/>
  <c r="E5" i="34"/>
  <c r="E4" i="34"/>
  <c r="F7" i="17"/>
  <c r="F6" i="17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28" i="29"/>
  <c r="F27" i="29"/>
  <c r="F26" i="29"/>
  <c r="F25" i="29"/>
  <c r="F24" i="29"/>
  <c r="F23" i="29"/>
  <c r="F22" i="29"/>
  <c r="F21" i="29"/>
  <c r="F12" i="29"/>
  <c r="F11" i="29"/>
  <c r="F10" i="29"/>
  <c r="F9" i="29"/>
  <c r="F8" i="29"/>
  <c r="F7" i="29"/>
  <c r="F6" i="29"/>
  <c r="F5" i="29"/>
  <c r="F29" i="30"/>
  <c r="F28" i="30"/>
  <c r="F27" i="30"/>
  <c r="F26" i="30"/>
  <c r="F25" i="30"/>
  <c r="F24" i="30"/>
  <c r="F23" i="30"/>
  <c r="F22" i="30"/>
  <c r="F12" i="30"/>
  <c r="F11" i="30"/>
  <c r="F10" i="30"/>
  <c r="F9" i="30"/>
  <c r="F8" i="30"/>
  <c r="F7" i="30"/>
  <c r="F6" i="30"/>
  <c r="F5" i="30"/>
  <c r="F17" i="31"/>
  <c r="F16" i="31"/>
  <c r="F15" i="31"/>
  <c r="F14" i="31"/>
  <c r="F13" i="31"/>
  <c r="F12" i="31"/>
  <c r="F11" i="31"/>
  <c r="F10" i="31"/>
  <c r="F9" i="31"/>
  <c r="F8" i="31"/>
  <c r="F7" i="31"/>
  <c r="F6" i="31"/>
  <c r="F5" i="31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28" i="53"/>
  <c r="F27" i="53"/>
  <c r="F26" i="53"/>
  <c r="F25" i="53"/>
  <c r="F24" i="53"/>
  <c r="F23" i="53"/>
  <c r="F22" i="53"/>
  <c r="F21" i="53"/>
  <c r="F12" i="53"/>
  <c r="F11" i="53"/>
  <c r="F10" i="53"/>
  <c r="F9" i="53"/>
  <c r="F8" i="53"/>
  <c r="F7" i="53"/>
  <c r="F6" i="53"/>
  <c r="F5" i="53"/>
  <c r="F29" i="12"/>
  <c r="F28" i="12"/>
  <c r="F27" i="12"/>
  <c r="F26" i="12"/>
  <c r="F25" i="12"/>
  <c r="F24" i="12"/>
  <c r="F23" i="12"/>
  <c r="F22" i="12"/>
  <c r="F12" i="12"/>
  <c r="F11" i="12"/>
  <c r="F10" i="12"/>
  <c r="F9" i="12"/>
  <c r="F8" i="12"/>
  <c r="F7" i="12"/>
  <c r="F6" i="12"/>
  <c r="F5" i="12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22" i="5" l="1"/>
  <c r="F22" i="1"/>
  <c r="K11" i="47"/>
  <c r="F22" i="3"/>
  <c r="G10" i="47"/>
  <c r="K8" i="47" l="1"/>
  <c r="J7" i="47"/>
  <c r="F7" i="47"/>
  <c r="E7" i="47"/>
  <c r="D7" i="47"/>
  <c r="C7" i="47"/>
  <c r="B34" i="34"/>
  <c r="B33" i="34"/>
  <c r="B32" i="34"/>
  <c r="B30" i="34"/>
  <c r="B29" i="34"/>
  <c r="B28" i="34"/>
  <c r="B26" i="34"/>
  <c r="B25" i="34"/>
  <c r="B24" i="34"/>
  <c r="B22" i="34"/>
  <c r="B21" i="34"/>
  <c r="B20" i="34"/>
  <c r="B18" i="34"/>
  <c r="B17" i="34"/>
  <c r="B16" i="34"/>
  <c r="B14" i="34"/>
  <c r="B13" i="34"/>
  <c r="B12" i="34"/>
  <c r="B10" i="34"/>
  <c r="B9" i="34"/>
  <c r="B8" i="34"/>
  <c r="B6" i="34"/>
  <c r="B5" i="34"/>
  <c r="B4" i="34"/>
  <c r="C7" i="17"/>
  <c r="C6" i="17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28" i="29"/>
  <c r="C27" i="29"/>
  <c r="C26" i="29"/>
  <c r="C25" i="29"/>
  <c r="C24" i="29"/>
  <c r="C23" i="29"/>
  <c r="C22" i="29"/>
  <c r="C21" i="29"/>
  <c r="C12" i="29"/>
  <c r="C11" i="29"/>
  <c r="C10" i="29"/>
  <c r="C9" i="29"/>
  <c r="C8" i="29"/>
  <c r="C7" i="29"/>
  <c r="C6" i="29"/>
  <c r="C5" i="29"/>
  <c r="C29" i="30"/>
  <c r="C28" i="30"/>
  <c r="C27" i="30"/>
  <c r="C26" i="30"/>
  <c r="C25" i="30"/>
  <c r="C24" i="30"/>
  <c r="C23" i="30"/>
  <c r="C22" i="30"/>
  <c r="C12" i="30"/>
  <c r="C11" i="30"/>
  <c r="C10" i="30"/>
  <c r="C9" i="30"/>
  <c r="C8" i="30"/>
  <c r="C7" i="30"/>
  <c r="C6" i="30"/>
  <c r="C5" i="30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C28" i="53"/>
  <c r="C27" i="53"/>
  <c r="C26" i="53"/>
  <c r="C25" i="53"/>
  <c r="C24" i="53"/>
  <c r="C23" i="53"/>
  <c r="C22" i="53"/>
  <c r="C21" i="53"/>
  <c r="C12" i="53"/>
  <c r="C11" i="53"/>
  <c r="C10" i="53"/>
  <c r="C9" i="53"/>
  <c r="C8" i="53"/>
  <c r="C7" i="53"/>
  <c r="C6" i="53"/>
  <c r="C5" i="53"/>
  <c r="C29" i="12"/>
  <c r="C28" i="12"/>
  <c r="C27" i="12"/>
  <c r="C26" i="12"/>
  <c r="C25" i="12"/>
  <c r="C24" i="12"/>
  <c r="C23" i="12"/>
  <c r="C22" i="12"/>
  <c r="C12" i="12"/>
  <c r="C11" i="12"/>
  <c r="C10" i="12"/>
  <c r="C9" i="12"/>
  <c r="C8" i="12"/>
  <c r="C7" i="12"/>
  <c r="C6" i="12"/>
  <c r="C5" i="12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1" i="1"/>
  <c r="C20" i="1"/>
  <c r="C19" i="1"/>
  <c r="C18" i="1"/>
  <c r="C17" i="1"/>
  <c r="C16" i="1"/>
  <c r="C15" i="1"/>
  <c r="C14" i="1"/>
  <c r="C13" i="1"/>
  <c r="C12" i="1"/>
  <c r="C11" i="1"/>
  <c r="N11" i="1" s="1"/>
  <c r="C10" i="1"/>
  <c r="C9" i="1"/>
  <c r="C8" i="1"/>
  <c r="C7" i="1"/>
  <c r="C6" i="1"/>
  <c r="N6" i="1" s="1"/>
  <c r="C5" i="1"/>
  <c r="N5" i="1" s="1"/>
  <c r="C22" i="6" l="1"/>
  <c r="D18" i="8"/>
  <c r="G7" i="47"/>
  <c r="K7" i="47" s="1"/>
  <c r="I19" i="47"/>
  <c r="F19" i="47"/>
  <c r="E19" i="47"/>
  <c r="D19" i="47"/>
  <c r="C19" i="47"/>
  <c r="C13" i="17"/>
  <c r="C12" i="17"/>
  <c r="C28" i="10"/>
  <c r="C28" i="5"/>
  <c r="C28" i="4"/>
  <c r="C28" i="3"/>
  <c r="C28" i="2"/>
  <c r="C28" i="1"/>
  <c r="G19" i="47" l="1"/>
  <c r="K19" i="47" s="1"/>
  <c r="I23" i="47"/>
  <c r="E23" i="47"/>
  <c r="F23" i="47"/>
  <c r="D23" i="47"/>
  <c r="G13" i="17"/>
  <c r="G12" i="17"/>
  <c r="G28" i="10"/>
  <c r="G28" i="6"/>
  <c r="G28" i="5"/>
  <c r="G28" i="4"/>
  <c r="G28" i="3"/>
  <c r="G28" i="2"/>
  <c r="G23" i="47" l="1"/>
  <c r="K23" i="47" s="1"/>
  <c r="H28" i="1"/>
  <c r="E30" i="1" s="1"/>
  <c r="C18" i="47"/>
  <c r="I18" i="47"/>
  <c r="D18" i="47"/>
  <c r="H28" i="3"/>
  <c r="D30" i="3" s="1"/>
  <c r="H12" i="17"/>
  <c r="M12" i="17" s="1"/>
  <c r="E18" i="47"/>
  <c r="H13" i="17"/>
  <c r="M13" i="17" s="1"/>
  <c r="F18" i="47"/>
  <c r="H28" i="4"/>
  <c r="G30" i="4" s="1"/>
  <c r="H28" i="2"/>
  <c r="M28" i="2" s="1"/>
  <c r="H28" i="5"/>
  <c r="H28" i="10"/>
  <c r="E30" i="10" s="1"/>
  <c r="H28" i="6"/>
  <c r="D30" i="6" s="1"/>
  <c r="G18" i="47"/>
  <c r="M6" i="34"/>
  <c r="N7" i="17"/>
  <c r="L13" i="17" s="1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15" i="3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21" i="1"/>
  <c r="N20" i="1"/>
  <c r="N19" i="1"/>
  <c r="N18" i="1"/>
  <c r="N17" i="1"/>
  <c r="N16" i="1"/>
  <c r="N15" i="1"/>
  <c r="N14" i="1"/>
  <c r="N13" i="1"/>
  <c r="N12" i="1"/>
  <c r="N10" i="1"/>
  <c r="N9" i="1"/>
  <c r="N8" i="1"/>
  <c r="N7" i="1"/>
  <c r="F30" i="3" l="1"/>
  <c r="N13" i="17"/>
  <c r="M28" i="1"/>
  <c r="F30" i="1"/>
  <c r="F30" i="2"/>
  <c r="H30" i="1"/>
  <c r="K21" i="47"/>
  <c r="G30" i="3"/>
  <c r="E30" i="3"/>
  <c r="N22" i="2"/>
  <c r="F30" i="4"/>
  <c r="C30" i="3"/>
  <c r="D30" i="2"/>
  <c r="H30" i="3"/>
  <c r="D30" i="1"/>
  <c r="G30" i="10"/>
  <c r="E30" i="4"/>
  <c r="M28" i="6"/>
  <c r="H30" i="6"/>
  <c r="C30" i="6"/>
  <c r="E30" i="6"/>
  <c r="M28" i="10"/>
  <c r="D30" i="10"/>
  <c r="H30" i="10"/>
  <c r="C30" i="10"/>
  <c r="D30" i="5"/>
  <c r="H30" i="5"/>
  <c r="E30" i="5"/>
  <c r="C30" i="5"/>
  <c r="F30" i="6"/>
  <c r="F30" i="5"/>
  <c r="C30" i="1"/>
  <c r="F30" i="10"/>
  <c r="G30" i="5"/>
  <c r="G30" i="6"/>
  <c r="M28" i="4"/>
  <c r="D30" i="4"/>
  <c r="H30" i="4"/>
  <c r="C30" i="4"/>
  <c r="M17" i="34"/>
  <c r="M14" i="34"/>
  <c r="M13" i="34"/>
  <c r="M12" i="34"/>
  <c r="M10" i="34"/>
  <c r="M9" i="34"/>
  <c r="M8" i="34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17" i="8"/>
  <c r="N16" i="8"/>
  <c r="N15" i="8"/>
  <c r="N14" i="8"/>
  <c r="N13" i="8"/>
  <c r="N12" i="8"/>
  <c r="N11" i="8"/>
  <c r="N10" i="8"/>
  <c r="N9" i="8"/>
  <c r="N8" i="8"/>
  <c r="N7" i="8"/>
  <c r="N6" i="8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  <c r="N22" i="6" l="1"/>
  <c r="E24" i="2"/>
  <c r="I24" i="2"/>
  <c r="M24" i="2"/>
  <c r="J24" i="2"/>
  <c r="K24" i="2"/>
  <c r="N19" i="9"/>
  <c r="E22" i="10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21" i="3"/>
  <c r="N20" i="3"/>
  <c r="N19" i="3"/>
  <c r="N18" i="3"/>
  <c r="N17" i="3"/>
  <c r="N16" i="3"/>
  <c r="N14" i="3"/>
  <c r="N13" i="3"/>
  <c r="N12" i="3"/>
  <c r="N11" i="3"/>
  <c r="N10" i="3"/>
  <c r="N9" i="3"/>
  <c r="N8" i="3"/>
  <c r="N7" i="3"/>
  <c r="N6" i="3"/>
  <c r="N5" i="3"/>
  <c r="N4" i="3"/>
  <c r="N22" i="3" l="1"/>
  <c r="L24" i="3" s="1"/>
  <c r="N22" i="4"/>
  <c r="L24" i="4" s="1"/>
  <c r="N6" i="17"/>
  <c r="L12" i="17" s="1"/>
  <c r="N12" i="17" s="1"/>
  <c r="N5" i="8"/>
  <c r="N18" i="8" s="1"/>
  <c r="D20" i="8" s="1"/>
  <c r="M5" i="34" l="1"/>
  <c r="M4" i="34"/>
  <c r="G6" i="47"/>
  <c r="G24" i="47" s="1"/>
  <c r="E6" i="47"/>
  <c r="K9" i="47" l="1"/>
  <c r="C30" i="30"/>
  <c r="F30" i="30" l="1"/>
  <c r="G30" i="30" l="1"/>
  <c r="M30" i="30" l="1"/>
  <c r="N12" i="31" l="1"/>
  <c r="K22" i="47" l="1"/>
  <c r="N29" i="30" l="1"/>
  <c r="J18" i="47" l="1"/>
  <c r="H18" i="47"/>
  <c r="M28" i="5" l="1"/>
  <c r="M28" i="3"/>
  <c r="C30" i="2"/>
  <c r="E30" i="2"/>
  <c r="G30" i="2"/>
  <c r="G30" i="1"/>
  <c r="M22" i="10" l="1"/>
  <c r="K18" i="47" l="1"/>
  <c r="K15" i="47"/>
  <c r="K13" i="47"/>
  <c r="K12" i="47"/>
  <c r="K10" i="47"/>
  <c r="J6" i="47"/>
  <c r="J24" i="47" s="1"/>
  <c r="I6" i="47"/>
  <c r="I24" i="47" s="1"/>
  <c r="H6" i="47"/>
  <c r="H24" i="47" s="1"/>
  <c r="F6" i="47"/>
  <c r="F24" i="47" s="1"/>
  <c r="E24" i="47"/>
  <c r="D6" i="47"/>
  <c r="D24" i="47" s="1"/>
  <c r="C6" i="47"/>
  <c r="C24" i="47" s="1"/>
  <c r="M34" i="34"/>
  <c r="M33" i="34"/>
  <c r="M32" i="34"/>
  <c r="M30" i="34"/>
  <c r="M28" i="34"/>
  <c r="M26" i="34"/>
  <c r="M25" i="34"/>
  <c r="M24" i="34"/>
  <c r="M22" i="34"/>
  <c r="M21" i="34"/>
  <c r="M20" i="34"/>
  <c r="M18" i="34"/>
  <c r="M16" i="34"/>
  <c r="K22" i="10"/>
  <c r="J22" i="10"/>
  <c r="I22" i="10"/>
  <c r="H22" i="10"/>
  <c r="G22" i="10"/>
  <c r="F22" i="10"/>
  <c r="D22" i="10"/>
  <c r="C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M29" i="29"/>
  <c r="K29" i="29"/>
  <c r="J29" i="29"/>
  <c r="I29" i="29"/>
  <c r="H29" i="29"/>
  <c r="G29" i="29"/>
  <c r="F29" i="29"/>
  <c r="E29" i="29"/>
  <c r="D29" i="29"/>
  <c r="C29" i="29"/>
  <c r="N28" i="29"/>
  <c r="N27" i="29"/>
  <c r="N26" i="29"/>
  <c r="N25" i="29"/>
  <c r="N24" i="29"/>
  <c r="N23" i="29"/>
  <c r="N22" i="29"/>
  <c r="N21" i="29"/>
  <c r="M13" i="29"/>
  <c r="K13" i="29"/>
  <c r="J13" i="29"/>
  <c r="I13" i="29"/>
  <c r="H13" i="29"/>
  <c r="G13" i="29"/>
  <c r="F13" i="29"/>
  <c r="E13" i="29"/>
  <c r="D13" i="29"/>
  <c r="C13" i="29"/>
  <c r="N12" i="29"/>
  <c r="N11" i="29"/>
  <c r="N10" i="29"/>
  <c r="N9" i="29"/>
  <c r="N8" i="29"/>
  <c r="N7" i="29"/>
  <c r="N6" i="29"/>
  <c r="N5" i="29"/>
  <c r="K30" i="30"/>
  <c r="J30" i="30"/>
  <c r="I30" i="30"/>
  <c r="H30" i="30"/>
  <c r="E30" i="30"/>
  <c r="D30" i="30"/>
  <c r="N28" i="30"/>
  <c r="N27" i="30"/>
  <c r="N26" i="30"/>
  <c r="N25" i="30"/>
  <c r="N24" i="30"/>
  <c r="N23" i="30"/>
  <c r="N22" i="30"/>
  <c r="M13" i="30"/>
  <c r="K13" i="30"/>
  <c r="J13" i="30"/>
  <c r="I13" i="30"/>
  <c r="H13" i="30"/>
  <c r="G13" i="30"/>
  <c r="F13" i="30"/>
  <c r="E13" i="30"/>
  <c r="D13" i="30"/>
  <c r="C13" i="30"/>
  <c r="N12" i="30"/>
  <c r="N11" i="30"/>
  <c r="N10" i="30"/>
  <c r="N9" i="30"/>
  <c r="N8" i="30"/>
  <c r="N7" i="30"/>
  <c r="N6" i="30"/>
  <c r="N5" i="30"/>
  <c r="M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N13" i="31"/>
  <c r="N11" i="31"/>
  <c r="N10" i="31"/>
  <c r="N9" i="31"/>
  <c r="N8" i="31"/>
  <c r="N7" i="31"/>
  <c r="N6" i="31"/>
  <c r="N5" i="31"/>
  <c r="M18" i="32"/>
  <c r="K18" i="32"/>
  <c r="J18" i="32"/>
  <c r="I18" i="32"/>
  <c r="H18" i="32"/>
  <c r="G18" i="32"/>
  <c r="F18" i="32"/>
  <c r="E18" i="32"/>
  <c r="D18" i="32"/>
  <c r="C18" i="32"/>
  <c r="N17" i="32"/>
  <c r="N16" i="32"/>
  <c r="N15" i="32"/>
  <c r="N14" i="32"/>
  <c r="N13" i="32"/>
  <c r="N12" i="32"/>
  <c r="N11" i="32"/>
  <c r="N10" i="32"/>
  <c r="N9" i="32"/>
  <c r="N8" i="32"/>
  <c r="N7" i="32"/>
  <c r="N6" i="32"/>
  <c r="N5" i="32"/>
  <c r="M29" i="53"/>
  <c r="K29" i="53"/>
  <c r="J29" i="53"/>
  <c r="I29" i="53"/>
  <c r="H29" i="53"/>
  <c r="G29" i="53"/>
  <c r="F29" i="53"/>
  <c r="E29" i="53"/>
  <c r="D29" i="53"/>
  <c r="C29" i="53"/>
  <c r="N28" i="53"/>
  <c r="N27" i="53"/>
  <c r="N26" i="53"/>
  <c r="N25" i="53"/>
  <c r="N24" i="53"/>
  <c r="N23" i="53"/>
  <c r="N22" i="53"/>
  <c r="N21" i="53"/>
  <c r="M13" i="53"/>
  <c r="K13" i="53"/>
  <c r="J13" i="53"/>
  <c r="I13" i="53"/>
  <c r="H13" i="53"/>
  <c r="G13" i="53"/>
  <c r="F13" i="53"/>
  <c r="E13" i="53"/>
  <c r="D13" i="53"/>
  <c r="C13" i="53"/>
  <c r="N12" i="53"/>
  <c r="N11" i="53"/>
  <c r="N10" i="53"/>
  <c r="N9" i="53"/>
  <c r="N8" i="53"/>
  <c r="N7" i="53"/>
  <c r="N6" i="53"/>
  <c r="N5" i="53"/>
  <c r="M30" i="12"/>
  <c r="J30" i="12"/>
  <c r="H30" i="12"/>
  <c r="G30" i="12"/>
  <c r="F30" i="12"/>
  <c r="E30" i="12"/>
  <c r="D30" i="12"/>
  <c r="C30" i="12"/>
  <c r="N29" i="12"/>
  <c r="N28" i="12"/>
  <c r="N27" i="12"/>
  <c r="N26" i="12"/>
  <c r="N25" i="12"/>
  <c r="N24" i="12"/>
  <c r="N23" i="12"/>
  <c r="N22" i="12"/>
  <c r="M13" i="12"/>
  <c r="K13" i="12"/>
  <c r="J13" i="12"/>
  <c r="I13" i="12"/>
  <c r="H13" i="12"/>
  <c r="G13" i="12"/>
  <c r="F13" i="12"/>
  <c r="E13" i="12"/>
  <c r="D13" i="12"/>
  <c r="C13" i="12"/>
  <c r="N12" i="12"/>
  <c r="N11" i="12"/>
  <c r="N10" i="12"/>
  <c r="N9" i="12"/>
  <c r="N8" i="12"/>
  <c r="N7" i="12"/>
  <c r="N6" i="12"/>
  <c r="N5" i="12"/>
  <c r="M19" i="9"/>
  <c r="K19" i="9"/>
  <c r="J19" i="9"/>
  <c r="I19" i="9"/>
  <c r="H19" i="9"/>
  <c r="G19" i="9"/>
  <c r="F19" i="9"/>
  <c r="E19" i="9"/>
  <c r="E21" i="9" s="1"/>
  <c r="D19" i="9"/>
  <c r="C19" i="9"/>
  <c r="M18" i="8"/>
  <c r="K18" i="8"/>
  <c r="K20" i="8" s="1"/>
  <c r="J18" i="8"/>
  <c r="I18" i="8"/>
  <c r="I20" i="8" s="1"/>
  <c r="H18" i="8"/>
  <c r="G18" i="8"/>
  <c r="F18" i="8"/>
  <c r="E18" i="8"/>
  <c r="C18" i="8"/>
  <c r="M22" i="6"/>
  <c r="K22" i="6"/>
  <c r="K24" i="6" s="1"/>
  <c r="I22" i="6"/>
  <c r="H22" i="6"/>
  <c r="G22" i="6"/>
  <c r="F22" i="6"/>
  <c r="F24" i="6" s="1"/>
  <c r="E22" i="6"/>
  <c r="E24" i="6" s="1"/>
  <c r="D22" i="6"/>
  <c r="M22" i="5"/>
  <c r="K22" i="5"/>
  <c r="I22" i="5"/>
  <c r="H22" i="5"/>
  <c r="F22" i="5"/>
  <c r="D22" i="5"/>
  <c r="C22" i="5"/>
  <c r="M22" i="4"/>
  <c r="K22" i="4"/>
  <c r="I22" i="4"/>
  <c r="H22" i="4"/>
  <c r="G22" i="4"/>
  <c r="F22" i="4"/>
  <c r="E22" i="4"/>
  <c r="E24" i="4" s="1"/>
  <c r="D22" i="4"/>
  <c r="C22" i="4"/>
  <c r="M22" i="3"/>
  <c r="K22" i="3"/>
  <c r="H22" i="3"/>
  <c r="G22" i="3"/>
  <c r="E22" i="3"/>
  <c r="D22" i="3"/>
  <c r="C22" i="3"/>
  <c r="N24" i="2"/>
  <c r="M22" i="1"/>
  <c r="H22" i="1"/>
  <c r="G22" i="1"/>
  <c r="D22" i="1"/>
  <c r="C22" i="1"/>
  <c r="N22" i="1" l="1"/>
  <c r="D24" i="1" s="1"/>
  <c r="N22" i="10"/>
  <c r="N22" i="5"/>
  <c r="M27" i="5" s="1"/>
  <c r="N13" i="29"/>
  <c r="N29" i="29"/>
  <c r="N30" i="30"/>
  <c r="H32" i="30" s="1"/>
  <c r="N29" i="53"/>
  <c r="N31" i="53" s="1"/>
  <c r="H30" i="2"/>
  <c r="N18" i="32"/>
  <c r="N20" i="32" s="1"/>
  <c r="K6" i="47"/>
  <c r="K24" i="47" s="1"/>
  <c r="N13" i="30"/>
  <c r="N16" i="30" s="1"/>
  <c r="N18" i="31"/>
  <c r="N20" i="31" s="1"/>
  <c r="N13" i="53"/>
  <c r="N15" i="53" s="1"/>
  <c r="N30" i="12"/>
  <c r="N32" i="12" s="1"/>
  <c r="N13" i="12"/>
  <c r="N15" i="12" s="1"/>
  <c r="N21" i="9"/>
  <c r="N20" i="8"/>
  <c r="D24" i="4"/>
  <c r="D24" i="3"/>
  <c r="C24" i="2"/>
  <c r="G24" i="2"/>
  <c r="M27" i="2"/>
  <c r="M29" i="2" s="1"/>
  <c r="D24" i="2"/>
  <c r="F24" i="2"/>
  <c r="H24" i="2"/>
  <c r="L24" i="2"/>
  <c r="E24" i="10" l="1"/>
  <c r="L24" i="10"/>
  <c r="N31" i="29"/>
  <c r="L31" i="29"/>
  <c r="N15" i="29"/>
  <c r="E15" i="29"/>
  <c r="C15" i="29"/>
  <c r="L15" i="29"/>
  <c r="L24" i="1"/>
  <c r="K24" i="1"/>
  <c r="D24" i="10"/>
  <c r="E24" i="5"/>
  <c r="L24" i="5"/>
  <c r="E32" i="12"/>
  <c r="M27" i="1"/>
  <c r="E24" i="1"/>
  <c r="C24" i="1"/>
  <c r="N27" i="2"/>
  <c r="M27" i="6"/>
  <c r="J24" i="6"/>
  <c r="F15" i="29"/>
  <c r="I15" i="29"/>
  <c r="D15" i="29"/>
  <c r="G15" i="29"/>
  <c r="J15" i="29"/>
  <c r="M15" i="29"/>
  <c r="H15" i="29"/>
  <c r="K15" i="29"/>
  <c r="I31" i="29"/>
  <c r="D31" i="29"/>
  <c r="M31" i="29"/>
  <c r="K31" i="29"/>
  <c r="E31" i="29"/>
  <c r="J31" i="29"/>
  <c r="G31" i="29"/>
  <c r="C31" i="29"/>
  <c r="H31" i="29"/>
  <c r="F31" i="29"/>
  <c r="N24" i="6"/>
  <c r="H24" i="6"/>
  <c r="L24" i="6"/>
  <c r="D24" i="6"/>
  <c r="G24" i="6"/>
  <c r="C15" i="12"/>
  <c r="G24" i="10"/>
  <c r="K24" i="10"/>
  <c r="C24" i="10"/>
  <c r="D20" i="32"/>
  <c r="M20" i="8"/>
  <c r="L20" i="8"/>
  <c r="E20" i="8"/>
  <c r="H20" i="8"/>
  <c r="C24" i="6"/>
  <c r="M24" i="6"/>
  <c r="I24" i="6"/>
  <c r="C16" i="30"/>
  <c r="G20" i="8"/>
  <c r="C20" i="8"/>
  <c r="J20" i="8"/>
  <c r="I24" i="10"/>
  <c r="M27" i="10"/>
  <c r="M24" i="3"/>
  <c r="I24" i="3"/>
  <c r="D31" i="53"/>
  <c r="C15" i="53"/>
  <c r="K24" i="3"/>
  <c r="G24" i="3"/>
  <c r="E24" i="3"/>
  <c r="C24" i="3"/>
  <c r="N24" i="3"/>
  <c r="M27" i="3"/>
  <c r="M29" i="3" s="1"/>
  <c r="N29" i="3" s="1"/>
  <c r="M24" i="1"/>
  <c r="H16" i="30"/>
  <c r="K31" i="53"/>
  <c r="E31" i="53"/>
  <c r="C31" i="53"/>
  <c r="M31" i="53"/>
  <c r="I31" i="53"/>
  <c r="J31" i="53"/>
  <c r="M32" i="12"/>
  <c r="I32" i="12"/>
  <c r="K32" i="12"/>
  <c r="D32" i="12"/>
  <c r="M21" i="9"/>
  <c r="F20" i="8"/>
  <c r="M24" i="4"/>
  <c r="K24" i="4"/>
  <c r="I24" i="4"/>
  <c r="G24" i="4"/>
  <c r="J24" i="3"/>
  <c r="H24" i="3"/>
  <c r="F24" i="3"/>
  <c r="K32" i="30"/>
  <c r="G32" i="30"/>
  <c r="L16" i="30"/>
  <c r="M16" i="30"/>
  <c r="H20" i="31"/>
  <c r="L20" i="31"/>
  <c r="K20" i="31"/>
  <c r="M20" i="32"/>
  <c r="E20" i="32"/>
  <c r="I20" i="32"/>
  <c r="L20" i="32"/>
  <c r="H20" i="32"/>
  <c r="G15" i="53"/>
  <c r="L15" i="53"/>
  <c r="K15" i="53"/>
  <c r="H15" i="53"/>
  <c r="M15" i="12"/>
  <c r="K15" i="12"/>
  <c r="I15" i="12"/>
  <c r="G15" i="12"/>
  <c r="E15" i="12"/>
  <c r="L15" i="12"/>
  <c r="K21" i="9"/>
  <c r="I21" i="9"/>
  <c r="G21" i="9"/>
  <c r="C21" i="9"/>
  <c r="L21" i="9"/>
  <c r="J21" i="9"/>
  <c r="D21" i="9"/>
  <c r="D24" i="5"/>
  <c r="C24" i="4"/>
  <c r="N24" i="4"/>
  <c r="M27" i="4"/>
  <c r="M24" i="10"/>
  <c r="N24" i="10"/>
  <c r="M32" i="30"/>
  <c r="I32" i="30"/>
  <c r="C32" i="30"/>
  <c r="D32" i="30"/>
  <c r="E32" i="30"/>
  <c r="N32" i="30"/>
  <c r="F32" i="30"/>
  <c r="J32" i="30"/>
  <c r="J16" i="30"/>
  <c r="F16" i="30"/>
  <c r="I16" i="30"/>
  <c r="D16" i="30"/>
  <c r="K16" i="30"/>
  <c r="G16" i="30"/>
  <c r="E16" i="30"/>
  <c r="G31" i="53"/>
  <c r="L31" i="53"/>
  <c r="H31" i="53"/>
  <c r="F31" i="53"/>
  <c r="G32" i="12"/>
  <c r="C32" i="12"/>
  <c r="L32" i="12"/>
  <c r="J32" i="12"/>
  <c r="H32" i="12"/>
  <c r="F32" i="12"/>
  <c r="J15" i="12"/>
  <c r="H21" i="9"/>
  <c r="N24" i="5"/>
  <c r="J24" i="4"/>
  <c r="J24" i="10"/>
  <c r="H24" i="10"/>
  <c r="F24" i="10"/>
  <c r="L32" i="30"/>
  <c r="D20" i="31"/>
  <c r="G20" i="31"/>
  <c r="J20" i="31"/>
  <c r="F20" i="31"/>
  <c r="M20" i="31"/>
  <c r="I20" i="31"/>
  <c r="E20" i="31"/>
  <c r="C20" i="31"/>
  <c r="K20" i="32"/>
  <c r="G20" i="32"/>
  <c r="C20" i="32"/>
  <c r="J20" i="32"/>
  <c r="F20" i="32"/>
  <c r="M15" i="53"/>
  <c r="I15" i="53"/>
  <c r="E15" i="53"/>
  <c r="J15" i="53"/>
  <c r="F15" i="53"/>
  <c r="D15" i="53"/>
  <c r="F15" i="12"/>
  <c r="H15" i="12"/>
  <c r="D15" i="12"/>
  <c r="F21" i="9"/>
  <c r="G24" i="5"/>
  <c r="H24" i="5"/>
  <c r="K24" i="5"/>
  <c r="C24" i="5"/>
  <c r="J24" i="5"/>
  <c r="F24" i="5"/>
  <c r="M24" i="5"/>
  <c r="I24" i="5"/>
  <c r="H24" i="4"/>
  <c r="F24" i="4"/>
  <c r="I24" i="1"/>
  <c r="G24" i="1"/>
  <c r="N24" i="1"/>
  <c r="J24" i="1"/>
  <c r="H24" i="1"/>
  <c r="F24" i="1"/>
  <c r="M29" i="5"/>
  <c r="N29" i="5" s="1"/>
  <c r="M29" i="4" l="1"/>
  <c r="N27" i="4" s="1"/>
  <c r="M29" i="10"/>
  <c r="N27" i="10" s="1"/>
  <c r="M29" i="6"/>
  <c r="N27" i="6" s="1"/>
  <c r="M29" i="1"/>
  <c r="N29" i="2"/>
  <c r="N28" i="2"/>
  <c r="N27" i="3"/>
  <c r="N28" i="3"/>
  <c r="N27" i="5"/>
  <c r="N28" i="5"/>
  <c r="N29" i="10" l="1"/>
  <c r="N28" i="10"/>
  <c r="N29" i="1"/>
  <c r="N28" i="1"/>
  <c r="N27" i="1"/>
  <c r="N29" i="6"/>
  <c r="N28" i="6"/>
  <c r="N29" i="4"/>
  <c r="N28" i="4"/>
  <c r="M29" i="34"/>
</calcChain>
</file>

<file path=xl/sharedStrings.xml><?xml version="1.0" encoding="utf-8"?>
<sst xmlns="http://schemas.openxmlformats.org/spreadsheetml/2006/main" count="868" uniqueCount="119">
  <si>
    <t>Ред.   бр.</t>
  </si>
  <si>
    <t>Класа на осигурување</t>
  </si>
  <si>
    <t>неживот</t>
  </si>
  <si>
    <t>Вкупно</t>
  </si>
  <si>
    <t>Триглав</t>
  </si>
  <si>
    <t>Евроинс</t>
  </si>
  <si>
    <t>Сава</t>
  </si>
  <si>
    <t>Винер</t>
  </si>
  <si>
    <t>Еуролинк</t>
  </si>
  <si>
    <t>Уника</t>
  </si>
  <si>
    <t>Ос.Полиса</t>
  </si>
  <si>
    <t>Кроација</t>
  </si>
  <si>
    <t>Незгода</t>
  </si>
  <si>
    <t>Здравствено осигурување</t>
  </si>
  <si>
    <t>Моторни возила - каско</t>
  </si>
  <si>
    <t>Шински возила - каско</t>
  </si>
  <si>
    <t>Воздухоплови - каско</t>
  </si>
  <si>
    <t>Пловни објекти - каско</t>
  </si>
  <si>
    <t>Стока во превоз - карго</t>
  </si>
  <si>
    <t>Имот од пожари и други непогоди</t>
  </si>
  <si>
    <t xml:space="preserve">Останати осигурувања на имот </t>
  </si>
  <si>
    <t>АО (вкупно )</t>
  </si>
  <si>
    <t>Одговорност воздухоплови</t>
  </si>
  <si>
    <t>Одговорност пловни објекти</t>
  </si>
  <si>
    <t xml:space="preserve">Општо осигурување од одговорност </t>
  </si>
  <si>
    <t>Осигурување на кредити</t>
  </si>
  <si>
    <t>Осигурување на гаранции</t>
  </si>
  <si>
    <t>Осигурување од финансиски загуби</t>
  </si>
  <si>
    <t>Осигурување на правна заштита</t>
  </si>
  <si>
    <t>Осигурување на туристичка помош</t>
  </si>
  <si>
    <t xml:space="preserve">Вкупно  </t>
  </si>
  <si>
    <t xml:space="preserve">% по друштво за неживотно осигурување </t>
  </si>
  <si>
    <t>Граве</t>
  </si>
  <si>
    <t>Неживот</t>
  </si>
  <si>
    <t>Живот</t>
  </si>
  <si>
    <t xml:space="preserve">% по друштво за животно осигурување </t>
  </si>
  <si>
    <t>во 000 мкд</t>
  </si>
  <si>
    <t xml:space="preserve">Вкупно </t>
  </si>
  <si>
    <t>Ос.полиса</t>
  </si>
  <si>
    <t>Патнички автомобили</t>
  </si>
  <si>
    <t>Товарни возила</t>
  </si>
  <si>
    <t>Автобуси</t>
  </si>
  <si>
    <t>Влечни возила</t>
  </si>
  <si>
    <t>Специјални возила</t>
  </si>
  <si>
    <t>Моторцикли и скутери</t>
  </si>
  <si>
    <t>Приклучни возила</t>
  </si>
  <si>
    <t>Работни моторни возила</t>
  </si>
  <si>
    <t>Возила за време на пробни возења и престој во складишта</t>
  </si>
  <si>
    <t>Возила за време на доопремување на сопствени оски (пер акс)</t>
  </si>
  <si>
    <t>Моторни возила со пробни таблици</t>
  </si>
  <si>
    <t>Возила за време на поправка во автомеханичарски и авторемонтни работилници и во работилници за перење и подмачкување</t>
  </si>
  <si>
    <t>Возила со посебни регистарски ознаки кои се во промет на територија на РМ</t>
  </si>
  <si>
    <t>000 мкд</t>
  </si>
  <si>
    <t xml:space="preserve">% </t>
  </si>
  <si>
    <t xml:space="preserve">Вкупно ЗК </t>
  </si>
  <si>
    <t>Вкупно (неживот)</t>
  </si>
  <si>
    <t>Вкупно (живот)</t>
  </si>
  <si>
    <t>Друштво за осигурување</t>
  </si>
  <si>
    <t>Трошоци за провизија</t>
  </si>
  <si>
    <t>Резерви за настанати и пријавени штети</t>
  </si>
  <si>
    <t>Резерви за настанати но непријавени штети</t>
  </si>
  <si>
    <t>Број на штети</t>
  </si>
  <si>
    <t>Исплатени износи</t>
  </si>
  <si>
    <t>Број на резервирани штети</t>
  </si>
  <si>
    <t>Неосигурени возила</t>
  </si>
  <si>
    <t>Непознати возила</t>
  </si>
  <si>
    <t>Останати услужни штети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</si>
  <si>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</si>
  <si>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Општа одговорност </t>
  </si>
  <si>
    <t>Македонија</t>
  </si>
  <si>
    <t xml:space="preserve">Директна продажба </t>
  </si>
  <si>
    <t>Осиг. брокерски друштва</t>
  </si>
  <si>
    <t>Друштва за застапување</t>
  </si>
  <si>
    <t>Туристички агенции</t>
  </si>
  <si>
    <t xml:space="preserve">Авто салони </t>
  </si>
  <si>
    <t>Банки</t>
  </si>
  <si>
    <t>Број на склучени договори</t>
  </si>
  <si>
    <t xml:space="preserve">Бруто полисирана премија </t>
  </si>
  <si>
    <t>Застапници во осигурување</t>
  </si>
  <si>
    <t>Останати дистрибутивни канали</t>
  </si>
  <si>
    <t>Математичка резерва</t>
  </si>
  <si>
    <t>Резерви на штети</t>
  </si>
  <si>
    <t>Ред.           бр.</t>
  </si>
  <si>
    <t>Резерви за преносна премија</t>
  </si>
  <si>
    <t>Резерви за бонуси и попусти</t>
  </si>
  <si>
    <t>Резерви за штети</t>
  </si>
  <si>
    <t>Еквилизациона резерва</t>
  </si>
  <si>
    <t>Други технички резерви</t>
  </si>
  <si>
    <t>Вкупно резерви за штети</t>
  </si>
  <si>
    <t>Друштво</t>
  </si>
  <si>
    <t>живот</t>
  </si>
  <si>
    <t xml:space="preserve"> Во 000 мкд</t>
  </si>
  <si>
    <t>Во 000 мкд</t>
  </si>
  <si>
    <t>Халк</t>
  </si>
  <si>
    <t>Граве н.</t>
  </si>
  <si>
    <t>Бруто полисирана премија за период од 01.01.2023 до 31.12.2023</t>
  </si>
  <si>
    <t>Број на договори за период од 01.01.2023  до 31.12.2023</t>
  </si>
  <si>
    <t>Бруто исплатени (ликвидирани) штети за период од 01.01.2023 до 31.12.2023</t>
  </si>
  <si>
    <t>Број исплатени (ликвидирани) штети за период од 01.01.2023  до 31.12.2023</t>
  </si>
  <si>
    <t>Број на резервирани штети за период од 01.01.2023 до 31.12.2023</t>
  </si>
  <si>
    <t>Бруто резерви за настанати и пријавени штети за период од 01.01.2023 до 31.12.2023</t>
  </si>
  <si>
    <t>Бруто резерви за настанати но непријавени штети за период од 01.01.2023 до 31.12.2023</t>
  </si>
  <si>
    <t>Договори за ЗАО за период од 01.01.2023 до 31.12.2023</t>
  </si>
  <si>
    <t>Премија за ЗАО за период од 01.01.2023 до 31.12.2023</t>
  </si>
  <si>
    <t>Број на Зелена карта за период од 01.01.2023 до 31.12.2023</t>
  </si>
  <si>
    <t>Премија за Зелена карта за период од 01.01.2023  до 31.12.2023</t>
  </si>
  <si>
    <t>Број на Гранично осигурување за период од 01.01.2023  до 31.12.2023</t>
  </si>
  <si>
    <t>Премија за Гранично осигурување за период од 01.01.2023 до 31.12.2023</t>
  </si>
  <si>
    <t>Број на штети од ЗАО за период од 01.01.2023 до 31.12.2023</t>
  </si>
  <si>
    <t>Ликвидирани штети на ЗАО за период од 01.01.2023  до 31.12.2023</t>
  </si>
  <si>
    <t>Број на штети на Зелена карта за период од 01.01.2023  до 31.12.2023</t>
  </si>
  <si>
    <t>Ликвидирани штети за ЗК за период од 01.01.2023  до 31.12.2023</t>
  </si>
  <si>
    <t>Број на штети Гранично осигурување за период од 01.01.2023  до 31.12.2023</t>
  </si>
  <si>
    <t>Ликвидирани штети за Гранично осигурување за период од 01.01.2023 до 31.12.2023</t>
  </si>
  <si>
    <t>Техничка премија за период од 01.01.2023  до 31.12.2023</t>
  </si>
  <si>
    <t xml:space="preserve">          Резерви за настанати и пријавени, непријавени штети за период од 01.01.2023 до 31.12.2023</t>
  </si>
  <si>
    <t>Продажба по канали за период од 01.01.2023 до 31.12.2023 година</t>
  </si>
  <si>
    <t>Бруто технички резерви за периодот од  01.01.2023 до 31.12.2023</t>
  </si>
  <si>
    <t>Неосигурени возила, непознати возила и услужни штети за период од 01.01 до 31.12.2023 година ( Вкупно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</si>
</sst>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charset val="204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04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i/>
      <sz val="10"/>
      <color theme="1"/>
      <name val="Arial"/>
      <family val="2"/>
    </font>
    <font>
      <b/>
      <i/>
      <sz val="8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i/>
      <sz val="9"/>
      <color theme="1"/>
      <name val="Calibri"/>
      <family val="2"/>
      <charset val="204"/>
      <scheme val="minor"/>
    </font>
    <font>
      <i/>
      <sz val="8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sz val="10"/>
      <name val="Tahoma"/>
      <family val="2"/>
    </font>
    <font>
      <sz val="10"/>
      <name val="Tahoma"/>
      <family val="2"/>
    </font>
    <font>
      <sz val="8"/>
      <name val="Calibri"/>
      <family val="2"/>
      <charset val="204"/>
      <scheme val="minor"/>
    </font>
    <font>
      <sz val="10"/>
      <name val="Calibri"/>
      <family val="2"/>
    </font>
    <font>
      <sz val="9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</cellStyleXfs>
  <cellXfs count="438">
    <xf numFmtId="0" fontId="0" fillId="0" borderId="0" xfId="0"/>
    <xf numFmtId="0" fontId="0" fillId="0" borderId="0" xfId="0"/>
    <xf numFmtId="0" fontId="5" fillId="0" borderId="0" xfId="1" applyFont="1"/>
    <xf numFmtId="0" fontId="6" fillId="0" borderId="0" xfId="1" applyFont="1"/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3" fillId="0" borderId="0" xfId="1" applyFont="1"/>
    <xf numFmtId="0" fontId="5" fillId="2" borderId="6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3" fontId="11" fillId="3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vertical="center"/>
    </xf>
    <xf numFmtId="3" fontId="8" fillId="3" borderId="0" xfId="1" applyNumberFormat="1" applyFont="1" applyFill="1" applyBorder="1" applyAlignment="1">
      <alignment vertical="center"/>
    </xf>
    <xf numFmtId="3" fontId="8" fillId="4" borderId="0" xfId="1" applyNumberFormat="1" applyFont="1" applyFill="1" applyBorder="1" applyAlignment="1">
      <alignment vertical="center"/>
    </xf>
    <xf numFmtId="0" fontId="8" fillId="3" borderId="0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6" fillId="3" borderId="0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0" fontId="12" fillId="3" borderId="1" xfId="2" applyNumberFormat="1" applyFont="1" applyFill="1" applyBorder="1" applyAlignment="1">
      <alignment vertical="center"/>
    </xf>
    <xf numFmtId="10" fontId="5" fillId="2" borderId="13" xfId="2" applyNumberFormat="1" applyFont="1" applyFill="1" applyBorder="1" applyAlignment="1">
      <alignment vertical="center"/>
    </xf>
    <xf numFmtId="10" fontId="5" fillId="3" borderId="1" xfId="2" applyNumberFormat="1" applyFont="1" applyFill="1" applyBorder="1" applyAlignment="1">
      <alignment vertical="center"/>
    </xf>
    <xf numFmtId="10" fontId="5" fillId="4" borderId="1" xfId="2" applyNumberFormat="1" applyFont="1" applyFill="1" applyBorder="1" applyAlignment="1">
      <alignment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/>
    </xf>
    <xf numFmtId="3" fontId="8" fillId="3" borderId="12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3" borderId="0" xfId="0" applyFont="1" applyFill="1" applyBorder="1" applyAlignment="1">
      <alignment horizontal="right" vertical="center"/>
    </xf>
    <xf numFmtId="3" fontId="8" fillId="3" borderId="0" xfId="0" applyNumberFormat="1" applyFont="1" applyFill="1" applyBorder="1"/>
    <xf numFmtId="3" fontId="8" fillId="3" borderId="0" xfId="0" applyNumberFormat="1" applyFont="1" applyFill="1" applyBorder="1" applyAlignment="1">
      <alignment vertical="center"/>
    </xf>
    <xf numFmtId="10" fontId="5" fillId="2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>
      <alignment vertical="center"/>
    </xf>
    <xf numFmtId="10" fontId="5" fillId="3" borderId="1" xfId="6" applyNumberFormat="1" applyFont="1" applyFill="1" applyBorder="1" applyAlignment="1"/>
    <xf numFmtId="0" fontId="6" fillId="0" borderId="0" xfId="0" applyFont="1"/>
    <xf numFmtId="3" fontId="5" fillId="2" borderId="1" xfId="0" applyNumberFormat="1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14" fillId="0" borderId="0" xfId="0" applyFont="1"/>
    <xf numFmtId="0" fontId="5" fillId="2" borderId="7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vertical="center"/>
    </xf>
    <xf numFmtId="10" fontId="12" fillId="3" borderId="1" xfId="6" applyNumberFormat="1" applyFont="1" applyFill="1" applyBorder="1" applyAlignment="1">
      <alignment vertical="center"/>
    </xf>
    <xf numFmtId="10" fontId="5" fillId="2" borderId="13" xfId="6" applyNumberFormat="1" applyFont="1" applyFill="1" applyBorder="1" applyAlignment="1">
      <alignment vertical="center"/>
    </xf>
    <xf numFmtId="10" fontId="5" fillId="4" borderId="1" xfId="6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164" fontId="5" fillId="2" borderId="13" xfId="6" applyNumberFormat="1" applyFont="1" applyFill="1" applyBorder="1" applyAlignment="1">
      <alignment vertical="center"/>
    </xf>
    <xf numFmtId="164" fontId="5" fillId="3" borderId="1" xfId="6" applyNumberFormat="1" applyFont="1" applyFill="1" applyBorder="1" applyAlignment="1">
      <alignment vertical="center"/>
    </xf>
    <xf numFmtId="164" fontId="5" fillId="4" borderId="1" xfId="6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/>
    </xf>
    <xf numFmtId="3" fontId="5" fillId="3" borderId="7" xfId="0" applyNumberFormat="1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24" xfId="0" applyNumberFormat="1" applyFont="1" applyFill="1" applyBorder="1" applyAlignment="1">
      <alignment vertical="center"/>
    </xf>
    <xf numFmtId="3" fontId="5" fillId="2" borderId="16" xfId="0" applyNumberFormat="1" applyFont="1" applyFill="1" applyBorder="1" applyAlignment="1">
      <alignment vertical="center"/>
    </xf>
    <xf numFmtId="3" fontId="5" fillId="4" borderId="3" xfId="0" applyNumberFormat="1" applyFont="1" applyFill="1" applyBorder="1" applyAlignment="1">
      <alignment vertical="center"/>
    </xf>
    <xf numFmtId="3" fontId="11" fillId="3" borderId="13" xfId="0" applyNumberFormat="1" applyFont="1" applyFill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10" fontId="5" fillId="3" borderId="13" xfId="6" applyNumberFormat="1" applyFont="1" applyFill="1" applyBorder="1" applyAlignment="1">
      <alignment vertical="center"/>
    </xf>
    <xf numFmtId="10" fontId="12" fillId="2" borderId="1" xfId="6" applyNumberFormat="1" applyFont="1" applyFill="1" applyBorder="1" applyAlignment="1">
      <alignment vertical="center"/>
    </xf>
    <xf numFmtId="10" fontId="5" fillId="3" borderId="1" xfId="0" applyNumberFormat="1" applyFont="1" applyFill="1" applyBorder="1" applyAlignment="1">
      <alignment vertical="center" wrapText="1"/>
    </xf>
    <xf numFmtId="3" fontId="11" fillId="3" borderId="1" xfId="0" applyNumberFormat="1" applyFont="1" applyFill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0" fontId="5" fillId="6" borderId="17" xfId="0" applyFont="1" applyFill="1" applyBorder="1"/>
    <xf numFmtId="0" fontId="5" fillId="6" borderId="0" xfId="0" applyFont="1" applyFill="1" applyBorder="1"/>
    <xf numFmtId="0" fontId="5" fillId="0" borderId="1" xfId="0" applyFont="1" applyBorder="1"/>
    <xf numFmtId="0" fontId="12" fillId="3" borderId="1" xfId="1" applyFont="1" applyFill="1" applyBorder="1" applyAlignment="1">
      <alignment horizontal="center" vertical="center"/>
    </xf>
    <xf numFmtId="10" fontId="5" fillId="2" borderId="14" xfId="2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6" fillId="2" borderId="10" xfId="1" applyFont="1" applyFill="1" applyBorder="1" applyAlignment="1">
      <alignment vertical="center"/>
    </xf>
    <xf numFmtId="0" fontId="0" fillId="0" borderId="0" xfId="0" applyBorder="1"/>
    <xf numFmtId="10" fontId="12" fillId="2" borderId="1" xfId="2" applyNumberFormat="1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5" fillId="3" borderId="29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3" borderId="4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0" fontId="14" fillId="3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/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vertical="center"/>
    </xf>
    <xf numFmtId="0" fontId="4" fillId="0" borderId="0" xfId="0" applyFont="1"/>
    <xf numFmtId="0" fontId="24" fillId="3" borderId="1" xfId="0" applyFont="1" applyFill="1" applyBorder="1" applyAlignment="1">
      <alignment horizontal="center" vertical="center"/>
    </xf>
    <xf numFmtId="3" fontId="24" fillId="2" borderId="3" xfId="0" applyNumberFormat="1" applyFont="1" applyFill="1" applyBorder="1" applyAlignment="1">
      <alignment vertical="center"/>
    </xf>
    <xf numFmtId="3" fontId="24" fillId="2" borderId="4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3" fontId="14" fillId="0" borderId="26" xfId="0" applyNumberFormat="1" applyFont="1" applyBorder="1" applyAlignment="1">
      <alignment vertical="center"/>
    </xf>
    <xf numFmtId="3" fontId="24" fillId="3" borderId="6" xfId="0" applyNumberFormat="1" applyFont="1" applyFill="1" applyBorder="1" applyAlignment="1">
      <alignment vertical="center"/>
    </xf>
    <xf numFmtId="3" fontId="14" fillId="0" borderId="28" xfId="0" applyNumberFormat="1" applyFont="1" applyBorder="1" applyAlignment="1">
      <alignment vertical="center"/>
    </xf>
    <xf numFmtId="3" fontId="14" fillId="2" borderId="4" xfId="0" applyNumberFormat="1" applyFont="1" applyFill="1" applyBorder="1" applyAlignment="1">
      <alignment vertical="center"/>
    </xf>
    <xf numFmtId="3" fontId="14" fillId="0" borderId="27" xfId="0" applyNumberFormat="1" applyFont="1" applyBorder="1" applyAlignment="1">
      <alignment vertical="center"/>
    </xf>
    <xf numFmtId="3" fontId="24" fillId="3" borderId="4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vertical="center"/>
    </xf>
    <xf numFmtId="0" fontId="14" fillId="3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3" fontId="11" fillId="2" borderId="13" xfId="0" applyNumberFormat="1" applyFont="1" applyFill="1" applyBorder="1" applyAlignment="1">
      <alignment vertical="center"/>
    </xf>
    <xf numFmtId="3" fontId="11" fillId="3" borderId="12" xfId="0" applyNumberFormat="1" applyFont="1" applyFill="1" applyBorder="1" applyAlignment="1">
      <alignment vertical="center"/>
    </xf>
    <xf numFmtId="3" fontId="11" fillId="3" borderId="1" xfId="1" applyNumberFormat="1" applyFont="1" applyFill="1" applyBorder="1" applyAlignment="1">
      <alignment vertical="center"/>
    </xf>
    <xf numFmtId="3" fontId="8" fillId="2" borderId="13" xfId="1" applyNumberFormat="1" applyFont="1" applyFill="1" applyBorder="1" applyAlignment="1">
      <alignment vertical="center"/>
    </xf>
    <xf numFmtId="3" fontId="8" fillId="3" borderId="1" xfId="1" applyNumberFormat="1" applyFont="1" applyFill="1" applyBorder="1" applyAlignment="1">
      <alignment vertical="center"/>
    </xf>
    <xf numFmtId="3" fontId="8" fillId="4" borderId="1" xfId="1" applyNumberFormat="1" applyFont="1" applyFill="1" applyBorder="1" applyAlignment="1">
      <alignment vertical="center"/>
    </xf>
    <xf numFmtId="3" fontId="8" fillId="2" borderId="1" xfId="1" applyNumberFormat="1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3" fontId="24" fillId="3" borderId="1" xfId="0" applyNumberFormat="1" applyFont="1" applyFill="1" applyBorder="1"/>
    <xf numFmtId="3" fontId="14" fillId="2" borderId="1" xfId="0" applyNumberFormat="1" applyFont="1" applyFill="1" applyBorder="1" applyAlignment="1">
      <alignment horizontal="right" vertical="center"/>
    </xf>
    <xf numFmtId="3" fontId="24" fillId="0" borderId="30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horizontal="right" vertical="center"/>
    </xf>
    <xf numFmtId="0" fontId="29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8" fillId="3" borderId="14" xfId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10" fontId="5" fillId="2" borderId="19" xfId="0" applyNumberFormat="1" applyFont="1" applyFill="1" applyBorder="1" applyAlignment="1">
      <alignment vertical="center"/>
    </xf>
    <xf numFmtId="10" fontId="5" fillId="2" borderId="1" xfId="0" applyNumberFormat="1" applyFont="1" applyFill="1" applyBorder="1" applyAlignment="1">
      <alignment vertical="center"/>
    </xf>
    <xf numFmtId="3" fontId="5" fillId="0" borderId="11" xfId="0" applyNumberFormat="1" applyFont="1" applyBorder="1" applyAlignment="1">
      <alignment vertical="center"/>
    </xf>
    <xf numFmtId="10" fontId="5" fillId="2" borderId="20" xfId="0" applyNumberFormat="1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5" fillId="2" borderId="3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5" fillId="2" borderId="16" xfId="0" applyNumberFormat="1" applyFont="1" applyFill="1" applyBorder="1" applyAlignment="1">
      <alignment vertical="center" wrapText="1"/>
    </xf>
    <xf numFmtId="3" fontId="12" fillId="3" borderId="1" xfId="0" applyNumberFormat="1" applyFont="1" applyFill="1" applyBorder="1" applyAlignment="1">
      <alignment vertical="center"/>
    </xf>
    <xf numFmtId="0" fontId="5" fillId="6" borderId="17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3" borderId="9" xfId="0" applyFont="1" applyFill="1" applyBorder="1" applyAlignment="1">
      <alignment vertical="center"/>
    </xf>
    <xf numFmtId="3" fontId="14" fillId="2" borderId="7" xfId="0" applyNumberFormat="1" applyFont="1" applyFill="1" applyBorder="1" applyAlignment="1">
      <alignment vertical="center"/>
    </xf>
    <xf numFmtId="3" fontId="14" fillId="3" borderId="7" xfId="0" applyNumberFormat="1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vertical="center"/>
    </xf>
    <xf numFmtId="3" fontId="24" fillId="3" borderId="1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3" fontId="7" fillId="3" borderId="11" xfId="0" applyNumberFormat="1" applyFont="1" applyFill="1" applyBorder="1" applyAlignment="1">
      <alignment vertical="center"/>
    </xf>
    <xf numFmtId="3" fontId="23" fillId="2" borderId="3" xfId="0" applyNumberFormat="1" applyFont="1" applyFill="1" applyBorder="1" applyAlignment="1">
      <alignment vertical="center"/>
    </xf>
    <xf numFmtId="3" fontId="23" fillId="3" borderId="7" xfId="0" applyNumberFormat="1" applyFont="1" applyFill="1" applyBorder="1" applyAlignment="1">
      <alignment vertical="center"/>
    </xf>
    <xf numFmtId="3" fontId="23" fillId="2" borderId="9" xfId="0" applyNumberFormat="1" applyFont="1" applyFill="1" applyBorder="1" applyAlignment="1">
      <alignment vertical="center"/>
    </xf>
    <xf numFmtId="3" fontId="14" fillId="2" borderId="9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5" fillId="3" borderId="6" xfId="1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3" fontId="5" fillId="4" borderId="6" xfId="0" applyNumberFormat="1" applyFont="1" applyFill="1" applyBorder="1" applyAlignment="1">
      <alignment vertical="center"/>
    </xf>
    <xf numFmtId="3" fontId="5" fillId="3" borderId="16" xfId="0" applyNumberFormat="1" applyFont="1" applyFill="1" applyBorder="1" applyAlignment="1">
      <alignment vertical="center"/>
    </xf>
    <xf numFmtId="3" fontId="5" fillId="2" borderId="3" xfId="1" applyNumberFormat="1" applyFont="1" applyFill="1" applyBorder="1" applyAlignment="1">
      <alignment vertical="center"/>
    </xf>
    <xf numFmtId="3" fontId="5" fillId="2" borderId="7" xfId="1" applyNumberFormat="1" applyFont="1" applyFill="1" applyBorder="1" applyAlignment="1">
      <alignment vertical="center"/>
    </xf>
    <xf numFmtId="3" fontId="5" fillId="2" borderId="9" xfId="1" applyNumberFormat="1" applyFont="1" applyFill="1" applyBorder="1" applyAlignment="1">
      <alignment vertical="center"/>
    </xf>
    <xf numFmtId="3" fontId="5" fillId="4" borderId="3" xfId="1" applyNumberFormat="1" applyFont="1" applyFill="1" applyBorder="1" applyAlignment="1">
      <alignment vertical="center"/>
    </xf>
    <xf numFmtId="3" fontId="5" fillId="2" borderId="16" xfId="1" applyNumberFormat="1" applyFont="1" applyFill="1" applyBorder="1" applyAlignment="1">
      <alignment vertical="center"/>
    </xf>
    <xf numFmtId="3" fontId="5" fillId="3" borderId="7" xfId="1" applyNumberFormat="1" applyFont="1" applyFill="1" applyBorder="1" applyAlignment="1">
      <alignment vertical="center"/>
    </xf>
    <xf numFmtId="3" fontId="5" fillId="3" borderId="9" xfId="1" applyNumberFormat="1" applyFont="1" applyFill="1" applyBorder="1" applyAlignment="1">
      <alignment vertical="center"/>
    </xf>
    <xf numFmtId="3" fontId="5" fillId="3" borderId="3" xfId="1" applyNumberFormat="1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3" fontId="32" fillId="3" borderId="1" xfId="1" applyNumberFormat="1" applyFont="1" applyFill="1" applyBorder="1" applyAlignment="1">
      <alignment vertical="center"/>
    </xf>
    <xf numFmtId="3" fontId="32" fillId="2" borderId="13" xfId="1" applyNumberFormat="1" applyFont="1" applyFill="1" applyBorder="1" applyAlignment="1">
      <alignment vertical="center"/>
    </xf>
    <xf numFmtId="3" fontId="24" fillId="2" borderId="13" xfId="1" applyNumberFormat="1" applyFont="1" applyFill="1" applyBorder="1" applyAlignment="1">
      <alignment vertical="center"/>
    </xf>
    <xf numFmtId="3" fontId="24" fillId="3" borderId="1" xfId="1" applyNumberFormat="1" applyFont="1" applyFill="1" applyBorder="1" applyAlignment="1">
      <alignment vertical="center"/>
    </xf>
    <xf numFmtId="3" fontId="24" fillId="4" borderId="1" xfId="1" applyNumberFormat="1" applyFont="1" applyFill="1" applyBorder="1" applyAlignment="1">
      <alignment vertical="center"/>
    </xf>
    <xf numFmtId="3" fontId="24" fillId="2" borderId="1" xfId="1" applyNumberFormat="1" applyFont="1" applyFill="1" applyBorder="1" applyAlignment="1">
      <alignment vertical="center"/>
    </xf>
    <xf numFmtId="3" fontId="12" fillId="2" borderId="7" xfId="1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0" fontId="5" fillId="2" borderId="14" xfId="6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left" vertical="center" wrapText="1"/>
    </xf>
    <xf numFmtId="1" fontId="5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2" fontId="7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wrapText="1"/>
    </xf>
    <xf numFmtId="3" fontId="8" fillId="0" borderId="17" xfId="0" applyNumberFormat="1" applyFont="1" applyBorder="1" applyAlignment="1">
      <alignment vertical="center"/>
    </xf>
    <xf numFmtId="10" fontId="5" fillId="3" borderId="1" xfId="6" applyNumberFormat="1" applyFont="1" applyFill="1" applyBorder="1"/>
    <xf numFmtId="10" fontId="5" fillId="2" borderId="1" xfId="6" applyNumberFormat="1" applyFont="1" applyFill="1" applyBorder="1"/>
    <xf numFmtId="0" fontId="19" fillId="4" borderId="13" xfId="0" applyFont="1" applyFill="1" applyBorder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4" fillId="0" borderId="0" xfId="0" applyFont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3" fontId="12" fillId="2" borderId="7" xfId="0" applyNumberFormat="1" applyFont="1" applyFill="1" applyBorder="1" applyAlignment="1">
      <alignment vertical="center"/>
    </xf>
    <xf numFmtId="3" fontId="12" fillId="2" borderId="3" xfId="0" applyNumberFormat="1" applyFont="1" applyFill="1" applyBorder="1" applyAlignment="1">
      <alignment vertical="center"/>
    </xf>
    <xf numFmtId="2" fontId="5" fillId="0" borderId="11" xfId="0" applyNumberFormat="1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3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vertical="center"/>
    </xf>
    <xf numFmtId="3" fontId="12" fillId="2" borderId="16" xfId="0" applyNumberFormat="1" applyFont="1" applyFill="1" applyBorder="1" applyAlignment="1">
      <alignment vertical="center"/>
    </xf>
    <xf numFmtId="3" fontId="24" fillId="2" borderId="6" xfId="0" applyNumberFormat="1" applyFont="1" applyFill="1" applyBorder="1" applyAlignment="1">
      <alignment vertical="center"/>
    </xf>
    <xf numFmtId="0" fontId="0" fillId="0" borderId="0" xfId="0" applyAlignment="1"/>
    <xf numFmtId="3" fontId="23" fillId="3" borderId="3" xfId="0" applyNumberFormat="1" applyFont="1" applyFill="1" applyBorder="1" applyAlignment="1">
      <alignment vertical="center"/>
    </xf>
    <xf numFmtId="3" fontId="37" fillId="3" borderId="1" xfId="0" applyNumberFormat="1" applyFont="1" applyFill="1" applyBorder="1" applyAlignment="1">
      <alignment vertical="center"/>
    </xf>
    <xf numFmtId="3" fontId="38" fillId="3" borderId="1" xfId="0" applyNumberFormat="1" applyFont="1" applyFill="1" applyBorder="1" applyAlignment="1">
      <alignment vertical="center"/>
    </xf>
    <xf numFmtId="3" fontId="32" fillId="3" borderId="1" xfId="0" applyNumberFormat="1" applyFont="1" applyFill="1" applyBorder="1" applyAlignment="1">
      <alignment vertical="center"/>
    </xf>
    <xf numFmtId="3" fontId="19" fillId="3" borderId="39" xfId="0" applyNumberFormat="1" applyFont="1" applyFill="1" applyBorder="1" applyAlignment="1">
      <alignment vertical="center"/>
    </xf>
    <xf numFmtId="3" fontId="19" fillId="3" borderId="40" xfId="0" applyNumberFormat="1" applyFont="1" applyFill="1" applyBorder="1" applyAlignment="1">
      <alignment vertical="center"/>
    </xf>
    <xf numFmtId="1" fontId="19" fillId="0" borderId="39" xfId="0" applyNumberFormat="1" applyFont="1" applyBorder="1" applyAlignment="1">
      <alignment vertical="center"/>
    </xf>
    <xf numFmtId="3" fontId="19" fillId="0" borderId="39" xfId="0" applyNumberFormat="1" applyFont="1" applyBorder="1" applyAlignment="1">
      <alignment vertical="center"/>
    </xf>
    <xf numFmtId="3" fontId="19" fillId="0" borderId="40" xfId="0" applyNumberFormat="1" applyFont="1" applyBorder="1" applyAlignment="1">
      <alignment vertical="center"/>
    </xf>
    <xf numFmtId="3" fontId="37" fillId="3" borderId="11" xfId="0" applyNumberFormat="1" applyFont="1" applyFill="1" applyBorder="1" applyAlignment="1">
      <alignment vertical="center"/>
    </xf>
    <xf numFmtId="3" fontId="12" fillId="2" borderId="9" xfId="0" applyNumberFormat="1" applyFont="1" applyFill="1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2" fontId="5" fillId="0" borderId="39" xfId="0" applyNumberFormat="1" applyFont="1" applyBorder="1" applyAlignment="1">
      <alignment horizontal="center" vertical="center"/>
    </xf>
    <xf numFmtId="3" fontId="5" fillId="2" borderId="14" xfId="0" applyNumberFormat="1" applyFont="1" applyFill="1" applyBorder="1" applyAlignment="1">
      <alignment vertical="center"/>
    </xf>
    <xf numFmtId="3" fontId="12" fillId="0" borderId="42" xfId="0" applyNumberFormat="1" applyFont="1" applyBorder="1" applyAlignment="1">
      <alignment vertical="center"/>
    </xf>
    <xf numFmtId="3" fontId="43" fillId="2" borderId="42" xfId="0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horizontal="center" vertical="center"/>
    </xf>
    <xf numFmtId="0" fontId="6" fillId="2" borderId="42" xfId="1" applyFont="1" applyFill="1" applyBorder="1" applyAlignment="1">
      <alignment vertical="center"/>
    </xf>
    <xf numFmtId="3" fontId="5" fillId="2" borderId="42" xfId="0" applyNumberFormat="1" applyFont="1" applyFill="1" applyBorder="1" applyAlignment="1">
      <alignment vertical="center"/>
    </xf>
    <xf numFmtId="3" fontId="5" fillId="0" borderId="42" xfId="0" applyNumberFormat="1" applyFont="1" applyBorder="1" applyAlignment="1">
      <alignment vertical="center"/>
    </xf>
    <xf numFmtId="3" fontId="5" fillId="2" borderId="43" xfId="0" applyNumberFormat="1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43" fillId="2" borderId="4" xfId="0" applyNumberFormat="1" applyFont="1" applyFill="1" applyBorder="1" applyAlignment="1">
      <alignment vertical="center" wrapText="1"/>
    </xf>
    <xf numFmtId="3" fontId="5" fillId="0" borderId="12" xfId="0" applyNumberFormat="1" applyFont="1" applyBorder="1" applyAlignment="1">
      <alignment vertical="center"/>
    </xf>
    <xf numFmtId="3" fontId="5" fillId="0" borderId="14" xfId="0" applyNumberFormat="1" applyFont="1" applyBorder="1" applyAlignment="1">
      <alignment vertical="center"/>
    </xf>
    <xf numFmtId="0" fontId="29" fillId="2" borderId="17" xfId="0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vertical="center"/>
    </xf>
    <xf numFmtId="4" fontId="5" fillId="3" borderId="7" xfId="1" applyNumberFormat="1" applyFont="1" applyFill="1" applyBorder="1" applyAlignment="1">
      <alignment vertical="center"/>
    </xf>
    <xf numFmtId="3" fontId="5" fillId="0" borderId="30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3" fontId="0" fillId="0" borderId="0" xfId="0" applyNumberFormat="1"/>
    <xf numFmtId="3" fontId="23" fillId="3" borderId="9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 wrapText="1"/>
    </xf>
    <xf numFmtId="3" fontId="23" fillId="2" borderId="6" xfId="0" applyNumberFormat="1" applyFont="1" applyFill="1" applyBorder="1" applyAlignment="1">
      <alignment vertical="center" wrapText="1"/>
    </xf>
    <xf numFmtId="3" fontId="23" fillId="2" borderId="4" xfId="0" applyNumberFormat="1" applyFont="1" applyFill="1" applyBorder="1" applyAlignment="1">
      <alignment vertical="center" wrapText="1"/>
    </xf>
    <xf numFmtId="3" fontId="43" fillId="7" borderId="49" xfId="0" applyNumberFormat="1" applyFont="1" applyFill="1" applyBorder="1" applyAlignment="1">
      <alignment vertical="center" wrapText="1"/>
    </xf>
    <xf numFmtId="3" fontId="14" fillId="2" borderId="50" xfId="0" applyNumberFormat="1" applyFont="1" applyFill="1" applyBorder="1" applyAlignment="1">
      <alignment vertical="center"/>
    </xf>
    <xf numFmtId="3" fontId="14" fillId="3" borderId="51" xfId="0" applyNumberFormat="1" applyFont="1" applyFill="1" applyBorder="1" applyAlignment="1">
      <alignment vertical="center"/>
    </xf>
    <xf numFmtId="3" fontId="43" fillId="7" borderId="7" xfId="0" applyNumberFormat="1" applyFont="1" applyFill="1" applyBorder="1" applyAlignment="1">
      <alignment vertical="center" wrapText="1"/>
    </xf>
    <xf numFmtId="4" fontId="14" fillId="2" borderId="4" xfId="0" applyNumberFormat="1" applyFont="1" applyFill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5" fillId="0" borderId="52" xfId="0" applyNumberFormat="1" applyFont="1" applyBorder="1" applyAlignment="1">
      <alignment vertical="center"/>
    </xf>
    <xf numFmtId="3" fontId="44" fillId="2" borderId="42" xfId="0" applyNumberFormat="1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2" fillId="2" borderId="8" xfId="1" applyFill="1" applyBorder="1" applyAlignment="1">
      <alignment vertical="center" wrapText="1"/>
    </xf>
    <xf numFmtId="0" fontId="37" fillId="0" borderId="0" xfId="1" applyFont="1" applyBorder="1" applyAlignment="1">
      <alignment horizontal="center" vertical="center" wrapText="1"/>
    </xf>
    <xf numFmtId="0" fontId="42" fillId="0" borderId="0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2" fontId="5" fillId="0" borderId="45" xfId="0" applyNumberFormat="1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12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0" borderId="44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vertical="center" wrapText="1"/>
    </xf>
    <xf numFmtId="2" fontId="5" fillId="0" borderId="12" xfId="0" applyNumberFormat="1" applyFont="1" applyBorder="1" applyAlignment="1">
      <alignment horizontal="center" wrapText="1"/>
    </xf>
    <xf numFmtId="2" fontId="5" fillId="0" borderId="18" xfId="0" applyNumberFormat="1" applyFont="1" applyBorder="1" applyAlignment="1">
      <alignment horizontal="center" wrapText="1"/>
    </xf>
    <xf numFmtId="2" fontId="5" fillId="0" borderId="1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wrapText="1"/>
    </xf>
    <xf numFmtId="0" fontId="20" fillId="5" borderId="5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8" fillId="0" borderId="14" xfId="0" applyFont="1" applyBorder="1" applyAlignment="1">
      <alignment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2" borderId="31" xfId="0" applyFont="1" applyFill="1" applyBorder="1" applyAlignment="1">
      <alignment horizontal="center" vertical="center" wrapText="1"/>
    </xf>
    <xf numFmtId="0" fontId="15" fillId="0" borderId="30" xfId="0" applyFont="1" applyBorder="1" applyAlignment="1">
      <alignment wrapText="1"/>
    </xf>
    <xf numFmtId="0" fontId="5" fillId="2" borderId="1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wrapText="1"/>
    </xf>
    <xf numFmtId="0" fontId="29" fillId="2" borderId="2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right" vertical="center" wrapText="1"/>
    </xf>
    <xf numFmtId="0" fontId="36" fillId="3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vertical="center" wrapText="1"/>
    </xf>
    <xf numFmtId="0" fontId="22" fillId="3" borderId="38" xfId="0" applyFont="1" applyFill="1" applyBorder="1" applyAlignment="1">
      <alignment vertical="center" wrapText="1"/>
    </xf>
    <xf numFmtId="0" fontId="25" fillId="3" borderId="23" xfId="0" applyFont="1" applyFill="1" applyBorder="1" applyAlignment="1">
      <alignment horizontal="center" vertical="center" wrapText="1"/>
    </xf>
    <xf numFmtId="0" fontId="25" fillId="3" borderId="38" xfId="0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vertical="center" wrapText="1"/>
    </xf>
    <xf numFmtId="0" fontId="22" fillId="3" borderId="41" xfId="0" applyFont="1" applyFill="1" applyBorder="1" applyAlignment="1">
      <alignment vertical="center" wrapText="1"/>
    </xf>
    <xf numFmtId="2" fontId="39" fillId="0" borderId="0" xfId="0" applyNumberFormat="1" applyFont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</cellXfs>
  <cellStyles count="13">
    <cellStyle name="Comma 2" xfId="8"/>
    <cellStyle name="Currency 2" xfId="9"/>
    <cellStyle name="Normal" xfId="0" builtinId="0"/>
    <cellStyle name="Normal 2" xfId="3"/>
    <cellStyle name="Normal 2 2" xfId="10"/>
    <cellStyle name="Normal 2 3" xfId="11"/>
    <cellStyle name="Normal 3" xfId="7"/>
    <cellStyle name="Normal 3 2" xfId="12"/>
    <cellStyle name="Normal 4" xfId="5"/>
    <cellStyle name="Normal 5" xfId="4"/>
    <cellStyle name="Normal 6" xfId="1"/>
    <cellStyle name="Percent 2" xfId="6"/>
    <cellStyle name="Percent 3" xfId="2"/>
  </cellStyles>
  <dxfs count="0"/>
  <tableStyles count="0" defaultTableStyle="TableStyleMedium2" defaultPivotStyle="PivotStyleLight16"/>
  <colors>
    <mruColors>
      <color rgb="FFFFFFCC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34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33" Type="http://schemas.openxmlformats.org/officeDocument/2006/relationships/externalLink" Target="externalLinks/externalLink1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32" Type="http://schemas.openxmlformats.org/officeDocument/2006/relationships/externalLink" Target="externalLinks/externalLink12.xml"/><Relationship Id="rId37" Type="http://schemas.openxmlformats.org/officeDocument/2006/relationships/externalLink" Target="externalLinks/externalLink1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externalLink" Target="externalLinks/externalLink8.xml"/><Relationship Id="rId36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externalLink" Target="externalLinks/externalLink10.xml"/><Relationship Id="rId35" Type="http://schemas.openxmlformats.org/officeDocument/2006/relationships/externalLink" Target="externalLinks/externalLink1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kedonija%20Q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alk%20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Q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Kroacija%20zivot%20Q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zivot%20Q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zivot%20Q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zivot%20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zivot%20Q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P%203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iglav%20Q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vroins%20Q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ava%20Q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Viner%20Q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urolink%20Q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we%20Q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Unika%20Q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Osigpolisa%20Q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4_NR"/>
      <sheetName val="STA_SP5_NR"/>
      <sheetName val="STA_SP8_NR"/>
      <sheetName val="STA_SP99"/>
    </sheetNames>
    <sheetDataSet>
      <sheetData sheetId="0"/>
      <sheetData sheetId="1">
        <row r="10">
          <cell r="C10">
            <v>35271</v>
          </cell>
          <cell r="D10">
            <v>64448.04</v>
          </cell>
          <cell r="F10">
            <v>673</v>
          </cell>
          <cell r="G10">
            <v>35512.720000000001</v>
          </cell>
          <cell r="H10">
            <v>52</v>
          </cell>
          <cell r="I10">
            <v>2653.73</v>
          </cell>
        </row>
        <row r="20">
          <cell r="C20">
            <v>953</v>
          </cell>
          <cell r="D20">
            <v>151546.70000000001</v>
          </cell>
          <cell r="F20">
            <v>10496</v>
          </cell>
          <cell r="G20">
            <v>112195.88</v>
          </cell>
          <cell r="H20">
            <v>76</v>
          </cell>
          <cell r="I20">
            <v>2021.29</v>
          </cell>
        </row>
        <row r="24">
          <cell r="C24">
            <v>2870</v>
          </cell>
          <cell r="D24">
            <v>72214.61</v>
          </cell>
          <cell r="F24">
            <v>488</v>
          </cell>
          <cell r="G24">
            <v>36392.959999999999</v>
          </cell>
          <cell r="H24">
            <v>96</v>
          </cell>
          <cell r="I24">
            <v>9245.2099999999991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9.35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262</v>
          </cell>
          <cell r="D36">
            <v>22922.799999999999</v>
          </cell>
          <cell r="F36">
            <v>5</v>
          </cell>
          <cell r="G36">
            <v>667.9</v>
          </cell>
          <cell r="H36">
            <v>1</v>
          </cell>
          <cell r="I36">
            <v>565</v>
          </cell>
        </row>
        <row r="40">
          <cell r="C40">
            <v>11274</v>
          </cell>
          <cell r="D40">
            <v>168915.22</v>
          </cell>
          <cell r="F40">
            <v>119</v>
          </cell>
          <cell r="G40">
            <v>62912.639999999999</v>
          </cell>
          <cell r="H40">
            <v>15</v>
          </cell>
          <cell r="I40">
            <v>17944.62</v>
          </cell>
        </row>
        <row r="56">
          <cell r="C56">
            <v>12252</v>
          </cell>
          <cell r="D56">
            <v>322996.53999999998</v>
          </cell>
          <cell r="F56">
            <v>877</v>
          </cell>
          <cell r="G56">
            <v>106882.19</v>
          </cell>
          <cell r="H56">
            <v>69</v>
          </cell>
          <cell r="I56">
            <v>69428.94</v>
          </cell>
        </row>
        <row r="88">
          <cell r="C88">
            <v>52987</v>
          </cell>
          <cell r="D88">
            <v>284834.40999999997</v>
          </cell>
          <cell r="F88">
            <v>1574</v>
          </cell>
          <cell r="G88">
            <v>132976.53</v>
          </cell>
          <cell r="H88">
            <v>475</v>
          </cell>
          <cell r="I88">
            <v>76712.67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85</v>
          </cell>
          <cell r="D128">
            <v>315.72000000000003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3790</v>
          </cell>
          <cell r="D132">
            <v>45005.32</v>
          </cell>
          <cell r="F132">
            <v>117</v>
          </cell>
          <cell r="G132">
            <v>6526.12</v>
          </cell>
          <cell r="H132">
            <v>41</v>
          </cell>
          <cell r="I132">
            <v>2938.49</v>
          </cell>
        </row>
        <row r="153">
          <cell r="C153">
            <v>1</v>
          </cell>
          <cell r="D153">
            <v>2430.4299999999998</v>
          </cell>
          <cell r="F153">
            <v>0</v>
          </cell>
          <cell r="G153">
            <v>9.1999999999999993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3.08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46</v>
          </cell>
          <cell r="D161">
            <v>9509.3700000000008</v>
          </cell>
          <cell r="F161">
            <v>54</v>
          </cell>
          <cell r="G161">
            <v>94.54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14476</v>
          </cell>
          <cell r="D170">
            <v>12118.06</v>
          </cell>
          <cell r="F170">
            <v>165</v>
          </cell>
          <cell r="G170">
            <v>3246.08</v>
          </cell>
          <cell r="H170">
            <v>23</v>
          </cell>
          <cell r="I170">
            <v>364.78</v>
          </cell>
        </row>
        <row r="175">
          <cell r="C175">
            <v>85488</v>
          </cell>
        </row>
      </sheetData>
      <sheetData sheetId="2">
        <row r="11">
          <cell r="C11">
            <v>29354</v>
          </cell>
          <cell r="D11">
            <v>150469.04999999999</v>
          </cell>
          <cell r="J11">
            <v>1305</v>
          </cell>
          <cell r="K11">
            <v>100546.97</v>
          </cell>
        </row>
        <row r="12">
          <cell r="C12">
            <v>3114</v>
          </cell>
          <cell r="D12">
            <v>35805.51</v>
          </cell>
          <cell r="J12">
            <v>136</v>
          </cell>
          <cell r="K12">
            <v>10382.82</v>
          </cell>
        </row>
        <row r="13">
          <cell r="C13">
            <v>217</v>
          </cell>
          <cell r="D13">
            <v>4970.29</v>
          </cell>
          <cell r="J13">
            <v>11</v>
          </cell>
          <cell r="K13">
            <v>436.17</v>
          </cell>
        </row>
        <row r="14">
          <cell r="C14">
            <v>545</v>
          </cell>
          <cell r="D14">
            <v>437.01</v>
          </cell>
          <cell r="J14">
            <v>6</v>
          </cell>
          <cell r="K14">
            <v>226.68</v>
          </cell>
        </row>
        <row r="15">
          <cell r="C15">
            <v>35</v>
          </cell>
          <cell r="D15">
            <v>114.75</v>
          </cell>
          <cell r="J15">
            <v>2</v>
          </cell>
          <cell r="K15">
            <v>192.55</v>
          </cell>
        </row>
        <row r="16">
          <cell r="C16">
            <v>2566</v>
          </cell>
          <cell r="D16">
            <v>3700.96</v>
          </cell>
          <cell r="J16">
            <v>15</v>
          </cell>
          <cell r="K16">
            <v>608.85</v>
          </cell>
        </row>
        <row r="17">
          <cell r="C17">
            <v>837</v>
          </cell>
          <cell r="D17">
            <v>271.19</v>
          </cell>
          <cell r="J17">
            <v>1</v>
          </cell>
          <cell r="K17">
            <v>36.6</v>
          </cell>
        </row>
        <row r="18">
          <cell r="C18">
            <v>159</v>
          </cell>
          <cell r="D18">
            <v>691.19</v>
          </cell>
          <cell r="J18">
            <v>13</v>
          </cell>
          <cell r="K18">
            <v>434.42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92</v>
          </cell>
          <cell r="D23">
            <v>510.64</v>
          </cell>
          <cell r="J23">
            <v>2</v>
          </cell>
          <cell r="K23">
            <v>324.86</v>
          </cell>
        </row>
        <row r="25">
          <cell r="C25">
            <v>10610</v>
          </cell>
          <cell r="D25">
            <v>48976.38</v>
          </cell>
          <cell r="J25">
            <v>22</v>
          </cell>
          <cell r="K25">
            <v>5561.93</v>
          </cell>
        </row>
        <row r="26">
          <cell r="C26">
            <v>501</v>
          </cell>
          <cell r="D26">
            <v>8623.15</v>
          </cell>
          <cell r="J26">
            <v>34</v>
          </cell>
          <cell r="K26">
            <v>9996.23</v>
          </cell>
        </row>
        <row r="27">
          <cell r="C27">
            <v>54</v>
          </cell>
          <cell r="D27">
            <v>897.34</v>
          </cell>
          <cell r="J27">
            <v>2</v>
          </cell>
          <cell r="K27">
            <v>478.12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44.29</v>
          </cell>
          <cell r="J29">
            <v>0</v>
          </cell>
          <cell r="K29">
            <v>0</v>
          </cell>
        </row>
        <row r="30">
          <cell r="C30">
            <v>169</v>
          </cell>
          <cell r="D30">
            <v>316.25</v>
          </cell>
          <cell r="J30">
            <v>0</v>
          </cell>
          <cell r="K30">
            <v>0</v>
          </cell>
        </row>
        <row r="31">
          <cell r="C31">
            <v>430</v>
          </cell>
          <cell r="D31">
            <v>2403.85</v>
          </cell>
          <cell r="J31">
            <v>3</v>
          </cell>
          <cell r="K31">
            <v>86.84</v>
          </cell>
        </row>
        <row r="32">
          <cell r="C32">
            <v>5</v>
          </cell>
          <cell r="D32">
            <v>27.68</v>
          </cell>
          <cell r="J32">
            <v>0</v>
          </cell>
          <cell r="K32">
            <v>0</v>
          </cell>
        </row>
        <row r="34">
          <cell r="C34">
            <v>3487</v>
          </cell>
          <cell r="D34">
            <v>11369.34</v>
          </cell>
          <cell r="J34">
            <v>3</v>
          </cell>
          <cell r="K34">
            <v>736.35</v>
          </cell>
        </row>
        <row r="35">
          <cell r="C35">
            <v>179</v>
          </cell>
          <cell r="D35">
            <v>1657.45</v>
          </cell>
          <cell r="J35">
            <v>0</v>
          </cell>
          <cell r="K35">
            <v>0</v>
          </cell>
        </row>
        <row r="36">
          <cell r="C36">
            <v>7</v>
          </cell>
          <cell r="D36">
            <v>115.11</v>
          </cell>
          <cell r="J36">
            <v>0</v>
          </cell>
          <cell r="K36">
            <v>0</v>
          </cell>
        </row>
        <row r="37">
          <cell r="C37">
            <v>3</v>
          </cell>
          <cell r="D37">
            <v>1.85</v>
          </cell>
          <cell r="J37">
            <v>0</v>
          </cell>
          <cell r="K37">
            <v>0</v>
          </cell>
        </row>
        <row r="38">
          <cell r="C38">
            <v>20</v>
          </cell>
          <cell r="D38">
            <v>49.23</v>
          </cell>
          <cell r="J38">
            <v>0</v>
          </cell>
          <cell r="K38">
            <v>0</v>
          </cell>
        </row>
        <row r="39">
          <cell r="C39">
            <v>111</v>
          </cell>
          <cell r="D39">
            <v>356.85</v>
          </cell>
          <cell r="J39">
            <v>0</v>
          </cell>
          <cell r="K39">
            <v>0</v>
          </cell>
        </row>
        <row r="40">
          <cell r="C40">
            <v>177</v>
          </cell>
          <cell r="D40">
            <v>110.16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45115.88</v>
          </cell>
        </row>
        <row r="11">
          <cell r="P11">
            <v>106082.49</v>
          </cell>
        </row>
        <row r="12">
          <cell r="P12">
            <v>50550.22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6.08</v>
          </cell>
        </row>
        <row r="16">
          <cell r="P16">
            <v>13753.68</v>
          </cell>
        </row>
        <row r="17">
          <cell r="P17">
            <v>109794.92</v>
          </cell>
        </row>
        <row r="20">
          <cell r="P20">
            <v>209947.78</v>
          </cell>
        </row>
        <row r="26">
          <cell r="P26">
            <v>216757.12</v>
          </cell>
        </row>
        <row r="33">
          <cell r="P33">
            <v>0</v>
          </cell>
        </row>
        <row r="34">
          <cell r="P34">
            <v>205.22</v>
          </cell>
        </row>
        <row r="35">
          <cell r="P35">
            <v>29253.46</v>
          </cell>
        </row>
        <row r="36">
          <cell r="P36">
            <v>1579.78</v>
          </cell>
        </row>
        <row r="37">
          <cell r="P37">
            <v>2</v>
          </cell>
        </row>
        <row r="38">
          <cell r="P38">
            <v>6181.09</v>
          </cell>
        </row>
        <row r="39">
          <cell r="P39">
            <v>0</v>
          </cell>
        </row>
        <row r="40">
          <cell r="P40">
            <v>6664.86</v>
          </cell>
        </row>
      </sheetData>
      <sheetData sheetId="5">
        <row r="10">
          <cell r="G10">
            <v>16216.54</v>
          </cell>
        </row>
        <row r="11">
          <cell r="G11">
            <v>9114.7800000000007</v>
          </cell>
        </row>
        <row r="12">
          <cell r="G12">
            <v>3692.55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402.71</v>
          </cell>
        </row>
        <row r="17">
          <cell r="G17">
            <v>5171.66</v>
          </cell>
        </row>
        <row r="20">
          <cell r="G20">
            <v>19599.349999999999</v>
          </cell>
        </row>
        <row r="26">
          <cell r="G26">
            <v>93351.72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3552.05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860.94</v>
          </cell>
        </row>
        <row r="41">
          <cell r="C41">
            <v>434604.13</v>
          </cell>
          <cell r="D41">
            <v>17896.71</v>
          </cell>
          <cell r="E41">
            <v>181874.73</v>
          </cell>
          <cell r="G41">
            <v>151962.29999999999</v>
          </cell>
          <cell r="I41">
            <v>5007.57</v>
          </cell>
          <cell r="K41">
            <v>5514.03</v>
          </cell>
          <cell r="M41">
            <v>0</v>
          </cell>
        </row>
      </sheetData>
      <sheetData sheetId="6">
        <row r="9">
          <cell r="C9">
            <v>3042</v>
          </cell>
          <cell r="D9">
            <v>93042.53</v>
          </cell>
          <cell r="E9">
            <v>0</v>
          </cell>
        </row>
        <row r="18">
          <cell r="C18">
            <v>22590</v>
          </cell>
          <cell r="D18">
            <v>373718.76</v>
          </cell>
          <cell r="E18">
            <v>81948.259999999995</v>
          </cell>
        </row>
        <row r="19">
          <cell r="C19">
            <v>56678</v>
          </cell>
          <cell r="D19">
            <v>626951.39</v>
          </cell>
          <cell r="E19">
            <v>144779.47</v>
          </cell>
        </row>
        <row r="20">
          <cell r="C20">
            <v>1586</v>
          </cell>
          <cell r="D20">
            <v>524.5</v>
          </cell>
          <cell r="E20">
            <v>157.38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1592</v>
          </cell>
          <cell r="D22">
            <v>63032.44</v>
          </cell>
          <cell r="E22">
            <v>12197.34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99"/>
      <sheetName val="СП-100"/>
    </sheetNames>
    <sheetDataSet>
      <sheetData sheetId="0"/>
      <sheetData sheetId="1">
        <row r="11">
          <cell r="C11">
            <v>63776</v>
          </cell>
          <cell r="D11">
            <v>51732.95</v>
          </cell>
          <cell r="F11">
            <v>526</v>
          </cell>
          <cell r="G11">
            <v>33573.630000000005</v>
          </cell>
          <cell r="H11">
            <v>93</v>
          </cell>
          <cell r="I11">
            <v>11707.47</v>
          </cell>
        </row>
        <row r="21">
          <cell r="C21">
            <v>481</v>
          </cell>
          <cell r="D21">
            <v>67625.539999999994</v>
          </cell>
          <cell r="F21">
            <v>4835</v>
          </cell>
          <cell r="G21">
            <v>47577.52</v>
          </cell>
          <cell r="H21">
            <v>119</v>
          </cell>
          <cell r="I21">
            <v>2198.1799999999998</v>
          </cell>
        </row>
        <row r="25">
          <cell r="C25">
            <v>4814</v>
          </cell>
          <cell r="D25">
            <v>123126.45999999999</v>
          </cell>
          <cell r="F25">
            <v>1135</v>
          </cell>
          <cell r="G25">
            <v>77041.850000000006</v>
          </cell>
          <cell r="H25">
            <v>206</v>
          </cell>
          <cell r="I25">
            <v>20292.75</v>
          </cell>
        </row>
        <row r="28"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31">
          <cell r="C31">
            <v>1</v>
          </cell>
          <cell r="D31">
            <v>154.27000000000001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4">
          <cell r="C34">
            <v>5</v>
          </cell>
          <cell r="D34">
            <v>271.3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7">
          <cell r="C37">
            <v>187</v>
          </cell>
          <cell r="D37">
            <v>5407.41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1">
          <cell r="C41">
            <v>8686</v>
          </cell>
          <cell r="D41">
            <v>58961.03</v>
          </cell>
          <cell r="F41">
            <v>30</v>
          </cell>
          <cell r="G41">
            <v>7295.32</v>
          </cell>
          <cell r="H41">
            <v>7</v>
          </cell>
          <cell r="I41">
            <v>9184.83</v>
          </cell>
        </row>
        <row r="57">
          <cell r="C57">
            <v>2732</v>
          </cell>
          <cell r="D57">
            <v>54949.19</v>
          </cell>
          <cell r="F57">
            <v>244</v>
          </cell>
          <cell r="G57">
            <v>20966.05</v>
          </cell>
          <cell r="H57">
            <v>24</v>
          </cell>
          <cell r="I57">
            <v>3271.88</v>
          </cell>
        </row>
        <row r="89">
          <cell r="C89">
            <v>63069</v>
          </cell>
          <cell r="D89">
            <v>367749.37999999995</v>
          </cell>
          <cell r="F89">
            <v>2064</v>
          </cell>
          <cell r="G89">
            <v>204587.16</v>
          </cell>
          <cell r="H89">
            <v>811</v>
          </cell>
          <cell r="I89">
            <v>226984.88000000003</v>
          </cell>
        </row>
        <row r="125">
          <cell r="C125">
            <v>1</v>
          </cell>
          <cell r="D125">
            <v>76.599999999999994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</row>
        <row r="129">
          <cell r="C129">
            <v>67</v>
          </cell>
          <cell r="D129">
            <v>327.69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</row>
        <row r="133">
          <cell r="C133">
            <v>446</v>
          </cell>
          <cell r="D133">
            <v>24114.58</v>
          </cell>
          <cell r="F133">
            <v>4</v>
          </cell>
          <cell r="G133">
            <v>501.12</v>
          </cell>
          <cell r="H133">
            <v>4</v>
          </cell>
          <cell r="I133">
            <v>907.79</v>
          </cell>
        </row>
        <row r="154">
          <cell r="C154">
            <v>65</v>
          </cell>
          <cell r="D154">
            <v>198.01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9">
          <cell r="C159">
            <v>19</v>
          </cell>
          <cell r="D159">
            <v>228.15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2">
          <cell r="C162">
            <v>8</v>
          </cell>
          <cell r="D162">
            <v>2511.1799999999998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</row>
        <row r="168"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</row>
        <row r="171">
          <cell r="C171">
            <v>19244</v>
          </cell>
          <cell r="D171">
            <v>13362.02</v>
          </cell>
          <cell r="F171">
            <v>138</v>
          </cell>
          <cell r="G171">
            <v>2415.7800000000002</v>
          </cell>
          <cell r="H171">
            <v>98</v>
          </cell>
          <cell r="I171">
            <v>3160.94</v>
          </cell>
        </row>
        <row r="176">
          <cell r="C176">
            <v>123833</v>
          </cell>
        </row>
      </sheetData>
      <sheetData sheetId="2">
        <row r="12">
          <cell r="C12">
            <v>34257</v>
          </cell>
          <cell r="D12">
            <v>193694.06</v>
          </cell>
          <cell r="J12">
            <v>1643</v>
          </cell>
          <cell r="K12">
            <v>136013.12</v>
          </cell>
        </row>
        <row r="13">
          <cell r="C13">
            <v>4365</v>
          </cell>
          <cell r="D13">
            <v>52167.199999999997</v>
          </cell>
          <cell r="J13">
            <v>205</v>
          </cell>
          <cell r="K13">
            <v>15454.3</v>
          </cell>
        </row>
        <row r="14">
          <cell r="C14">
            <v>322</v>
          </cell>
          <cell r="D14">
            <v>6839.76</v>
          </cell>
          <cell r="J14">
            <v>11</v>
          </cell>
          <cell r="K14">
            <v>634.22</v>
          </cell>
        </row>
        <row r="15">
          <cell r="C15">
            <v>491</v>
          </cell>
          <cell r="D15">
            <v>417.3</v>
          </cell>
          <cell r="J15">
            <v>4</v>
          </cell>
          <cell r="K15">
            <v>140.46</v>
          </cell>
        </row>
        <row r="16">
          <cell r="C16">
            <v>46</v>
          </cell>
          <cell r="D16">
            <v>138.55000000000001</v>
          </cell>
          <cell r="J16">
            <v>2</v>
          </cell>
          <cell r="K16">
            <v>40.130000000000003</v>
          </cell>
        </row>
        <row r="17">
          <cell r="C17">
            <v>2043</v>
          </cell>
          <cell r="D17">
            <v>3354.1</v>
          </cell>
          <cell r="J17">
            <v>15</v>
          </cell>
          <cell r="K17">
            <v>427.39</v>
          </cell>
        </row>
        <row r="18">
          <cell r="C18">
            <v>1123</v>
          </cell>
          <cell r="D18">
            <v>360.46</v>
          </cell>
          <cell r="J18">
            <v>0</v>
          </cell>
          <cell r="K18">
            <v>0</v>
          </cell>
        </row>
        <row r="19">
          <cell r="C19">
            <v>119</v>
          </cell>
          <cell r="D19">
            <v>436.08</v>
          </cell>
          <cell r="J19">
            <v>6</v>
          </cell>
          <cell r="K19">
            <v>254.72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4">
          <cell r="C24">
            <v>0</v>
          </cell>
          <cell r="D24">
            <v>0</v>
          </cell>
          <cell r="J24">
            <v>0</v>
          </cell>
          <cell r="K24">
            <v>0</v>
          </cell>
        </row>
        <row r="26">
          <cell r="C26">
            <v>15175</v>
          </cell>
          <cell r="D26">
            <v>66925.350000000006</v>
          </cell>
          <cell r="J26">
            <v>158</v>
          </cell>
          <cell r="K26">
            <v>38792.959999999999</v>
          </cell>
        </row>
        <row r="27">
          <cell r="C27">
            <v>935</v>
          </cell>
          <cell r="D27">
            <v>14782.65</v>
          </cell>
          <cell r="J27">
            <v>10</v>
          </cell>
          <cell r="K27">
            <v>3859.73</v>
          </cell>
        </row>
        <row r="28">
          <cell r="C28">
            <v>137</v>
          </cell>
          <cell r="D28">
            <v>2257.88</v>
          </cell>
          <cell r="J28">
            <v>2</v>
          </cell>
          <cell r="K28">
            <v>2222.39</v>
          </cell>
        </row>
        <row r="29">
          <cell r="C29">
            <v>0</v>
          </cell>
          <cell r="D29">
            <v>0</v>
          </cell>
          <cell r="J29">
            <v>0</v>
          </cell>
          <cell r="K29">
            <v>0</v>
          </cell>
        </row>
        <row r="30">
          <cell r="C30">
            <v>0</v>
          </cell>
          <cell r="D30">
            <v>0</v>
          </cell>
          <cell r="J30">
            <v>0</v>
          </cell>
          <cell r="K30">
            <v>0</v>
          </cell>
        </row>
        <row r="31">
          <cell r="C31">
            <v>184</v>
          </cell>
          <cell r="D31">
            <v>328</v>
          </cell>
          <cell r="J31">
            <v>0</v>
          </cell>
          <cell r="K31">
            <v>0</v>
          </cell>
        </row>
        <row r="32">
          <cell r="C32">
            <v>867</v>
          </cell>
          <cell r="D32">
            <v>4307.53</v>
          </cell>
          <cell r="J32">
            <v>1</v>
          </cell>
          <cell r="K32">
            <v>12.3</v>
          </cell>
        </row>
        <row r="33">
          <cell r="C33">
            <v>1</v>
          </cell>
          <cell r="D33">
            <v>5.54</v>
          </cell>
          <cell r="J33">
            <v>0</v>
          </cell>
          <cell r="K33">
            <v>0</v>
          </cell>
        </row>
        <row r="35">
          <cell r="C35">
            <v>1974</v>
          </cell>
          <cell r="D35">
            <v>6983.94</v>
          </cell>
          <cell r="J35">
            <v>0</v>
          </cell>
          <cell r="K35">
            <v>0</v>
          </cell>
        </row>
        <row r="36">
          <cell r="C36">
            <v>14</v>
          </cell>
          <cell r="D36">
            <v>183.27</v>
          </cell>
          <cell r="J36">
            <v>0</v>
          </cell>
          <cell r="K36">
            <v>0</v>
          </cell>
        </row>
        <row r="37">
          <cell r="C37">
            <v>5</v>
          </cell>
          <cell r="D37">
            <v>89.18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7</v>
          </cell>
          <cell r="D39">
            <v>17.22</v>
          </cell>
          <cell r="J39">
            <v>0</v>
          </cell>
          <cell r="K39">
            <v>0</v>
          </cell>
        </row>
        <row r="40">
          <cell r="C40">
            <v>183</v>
          </cell>
          <cell r="D40">
            <v>579.33000000000004</v>
          </cell>
          <cell r="J40">
            <v>0</v>
          </cell>
          <cell r="K40">
            <v>0</v>
          </cell>
        </row>
        <row r="41">
          <cell r="C41">
            <v>106</v>
          </cell>
          <cell r="D41">
            <v>184.81</v>
          </cell>
          <cell r="J41">
            <v>0</v>
          </cell>
          <cell r="K41">
            <v>0</v>
          </cell>
        </row>
        <row r="42">
          <cell r="C42">
            <v>0</v>
          </cell>
          <cell r="D42">
            <v>0</v>
          </cell>
          <cell r="J42">
            <v>0</v>
          </cell>
          <cell r="K42">
            <v>0</v>
          </cell>
        </row>
      </sheetData>
      <sheetData sheetId="3"/>
      <sheetData sheetId="4">
        <row r="11">
          <cell r="P11">
            <v>36885.589999999997</v>
          </cell>
        </row>
        <row r="12">
          <cell r="P12">
            <v>48014.13</v>
          </cell>
        </row>
        <row r="13">
          <cell r="P13">
            <v>84341.63</v>
          </cell>
        </row>
        <row r="14">
          <cell r="P14">
            <v>0</v>
          </cell>
        </row>
        <row r="15">
          <cell r="P15">
            <v>128.04</v>
          </cell>
        </row>
        <row r="16">
          <cell r="P16">
            <v>225.18</v>
          </cell>
        </row>
        <row r="17">
          <cell r="P17">
            <v>4488.1400000000003</v>
          </cell>
        </row>
        <row r="18">
          <cell r="P18">
            <v>34197.4</v>
          </cell>
        </row>
        <row r="21">
          <cell r="P21">
            <v>36815.949999999997</v>
          </cell>
        </row>
        <row r="27">
          <cell r="P27">
            <v>282872.81000000006</v>
          </cell>
        </row>
        <row r="34">
          <cell r="P34">
            <v>63.58</v>
          </cell>
        </row>
        <row r="35">
          <cell r="P35">
            <v>271.99</v>
          </cell>
        </row>
        <row r="36">
          <cell r="P36">
            <v>19019.169999999998</v>
          </cell>
        </row>
        <row r="37">
          <cell r="P37">
            <v>148.5</v>
          </cell>
        </row>
        <row r="38">
          <cell r="P38">
            <v>179.94</v>
          </cell>
        </row>
        <row r="39">
          <cell r="P39">
            <v>1980.56</v>
          </cell>
        </row>
        <row r="40">
          <cell r="P40">
            <v>0</v>
          </cell>
        </row>
        <row r="41">
          <cell r="P41">
            <v>8017.21</v>
          </cell>
        </row>
      </sheetData>
      <sheetData sheetId="5">
        <row r="11">
          <cell r="G11">
            <v>17997.740000000002</v>
          </cell>
        </row>
        <row r="12">
          <cell r="G12">
            <v>6003.48</v>
          </cell>
        </row>
        <row r="13">
          <cell r="G13">
            <v>19592.87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263</v>
          </cell>
        </row>
        <row r="18">
          <cell r="G18">
            <v>10091.6</v>
          </cell>
        </row>
        <row r="21">
          <cell r="G21">
            <v>3547.73</v>
          </cell>
        </row>
        <row r="27">
          <cell r="G27">
            <v>175041.15000000002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3700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2400</v>
          </cell>
        </row>
        <row r="42">
          <cell r="C42">
            <v>346497.91</v>
          </cell>
          <cell r="D42">
            <v>2493.4499999999998</v>
          </cell>
          <cell r="E42">
            <v>277708.72000000003</v>
          </cell>
          <cell r="G42">
            <v>238637.57</v>
          </cell>
          <cell r="I42">
            <v>13314.589999999998</v>
          </cell>
          <cell r="K42">
            <v>26660.54</v>
          </cell>
        </row>
      </sheetData>
      <sheetData sheetId="6"/>
      <sheetData sheetId="7"/>
      <sheetData sheetId="8">
        <row r="10">
          <cell r="D10">
            <v>4661</v>
          </cell>
          <cell r="E10">
            <v>52573.509999999995</v>
          </cell>
        </row>
        <row r="19">
          <cell r="D19">
            <v>20924</v>
          </cell>
          <cell r="E19">
            <v>180494.78000000003</v>
          </cell>
          <cell r="F19">
            <v>56044</v>
          </cell>
        </row>
        <row r="61">
          <cell r="D61">
            <v>0</v>
          </cell>
          <cell r="E61">
            <v>0</v>
          </cell>
          <cell r="F61">
            <v>0</v>
          </cell>
        </row>
        <row r="63">
          <cell r="D63">
            <v>1171</v>
          </cell>
          <cell r="E63">
            <v>462.48</v>
          </cell>
          <cell r="F63">
            <v>236</v>
          </cell>
        </row>
        <row r="71">
          <cell r="D71">
            <v>0</v>
          </cell>
          <cell r="E71">
            <v>0</v>
          </cell>
          <cell r="F71">
            <v>0</v>
          </cell>
        </row>
        <row r="85">
          <cell r="D85">
            <v>37096</v>
          </cell>
          <cell r="E85">
            <v>189019.91</v>
          </cell>
          <cell r="F85">
            <v>15745</v>
          </cell>
        </row>
        <row r="86">
          <cell r="D86">
            <v>59981</v>
          </cell>
          <cell r="E86">
            <v>348245.02999999991</v>
          </cell>
          <cell r="F86">
            <v>0</v>
          </cell>
        </row>
        <row r="95">
          <cell r="D95">
            <v>0</v>
          </cell>
          <cell r="E95">
            <v>0</v>
          </cell>
          <cell r="F95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6_NO"/>
      <sheetName val="STA_SP6_MTPL_NO"/>
      <sheetName val="STA_SP7_NO"/>
      <sheetName val="STA_SP8_NO"/>
      <sheetName val="STA_SP9_NO"/>
      <sheetName val="STA_SP10_NO"/>
      <sheetName val="STA_SP99"/>
      <sheetName val="STA_SP100"/>
      <sheetName val="DEC_SP - #1"/>
      <sheetName val="DEC_SP - #2"/>
      <sheetName val="DEC_SP - #3"/>
      <sheetName val="DEC_SP - #4"/>
      <sheetName val="DEC_SP - #5"/>
      <sheetName val="DEC_SP - #6"/>
      <sheetName val="СП-Почетна"/>
      <sheetName val="СП-1 (н.о.)"/>
      <sheetName val="СП-2 (н.о.)"/>
      <sheetName val="СП-3 (н.о.)"/>
      <sheetName val="СП-4 (н.о.)"/>
      <sheetName val="СП-7 (н.о.) (2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>
        <row r="10">
          <cell r="C10">
            <v>117227</v>
          </cell>
          <cell r="D10">
            <v>126152</v>
          </cell>
          <cell r="F10">
            <v>1186</v>
          </cell>
          <cell r="G10">
            <v>49258</v>
          </cell>
          <cell r="H10">
            <v>190</v>
          </cell>
          <cell r="I10">
            <v>3071</v>
          </cell>
        </row>
        <row r="20">
          <cell r="C20">
            <v>1698</v>
          </cell>
          <cell r="D20">
            <v>187990</v>
          </cell>
          <cell r="F20">
            <v>19137</v>
          </cell>
          <cell r="G20">
            <v>137257</v>
          </cell>
          <cell r="H20">
            <v>1858</v>
          </cell>
          <cell r="I20">
            <v>16264</v>
          </cell>
        </row>
        <row r="24">
          <cell r="C24">
            <v>4435</v>
          </cell>
          <cell r="D24">
            <v>92263</v>
          </cell>
          <cell r="F24">
            <v>661</v>
          </cell>
          <cell r="G24">
            <v>58612</v>
          </cell>
          <cell r="H24">
            <v>280</v>
          </cell>
          <cell r="I24">
            <v>22320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45</v>
          </cell>
          <cell r="D36">
            <v>5248</v>
          </cell>
          <cell r="F36">
            <v>1</v>
          </cell>
          <cell r="G36">
            <v>183</v>
          </cell>
          <cell r="H36">
            <v>1</v>
          </cell>
          <cell r="I36">
            <v>169</v>
          </cell>
        </row>
        <row r="40">
          <cell r="C40">
            <v>19849</v>
          </cell>
          <cell r="D40">
            <v>69346</v>
          </cell>
          <cell r="F40">
            <v>32</v>
          </cell>
          <cell r="G40">
            <v>141127</v>
          </cell>
          <cell r="H40">
            <v>32</v>
          </cell>
          <cell r="I40">
            <v>58424</v>
          </cell>
        </row>
        <row r="56">
          <cell r="C56">
            <v>11627</v>
          </cell>
          <cell r="D56">
            <v>41346</v>
          </cell>
          <cell r="F56">
            <v>213</v>
          </cell>
          <cell r="G56">
            <v>7597</v>
          </cell>
          <cell r="H56">
            <v>81</v>
          </cell>
          <cell r="I56">
            <v>2999</v>
          </cell>
        </row>
        <row r="88">
          <cell r="C88">
            <v>99768</v>
          </cell>
          <cell r="D88">
            <v>530064</v>
          </cell>
          <cell r="F88">
            <v>2724</v>
          </cell>
          <cell r="G88">
            <v>182388</v>
          </cell>
          <cell r="H88">
            <v>1168</v>
          </cell>
          <cell r="I88">
            <v>178132</v>
          </cell>
        </row>
        <row r="124">
          <cell r="C124">
            <v>2</v>
          </cell>
          <cell r="D124">
            <v>176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29</v>
          </cell>
          <cell r="D128">
            <v>137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11045</v>
          </cell>
          <cell r="D132">
            <v>12933</v>
          </cell>
          <cell r="F132">
            <v>18</v>
          </cell>
          <cell r="G132">
            <v>331</v>
          </cell>
          <cell r="H132">
            <v>4</v>
          </cell>
          <cell r="I132">
            <v>80</v>
          </cell>
        </row>
        <row r="153">
          <cell r="C153">
            <v>306</v>
          </cell>
          <cell r="D153">
            <v>2358</v>
          </cell>
          <cell r="F153">
            <v>2</v>
          </cell>
          <cell r="G153">
            <v>20</v>
          </cell>
          <cell r="H153">
            <v>2</v>
          </cell>
          <cell r="I153">
            <v>15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</v>
          </cell>
          <cell r="D161">
            <v>614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3</v>
          </cell>
          <cell r="D167">
            <v>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41905</v>
          </cell>
          <cell r="D170">
            <v>23478</v>
          </cell>
          <cell r="F170">
            <v>431</v>
          </cell>
          <cell r="G170">
            <v>5875</v>
          </cell>
          <cell r="H170">
            <v>249</v>
          </cell>
          <cell r="I170">
            <v>7552</v>
          </cell>
        </row>
        <row r="175">
          <cell r="C175">
            <v>224062</v>
          </cell>
        </row>
      </sheetData>
      <sheetData sheetId="2">
        <row r="11">
          <cell r="C11">
            <v>60333</v>
          </cell>
          <cell r="D11">
            <v>328298</v>
          </cell>
          <cell r="J11">
            <v>2267</v>
          </cell>
          <cell r="K11">
            <v>135458</v>
          </cell>
        </row>
        <row r="12">
          <cell r="C12">
            <v>5411</v>
          </cell>
          <cell r="D12">
            <v>55793</v>
          </cell>
          <cell r="J12">
            <v>247</v>
          </cell>
          <cell r="K12">
            <v>15757</v>
          </cell>
        </row>
        <row r="13">
          <cell r="C13">
            <v>199</v>
          </cell>
          <cell r="D13">
            <v>4059</v>
          </cell>
          <cell r="J13">
            <v>15</v>
          </cell>
          <cell r="K13">
            <v>2465</v>
          </cell>
        </row>
        <row r="14">
          <cell r="C14">
            <v>793</v>
          </cell>
          <cell r="D14">
            <v>808</v>
          </cell>
          <cell r="J14">
            <v>8</v>
          </cell>
          <cell r="K14">
            <v>537</v>
          </cell>
        </row>
        <row r="15">
          <cell r="C15">
            <v>49</v>
          </cell>
          <cell r="D15">
            <v>169</v>
          </cell>
          <cell r="J15">
            <v>11</v>
          </cell>
          <cell r="K15">
            <v>144</v>
          </cell>
        </row>
        <row r="16">
          <cell r="C16">
            <v>5033</v>
          </cell>
          <cell r="D16">
            <v>8936</v>
          </cell>
          <cell r="J16">
            <v>33</v>
          </cell>
          <cell r="K16">
            <v>3007</v>
          </cell>
        </row>
        <row r="17">
          <cell r="C17">
            <v>1249</v>
          </cell>
          <cell r="D17">
            <v>402</v>
          </cell>
          <cell r="J17">
            <v>1</v>
          </cell>
          <cell r="K17">
            <v>27</v>
          </cell>
        </row>
        <row r="18">
          <cell r="C18">
            <v>218</v>
          </cell>
          <cell r="D18">
            <v>1175</v>
          </cell>
          <cell r="J18">
            <v>24</v>
          </cell>
          <cell r="K18">
            <v>630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2</v>
          </cell>
          <cell r="D23">
            <v>15</v>
          </cell>
          <cell r="J23">
            <v>0</v>
          </cell>
          <cell r="K23">
            <v>0</v>
          </cell>
        </row>
        <row r="25">
          <cell r="C25">
            <v>23875</v>
          </cell>
          <cell r="D25">
            <v>104271</v>
          </cell>
          <cell r="J25">
            <v>56</v>
          </cell>
          <cell r="K25">
            <v>14907</v>
          </cell>
        </row>
        <row r="26">
          <cell r="C26">
            <v>846</v>
          </cell>
          <cell r="D26">
            <v>12839</v>
          </cell>
          <cell r="J26">
            <v>53</v>
          </cell>
          <cell r="K26">
            <v>8177</v>
          </cell>
        </row>
        <row r="27">
          <cell r="C27">
            <v>70</v>
          </cell>
          <cell r="D27">
            <v>1033</v>
          </cell>
          <cell r="J27">
            <v>3</v>
          </cell>
          <cell r="K27">
            <v>439</v>
          </cell>
        </row>
        <row r="28">
          <cell r="C28">
            <v>10</v>
          </cell>
          <cell r="D28">
            <v>80</v>
          </cell>
          <cell r="J28">
            <v>0</v>
          </cell>
          <cell r="K28">
            <v>0</v>
          </cell>
        </row>
        <row r="29">
          <cell r="C29">
            <v>12</v>
          </cell>
          <cell r="D29">
            <v>66</v>
          </cell>
          <cell r="J29">
            <v>1</v>
          </cell>
          <cell r="K29">
            <v>92</v>
          </cell>
        </row>
        <row r="30">
          <cell r="C30">
            <v>437</v>
          </cell>
          <cell r="D30">
            <v>773</v>
          </cell>
          <cell r="J30">
            <v>0</v>
          </cell>
          <cell r="K30">
            <v>0</v>
          </cell>
        </row>
        <row r="31">
          <cell r="C31">
            <v>783</v>
          </cell>
          <cell r="D31">
            <v>3856</v>
          </cell>
          <cell r="J31">
            <v>2</v>
          </cell>
          <cell r="K31">
            <v>150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99</v>
          </cell>
          <cell r="D34">
            <v>658</v>
          </cell>
          <cell r="J34">
            <v>0</v>
          </cell>
          <cell r="K34">
            <v>0</v>
          </cell>
        </row>
        <row r="35">
          <cell r="C35">
            <v>4</v>
          </cell>
          <cell r="D35">
            <v>50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5</v>
          </cell>
          <cell r="D39">
            <v>25</v>
          </cell>
          <cell r="J39">
            <v>0</v>
          </cell>
          <cell r="K39">
            <v>0</v>
          </cell>
        </row>
        <row r="40">
          <cell r="C40">
            <v>6</v>
          </cell>
          <cell r="D40">
            <v>6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88307</v>
          </cell>
        </row>
        <row r="11">
          <cell r="P11">
            <v>131593</v>
          </cell>
        </row>
        <row r="12">
          <cell r="P12">
            <v>64584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3674</v>
          </cell>
        </row>
        <row r="17">
          <cell r="P17">
            <v>48543</v>
          </cell>
        </row>
        <row r="20">
          <cell r="P20">
            <v>28942</v>
          </cell>
        </row>
        <row r="26">
          <cell r="P26">
            <v>408151</v>
          </cell>
        </row>
        <row r="33">
          <cell r="P33">
            <v>141</v>
          </cell>
        </row>
        <row r="34">
          <cell r="P34">
            <v>96</v>
          </cell>
        </row>
        <row r="35">
          <cell r="P35">
            <v>9053</v>
          </cell>
        </row>
        <row r="36">
          <cell r="P36">
            <v>1203</v>
          </cell>
        </row>
        <row r="37">
          <cell r="P37">
            <v>0</v>
          </cell>
        </row>
        <row r="38">
          <cell r="P38">
            <v>399</v>
          </cell>
        </row>
        <row r="39">
          <cell r="P39">
            <v>1</v>
          </cell>
        </row>
        <row r="40">
          <cell r="P40">
            <v>12913</v>
          </cell>
        </row>
      </sheetData>
      <sheetData sheetId="5">
        <row r="10">
          <cell r="G10">
            <v>25310</v>
          </cell>
        </row>
        <row r="11">
          <cell r="G11">
            <v>5423</v>
          </cell>
        </row>
        <row r="12">
          <cell r="G12">
            <v>6503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98</v>
          </cell>
        </row>
        <row r="17">
          <cell r="G17">
            <v>4149</v>
          </cell>
        </row>
        <row r="20">
          <cell r="G20">
            <v>1442</v>
          </cell>
        </row>
        <row r="26">
          <cell r="G26">
            <v>219943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246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2130</v>
          </cell>
        </row>
        <row r="41">
          <cell r="C41">
            <v>515408</v>
          </cell>
          <cell r="D41">
            <v>22482</v>
          </cell>
          <cell r="E41">
            <v>289026</v>
          </cell>
          <cell r="G41">
            <v>265244</v>
          </cell>
          <cell r="I41">
            <v>11459</v>
          </cell>
          <cell r="K41">
            <v>8524</v>
          </cell>
          <cell r="M41">
            <v>0</v>
          </cell>
        </row>
      </sheetData>
      <sheetData sheetId="6"/>
      <sheetData sheetId="7"/>
      <sheetData sheetId="8">
        <row r="9">
          <cell r="C9">
            <v>75591</v>
          </cell>
          <cell r="D9">
            <v>534769</v>
          </cell>
          <cell r="E9">
            <v>0</v>
          </cell>
        </row>
        <row r="18">
          <cell r="C18">
            <v>70432</v>
          </cell>
          <cell r="D18">
            <v>466660</v>
          </cell>
          <cell r="E18">
            <v>137529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1470</v>
          </cell>
          <cell r="D20">
            <v>1490</v>
          </cell>
          <cell r="E20">
            <v>495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74625</v>
          </cell>
          <cell r="D22">
            <v>71475</v>
          </cell>
          <cell r="E22">
            <v>28185</v>
          </cell>
        </row>
        <row r="29">
          <cell r="C29">
            <v>1214</v>
          </cell>
          <cell r="D29">
            <v>5762</v>
          </cell>
          <cell r="E29">
            <v>910</v>
          </cell>
        </row>
        <row r="38">
          <cell r="C38">
            <v>730</v>
          </cell>
          <cell r="D38">
            <v>11951</v>
          </cell>
          <cell r="E38">
            <v>3038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5244</v>
          </cell>
          <cell r="J51">
            <v>732339</v>
          </cell>
          <cell r="Q51">
            <v>505579</v>
          </cell>
        </row>
      </sheetData>
      <sheetData sheetId="2">
        <row r="51">
          <cell r="G51">
            <v>119</v>
          </cell>
          <cell r="H51">
            <v>203</v>
          </cell>
          <cell r="L51">
            <v>2469</v>
          </cell>
          <cell r="N51">
            <v>332</v>
          </cell>
          <cell r="O51">
            <v>356331</v>
          </cell>
        </row>
      </sheetData>
      <sheetData sheetId="3"/>
      <sheetData sheetId="4"/>
      <sheetData sheetId="5">
        <row r="51">
          <cell r="C51">
            <v>17690</v>
          </cell>
          <cell r="D51">
            <v>3459969</v>
          </cell>
          <cell r="E51">
            <v>277506</v>
          </cell>
          <cell r="F51">
            <v>0</v>
          </cell>
          <cell r="G51">
            <v>16378</v>
          </cell>
          <cell r="H51">
            <v>2643</v>
          </cell>
          <cell r="J51">
            <v>808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#1"/>
      <sheetName val="RR_REO_01 - #1"/>
      <sheetName val="DEC_SP - #1"/>
      <sheetName val="DEC_SP - #2"/>
      <sheetName val="DEC_SP - #3"/>
      <sheetName val="DEC_SP - #4"/>
      <sheetName val="DEC_SP - #5"/>
      <sheetName val="DEC_SP - #6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>
        <row r="51">
          <cell r="I51">
            <v>1739</v>
          </cell>
          <cell r="J51">
            <v>505169</v>
          </cell>
          <cell r="Q51">
            <v>401717</v>
          </cell>
        </row>
      </sheetData>
      <sheetData sheetId="2">
        <row r="51">
          <cell r="G51">
            <v>211</v>
          </cell>
          <cell r="H51">
            <v>103</v>
          </cell>
          <cell r="L51">
            <v>964</v>
          </cell>
          <cell r="N51">
            <v>0</v>
          </cell>
          <cell r="O51">
            <v>233701</v>
          </cell>
        </row>
      </sheetData>
      <sheetData sheetId="3"/>
      <sheetData sheetId="4"/>
      <sheetData sheetId="5">
        <row r="51">
          <cell r="C51">
            <v>15568</v>
          </cell>
          <cell r="D51">
            <v>3086869</v>
          </cell>
          <cell r="E51">
            <v>52714</v>
          </cell>
          <cell r="F51">
            <v>111857</v>
          </cell>
          <cell r="G51">
            <v>49933</v>
          </cell>
          <cell r="H51">
            <v>17697</v>
          </cell>
          <cell r="J51">
            <v>832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OfContents"/>
      <sheetName val="Header"/>
      <sheetName val="STA_SP1_ZO"/>
      <sheetName val="STA_SP2_ZO"/>
      <sheetName val="STA_SP2_RS_ZO"/>
      <sheetName val="STA_SP3_ZO"/>
      <sheetName val="STA_SP4_ZO"/>
      <sheetName val="STA_SP4_VU_MR - 807"/>
      <sheetName val="STA_SP4_VU_MR - 978"/>
      <sheetName val="STA_SP4_RS_ZO"/>
      <sheetName val="STA_SP6_ZO"/>
      <sheetName val="STA_SP7_ZO"/>
      <sheetName val="STA_SP8_ZO"/>
      <sheetName val="STA_SP99"/>
      <sheetName val="ListOfErrors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SUPFIN_SVlPR"/>
      <sheetName val="VS_VS1_ZO"/>
      <sheetName val="VS_VS2"/>
      <sheetName val="SUP_MS_ZO"/>
      <sheetName val="SUP_KS"/>
      <sheetName val="SUP_VTR"/>
      <sheetName val="SUP_VMR - 1"/>
      <sheetName val="RR_REO_01 - 19"/>
      <sheetName val="RR_REO_02"/>
      <sheetName val="DEC_SP - FI"/>
      <sheetName val="DEC_SP - RI"/>
      <sheetName val="DEC_SP - SI"/>
      <sheetName val="DEC_SP - SP"/>
      <sheetName val="DEC_SP - VBS"/>
      <sheetName val="DEC_SP - DFI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/>
      <sheetData sheetId="2">
        <row r="51">
          <cell r="I51">
            <v>3574</v>
          </cell>
          <cell r="J51">
            <v>493075</v>
          </cell>
          <cell r="Q51">
            <v>396965</v>
          </cell>
        </row>
      </sheetData>
      <sheetData sheetId="3">
        <row r="51">
          <cell r="G51">
            <v>30</v>
          </cell>
          <cell r="H51">
            <v>3</v>
          </cell>
          <cell r="L51">
            <v>663</v>
          </cell>
          <cell r="O51">
            <v>113642</v>
          </cell>
        </row>
      </sheetData>
      <sheetData sheetId="4"/>
      <sheetData sheetId="5"/>
      <sheetData sheetId="6">
        <row r="51">
          <cell r="C51">
            <v>6271.52</v>
          </cell>
          <cell r="D51">
            <v>757150</v>
          </cell>
          <cell r="E51">
            <v>745224</v>
          </cell>
          <cell r="F51">
            <v>0</v>
          </cell>
          <cell r="G51">
            <v>9462</v>
          </cell>
          <cell r="H51">
            <v>9335</v>
          </cell>
          <cell r="J51">
            <v>2333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VU_MR - #2"/>
      <sheetName val="STA_SP4_RS_ZO"/>
      <sheetName val="STA_SP6_ZO"/>
      <sheetName val="STA_SP7_ZO"/>
      <sheetName val="STA_SP8_ZO"/>
      <sheetName val="STA_SP99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-РС (ж.о.)"/>
      <sheetName val="СП-2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  <sheetName val="Sheet1"/>
    </sheetNames>
    <sheetDataSet>
      <sheetData sheetId="0"/>
      <sheetData sheetId="1">
        <row r="51">
          <cell r="I51">
            <v>10562</v>
          </cell>
          <cell r="J51">
            <v>307157</v>
          </cell>
          <cell r="Q51">
            <v>257352.6</v>
          </cell>
        </row>
      </sheetData>
      <sheetData sheetId="2">
        <row r="51">
          <cell r="G51">
            <v>13</v>
          </cell>
          <cell r="H51">
            <v>34</v>
          </cell>
          <cell r="L51">
            <v>393</v>
          </cell>
          <cell r="N51">
            <v>100</v>
          </cell>
          <cell r="O51">
            <v>48580</v>
          </cell>
        </row>
      </sheetData>
      <sheetData sheetId="3"/>
      <sheetData sheetId="4"/>
      <sheetData sheetId="5">
        <row r="51">
          <cell r="C51">
            <v>6124</v>
          </cell>
          <cell r="D51">
            <v>531849</v>
          </cell>
          <cell r="E51">
            <v>220435</v>
          </cell>
          <cell r="F51">
            <v>0</v>
          </cell>
          <cell r="G51">
            <v>8845</v>
          </cell>
          <cell r="H51">
            <v>1531</v>
          </cell>
          <cell r="J51">
            <v>1034.8499999999999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ZO"/>
      <sheetName val="STA_SP2_ZO"/>
      <sheetName val="STA_SP2_RS_ZO"/>
      <sheetName val="STA_SP3_ZO"/>
      <sheetName val="STA_SP4_ZO"/>
      <sheetName val="STA_SP4_VU_MR - #1"/>
      <sheetName val="STA_SP4_RS_ZO"/>
      <sheetName val="STA_SP6_ZO"/>
      <sheetName val="STA_SP7_ZO"/>
      <sheetName val="STA_SP8_ZO"/>
      <sheetName val="STA_SP99"/>
    </sheetNames>
    <sheetDataSet>
      <sheetData sheetId="0"/>
      <sheetData sheetId="1">
        <row r="51">
          <cell r="I51">
            <v>53607</v>
          </cell>
          <cell r="J51">
            <v>450391.31</v>
          </cell>
          <cell r="Q51">
            <v>317598.49</v>
          </cell>
        </row>
      </sheetData>
      <sheetData sheetId="2">
        <row r="51">
          <cell r="G51">
            <v>1</v>
          </cell>
          <cell r="H51">
            <v>0</v>
          </cell>
          <cell r="L51">
            <v>448</v>
          </cell>
          <cell r="N51">
            <v>0</v>
          </cell>
          <cell r="O51">
            <v>104064.97</v>
          </cell>
        </row>
      </sheetData>
      <sheetData sheetId="3"/>
      <sheetData sheetId="4"/>
      <sheetData sheetId="5">
        <row r="51">
          <cell r="C51">
            <v>1018.9</v>
          </cell>
          <cell r="D51">
            <v>470668.37</v>
          </cell>
          <cell r="E51">
            <v>105971.82</v>
          </cell>
          <cell r="F51">
            <v>0</v>
          </cell>
          <cell r="G51">
            <v>4730.29</v>
          </cell>
          <cell r="H51">
            <v>225.13</v>
          </cell>
          <cell r="J51">
            <v>247.85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donija"/>
      <sheetName val="Triglav"/>
      <sheetName val="Euroins"/>
      <sheetName val="Sava"/>
      <sheetName val="Winner"/>
      <sheetName val="Eurolink"/>
      <sheetName val="Grawe"/>
      <sheetName val="Uniqa"/>
      <sheetName val="Polisa"/>
      <sheetName val="Halk"/>
      <sheetName val="Croatia"/>
      <sheetName val="Vkupno"/>
    </sheetNames>
    <sheetDataSet>
      <sheetData sheetId="0">
        <row r="12">
          <cell r="C12">
            <v>40</v>
          </cell>
        </row>
      </sheetData>
      <sheetData sheetId="1">
        <row r="12">
          <cell r="C12">
            <v>36</v>
          </cell>
        </row>
      </sheetData>
      <sheetData sheetId="2">
        <row r="12">
          <cell r="C12">
            <v>29</v>
          </cell>
        </row>
      </sheetData>
      <sheetData sheetId="3">
        <row r="12">
          <cell r="C12">
            <v>45</v>
          </cell>
        </row>
      </sheetData>
      <sheetData sheetId="4">
        <row r="12">
          <cell r="C12">
            <v>46</v>
          </cell>
        </row>
      </sheetData>
      <sheetData sheetId="5">
        <row r="12">
          <cell r="C12">
            <v>27</v>
          </cell>
        </row>
      </sheetData>
      <sheetData sheetId="6">
        <row r="12">
          <cell r="C12">
            <v>36</v>
          </cell>
        </row>
      </sheetData>
      <sheetData sheetId="7">
        <row r="12">
          <cell r="C12">
            <v>43</v>
          </cell>
        </row>
      </sheetData>
      <sheetData sheetId="8">
        <row r="12">
          <cell r="C12">
            <v>28</v>
          </cell>
        </row>
      </sheetData>
      <sheetData sheetId="9">
        <row r="12">
          <cell r="C12">
            <v>53</v>
          </cell>
        </row>
      </sheetData>
      <sheetData sheetId="10">
        <row r="12">
          <cell r="C12">
            <v>35</v>
          </cell>
        </row>
      </sheetData>
      <sheetData sheetId="11">
        <row r="12">
          <cell r="C12">
            <v>418</v>
          </cell>
          <cell r="D12">
            <v>62470.189999999995</v>
          </cell>
          <cell r="F12">
            <v>588</v>
          </cell>
          <cell r="G12">
            <v>112205.31000000003</v>
          </cell>
        </row>
        <row r="21">
          <cell r="C21">
            <v>79</v>
          </cell>
          <cell r="D21">
            <v>15268.25</v>
          </cell>
          <cell r="F21">
            <v>213</v>
          </cell>
          <cell r="G21">
            <v>47697.53</v>
          </cell>
        </row>
        <row r="22">
          <cell r="C22">
            <v>574</v>
          </cell>
          <cell r="D22">
            <v>85763.209999999992</v>
          </cell>
          <cell r="F22">
            <v>464</v>
          </cell>
          <cell r="G22">
            <v>131834.12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DEC_SP - #4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"/>
      <sheetName val="СП-9 (н.о.)"/>
      <sheetName val="СП-10 (н.о.)"/>
      <sheetName val="СП-99"/>
    </sheetNames>
    <sheetDataSet>
      <sheetData sheetId="0"/>
      <sheetData sheetId="1">
        <row r="10">
          <cell r="C10">
            <v>50809</v>
          </cell>
          <cell r="D10">
            <v>126346.74</v>
          </cell>
          <cell r="F10">
            <v>1426</v>
          </cell>
          <cell r="G10">
            <v>91478.720000000001</v>
          </cell>
          <cell r="H10">
            <v>402</v>
          </cell>
          <cell r="I10">
            <v>19465.509999999998</v>
          </cell>
        </row>
        <row r="20">
          <cell r="C20">
            <v>13919</v>
          </cell>
          <cell r="D20">
            <v>156622.65</v>
          </cell>
          <cell r="F20">
            <v>10623</v>
          </cell>
          <cell r="G20">
            <v>103888.49</v>
          </cell>
          <cell r="H20">
            <v>487</v>
          </cell>
          <cell r="I20">
            <v>8033.22</v>
          </cell>
        </row>
        <row r="24">
          <cell r="C24">
            <v>7060</v>
          </cell>
          <cell r="D24">
            <v>171987.63</v>
          </cell>
          <cell r="F24">
            <v>1177</v>
          </cell>
          <cell r="G24">
            <v>100829.53</v>
          </cell>
          <cell r="H24">
            <v>343</v>
          </cell>
          <cell r="I24">
            <v>50983.08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</v>
          </cell>
          <cell r="D30">
            <v>1006.79</v>
          </cell>
          <cell r="F30">
            <v>0</v>
          </cell>
          <cell r="G30">
            <v>182.76</v>
          </cell>
          <cell r="H30">
            <v>1</v>
          </cell>
          <cell r="I30">
            <v>480161.67</v>
          </cell>
        </row>
        <row r="33">
          <cell r="C33">
            <v>5</v>
          </cell>
          <cell r="D33">
            <v>159.80000000000001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981</v>
          </cell>
          <cell r="D36">
            <v>27392.47</v>
          </cell>
          <cell r="F36">
            <v>2</v>
          </cell>
          <cell r="G36">
            <v>358.03</v>
          </cell>
          <cell r="H36">
            <v>2</v>
          </cell>
          <cell r="I36">
            <v>23.5</v>
          </cell>
        </row>
        <row r="40">
          <cell r="C40">
            <v>18889</v>
          </cell>
          <cell r="D40">
            <v>90542.92</v>
          </cell>
          <cell r="F40">
            <v>49</v>
          </cell>
          <cell r="G40">
            <v>8669.5300000000007</v>
          </cell>
          <cell r="H40">
            <v>25</v>
          </cell>
          <cell r="I40">
            <v>13833.06</v>
          </cell>
        </row>
        <row r="56">
          <cell r="C56">
            <v>22370</v>
          </cell>
          <cell r="D56">
            <v>227718.55</v>
          </cell>
          <cell r="F56">
            <v>1154</v>
          </cell>
          <cell r="G56">
            <v>47137.39</v>
          </cell>
          <cell r="H56">
            <v>92</v>
          </cell>
          <cell r="I56">
            <v>9606.4699999999993</v>
          </cell>
        </row>
        <row r="88">
          <cell r="C88">
            <v>84903</v>
          </cell>
          <cell r="D88">
            <v>488384.87</v>
          </cell>
          <cell r="F88">
            <v>2896</v>
          </cell>
          <cell r="G88">
            <v>219619.39</v>
          </cell>
          <cell r="H88">
            <v>1095</v>
          </cell>
          <cell r="I88">
            <v>323284.90000000002</v>
          </cell>
        </row>
        <row r="124">
          <cell r="C124">
            <v>9</v>
          </cell>
          <cell r="D124">
            <v>1142.47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67</v>
          </cell>
          <cell r="D128">
            <v>406.1</v>
          </cell>
          <cell r="F128">
            <v>0</v>
          </cell>
          <cell r="G128">
            <v>0</v>
          </cell>
          <cell r="H128">
            <v>6</v>
          </cell>
          <cell r="I128">
            <v>6255</v>
          </cell>
        </row>
        <row r="132">
          <cell r="C132">
            <v>7917</v>
          </cell>
          <cell r="D132">
            <v>46286.53</v>
          </cell>
          <cell r="F132">
            <v>5</v>
          </cell>
          <cell r="G132">
            <v>494.2</v>
          </cell>
          <cell r="H132">
            <v>14</v>
          </cell>
          <cell r="I132">
            <v>10330.049999999999</v>
          </cell>
        </row>
        <row r="153">
          <cell r="C153">
            <v>7467</v>
          </cell>
          <cell r="D153">
            <v>21287.82</v>
          </cell>
          <cell r="F153">
            <v>9</v>
          </cell>
          <cell r="G153">
            <v>116.02</v>
          </cell>
          <cell r="H153">
            <v>11</v>
          </cell>
          <cell r="I153">
            <v>441.62</v>
          </cell>
        </row>
        <row r="158">
          <cell r="C158">
            <v>3</v>
          </cell>
          <cell r="D158">
            <v>152.22999999999999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52</v>
          </cell>
          <cell r="D161">
            <v>54624.81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92186</v>
          </cell>
          <cell r="D170">
            <v>58575.33</v>
          </cell>
          <cell r="F170">
            <v>1314</v>
          </cell>
          <cell r="G170">
            <v>23853.42</v>
          </cell>
          <cell r="H170">
            <v>365</v>
          </cell>
          <cell r="I170">
            <v>13555.86</v>
          </cell>
        </row>
        <row r="175">
          <cell r="C175">
            <v>231578</v>
          </cell>
        </row>
      </sheetData>
      <sheetData sheetId="2">
        <row r="11">
          <cell r="C11">
            <v>46660</v>
          </cell>
          <cell r="D11">
            <v>254740.18</v>
          </cell>
          <cell r="J11">
            <v>2237</v>
          </cell>
          <cell r="K11">
            <v>134090</v>
          </cell>
        </row>
        <row r="12">
          <cell r="C12">
            <v>5573</v>
          </cell>
          <cell r="D12">
            <v>68963.899999999994</v>
          </cell>
          <cell r="J12">
            <v>339</v>
          </cell>
          <cell r="K12">
            <v>21335.89</v>
          </cell>
        </row>
        <row r="13">
          <cell r="C13">
            <v>382</v>
          </cell>
          <cell r="D13">
            <v>7143.47</v>
          </cell>
          <cell r="J13">
            <v>22</v>
          </cell>
          <cell r="K13">
            <v>2075.81</v>
          </cell>
        </row>
        <row r="14">
          <cell r="C14">
            <v>670</v>
          </cell>
          <cell r="D14">
            <v>548.91</v>
          </cell>
          <cell r="J14">
            <v>8</v>
          </cell>
          <cell r="K14">
            <v>374.16</v>
          </cell>
        </row>
        <row r="15">
          <cell r="C15">
            <v>37</v>
          </cell>
          <cell r="D15">
            <v>104.97</v>
          </cell>
          <cell r="J15">
            <v>1</v>
          </cell>
          <cell r="K15">
            <v>9.0500000000000007</v>
          </cell>
        </row>
        <row r="16">
          <cell r="C16">
            <v>2961</v>
          </cell>
          <cell r="D16">
            <v>5107.78</v>
          </cell>
          <cell r="J16">
            <v>19</v>
          </cell>
          <cell r="K16">
            <v>875.58</v>
          </cell>
        </row>
        <row r="17">
          <cell r="C17">
            <v>1733</v>
          </cell>
          <cell r="D17">
            <v>549.23</v>
          </cell>
          <cell r="J17">
            <v>5</v>
          </cell>
          <cell r="K17">
            <v>334.26</v>
          </cell>
        </row>
        <row r="18">
          <cell r="C18">
            <v>98</v>
          </cell>
          <cell r="D18">
            <v>393.79</v>
          </cell>
          <cell r="J18">
            <v>4</v>
          </cell>
          <cell r="K18">
            <v>1722.84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22399</v>
          </cell>
          <cell r="D25">
            <v>97546.2</v>
          </cell>
          <cell r="J25">
            <v>71</v>
          </cell>
          <cell r="K25">
            <v>11432.43</v>
          </cell>
        </row>
        <row r="26">
          <cell r="C26">
            <v>1512</v>
          </cell>
          <cell r="D26">
            <v>23839.5</v>
          </cell>
          <cell r="J26">
            <v>164</v>
          </cell>
          <cell r="K26">
            <v>42451</v>
          </cell>
        </row>
        <row r="27">
          <cell r="C27">
            <v>111</v>
          </cell>
          <cell r="D27">
            <v>1776.27</v>
          </cell>
          <cell r="J27">
            <v>10</v>
          </cell>
          <cell r="K27">
            <v>1528.36</v>
          </cell>
        </row>
        <row r="28">
          <cell r="C28">
            <v>4</v>
          </cell>
          <cell r="D28">
            <v>22.14</v>
          </cell>
          <cell r="J28">
            <v>0</v>
          </cell>
          <cell r="K28">
            <v>0</v>
          </cell>
        </row>
        <row r="29">
          <cell r="C29">
            <v>14</v>
          </cell>
          <cell r="D29">
            <v>72.27</v>
          </cell>
          <cell r="J29">
            <v>0</v>
          </cell>
          <cell r="K29">
            <v>0</v>
          </cell>
        </row>
        <row r="30">
          <cell r="C30">
            <v>252</v>
          </cell>
          <cell r="D30">
            <v>452.25</v>
          </cell>
          <cell r="J30">
            <v>0</v>
          </cell>
          <cell r="K30">
            <v>0</v>
          </cell>
        </row>
        <row r="31">
          <cell r="C31">
            <v>1419</v>
          </cell>
          <cell r="D31">
            <v>7201.08</v>
          </cell>
          <cell r="J31">
            <v>5</v>
          </cell>
          <cell r="K31">
            <v>272.07</v>
          </cell>
        </row>
        <row r="32">
          <cell r="C32">
            <v>1</v>
          </cell>
          <cell r="D32">
            <v>5.54</v>
          </cell>
          <cell r="J32">
            <v>0</v>
          </cell>
          <cell r="K32">
            <v>0</v>
          </cell>
        </row>
        <row r="34">
          <cell r="C34">
            <v>280</v>
          </cell>
          <cell r="D34">
            <v>1797.03</v>
          </cell>
          <cell r="J34">
            <v>0</v>
          </cell>
          <cell r="K34">
            <v>346.37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2</v>
          </cell>
          <cell r="D37">
            <v>2.46</v>
          </cell>
          <cell r="J37">
            <v>0</v>
          </cell>
          <cell r="K37">
            <v>0</v>
          </cell>
        </row>
        <row r="38">
          <cell r="C38">
            <v>1</v>
          </cell>
          <cell r="D38">
            <v>2.46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23.37</v>
          </cell>
          <cell r="J39">
            <v>0</v>
          </cell>
          <cell r="K39">
            <v>0</v>
          </cell>
        </row>
        <row r="40">
          <cell r="C40">
            <v>2</v>
          </cell>
          <cell r="D40">
            <v>1.23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90388.46</v>
          </cell>
        </row>
        <row r="11">
          <cell r="P11">
            <v>112047.85</v>
          </cell>
        </row>
        <row r="12">
          <cell r="P12">
            <v>118465.08</v>
          </cell>
        </row>
        <row r="13">
          <cell r="P13">
            <v>0</v>
          </cell>
        </row>
        <row r="14">
          <cell r="P14">
            <v>839.76</v>
          </cell>
        </row>
        <row r="15">
          <cell r="P15">
            <v>133.29</v>
          </cell>
        </row>
        <row r="16">
          <cell r="P16">
            <v>22848.06</v>
          </cell>
        </row>
        <row r="17">
          <cell r="P17">
            <v>51301.61</v>
          </cell>
        </row>
        <row r="20">
          <cell r="P20">
            <v>153710.01999999999</v>
          </cell>
        </row>
        <row r="26">
          <cell r="P26">
            <v>375359.1</v>
          </cell>
        </row>
        <row r="33">
          <cell r="P33">
            <v>952.93</v>
          </cell>
        </row>
        <row r="34">
          <cell r="P34">
            <v>338.73</v>
          </cell>
        </row>
        <row r="35">
          <cell r="P35">
            <v>36506.18</v>
          </cell>
        </row>
        <row r="36">
          <cell r="P36">
            <v>12772.7</v>
          </cell>
        </row>
        <row r="37">
          <cell r="P37">
            <v>120.06</v>
          </cell>
        </row>
        <row r="38">
          <cell r="P38">
            <v>43082.58</v>
          </cell>
        </row>
        <row r="39">
          <cell r="P39">
            <v>0</v>
          </cell>
        </row>
        <row r="40">
          <cell r="P40">
            <v>35145.19</v>
          </cell>
        </row>
      </sheetData>
      <sheetData sheetId="5">
        <row r="10">
          <cell r="G10">
            <v>23002.14</v>
          </cell>
        </row>
        <row r="11">
          <cell r="G11">
            <v>4415.92</v>
          </cell>
        </row>
        <row r="12">
          <cell r="G12">
            <v>7201.78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2504.2800000000002</v>
          </cell>
        </row>
        <row r="20">
          <cell r="G20">
            <v>2925.14</v>
          </cell>
        </row>
        <row r="26">
          <cell r="G26">
            <v>244687.04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1592.42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1098.2</v>
          </cell>
        </row>
        <row r="41">
          <cell r="C41">
            <v>569955.29</v>
          </cell>
          <cell r="D41">
            <v>5149.05</v>
          </cell>
          <cell r="E41">
            <v>935973.94</v>
          </cell>
          <cell r="G41">
            <v>287426.92</v>
          </cell>
          <cell r="I41">
            <v>68616.95</v>
          </cell>
          <cell r="K41">
            <v>4541.12</v>
          </cell>
          <cell r="M41">
            <v>0</v>
          </cell>
        </row>
      </sheetData>
      <sheetData sheetId="6">
        <row r="9">
          <cell r="C9">
            <v>146639</v>
          </cell>
          <cell r="D9">
            <v>1095105.42</v>
          </cell>
          <cell r="E9">
            <v>0</v>
          </cell>
        </row>
        <row r="18">
          <cell r="C18">
            <v>60373</v>
          </cell>
          <cell r="D18">
            <v>292378.45</v>
          </cell>
          <cell r="E18">
            <v>85088.97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4079</v>
          </cell>
          <cell r="D20">
            <v>2951.45</v>
          </cell>
          <cell r="E20">
            <v>774.46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10994</v>
          </cell>
          <cell r="D22">
            <v>28887.72</v>
          </cell>
          <cell r="E22">
            <v>7604.71</v>
          </cell>
        </row>
        <row r="29">
          <cell r="C29">
            <v>9493</v>
          </cell>
          <cell r="D29">
            <v>53314.67</v>
          </cell>
          <cell r="E29">
            <v>13654.78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1 - #1"/>
      <sheetName val="RR_REO_01 - #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>
        <row r="10">
          <cell r="C10">
            <v>36291</v>
          </cell>
          <cell r="D10">
            <v>34106</v>
          </cell>
          <cell r="F10">
            <v>183</v>
          </cell>
          <cell r="G10">
            <v>5773</v>
          </cell>
          <cell r="H10">
            <v>35</v>
          </cell>
          <cell r="I10">
            <v>2173</v>
          </cell>
        </row>
        <row r="20">
          <cell r="C20">
            <v>1549</v>
          </cell>
          <cell r="D20">
            <v>30627</v>
          </cell>
          <cell r="F20">
            <v>1789</v>
          </cell>
          <cell r="G20">
            <v>18480</v>
          </cell>
          <cell r="H20">
            <v>60</v>
          </cell>
          <cell r="I20">
            <v>1060</v>
          </cell>
        </row>
        <row r="24">
          <cell r="C24">
            <v>10840</v>
          </cell>
          <cell r="D24">
            <v>79201</v>
          </cell>
          <cell r="F24">
            <v>607</v>
          </cell>
          <cell r="G24">
            <v>32951</v>
          </cell>
          <cell r="H24">
            <v>242</v>
          </cell>
          <cell r="I24">
            <v>15860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</v>
          </cell>
          <cell r="D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282</v>
          </cell>
          <cell r="D36">
            <v>23195</v>
          </cell>
          <cell r="F36">
            <v>5</v>
          </cell>
          <cell r="G36">
            <v>191</v>
          </cell>
          <cell r="H36">
            <v>2</v>
          </cell>
          <cell r="I36">
            <v>23</v>
          </cell>
        </row>
        <row r="40">
          <cell r="C40">
            <v>7000</v>
          </cell>
          <cell r="D40">
            <v>70680</v>
          </cell>
          <cell r="F40">
            <v>24</v>
          </cell>
          <cell r="G40">
            <v>8059</v>
          </cell>
          <cell r="H40">
            <v>6</v>
          </cell>
          <cell r="I40">
            <v>444</v>
          </cell>
        </row>
        <row r="56">
          <cell r="C56">
            <v>3328</v>
          </cell>
          <cell r="D56">
            <v>236613</v>
          </cell>
          <cell r="F56">
            <v>1312</v>
          </cell>
          <cell r="G56">
            <v>142142</v>
          </cell>
          <cell r="H56">
            <v>79</v>
          </cell>
          <cell r="I56">
            <v>9752</v>
          </cell>
        </row>
        <row r="88">
          <cell r="C88">
            <v>99410</v>
          </cell>
          <cell r="D88">
            <v>480481</v>
          </cell>
          <cell r="F88">
            <v>2134</v>
          </cell>
          <cell r="G88">
            <v>132241</v>
          </cell>
          <cell r="H88">
            <v>944</v>
          </cell>
          <cell r="I88">
            <v>119518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27</v>
          </cell>
          <cell r="D128">
            <v>65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1391</v>
          </cell>
          <cell r="D132">
            <v>8058</v>
          </cell>
          <cell r="F132">
            <v>26</v>
          </cell>
          <cell r="G132">
            <v>823</v>
          </cell>
          <cell r="H132">
            <v>8</v>
          </cell>
          <cell r="I132">
            <v>335</v>
          </cell>
        </row>
        <row r="153">
          <cell r="C153">
            <v>45</v>
          </cell>
          <cell r="D153">
            <v>1144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7</v>
          </cell>
          <cell r="D161">
            <v>148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17166</v>
          </cell>
          <cell r="D170">
            <v>11308</v>
          </cell>
          <cell r="F170">
            <v>161</v>
          </cell>
          <cell r="G170">
            <v>2956</v>
          </cell>
          <cell r="H170">
            <v>123</v>
          </cell>
          <cell r="I170">
            <v>1770</v>
          </cell>
        </row>
        <row r="175">
          <cell r="C175">
            <v>137341</v>
          </cell>
        </row>
      </sheetData>
      <sheetData sheetId="2">
        <row r="11">
          <cell r="C11">
            <v>38104</v>
          </cell>
          <cell r="D11">
            <v>214206</v>
          </cell>
          <cell r="J11">
            <v>1767</v>
          </cell>
          <cell r="K11">
            <v>98397</v>
          </cell>
        </row>
        <row r="12">
          <cell r="C12">
            <v>3835</v>
          </cell>
          <cell r="D12">
            <v>45633</v>
          </cell>
          <cell r="J12">
            <v>217</v>
          </cell>
          <cell r="K12">
            <v>12145</v>
          </cell>
        </row>
        <row r="13">
          <cell r="C13">
            <v>211</v>
          </cell>
          <cell r="D13">
            <v>4023</v>
          </cell>
          <cell r="J13">
            <v>12</v>
          </cell>
          <cell r="K13">
            <v>726</v>
          </cell>
        </row>
        <row r="14">
          <cell r="C14">
            <v>395</v>
          </cell>
          <cell r="D14">
            <v>334</v>
          </cell>
          <cell r="J14">
            <v>7</v>
          </cell>
          <cell r="K14">
            <v>375</v>
          </cell>
        </row>
        <row r="15">
          <cell r="C15">
            <v>136</v>
          </cell>
          <cell r="D15">
            <v>378</v>
          </cell>
          <cell r="J15">
            <v>2</v>
          </cell>
          <cell r="K15">
            <v>70</v>
          </cell>
        </row>
        <row r="16">
          <cell r="C16">
            <v>1526</v>
          </cell>
          <cell r="D16">
            <v>2782</v>
          </cell>
          <cell r="J16">
            <v>9</v>
          </cell>
          <cell r="K16">
            <v>293</v>
          </cell>
        </row>
        <row r="17">
          <cell r="C17">
            <v>824</v>
          </cell>
          <cell r="D17">
            <v>261</v>
          </cell>
          <cell r="J17">
            <v>0</v>
          </cell>
          <cell r="K17">
            <v>0</v>
          </cell>
        </row>
        <row r="18">
          <cell r="C18">
            <v>281</v>
          </cell>
          <cell r="D18">
            <v>1029</v>
          </cell>
          <cell r="J18">
            <v>17</v>
          </cell>
          <cell r="K18">
            <v>735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14308</v>
          </cell>
          <cell r="D25">
            <v>65256</v>
          </cell>
          <cell r="J25">
            <v>35</v>
          </cell>
          <cell r="K25">
            <v>7464</v>
          </cell>
        </row>
        <row r="26">
          <cell r="C26">
            <v>622</v>
          </cell>
          <cell r="D26">
            <v>10673</v>
          </cell>
          <cell r="J26">
            <v>40</v>
          </cell>
          <cell r="K26">
            <v>8145</v>
          </cell>
        </row>
        <row r="27">
          <cell r="C27">
            <v>56</v>
          </cell>
          <cell r="D27">
            <v>965</v>
          </cell>
          <cell r="J27">
            <v>3</v>
          </cell>
          <cell r="K27">
            <v>541</v>
          </cell>
        </row>
        <row r="28">
          <cell r="C28">
            <v>2</v>
          </cell>
          <cell r="D28">
            <v>11</v>
          </cell>
          <cell r="J28">
            <v>0</v>
          </cell>
          <cell r="K28">
            <v>0</v>
          </cell>
        </row>
        <row r="29">
          <cell r="C29">
            <v>10</v>
          </cell>
          <cell r="D29">
            <v>55</v>
          </cell>
          <cell r="J29">
            <v>0</v>
          </cell>
          <cell r="K29">
            <v>0</v>
          </cell>
        </row>
        <row r="30">
          <cell r="C30">
            <v>132</v>
          </cell>
          <cell r="D30">
            <v>246</v>
          </cell>
          <cell r="J30">
            <v>0</v>
          </cell>
          <cell r="K30">
            <v>0</v>
          </cell>
        </row>
        <row r="31">
          <cell r="C31">
            <v>517</v>
          </cell>
          <cell r="D31">
            <v>2857</v>
          </cell>
          <cell r="J31">
            <v>2</v>
          </cell>
          <cell r="K31">
            <v>87</v>
          </cell>
        </row>
        <row r="32">
          <cell r="C32">
            <v>1</v>
          </cell>
          <cell r="D32">
            <v>6</v>
          </cell>
          <cell r="J32">
            <v>0</v>
          </cell>
          <cell r="K32">
            <v>0</v>
          </cell>
        </row>
        <row r="34">
          <cell r="C34">
            <v>37123</v>
          </cell>
          <cell r="D34">
            <v>119799</v>
          </cell>
          <cell r="J34">
            <v>7</v>
          </cell>
          <cell r="K34">
            <v>1824</v>
          </cell>
        </row>
        <row r="35">
          <cell r="C35">
            <v>765</v>
          </cell>
          <cell r="D35">
            <v>4210</v>
          </cell>
          <cell r="J35">
            <v>0</v>
          </cell>
          <cell r="K35">
            <v>0</v>
          </cell>
        </row>
        <row r="36">
          <cell r="C36">
            <v>41</v>
          </cell>
          <cell r="D36">
            <v>248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14</v>
          </cell>
          <cell r="J37">
            <v>0</v>
          </cell>
          <cell r="K37">
            <v>0</v>
          </cell>
        </row>
        <row r="38">
          <cell r="C38">
            <v>16</v>
          </cell>
          <cell r="D38">
            <v>96</v>
          </cell>
          <cell r="J38">
            <v>0</v>
          </cell>
          <cell r="K38">
            <v>0</v>
          </cell>
        </row>
        <row r="39">
          <cell r="C39">
            <v>78</v>
          </cell>
          <cell r="D39">
            <v>241</v>
          </cell>
          <cell r="J39">
            <v>2</v>
          </cell>
          <cell r="K39">
            <v>152</v>
          </cell>
        </row>
        <row r="40">
          <cell r="C40">
            <v>126</v>
          </cell>
          <cell r="D40">
            <v>78</v>
          </cell>
          <cell r="J40">
            <v>0</v>
          </cell>
          <cell r="K40">
            <v>0</v>
          </cell>
        </row>
        <row r="41">
          <cell r="C41">
            <v>10</v>
          </cell>
          <cell r="D41">
            <v>141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23874</v>
          </cell>
        </row>
        <row r="11">
          <cell r="P11">
            <v>21439</v>
          </cell>
        </row>
        <row r="12">
          <cell r="P12">
            <v>51481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0.65</v>
          </cell>
        </row>
        <row r="16">
          <cell r="P16">
            <v>16237</v>
          </cell>
        </row>
        <row r="17">
          <cell r="P17">
            <v>42408</v>
          </cell>
        </row>
        <row r="20">
          <cell r="P20">
            <v>141968</v>
          </cell>
        </row>
        <row r="26">
          <cell r="P26">
            <v>369970</v>
          </cell>
        </row>
        <row r="33">
          <cell r="P33">
            <v>0</v>
          </cell>
        </row>
        <row r="34">
          <cell r="P34">
            <v>50</v>
          </cell>
        </row>
        <row r="35">
          <cell r="P35">
            <v>6205</v>
          </cell>
        </row>
        <row r="36">
          <cell r="P36">
            <v>801</v>
          </cell>
        </row>
        <row r="37">
          <cell r="P37">
            <v>0</v>
          </cell>
        </row>
        <row r="38">
          <cell r="P38">
            <v>104</v>
          </cell>
        </row>
        <row r="39">
          <cell r="P39">
            <v>0</v>
          </cell>
        </row>
        <row r="40">
          <cell r="P40">
            <v>6785</v>
          </cell>
        </row>
      </sheetData>
      <sheetData sheetId="5">
        <row r="10">
          <cell r="G10">
            <v>15670</v>
          </cell>
        </row>
        <row r="11">
          <cell r="G11">
            <v>5443</v>
          </cell>
        </row>
        <row r="12">
          <cell r="G12">
            <v>17247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684</v>
          </cell>
        </row>
        <row r="17">
          <cell r="G17">
            <v>736</v>
          </cell>
        </row>
        <row r="20">
          <cell r="G20">
            <v>48035</v>
          </cell>
        </row>
        <row r="26">
          <cell r="G26">
            <v>232535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1921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296</v>
          </cell>
        </row>
        <row r="39">
          <cell r="G39">
            <v>0</v>
          </cell>
        </row>
        <row r="40">
          <cell r="G40">
            <v>2910</v>
          </cell>
        </row>
        <row r="41">
          <cell r="C41">
            <v>294855</v>
          </cell>
          <cell r="D41">
            <v>3837</v>
          </cell>
          <cell r="E41">
            <v>150935</v>
          </cell>
          <cell r="G41">
            <v>325477</v>
          </cell>
          <cell r="I41">
            <v>29137</v>
          </cell>
          <cell r="K41">
            <v>28588</v>
          </cell>
          <cell r="M41">
            <v>0</v>
          </cell>
        </row>
      </sheetData>
      <sheetData sheetId="6">
        <row r="9">
          <cell r="C9">
            <v>77516</v>
          </cell>
          <cell r="D9">
            <v>366626</v>
          </cell>
          <cell r="E9">
            <v>0</v>
          </cell>
        </row>
        <row r="18">
          <cell r="C18">
            <v>35196</v>
          </cell>
          <cell r="D18">
            <v>472261</v>
          </cell>
          <cell r="E18">
            <v>190950</v>
          </cell>
        </row>
        <row r="19">
          <cell r="C19">
            <v>14999</v>
          </cell>
          <cell r="D19">
            <v>86207</v>
          </cell>
          <cell r="E19">
            <v>25589</v>
          </cell>
        </row>
        <row r="20">
          <cell r="C20">
            <v>143</v>
          </cell>
          <cell r="D20">
            <v>72</v>
          </cell>
          <cell r="E20">
            <v>24</v>
          </cell>
        </row>
        <row r="21">
          <cell r="C21">
            <v>1198</v>
          </cell>
          <cell r="D21">
            <v>14468</v>
          </cell>
          <cell r="E21">
            <v>2164</v>
          </cell>
        </row>
        <row r="22">
          <cell r="C22">
            <v>2899</v>
          </cell>
          <cell r="D22">
            <v>8143</v>
          </cell>
          <cell r="E22">
            <v>1864</v>
          </cell>
        </row>
        <row r="29">
          <cell r="C29">
            <v>5390</v>
          </cell>
          <cell r="D29">
            <v>27850</v>
          </cell>
          <cell r="E29">
            <v>3759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6_NO"/>
      <sheetName val="STA_SP6_MTPL_NO"/>
      <sheetName val="STA_SP7_NO"/>
      <sheetName val="STA_SP8_NO"/>
      <sheetName val="STA_SP9_NO"/>
      <sheetName val="STA_SP10_NO"/>
      <sheetName val="STA_SP99"/>
      <sheetName val="STA_SP100"/>
    </sheetNames>
    <sheetDataSet>
      <sheetData sheetId="0"/>
      <sheetData sheetId="1">
        <row r="10">
          <cell r="C10">
            <v>141097</v>
          </cell>
          <cell r="D10">
            <v>85696.77</v>
          </cell>
          <cell r="F10">
            <v>1049</v>
          </cell>
          <cell r="G10">
            <v>21469.09</v>
          </cell>
          <cell r="H10">
            <v>346</v>
          </cell>
          <cell r="I10">
            <v>6473.34</v>
          </cell>
        </row>
        <row r="20">
          <cell r="C20">
            <v>13194</v>
          </cell>
          <cell r="D20">
            <v>101907.5</v>
          </cell>
          <cell r="F20">
            <v>4761</v>
          </cell>
          <cell r="G20">
            <v>63894.46</v>
          </cell>
          <cell r="H20">
            <v>546</v>
          </cell>
          <cell r="I20">
            <v>6428.98</v>
          </cell>
        </row>
        <row r="24">
          <cell r="C24">
            <v>8064</v>
          </cell>
          <cell r="D24">
            <v>211640.72</v>
          </cell>
          <cell r="F24">
            <v>1361</v>
          </cell>
          <cell r="G24">
            <v>140439.09</v>
          </cell>
          <cell r="H24">
            <v>226</v>
          </cell>
          <cell r="I24">
            <v>32825.25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24</v>
          </cell>
          <cell r="D33">
            <v>673.82</v>
          </cell>
          <cell r="F33">
            <v>0</v>
          </cell>
          <cell r="G33">
            <v>0</v>
          </cell>
          <cell r="H33">
            <v>1</v>
          </cell>
          <cell r="I33">
            <v>160</v>
          </cell>
        </row>
        <row r="36">
          <cell r="C36">
            <v>137</v>
          </cell>
          <cell r="D36">
            <v>3513.11</v>
          </cell>
          <cell r="F36">
            <v>1</v>
          </cell>
          <cell r="G36">
            <v>157.61000000000001</v>
          </cell>
          <cell r="H36">
            <v>0</v>
          </cell>
          <cell r="I36">
            <v>0</v>
          </cell>
        </row>
        <row r="40">
          <cell r="C40">
            <v>23967</v>
          </cell>
          <cell r="D40">
            <v>87074.76</v>
          </cell>
          <cell r="F40">
            <v>152</v>
          </cell>
          <cell r="G40">
            <v>23453.919999999998</v>
          </cell>
          <cell r="H40">
            <v>32</v>
          </cell>
          <cell r="I40">
            <v>21796.31</v>
          </cell>
        </row>
        <row r="56">
          <cell r="C56">
            <v>39697</v>
          </cell>
          <cell r="D56">
            <v>161086.14000000001</v>
          </cell>
          <cell r="F56">
            <v>1242</v>
          </cell>
          <cell r="G56">
            <v>69721.36</v>
          </cell>
          <cell r="H56">
            <v>161</v>
          </cell>
          <cell r="I56">
            <v>5462.1</v>
          </cell>
        </row>
        <row r="88">
          <cell r="C88">
            <v>86180</v>
          </cell>
          <cell r="D88">
            <v>509526.62</v>
          </cell>
          <cell r="F88">
            <v>2631</v>
          </cell>
          <cell r="G88">
            <v>214041.94</v>
          </cell>
          <cell r="H88">
            <v>827</v>
          </cell>
          <cell r="I88">
            <v>191338.42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255</v>
          </cell>
          <cell r="D128">
            <v>1055.6600000000001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15095</v>
          </cell>
          <cell r="D132">
            <v>20061.03</v>
          </cell>
          <cell r="F132">
            <v>36</v>
          </cell>
          <cell r="G132">
            <v>2027.02</v>
          </cell>
          <cell r="H132">
            <v>8</v>
          </cell>
          <cell r="I132">
            <v>3543</v>
          </cell>
        </row>
        <row r="153">
          <cell r="C153">
            <v>37</v>
          </cell>
          <cell r="D153">
            <v>18544.86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1</v>
          </cell>
          <cell r="D158">
            <v>4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250</v>
          </cell>
          <cell r="D161">
            <v>7451.21</v>
          </cell>
          <cell r="F161">
            <v>3</v>
          </cell>
          <cell r="G161">
            <v>6986.07</v>
          </cell>
          <cell r="H161">
            <v>4</v>
          </cell>
          <cell r="I161">
            <v>2230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77537</v>
          </cell>
          <cell r="D170">
            <v>49789.64</v>
          </cell>
          <cell r="F170">
            <v>1036</v>
          </cell>
          <cell r="G170">
            <v>18825.39</v>
          </cell>
          <cell r="H170">
            <v>215</v>
          </cell>
          <cell r="I170">
            <v>3391.29</v>
          </cell>
        </row>
        <row r="175">
          <cell r="C175">
            <v>242506</v>
          </cell>
        </row>
      </sheetData>
      <sheetData sheetId="2">
        <row r="11">
          <cell r="C11">
            <v>44594</v>
          </cell>
          <cell r="D11">
            <v>258082.56</v>
          </cell>
          <cell r="J11">
            <v>1973</v>
          </cell>
          <cell r="K11">
            <v>131015.88</v>
          </cell>
        </row>
        <row r="12">
          <cell r="C12">
            <v>6520</v>
          </cell>
          <cell r="D12">
            <v>76746.5</v>
          </cell>
          <cell r="J12">
            <v>349</v>
          </cell>
          <cell r="K12">
            <v>25664.63</v>
          </cell>
        </row>
        <row r="13">
          <cell r="C13">
            <v>393</v>
          </cell>
          <cell r="D13">
            <v>8909.1299999999992</v>
          </cell>
          <cell r="J13">
            <v>28</v>
          </cell>
          <cell r="K13">
            <v>1451.56</v>
          </cell>
        </row>
        <row r="14">
          <cell r="C14">
            <v>514</v>
          </cell>
          <cell r="D14">
            <v>443.6</v>
          </cell>
          <cell r="J14">
            <v>6</v>
          </cell>
          <cell r="K14">
            <v>861.24</v>
          </cell>
        </row>
        <row r="15">
          <cell r="C15">
            <v>57</v>
          </cell>
          <cell r="D15">
            <v>172.79</v>
          </cell>
          <cell r="J15">
            <v>4</v>
          </cell>
          <cell r="K15">
            <v>207.8</v>
          </cell>
        </row>
        <row r="16">
          <cell r="C16">
            <v>4070</v>
          </cell>
          <cell r="D16">
            <v>8083.33</v>
          </cell>
          <cell r="J16">
            <v>24</v>
          </cell>
          <cell r="K16">
            <v>1747.65</v>
          </cell>
        </row>
        <row r="17">
          <cell r="C17">
            <v>1582</v>
          </cell>
          <cell r="D17">
            <v>510.09</v>
          </cell>
          <cell r="J17">
            <v>0</v>
          </cell>
          <cell r="K17">
            <v>0</v>
          </cell>
        </row>
        <row r="18">
          <cell r="C18">
            <v>144</v>
          </cell>
          <cell r="D18">
            <v>507.92</v>
          </cell>
          <cell r="J18">
            <v>8</v>
          </cell>
          <cell r="K18">
            <v>1525.73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21694</v>
          </cell>
          <cell r="D25">
            <v>96687.1</v>
          </cell>
          <cell r="J25">
            <v>73</v>
          </cell>
          <cell r="K25">
            <v>17449.98</v>
          </cell>
        </row>
        <row r="26">
          <cell r="C26">
            <v>1444</v>
          </cell>
          <cell r="D26">
            <v>22177.73</v>
          </cell>
          <cell r="J26">
            <v>101</v>
          </cell>
          <cell r="K26">
            <v>27386.12</v>
          </cell>
        </row>
        <row r="27">
          <cell r="C27">
            <v>176</v>
          </cell>
          <cell r="D27">
            <v>2616.33</v>
          </cell>
          <cell r="J27">
            <v>12</v>
          </cell>
          <cell r="K27">
            <v>2158.11</v>
          </cell>
        </row>
        <row r="28">
          <cell r="C28">
            <v>8</v>
          </cell>
          <cell r="D28">
            <v>87.35</v>
          </cell>
          <cell r="J28">
            <v>0</v>
          </cell>
          <cell r="K28">
            <v>0</v>
          </cell>
        </row>
        <row r="29">
          <cell r="C29">
            <v>13</v>
          </cell>
          <cell r="D29">
            <v>71.97</v>
          </cell>
          <cell r="J29">
            <v>0</v>
          </cell>
          <cell r="K29">
            <v>0</v>
          </cell>
        </row>
        <row r="30">
          <cell r="C30">
            <v>579</v>
          </cell>
          <cell r="D30">
            <v>996.37</v>
          </cell>
          <cell r="J30">
            <v>1</v>
          </cell>
          <cell r="K30">
            <v>73.27</v>
          </cell>
        </row>
        <row r="31">
          <cell r="C31">
            <v>1259</v>
          </cell>
          <cell r="D31">
            <v>6367.38</v>
          </cell>
          <cell r="J31">
            <v>2</v>
          </cell>
          <cell r="K31">
            <v>2.2799999999999998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1900</v>
          </cell>
          <cell r="D34">
            <v>6657.5</v>
          </cell>
          <cell r="J34">
            <v>4</v>
          </cell>
          <cell r="K34">
            <v>134.37</v>
          </cell>
        </row>
        <row r="35">
          <cell r="C35">
            <v>16</v>
          </cell>
          <cell r="D35">
            <v>199.36</v>
          </cell>
          <cell r="J35">
            <v>0</v>
          </cell>
          <cell r="K35">
            <v>0</v>
          </cell>
        </row>
        <row r="36">
          <cell r="C36">
            <v>9</v>
          </cell>
          <cell r="D36">
            <v>163.63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2</v>
          </cell>
          <cell r="D38">
            <v>4.92</v>
          </cell>
          <cell r="J38">
            <v>0</v>
          </cell>
          <cell r="K38">
            <v>0</v>
          </cell>
        </row>
        <row r="39">
          <cell r="C39">
            <v>207</v>
          </cell>
          <cell r="D39">
            <v>652.69000000000005</v>
          </cell>
          <cell r="J39">
            <v>0</v>
          </cell>
          <cell r="K39">
            <v>0</v>
          </cell>
        </row>
        <row r="40">
          <cell r="C40">
            <v>160</v>
          </cell>
          <cell r="D40">
            <v>295.52999999999997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71417.320000000007</v>
          </cell>
        </row>
        <row r="11">
          <cell r="P11">
            <v>84988.61</v>
          </cell>
        </row>
        <row r="12">
          <cell r="P12">
            <v>169312.57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539.05999999999995</v>
          </cell>
        </row>
        <row r="16">
          <cell r="P16">
            <v>2810.49</v>
          </cell>
        </row>
        <row r="17">
          <cell r="P17">
            <v>69983.22</v>
          </cell>
        </row>
        <row r="20">
          <cell r="P20">
            <v>121214.23</v>
          </cell>
        </row>
        <row r="26">
          <cell r="P26">
            <v>391943.82</v>
          </cell>
        </row>
        <row r="33">
          <cell r="P33">
            <v>0</v>
          </cell>
        </row>
        <row r="34">
          <cell r="P34">
            <v>879.72</v>
          </cell>
        </row>
        <row r="35">
          <cell r="P35">
            <v>16582.75</v>
          </cell>
        </row>
        <row r="36">
          <cell r="P36">
            <v>12981.14</v>
          </cell>
        </row>
        <row r="37">
          <cell r="P37">
            <v>3.33</v>
          </cell>
        </row>
        <row r="38">
          <cell r="P38">
            <v>6209.34</v>
          </cell>
        </row>
        <row r="39">
          <cell r="P39">
            <v>0</v>
          </cell>
        </row>
        <row r="40">
          <cell r="P40">
            <v>33521.33</v>
          </cell>
        </row>
      </sheetData>
      <sheetData sheetId="5">
        <row r="10">
          <cell r="G10">
            <v>8589.4</v>
          </cell>
        </row>
        <row r="11">
          <cell r="G11">
            <v>5465.99</v>
          </cell>
        </row>
        <row r="12">
          <cell r="G12">
            <v>14725.75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1244.1400000000001</v>
          </cell>
        </row>
        <row r="20">
          <cell r="G20">
            <v>13651.64</v>
          </cell>
        </row>
        <row r="26">
          <cell r="G26">
            <v>188619.3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200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2156.08</v>
          </cell>
        </row>
        <row r="41">
          <cell r="C41">
            <v>568885</v>
          </cell>
          <cell r="D41">
            <v>5953.26</v>
          </cell>
          <cell r="E41">
            <v>273648.69</v>
          </cell>
          <cell r="G41">
            <v>234652.3</v>
          </cell>
          <cell r="I41">
            <v>18298.84</v>
          </cell>
          <cell r="K41">
            <v>25180.34</v>
          </cell>
          <cell r="M41">
            <v>0</v>
          </cell>
        </row>
      </sheetData>
      <sheetData sheetId="6"/>
      <sheetData sheetId="7"/>
      <sheetData sheetId="8">
        <row r="9">
          <cell r="C9">
            <v>100957</v>
          </cell>
          <cell r="D9">
            <v>743463.08</v>
          </cell>
          <cell r="E9">
            <v>0</v>
          </cell>
        </row>
        <row r="18">
          <cell r="C18">
            <v>28598</v>
          </cell>
          <cell r="D18">
            <v>198935.41</v>
          </cell>
          <cell r="E18">
            <v>40216.9</v>
          </cell>
        </row>
        <row r="19">
          <cell r="C19">
            <v>3861</v>
          </cell>
          <cell r="D19">
            <v>16975.46</v>
          </cell>
          <cell r="E19">
            <v>3826.25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5810</v>
          </cell>
          <cell r="D21">
            <v>3342.9</v>
          </cell>
          <cell r="E21">
            <v>977.16</v>
          </cell>
        </row>
        <row r="22">
          <cell r="C22">
            <v>51082</v>
          </cell>
          <cell r="D22">
            <v>57611.67</v>
          </cell>
          <cell r="E22">
            <v>14822.15</v>
          </cell>
        </row>
        <row r="29">
          <cell r="C29">
            <v>32639</v>
          </cell>
          <cell r="D29">
            <v>223600.78</v>
          </cell>
          <cell r="E29">
            <v>42891.73</v>
          </cell>
        </row>
        <row r="38">
          <cell r="C38">
            <v>19559</v>
          </cell>
          <cell r="D38">
            <v>14096.54</v>
          </cell>
          <cell r="E38">
            <v>880.83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</sheetNames>
    <sheetDataSet>
      <sheetData sheetId="0"/>
      <sheetData sheetId="1">
        <row r="10">
          <cell r="C10">
            <v>80334</v>
          </cell>
          <cell r="D10">
            <v>47325</v>
          </cell>
          <cell r="F10">
            <v>755</v>
          </cell>
          <cell r="G10">
            <v>21671</v>
          </cell>
          <cell r="H10">
            <v>48</v>
          </cell>
          <cell r="I10">
            <v>3378</v>
          </cell>
        </row>
        <row r="20">
          <cell r="C20">
            <v>246</v>
          </cell>
          <cell r="D20">
            <v>16863</v>
          </cell>
          <cell r="F20">
            <v>587</v>
          </cell>
          <cell r="G20">
            <v>7800</v>
          </cell>
          <cell r="H20">
            <v>31</v>
          </cell>
          <cell r="I20">
            <v>1393</v>
          </cell>
        </row>
        <row r="24">
          <cell r="C24">
            <v>4054</v>
          </cell>
          <cell r="D24">
            <v>114255</v>
          </cell>
          <cell r="F24">
            <v>937</v>
          </cell>
          <cell r="G24">
            <v>74315</v>
          </cell>
          <cell r="H24">
            <v>121</v>
          </cell>
          <cell r="I24">
            <v>21292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4</v>
          </cell>
          <cell r="D30">
            <v>11273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245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262</v>
          </cell>
          <cell r="D36">
            <v>2303</v>
          </cell>
          <cell r="F36">
            <v>3</v>
          </cell>
          <cell r="G36">
            <v>1071</v>
          </cell>
          <cell r="H36">
            <v>0</v>
          </cell>
          <cell r="I36">
            <v>0</v>
          </cell>
        </row>
        <row r="40">
          <cell r="C40">
            <v>5464</v>
          </cell>
          <cell r="D40">
            <v>18531</v>
          </cell>
          <cell r="F40">
            <v>21</v>
          </cell>
          <cell r="G40">
            <v>2568</v>
          </cell>
          <cell r="H40">
            <v>4</v>
          </cell>
          <cell r="I40">
            <v>18872</v>
          </cell>
        </row>
        <row r="56">
          <cell r="C56">
            <v>6044</v>
          </cell>
          <cell r="D56">
            <v>159962</v>
          </cell>
          <cell r="F56">
            <v>434</v>
          </cell>
          <cell r="G56">
            <v>15057</v>
          </cell>
          <cell r="H56">
            <v>92</v>
          </cell>
          <cell r="I56">
            <v>12176</v>
          </cell>
        </row>
        <row r="88">
          <cell r="C88">
            <v>128285</v>
          </cell>
          <cell r="D88">
            <v>721049</v>
          </cell>
          <cell r="F88">
            <v>4150</v>
          </cell>
          <cell r="G88">
            <v>325464</v>
          </cell>
          <cell r="H88">
            <v>802</v>
          </cell>
          <cell r="I88">
            <v>272285</v>
          </cell>
        </row>
        <row r="124">
          <cell r="C124">
            <v>28</v>
          </cell>
          <cell r="D124">
            <v>19458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122</v>
          </cell>
          <cell r="D128">
            <v>465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4563</v>
          </cell>
          <cell r="D132">
            <v>20088</v>
          </cell>
          <cell r="F132">
            <v>54</v>
          </cell>
          <cell r="G132">
            <v>1982</v>
          </cell>
          <cell r="H132">
            <v>27</v>
          </cell>
          <cell r="I132">
            <v>9495</v>
          </cell>
        </row>
        <row r="153">
          <cell r="C153">
            <v>1669</v>
          </cell>
          <cell r="D153">
            <v>14368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25671</v>
          </cell>
          <cell r="D170">
            <v>13681</v>
          </cell>
          <cell r="F170">
            <v>187</v>
          </cell>
          <cell r="G170">
            <v>4532</v>
          </cell>
          <cell r="H170">
            <v>4</v>
          </cell>
          <cell r="I170">
            <v>809</v>
          </cell>
        </row>
        <row r="175">
          <cell r="C175">
            <v>169781</v>
          </cell>
        </row>
      </sheetData>
      <sheetData sheetId="2">
        <row r="11">
          <cell r="C11">
            <v>77911</v>
          </cell>
          <cell r="D11">
            <v>449779</v>
          </cell>
          <cell r="J11">
            <v>3568</v>
          </cell>
          <cell r="K11">
            <v>271537</v>
          </cell>
        </row>
        <row r="12">
          <cell r="C12">
            <v>7129</v>
          </cell>
          <cell r="D12">
            <v>80073</v>
          </cell>
          <cell r="J12">
            <v>392</v>
          </cell>
          <cell r="K12">
            <v>22820</v>
          </cell>
        </row>
        <row r="13">
          <cell r="C13">
            <v>408</v>
          </cell>
          <cell r="D13">
            <v>8631</v>
          </cell>
          <cell r="J13">
            <v>47</v>
          </cell>
          <cell r="K13">
            <v>5376</v>
          </cell>
        </row>
        <row r="14">
          <cell r="C14">
            <v>1262</v>
          </cell>
          <cell r="D14">
            <v>958</v>
          </cell>
          <cell r="J14">
            <v>16</v>
          </cell>
          <cell r="K14">
            <v>1114</v>
          </cell>
        </row>
        <row r="15">
          <cell r="C15">
            <v>86</v>
          </cell>
          <cell r="D15">
            <v>258</v>
          </cell>
          <cell r="J15">
            <v>5</v>
          </cell>
          <cell r="K15">
            <v>334</v>
          </cell>
        </row>
        <row r="16">
          <cell r="C16">
            <v>4109</v>
          </cell>
          <cell r="D16">
            <v>6572</v>
          </cell>
          <cell r="J16">
            <v>32</v>
          </cell>
          <cell r="K16">
            <v>1615</v>
          </cell>
        </row>
        <row r="17">
          <cell r="C17">
            <v>1460</v>
          </cell>
          <cell r="D17">
            <v>456</v>
          </cell>
          <cell r="J17">
            <v>0</v>
          </cell>
          <cell r="K17">
            <v>1</v>
          </cell>
        </row>
        <row r="18">
          <cell r="C18">
            <v>262</v>
          </cell>
          <cell r="D18">
            <v>965</v>
          </cell>
          <cell r="J18">
            <v>9</v>
          </cell>
          <cell r="K18">
            <v>210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32755</v>
          </cell>
          <cell r="D25">
            <v>142962</v>
          </cell>
          <cell r="J25">
            <v>44</v>
          </cell>
          <cell r="K25">
            <v>15251</v>
          </cell>
        </row>
        <row r="26">
          <cell r="C26">
            <v>975</v>
          </cell>
          <cell r="D26">
            <v>15074</v>
          </cell>
          <cell r="J26">
            <v>30</v>
          </cell>
          <cell r="K26">
            <v>3860</v>
          </cell>
        </row>
        <row r="27">
          <cell r="C27">
            <v>112</v>
          </cell>
          <cell r="D27">
            <v>1760</v>
          </cell>
          <cell r="J27">
            <v>3</v>
          </cell>
          <cell r="K27">
            <v>463</v>
          </cell>
        </row>
        <row r="28">
          <cell r="C28">
            <v>3</v>
          </cell>
          <cell r="D28">
            <v>17</v>
          </cell>
          <cell r="J28">
            <v>0</v>
          </cell>
          <cell r="K28">
            <v>0</v>
          </cell>
        </row>
        <row r="29">
          <cell r="C29">
            <v>19</v>
          </cell>
          <cell r="D29">
            <v>95</v>
          </cell>
          <cell r="J29">
            <v>0</v>
          </cell>
          <cell r="K29">
            <v>0</v>
          </cell>
        </row>
        <row r="30">
          <cell r="C30">
            <v>330</v>
          </cell>
          <cell r="D30">
            <v>561</v>
          </cell>
          <cell r="J30">
            <v>0</v>
          </cell>
          <cell r="K30">
            <v>0</v>
          </cell>
        </row>
        <row r="31">
          <cell r="C31">
            <v>827</v>
          </cell>
          <cell r="D31">
            <v>4143</v>
          </cell>
          <cell r="J31">
            <v>0</v>
          </cell>
          <cell r="K31">
            <v>0</v>
          </cell>
        </row>
        <row r="32">
          <cell r="C32">
            <v>6</v>
          </cell>
          <cell r="D32">
            <v>33</v>
          </cell>
          <cell r="J32">
            <v>0</v>
          </cell>
          <cell r="K32">
            <v>0</v>
          </cell>
        </row>
        <row r="34">
          <cell r="C34">
            <v>313</v>
          </cell>
          <cell r="D34">
            <v>1987</v>
          </cell>
          <cell r="J34">
            <v>0</v>
          </cell>
          <cell r="K34">
            <v>26</v>
          </cell>
        </row>
        <row r="35">
          <cell r="C35">
            <v>2</v>
          </cell>
          <cell r="D35">
            <v>33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1</v>
          </cell>
          <cell r="D37">
            <v>1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18</v>
          </cell>
          <cell r="D39">
            <v>75</v>
          </cell>
          <cell r="J39">
            <v>0</v>
          </cell>
          <cell r="K39">
            <v>0</v>
          </cell>
        </row>
        <row r="40">
          <cell r="C40">
            <v>3</v>
          </cell>
          <cell r="D40">
            <v>2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35493.75</v>
          </cell>
        </row>
        <row r="11">
          <cell r="P11">
            <v>12647.25</v>
          </cell>
        </row>
        <row r="12">
          <cell r="P12">
            <v>85691.25</v>
          </cell>
        </row>
        <row r="13">
          <cell r="P13">
            <v>0</v>
          </cell>
        </row>
        <row r="14">
          <cell r="P14">
            <v>8454.75</v>
          </cell>
        </row>
        <row r="15">
          <cell r="P15">
            <v>183.75</v>
          </cell>
        </row>
        <row r="16">
          <cell r="P16">
            <v>1727.25</v>
          </cell>
        </row>
        <row r="17">
          <cell r="P17">
            <v>13898.25</v>
          </cell>
        </row>
        <row r="20">
          <cell r="P20">
            <v>119971.5</v>
          </cell>
        </row>
        <row r="26">
          <cell r="P26">
            <v>504734.3</v>
          </cell>
        </row>
        <row r="33">
          <cell r="P33">
            <v>14593.5</v>
          </cell>
        </row>
        <row r="34">
          <cell r="P34">
            <v>348.75</v>
          </cell>
        </row>
        <row r="35">
          <cell r="P35">
            <v>15066</v>
          </cell>
        </row>
        <row r="36">
          <cell r="P36">
            <v>10776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10260.75</v>
          </cell>
        </row>
      </sheetData>
      <sheetData sheetId="5">
        <row r="10">
          <cell r="G10">
            <v>9208</v>
          </cell>
        </row>
        <row r="11">
          <cell r="G11">
            <v>115</v>
          </cell>
        </row>
        <row r="12">
          <cell r="G12">
            <v>4775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341</v>
          </cell>
        </row>
        <row r="20">
          <cell r="G20">
            <v>220</v>
          </cell>
        </row>
        <row r="26">
          <cell r="G26">
            <v>187593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596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1071</v>
          </cell>
        </row>
        <row r="41">
          <cell r="C41">
            <v>571736</v>
          </cell>
          <cell r="D41">
            <v>0</v>
          </cell>
          <cell r="E41">
            <v>339700</v>
          </cell>
          <cell r="G41">
            <v>203919</v>
          </cell>
          <cell r="I41">
            <v>5435.78</v>
          </cell>
          <cell r="K41">
            <v>8873</v>
          </cell>
          <cell r="M41">
            <v>0</v>
          </cell>
        </row>
      </sheetData>
      <sheetData sheetId="6">
        <row r="9">
          <cell r="C9">
            <v>58214</v>
          </cell>
          <cell r="D9">
            <v>358090</v>
          </cell>
          <cell r="E9">
            <v>0</v>
          </cell>
        </row>
        <row r="18">
          <cell r="C18">
            <v>49289</v>
          </cell>
          <cell r="D18">
            <v>437576</v>
          </cell>
          <cell r="E18">
            <v>133975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146</v>
          </cell>
          <cell r="D20">
            <v>72</v>
          </cell>
          <cell r="E20">
            <v>22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1669</v>
          </cell>
          <cell r="D22">
            <v>14368</v>
          </cell>
          <cell r="E22">
            <v>4310</v>
          </cell>
        </row>
        <row r="29">
          <cell r="C29">
            <v>60463</v>
          </cell>
          <cell r="D29">
            <v>349760</v>
          </cell>
          <cell r="E29">
            <v>94937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СП-1 (н.о.)"/>
      <sheetName val="СП-2 (н.о.)"/>
      <sheetName val="СП-3 (н.о.)"/>
      <sheetName val="СП-4 (н.о.)"/>
      <sheetName val="СП-5 (н.о.)"/>
      <sheetName val="СП-7 (н.о.)"/>
      <sheetName val="СП-8 (н.о.) (2)"/>
      <sheetName val="СП-9 (н.о.)"/>
      <sheetName val="СП-10 (н.о.)"/>
      <sheetName val="СП-99"/>
    </sheetNames>
    <sheetDataSet>
      <sheetData sheetId="0">
        <row r="10">
          <cell r="C10">
            <v>54386</v>
          </cell>
          <cell r="D10">
            <v>96746</v>
          </cell>
          <cell r="F10">
            <v>1176</v>
          </cell>
          <cell r="G10">
            <v>48831</v>
          </cell>
          <cell r="H10">
            <v>193</v>
          </cell>
          <cell r="I10">
            <v>5690</v>
          </cell>
        </row>
        <row r="20">
          <cell r="C20">
            <v>1307</v>
          </cell>
          <cell r="D20">
            <v>217603</v>
          </cell>
          <cell r="F20">
            <v>12730</v>
          </cell>
          <cell r="G20">
            <v>137386</v>
          </cell>
          <cell r="H20">
            <v>945</v>
          </cell>
          <cell r="I20">
            <v>18312</v>
          </cell>
        </row>
        <row r="24">
          <cell r="C24">
            <v>4849</v>
          </cell>
          <cell r="D24">
            <v>106495</v>
          </cell>
          <cell r="F24">
            <v>627</v>
          </cell>
          <cell r="G24">
            <v>53077</v>
          </cell>
          <cell r="H24">
            <v>375</v>
          </cell>
          <cell r="I24">
            <v>30976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2</v>
          </cell>
          <cell r="D30">
            <v>78100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4</v>
          </cell>
          <cell r="D33">
            <v>118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692</v>
          </cell>
          <cell r="D36">
            <v>7786</v>
          </cell>
          <cell r="F36">
            <v>2</v>
          </cell>
          <cell r="G36">
            <v>559</v>
          </cell>
          <cell r="H36">
            <v>0</v>
          </cell>
          <cell r="I36">
            <v>0</v>
          </cell>
        </row>
        <row r="40">
          <cell r="C40">
            <v>15176</v>
          </cell>
          <cell r="D40">
            <v>177708</v>
          </cell>
          <cell r="F40">
            <v>432</v>
          </cell>
          <cell r="G40">
            <v>19776</v>
          </cell>
          <cell r="H40">
            <v>66</v>
          </cell>
          <cell r="I40">
            <v>42572</v>
          </cell>
        </row>
        <row r="56">
          <cell r="C56">
            <v>13119</v>
          </cell>
          <cell r="D56">
            <v>83970</v>
          </cell>
          <cell r="F56">
            <v>338</v>
          </cell>
          <cell r="G56">
            <v>13874</v>
          </cell>
          <cell r="H56">
            <v>44</v>
          </cell>
          <cell r="I56">
            <v>3319</v>
          </cell>
        </row>
        <row r="88">
          <cell r="C88">
            <v>81998</v>
          </cell>
          <cell r="D88">
            <v>440671</v>
          </cell>
          <cell r="F88">
            <v>2194</v>
          </cell>
          <cell r="G88">
            <v>152748</v>
          </cell>
          <cell r="H88">
            <v>1505</v>
          </cell>
          <cell r="I88">
            <v>239512</v>
          </cell>
        </row>
        <row r="124">
          <cell r="C124">
            <v>5</v>
          </cell>
          <cell r="D124">
            <v>6447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141</v>
          </cell>
          <cell r="D128">
            <v>537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14289</v>
          </cell>
          <cell r="D132">
            <v>75984</v>
          </cell>
          <cell r="F132">
            <v>38</v>
          </cell>
          <cell r="G132">
            <v>1187</v>
          </cell>
          <cell r="H132">
            <v>25</v>
          </cell>
          <cell r="I132">
            <v>3683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4</v>
          </cell>
          <cell r="D158">
            <v>7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1035</v>
          </cell>
          <cell r="D161">
            <v>484</v>
          </cell>
          <cell r="F161">
            <v>0</v>
          </cell>
          <cell r="G161">
            <v>0</v>
          </cell>
          <cell r="H161">
            <v>1</v>
          </cell>
          <cell r="I161">
            <v>20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100080</v>
          </cell>
          <cell r="D170">
            <v>46429</v>
          </cell>
          <cell r="F170">
            <v>658</v>
          </cell>
          <cell r="G170">
            <v>14497</v>
          </cell>
          <cell r="H170">
            <v>264</v>
          </cell>
          <cell r="I170">
            <v>7680</v>
          </cell>
        </row>
        <row r="175">
          <cell r="C175">
            <v>220270</v>
          </cell>
        </row>
      </sheetData>
      <sheetData sheetId="1">
        <row r="11">
          <cell r="C11">
            <v>48034</v>
          </cell>
          <cell r="D11">
            <v>263866</v>
          </cell>
          <cell r="J11">
            <v>1860</v>
          </cell>
          <cell r="K11">
            <v>123401</v>
          </cell>
        </row>
        <row r="12">
          <cell r="C12">
            <v>3951</v>
          </cell>
          <cell r="D12">
            <v>42021</v>
          </cell>
          <cell r="J12">
            <v>225</v>
          </cell>
          <cell r="K12">
            <v>13286</v>
          </cell>
        </row>
        <row r="13">
          <cell r="C13">
            <v>746</v>
          </cell>
          <cell r="D13">
            <v>4796</v>
          </cell>
          <cell r="J13">
            <v>3</v>
          </cell>
          <cell r="K13">
            <v>95</v>
          </cell>
        </row>
        <row r="14">
          <cell r="C14">
            <v>502</v>
          </cell>
          <cell r="D14">
            <v>419</v>
          </cell>
          <cell r="J14">
            <v>2</v>
          </cell>
          <cell r="K14">
            <v>28</v>
          </cell>
        </row>
        <row r="15">
          <cell r="C15">
            <v>43</v>
          </cell>
          <cell r="D15">
            <v>128</v>
          </cell>
          <cell r="J15">
            <v>4</v>
          </cell>
          <cell r="K15">
            <v>178</v>
          </cell>
        </row>
        <row r="16">
          <cell r="C16">
            <v>2978</v>
          </cell>
          <cell r="D16">
            <v>4354</v>
          </cell>
          <cell r="J16">
            <v>20</v>
          </cell>
          <cell r="K16">
            <v>1008</v>
          </cell>
        </row>
        <row r="17">
          <cell r="C17">
            <v>782</v>
          </cell>
          <cell r="D17">
            <v>237</v>
          </cell>
          <cell r="J17">
            <v>3</v>
          </cell>
          <cell r="K17">
            <v>212</v>
          </cell>
        </row>
        <row r="18">
          <cell r="C18">
            <v>98</v>
          </cell>
          <cell r="D18">
            <v>401</v>
          </cell>
          <cell r="J18">
            <v>6</v>
          </cell>
          <cell r="K18">
            <v>134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929</v>
          </cell>
          <cell r="D21">
            <v>1147</v>
          </cell>
          <cell r="J21">
            <v>2</v>
          </cell>
          <cell r="K21">
            <v>1278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15</v>
          </cell>
          <cell r="D23">
            <v>116</v>
          </cell>
          <cell r="J23">
            <v>0</v>
          </cell>
          <cell r="K23">
            <v>0</v>
          </cell>
        </row>
        <row r="25">
          <cell r="C25">
            <v>21305</v>
          </cell>
          <cell r="D25">
            <v>96018</v>
          </cell>
          <cell r="J25">
            <v>32</v>
          </cell>
          <cell r="K25">
            <v>4611</v>
          </cell>
        </row>
        <row r="26">
          <cell r="C26">
            <v>561</v>
          </cell>
          <cell r="D26">
            <v>9438</v>
          </cell>
          <cell r="J26">
            <v>22</v>
          </cell>
          <cell r="K26">
            <v>7185</v>
          </cell>
        </row>
        <row r="27">
          <cell r="C27">
            <v>659</v>
          </cell>
          <cell r="D27">
            <v>6148</v>
          </cell>
          <cell r="J27">
            <v>3</v>
          </cell>
          <cell r="K27">
            <v>168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8</v>
          </cell>
          <cell r="D29">
            <v>44</v>
          </cell>
          <cell r="J29">
            <v>0</v>
          </cell>
          <cell r="K29">
            <v>0</v>
          </cell>
        </row>
        <row r="30">
          <cell r="C30">
            <v>237</v>
          </cell>
          <cell r="D30">
            <v>427</v>
          </cell>
          <cell r="J30">
            <v>0</v>
          </cell>
          <cell r="K30">
            <v>0</v>
          </cell>
        </row>
        <row r="31">
          <cell r="C31">
            <v>454</v>
          </cell>
          <cell r="D31">
            <v>2425</v>
          </cell>
          <cell r="J31">
            <v>0</v>
          </cell>
          <cell r="K31">
            <v>0</v>
          </cell>
        </row>
        <row r="32">
          <cell r="C32">
            <v>3</v>
          </cell>
          <cell r="D32">
            <v>17</v>
          </cell>
          <cell r="J32">
            <v>0</v>
          </cell>
          <cell r="K32">
            <v>0</v>
          </cell>
        </row>
        <row r="34">
          <cell r="C34">
            <v>351</v>
          </cell>
          <cell r="D34">
            <v>1740</v>
          </cell>
          <cell r="J34">
            <v>5</v>
          </cell>
          <cell r="K34">
            <v>480</v>
          </cell>
        </row>
        <row r="35">
          <cell r="C35">
            <v>14</v>
          </cell>
          <cell r="D35">
            <v>117</v>
          </cell>
          <cell r="J35">
            <v>0</v>
          </cell>
          <cell r="K35">
            <v>0</v>
          </cell>
        </row>
        <row r="36">
          <cell r="C36">
            <v>1</v>
          </cell>
          <cell r="D36">
            <v>18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17</v>
          </cell>
          <cell r="D39">
            <v>98</v>
          </cell>
          <cell r="J39">
            <v>0</v>
          </cell>
          <cell r="K39">
            <v>0</v>
          </cell>
        </row>
        <row r="40">
          <cell r="C40">
            <v>7</v>
          </cell>
          <cell r="D40">
            <v>4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2"/>
      <sheetData sheetId="3">
        <row r="10">
          <cell r="P10">
            <v>70613</v>
          </cell>
        </row>
        <row r="11">
          <cell r="P11">
            <v>182787</v>
          </cell>
        </row>
        <row r="12">
          <cell r="P12">
            <v>90521</v>
          </cell>
        </row>
        <row r="13">
          <cell r="P13">
            <v>0</v>
          </cell>
        </row>
        <row r="14">
          <cell r="P14">
            <v>58575</v>
          </cell>
        </row>
        <row r="15">
          <cell r="P15">
            <v>100</v>
          </cell>
        </row>
        <row r="16">
          <cell r="P16">
            <v>5840</v>
          </cell>
        </row>
        <row r="17">
          <cell r="P17">
            <v>151022</v>
          </cell>
        </row>
        <row r="20">
          <cell r="P20">
            <v>71360</v>
          </cell>
        </row>
        <row r="26">
          <cell r="P26">
            <v>343622</v>
          </cell>
        </row>
        <row r="33">
          <cell r="P33">
            <v>4835</v>
          </cell>
        </row>
        <row r="34">
          <cell r="P34">
            <v>410</v>
          </cell>
        </row>
        <row r="35">
          <cell r="P35">
            <v>63067</v>
          </cell>
        </row>
        <row r="36">
          <cell r="P36">
            <v>0</v>
          </cell>
        </row>
        <row r="37">
          <cell r="P37">
            <v>6</v>
          </cell>
        </row>
        <row r="38">
          <cell r="P38">
            <v>411</v>
          </cell>
        </row>
        <row r="39">
          <cell r="P39">
            <v>0</v>
          </cell>
        </row>
        <row r="40">
          <cell r="P40">
            <v>25536</v>
          </cell>
        </row>
      </sheetData>
      <sheetData sheetId="4">
        <row r="10">
          <cell r="G10">
            <v>23088</v>
          </cell>
        </row>
        <row r="11">
          <cell r="G11">
            <v>8787</v>
          </cell>
        </row>
        <row r="12">
          <cell r="G12">
            <v>11382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5</v>
          </cell>
        </row>
        <row r="17">
          <cell r="G17">
            <v>8595</v>
          </cell>
        </row>
        <row r="20">
          <cell r="G20">
            <v>2421</v>
          </cell>
        </row>
        <row r="26">
          <cell r="G26">
            <v>163879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6106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1557</v>
          </cell>
        </row>
        <row r="41">
          <cell r="C41">
            <v>548043</v>
          </cell>
          <cell r="D41">
            <v>3735</v>
          </cell>
          <cell r="E41">
            <v>351764</v>
          </cell>
          <cell r="G41">
            <v>225820</v>
          </cell>
          <cell r="I41">
            <v>5625</v>
          </cell>
          <cell r="K41">
            <v>6846</v>
          </cell>
          <cell r="M41">
            <v>8600</v>
          </cell>
        </row>
      </sheetData>
      <sheetData sheetId="5">
        <row r="9">
          <cell r="C9">
            <v>159567</v>
          </cell>
          <cell r="D9">
            <v>1026368.19</v>
          </cell>
          <cell r="E9">
            <v>0</v>
          </cell>
        </row>
        <row r="18">
          <cell r="C18">
            <v>27112</v>
          </cell>
          <cell r="D18">
            <v>241160.97</v>
          </cell>
          <cell r="E18">
            <v>60953.5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25906</v>
          </cell>
          <cell r="D20">
            <v>13059</v>
          </cell>
          <cell r="E20">
            <v>4750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7169</v>
          </cell>
          <cell r="D29">
            <v>56136.35</v>
          </cell>
          <cell r="E29">
            <v>13627</v>
          </cell>
        </row>
        <row r="38">
          <cell r="C38">
            <v>516</v>
          </cell>
          <cell r="D38">
            <v>2361</v>
          </cell>
          <cell r="E38">
            <v>665</v>
          </cell>
        </row>
      </sheetData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FIN_BS"/>
      <sheetName val="FIN_BU"/>
      <sheetName val="SUPFIN_PiRodV"/>
      <sheetName val="SUPFIN_RDZodV"/>
      <sheetName val="SUPFIN_neRDZodV"/>
      <sheetName val="SUPFIN_VK"/>
      <sheetName val="SUPFIN_SVl"/>
      <sheetName val="VS_VS1_NO"/>
      <sheetName val="VS_VS2"/>
      <sheetName val="SUP_MS_NO"/>
      <sheetName val="SUP_KS"/>
      <sheetName val="SUP_VTR"/>
      <sheetName val="RR_REO_02"/>
      <sheetName val="RR_REO_03"/>
      <sheetName val="RR_REO_04"/>
      <sheetName val="DEC_SP - #1"/>
      <sheetName val="DEC_SP - #2"/>
      <sheetName val="DEC_SP - #3"/>
      <sheetName val="DEC_SP - #4"/>
      <sheetName val="DEC_SP - #5"/>
      <sheetName val="DEC_SP - #6"/>
    </sheetNames>
    <sheetDataSet>
      <sheetData sheetId="0"/>
      <sheetData sheetId="1">
        <row r="10">
          <cell r="C10">
            <v>52572</v>
          </cell>
          <cell r="D10">
            <v>24325.21</v>
          </cell>
          <cell r="F10">
            <v>324</v>
          </cell>
          <cell r="G10">
            <v>6143.24</v>
          </cell>
          <cell r="H10">
            <v>93</v>
          </cell>
          <cell r="I10">
            <v>2067.6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1017</v>
          </cell>
          <cell r="D24">
            <v>18370.11</v>
          </cell>
          <cell r="F24">
            <v>112</v>
          </cell>
          <cell r="G24">
            <v>9864.31</v>
          </cell>
          <cell r="H24">
            <v>77</v>
          </cell>
          <cell r="I24">
            <v>4406.24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40">
          <cell r="C40">
            <v>962</v>
          </cell>
          <cell r="D40">
            <v>3703.8</v>
          </cell>
          <cell r="F40">
            <v>10</v>
          </cell>
          <cell r="G40">
            <v>1417.82</v>
          </cell>
          <cell r="H40">
            <v>15</v>
          </cell>
          <cell r="I40">
            <v>480.7</v>
          </cell>
        </row>
        <row r="56">
          <cell r="C56">
            <v>629</v>
          </cell>
          <cell r="D56">
            <v>1923.69</v>
          </cell>
          <cell r="F56">
            <v>5</v>
          </cell>
          <cell r="G56">
            <v>38.53</v>
          </cell>
          <cell r="H56">
            <v>6</v>
          </cell>
          <cell r="I56">
            <v>194.75</v>
          </cell>
        </row>
        <row r="88">
          <cell r="C88">
            <v>87389</v>
          </cell>
          <cell r="D88">
            <v>473969.23</v>
          </cell>
          <cell r="F88">
            <v>2530</v>
          </cell>
          <cell r="G88">
            <v>330481.49</v>
          </cell>
          <cell r="H88">
            <v>2497</v>
          </cell>
          <cell r="I88">
            <v>193370.36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0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297</v>
          </cell>
          <cell r="D132">
            <v>599.52</v>
          </cell>
          <cell r="F132">
            <v>0</v>
          </cell>
          <cell r="G132">
            <v>0</v>
          </cell>
          <cell r="H132">
            <v>2</v>
          </cell>
          <cell r="I132">
            <v>132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9062</v>
          </cell>
          <cell r="D170">
            <v>4935.08</v>
          </cell>
          <cell r="F170">
            <v>77</v>
          </cell>
          <cell r="G170">
            <v>1806</v>
          </cell>
          <cell r="H170">
            <v>50</v>
          </cell>
          <cell r="I170">
            <v>1723.71</v>
          </cell>
        </row>
        <row r="175">
          <cell r="C175">
            <v>98462</v>
          </cell>
        </row>
      </sheetData>
      <sheetData sheetId="2">
        <row r="11">
          <cell r="C11">
            <v>54666</v>
          </cell>
          <cell r="D11">
            <v>307642.31</v>
          </cell>
          <cell r="J11">
            <v>2084</v>
          </cell>
          <cell r="K11">
            <v>103768.51</v>
          </cell>
        </row>
        <row r="12">
          <cell r="C12">
            <v>4659</v>
          </cell>
          <cell r="D12">
            <v>48228.4</v>
          </cell>
          <cell r="J12">
            <v>186</v>
          </cell>
          <cell r="K12">
            <v>9283.89</v>
          </cell>
        </row>
        <row r="13">
          <cell r="C13">
            <v>282</v>
          </cell>
          <cell r="D13">
            <v>6826.97</v>
          </cell>
          <cell r="J13">
            <v>19</v>
          </cell>
          <cell r="K13">
            <v>749.26</v>
          </cell>
        </row>
        <row r="14">
          <cell r="C14">
            <v>648</v>
          </cell>
          <cell r="D14">
            <v>567.39</v>
          </cell>
          <cell r="J14">
            <v>4</v>
          </cell>
          <cell r="K14">
            <v>98.06</v>
          </cell>
        </row>
        <row r="15">
          <cell r="C15">
            <v>190</v>
          </cell>
          <cell r="D15">
            <v>612.15</v>
          </cell>
          <cell r="J15">
            <v>12</v>
          </cell>
          <cell r="K15">
            <v>529.34</v>
          </cell>
        </row>
        <row r="16">
          <cell r="C16">
            <v>3735</v>
          </cell>
          <cell r="D16">
            <v>6406.26</v>
          </cell>
          <cell r="J16">
            <v>18</v>
          </cell>
          <cell r="K16">
            <v>743.55</v>
          </cell>
        </row>
        <row r="17">
          <cell r="C17">
            <v>947</v>
          </cell>
          <cell r="D17">
            <v>322.37</v>
          </cell>
          <cell r="J17">
            <v>2</v>
          </cell>
          <cell r="K17">
            <v>41.88</v>
          </cell>
        </row>
        <row r="18">
          <cell r="C18">
            <v>0</v>
          </cell>
          <cell r="D18">
            <v>0</v>
          </cell>
          <cell r="J18">
            <v>0</v>
          </cell>
          <cell r="K18">
            <v>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20884</v>
          </cell>
          <cell r="D25">
            <v>90721.62</v>
          </cell>
          <cell r="J25">
            <v>102</v>
          </cell>
          <cell r="K25">
            <v>17636.689999999999</v>
          </cell>
        </row>
        <row r="26">
          <cell r="C26">
            <v>479</v>
          </cell>
          <cell r="D26">
            <v>7792.44</v>
          </cell>
          <cell r="J26">
            <v>0</v>
          </cell>
          <cell r="K26">
            <v>0</v>
          </cell>
        </row>
        <row r="27">
          <cell r="C27">
            <v>115</v>
          </cell>
          <cell r="D27">
            <v>1794.39</v>
          </cell>
          <cell r="J27">
            <v>103</v>
          </cell>
          <cell r="K27">
            <v>197630.31</v>
          </cell>
        </row>
        <row r="28">
          <cell r="C28">
            <v>0</v>
          </cell>
          <cell r="D28">
            <v>0</v>
          </cell>
          <cell r="J28">
            <v>0</v>
          </cell>
          <cell r="K28">
            <v>0</v>
          </cell>
        </row>
        <row r="29">
          <cell r="C29">
            <v>9</v>
          </cell>
          <cell r="D29">
            <v>49.82</v>
          </cell>
          <cell r="J29">
            <v>0</v>
          </cell>
          <cell r="K29">
            <v>0</v>
          </cell>
        </row>
        <row r="30">
          <cell r="C30">
            <v>301</v>
          </cell>
          <cell r="D30">
            <v>525.85</v>
          </cell>
          <cell r="J30">
            <v>0</v>
          </cell>
          <cell r="K30">
            <v>0</v>
          </cell>
        </row>
        <row r="31">
          <cell r="C31">
            <v>468</v>
          </cell>
          <cell r="D31">
            <v>2428.5300000000002</v>
          </cell>
          <cell r="J31">
            <v>0</v>
          </cell>
          <cell r="K31">
            <v>0</v>
          </cell>
        </row>
        <row r="32">
          <cell r="C32">
            <v>0</v>
          </cell>
          <cell r="D32">
            <v>0</v>
          </cell>
          <cell r="J32">
            <v>0</v>
          </cell>
          <cell r="K32">
            <v>0</v>
          </cell>
        </row>
        <row r="34">
          <cell r="C34">
            <v>3</v>
          </cell>
          <cell r="D34">
            <v>1.84</v>
          </cell>
          <cell r="J34">
            <v>0</v>
          </cell>
          <cell r="K34">
            <v>0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19460</v>
          </cell>
        </row>
        <row r="11">
          <cell r="P11">
            <v>0</v>
          </cell>
        </row>
        <row r="12">
          <cell r="P12">
            <v>14696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0</v>
          </cell>
        </row>
        <row r="16">
          <cell r="P16">
            <v>0</v>
          </cell>
        </row>
        <row r="17">
          <cell r="P17">
            <v>2963</v>
          </cell>
        </row>
        <row r="20">
          <cell r="P20">
            <v>1539</v>
          </cell>
        </row>
        <row r="26">
          <cell r="P26">
            <v>331778</v>
          </cell>
        </row>
        <row r="33">
          <cell r="P33">
            <v>0</v>
          </cell>
        </row>
        <row r="34">
          <cell r="P34">
            <v>0</v>
          </cell>
        </row>
        <row r="35">
          <cell r="P35">
            <v>480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3948</v>
          </cell>
        </row>
      </sheetData>
      <sheetData sheetId="5">
        <row r="10">
          <cell r="G10">
            <v>3228</v>
          </cell>
        </row>
        <row r="11">
          <cell r="G11">
            <v>0</v>
          </cell>
        </row>
        <row r="12">
          <cell r="G12">
            <v>230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50</v>
          </cell>
        </row>
        <row r="20">
          <cell r="G20">
            <v>0</v>
          </cell>
        </row>
        <row r="26">
          <cell r="G26">
            <v>111404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94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706</v>
          </cell>
        </row>
        <row r="41">
          <cell r="C41">
            <v>276550</v>
          </cell>
          <cell r="D41">
            <v>0</v>
          </cell>
          <cell r="E41">
            <v>202375.36</v>
          </cell>
          <cell r="G41">
            <v>115712</v>
          </cell>
          <cell r="I41">
            <v>2438.3000000000002</v>
          </cell>
          <cell r="K41">
            <v>2828</v>
          </cell>
          <cell r="M41">
            <v>0</v>
          </cell>
        </row>
      </sheetData>
      <sheetData sheetId="6">
        <row r="9">
          <cell r="C9">
            <v>325</v>
          </cell>
          <cell r="D9">
            <v>1208</v>
          </cell>
        </row>
        <row r="18">
          <cell r="C18">
            <v>53182</v>
          </cell>
          <cell r="D18">
            <v>286665</v>
          </cell>
          <cell r="E18">
            <v>91987</v>
          </cell>
        </row>
        <row r="19">
          <cell r="C19">
            <v>449</v>
          </cell>
          <cell r="D19">
            <v>3527</v>
          </cell>
          <cell r="E19">
            <v>1213</v>
          </cell>
        </row>
        <row r="20">
          <cell r="C20">
            <v>879</v>
          </cell>
          <cell r="D20">
            <v>326</v>
          </cell>
          <cell r="E20">
            <v>2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9">
          <cell r="C29">
            <v>43627</v>
          </cell>
          <cell r="D29">
            <v>236101</v>
          </cell>
          <cell r="E29">
            <v>60455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99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</sheetNames>
    <sheetDataSet>
      <sheetData sheetId="0"/>
      <sheetData sheetId="1">
        <row r="10">
          <cell r="C10">
            <v>75309</v>
          </cell>
          <cell r="D10">
            <v>58073</v>
          </cell>
          <cell r="F10">
            <v>720</v>
          </cell>
          <cell r="G10">
            <v>21440</v>
          </cell>
          <cell r="H10">
            <v>42</v>
          </cell>
          <cell r="I10">
            <v>3416</v>
          </cell>
        </row>
        <row r="20">
          <cell r="C20">
            <v>370</v>
          </cell>
          <cell r="D20">
            <v>73264</v>
          </cell>
          <cell r="F20">
            <v>3297</v>
          </cell>
          <cell r="G20">
            <v>30529</v>
          </cell>
          <cell r="H20">
            <v>47</v>
          </cell>
          <cell r="I20">
            <v>466</v>
          </cell>
        </row>
        <row r="24">
          <cell r="C24">
            <v>3397</v>
          </cell>
          <cell r="D24">
            <v>87371</v>
          </cell>
          <cell r="F24">
            <v>629</v>
          </cell>
          <cell r="G24">
            <v>55015</v>
          </cell>
          <cell r="H24">
            <v>150</v>
          </cell>
          <cell r="I24">
            <v>12569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3</v>
          </cell>
          <cell r="D33">
            <v>52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235</v>
          </cell>
          <cell r="D36">
            <v>15844</v>
          </cell>
          <cell r="F36">
            <v>4</v>
          </cell>
          <cell r="G36">
            <v>44</v>
          </cell>
          <cell r="H36">
            <v>2</v>
          </cell>
          <cell r="I36">
            <v>52</v>
          </cell>
        </row>
        <row r="40">
          <cell r="C40">
            <v>4115</v>
          </cell>
          <cell r="D40">
            <v>37032</v>
          </cell>
          <cell r="F40">
            <v>15</v>
          </cell>
          <cell r="G40">
            <v>3727</v>
          </cell>
          <cell r="H40">
            <v>11</v>
          </cell>
          <cell r="I40">
            <v>4264</v>
          </cell>
        </row>
        <row r="56">
          <cell r="C56">
            <v>2902</v>
          </cell>
          <cell r="D56">
            <v>181647</v>
          </cell>
          <cell r="F56">
            <v>273</v>
          </cell>
          <cell r="G56">
            <v>51470</v>
          </cell>
          <cell r="H56">
            <v>71</v>
          </cell>
          <cell r="I56">
            <v>5672</v>
          </cell>
        </row>
        <row r="88">
          <cell r="C88">
            <v>139764</v>
          </cell>
          <cell r="D88">
            <v>784343</v>
          </cell>
          <cell r="F88">
            <v>4485</v>
          </cell>
          <cell r="G88">
            <v>317029</v>
          </cell>
          <cell r="H88">
            <v>930</v>
          </cell>
          <cell r="I88">
            <v>113163</v>
          </cell>
        </row>
        <row r="124"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93</v>
          </cell>
          <cell r="D128">
            <v>423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2095</v>
          </cell>
          <cell r="D132">
            <v>40661</v>
          </cell>
          <cell r="F132">
            <v>15</v>
          </cell>
          <cell r="G132">
            <v>2754</v>
          </cell>
          <cell r="H132">
            <v>19</v>
          </cell>
          <cell r="I132">
            <v>8644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32</v>
          </cell>
          <cell r="D161">
            <v>7007</v>
          </cell>
          <cell r="F161">
            <v>0</v>
          </cell>
          <cell r="G161">
            <v>0</v>
          </cell>
          <cell r="H161">
            <v>2</v>
          </cell>
          <cell r="I161">
            <v>1980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43792</v>
          </cell>
          <cell r="D170">
            <v>19931</v>
          </cell>
          <cell r="F170">
            <v>226</v>
          </cell>
          <cell r="G170">
            <v>3120</v>
          </cell>
          <cell r="H170">
            <v>5</v>
          </cell>
          <cell r="I170">
            <v>191</v>
          </cell>
        </row>
        <row r="175">
          <cell r="C175">
            <v>194099</v>
          </cell>
        </row>
      </sheetData>
      <sheetData sheetId="2">
        <row r="11">
          <cell r="C11">
            <v>81951</v>
          </cell>
          <cell r="D11">
            <v>468087</v>
          </cell>
          <cell r="J11">
            <v>3633</v>
          </cell>
          <cell r="K11">
            <v>233015</v>
          </cell>
        </row>
        <row r="12">
          <cell r="C12">
            <v>8695</v>
          </cell>
          <cell r="D12">
            <v>94609</v>
          </cell>
          <cell r="J12">
            <v>473</v>
          </cell>
          <cell r="K12">
            <v>38417</v>
          </cell>
        </row>
        <row r="13">
          <cell r="C13">
            <v>742</v>
          </cell>
          <cell r="D13">
            <v>16753</v>
          </cell>
          <cell r="J13">
            <v>156</v>
          </cell>
          <cell r="K13">
            <v>11136</v>
          </cell>
        </row>
        <row r="14">
          <cell r="C14">
            <v>794</v>
          </cell>
          <cell r="D14">
            <v>622</v>
          </cell>
          <cell r="J14">
            <v>1</v>
          </cell>
          <cell r="K14">
            <v>17</v>
          </cell>
        </row>
        <row r="15">
          <cell r="C15">
            <v>59</v>
          </cell>
          <cell r="D15">
            <v>189</v>
          </cell>
          <cell r="J15">
            <v>3</v>
          </cell>
          <cell r="K15">
            <v>165</v>
          </cell>
        </row>
        <row r="16">
          <cell r="C16">
            <v>5187</v>
          </cell>
          <cell r="D16">
            <v>8554</v>
          </cell>
          <cell r="J16">
            <v>55</v>
          </cell>
          <cell r="K16">
            <v>4878</v>
          </cell>
        </row>
        <row r="17">
          <cell r="C17">
            <v>1774</v>
          </cell>
          <cell r="D17">
            <v>572</v>
          </cell>
          <cell r="J17">
            <v>1</v>
          </cell>
          <cell r="K17">
            <v>25</v>
          </cell>
        </row>
        <row r="18">
          <cell r="C18">
            <v>288</v>
          </cell>
          <cell r="D18">
            <v>1098</v>
          </cell>
          <cell r="J18">
            <v>14</v>
          </cell>
          <cell r="K18">
            <v>380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36392</v>
          </cell>
          <cell r="D25">
            <v>158405</v>
          </cell>
          <cell r="J25">
            <v>59</v>
          </cell>
          <cell r="K25">
            <v>10205</v>
          </cell>
        </row>
        <row r="26">
          <cell r="C26">
            <v>1102</v>
          </cell>
          <cell r="D26">
            <v>17455</v>
          </cell>
          <cell r="J26">
            <v>75</v>
          </cell>
          <cell r="K26">
            <v>15599</v>
          </cell>
        </row>
        <row r="27">
          <cell r="C27">
            <v>124</v>
          </cell>
          <cell r="D27">
            <v>2033</v>
          </cell>
          <cell r="J27">
            <v>4</v>
          </cell>
          <cell r="K27">
            <v>1527</v>
          </cell>
        </row>
        <row r="28">
          <cell r="C28">
            <v>7</v>
          </cell>
          <cell r="D28">
            <v>39</v>
          </cell>
          <cell r="J28">
            <v>0</v>
          </cell>
          <cell r="K28">
            <v>0</v>
          </cell>
        </row>
        <row r="29">
          <cell r="C29">
            <v>21</v>
          </cell>
          <cell r="D29">
            <v>111</v>
          </cell>
          <cell r="J29">
            <v>0</v>
          </cell>
          <cell r="K29">
            <v>54</v>
          </cell>
        </row>
        <row r="30">
          <cell r="C30">
            <v>491</v>
          </cell>
          <cell r="D30">
            <v>845</v>
          </cell>
          <cell r="J30">
            <v>1</v>
          </cell>
          <cell r="K30">
            <v>43</v>
          </cell>
        </row>
        <row r="31">
          <cell r="C31">
            <v>1100</v>
          </cell>
          <cell r="D31">
            <v>5503</v>
          </cell>
          <cell r="J31">
            <v>5</v>
          </cell>
          <cell r="K31">
            <v>965</v>
          </cell>
        </row>
        <row r="32">
          <cell r="C32">
            <v>4</v>
          </cell>
          <cell r="D32">
            <v>22</v>
          </cell>
          <cell r="J32">
            <v>0</v>
          </cell>
          <cell r="K32">
            <v>0</v>
          </cell>
        </row>
        <row r="34">
          <cell r="C34">
            <v>809</v>
          </cell>
          <cell r="D34">
            <v>3824</v>
          </cell>
          <cell r="J34">
            <v>3</v>
          </cell>
          <cell r="K34">
            <v>209</v>
          </cell>
        </row>
        <row r="35">
          <cell r="C35">
            <v>0</v>
          </cell>
          <cell r="D35">
            <v>0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0</v>
          </cell>
          <cell r="D39">
            <v>0</v>
          </cell>
          <cell r="J39">
            <v>0</v>
          </cell>
          <cell r="K39">
            <v>0</v>
          </cell>
        </row>
        <row r="40">
          <cell r="C40">
            <v>0</v>
          </cell>
          <cell r="D40">
            <v>0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3"/>
      <sheetData sheetId="4">
        <row r="10">
          <cell r="P10">
            <v>40651</v>
          </cell>
        </row>
        <row r="11">
          <cell r="P11">
            <v>51285</v>
          </cell>
        </row>
        <row r="12">
          <cell r="P12">
            <v>61160</v>
          </cell>
        </row>
        <row r="13">
          <cell r="P13">
            <v>0</v>
          </cell>
        </row>
        <row r="14">
          <cell r="P14">
            <v>0</v>
          </cell>
        </row>
        <row r="15">
          <cell r="P15">
            <v>36</v>
          </cell>
        </row>
        <row r="16">
          <cell r="P16">
            <v>11091</v>
          </cell>
        </row>
        <row r="17">
          <cell r="P17">
            <v>25922</v>
          </cell>
        </row>
        <row r="20">
          <cell r="P20">
            <v>127153</v>
          </cell>
        </row>
        <row r="26">
          <cell r="P26">
            <v>603943</v>
          </cell>
        </row>
        <row r="33">
          <cell r="P33">
            <v>0</v>
          </cell>
        </row>
        <row r="34">
          <cell r="P34">
            <v>296</v>
          </cell>
        </row>
        <row r="35">
          <cell r="P35">
            <v>28463</v>
          </cell>
        </row>
        <row r="36">
          <cell r="P36">
            <v>0</v>
          </cell>
        </row>
        <row r="37">
          <cell r="P37">
            <v>0</v>
          </cell>
        </row>
        <row r="38">
          <cell r="P38">
            <v>4905</v>
          </cell>
        </row>
        <row r="39">
          <cell r="P39">
            <v>0</v>
          </cell>
        </row>
        <row r="40">
          <cell r="P40">
            <v>13952</v>
          </cell>
        </row>
      </sheetData>
      <sheetData sheetId="5">
        <row r="10">
          <cell r="G10">
            <v>9540</v>
          </cell>
        </row>
        <row r="11">
          <cell r="G11">
            <v>3003</v>
          </cell>
        </row>
        <row r="12">
          <cell r="G12">
            <v>5134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2132</v>
          </cell>
        </row>
        <row r="20">
          <cell r="G20">
            <v>2836</v>
          </cell>
        </row>
        <row r="26">
          <cell r="G26">
            <v>230707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3890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565</v>
          </cell>
        </row>
        <row r="41">
          <cell r="C41">
            <v>616348</v>
          </cell>
          <cell r="D41">
            <v>35</v>
          </cell>
          <cell r="E41">
            <v>150417</v>
          </cell>
          <cell r="G41">
            <v>257807</v>
          </cell>
          <cell r="I41">
            <v>7756</v>
          </cell>
          <cell r="K41">
            <v>4744</v>
          </cell>
          <cell r="M41">
            <v>0</v>
          </cell>
        </row>
      </sheetData>
      <sheetData sheetId="6">
        <row r="9">
          <cell r="C9">
            <v>19947</v>
          </cell>
          <cell r="D9">
            <v>143089</v>
          </cell>
          <cell r="E9">
            <v>0</v>
          </cell>
        </row>
        <row r="18">
          <cell r="C18">
            <v>63940</v>
          </cell>
          <cell r="D18">
            <v>602685</v>
          </cell>
          <cell r="E18">
            <v>153536</v>
          </cell>
        </row>
        <row r="19">
          <cell r="C19">
            <v>31060</v>
          </cell>
          <cell r="D19">
            <v>136726</v>
          </cell>
          <cell r="E19">
            <v>49952</v>
          </cell>
        </row>
        <row r="20">
          <cell r="C20">
            <v>2505</v>
          </cell>
          <cell r="D20">
            <v>1246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14</v>
          </cell>
          <cell r="D22">
            <v>110</v>
          </cell>
          <cell r="E22">
            <v>0</v>
          </cell>
        </row>
        <row r="29">
          <cell r="C29">
            <v>76633</v>
          </cell>
          <cell r="D29">
            <v>421792</v>
          </cell>
          <cell r="E29">
            <v>115899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DEC_SP"/>
      <sheetName val="STA_SP1_NO"/>
      <sheetName val="STA_SP2_NO"/>
      <sheetName val="STA_SP3_NO"/>
      <sheetName val="STA_SP4_NO"/>
      <sheetName val="STA_SP5_NO"/>
      <sheetName val="STA_SP7_NO"/>
      <sheetName val="STA_SP8_NO"/>
      <sheetName val="STA_SP9_NO"/>
      <sheetName val="STA_SP10_NO"/>
      <sheetName val="STA_SP99"/>
      <sheetName val="СП-Почетна"/>
      <sheetName val="СП-1 (н.о.)"/>
      <sheetName val="СП-2 (н.о.)"/>
      <sheetName val="СП-3 (н.о.)"/>
      <sheetName val="СП-4 (н.о.)"/>
      <sheetName val="СП-5 (н.о.)"/>
      <sheetName val="СП-6 (н.о.)"/>
      <sheetName val="СП-6-АО (н.о.)"/>
      <sheetName val="СП-7 (н.о.)"/>
      <sheetName val="СП-8 (н.о.)"/>
      <sheetName val="СП-9 (н.о.)"/>
      <sheetName val="СП-10 (н.о.)"/>
      <sheetName val="СП-4 (н.р.)"/>
      <sheetName val="СП-5 (н.р.)"/>
      <sheetName val="СП-6 (н.р.)"/>
      <sheetName val="СП-6-АО (н.р.)"/>
      <sheetName val="СП-8 (н.р.)"/>
      <sheetName val="СП-1 (ж.о.)"/>
      <sheetName val="СП-2 (ж.о.)"/>
      <sheetName val="СП-2-РС (ж.о.)"/>
      <sheetName val="СП-3 (ж.о.)"/>
      <sheetName val="СП-4 (ж.о.)"/>
      <sheetName val="СП-4-РС (ж.о.)"/>
      <sheetName val="СП-5 (ж.о.)"/>
      <sheetName val="СП-6 (ж.о.)"/>
      <sheetName val="СП-7 (ж.о.)"/>
      <sheetName val="СП-8 (ж.о.)"/>
      <sheetName val="СП-1 (ж.р.)"/>
      <sheetName val="СП-4 (ж.р.)"/>
      <sheetName val="СП-4-РС (ж.р.)"/>
      <sheetName val="СП-99"/>
    </sheetNames>
    <sheetDataSet>
      <sheetData sheetId="0"/>
      <sheetData sheetId="1"/>
      <sheetData sheetId="2">
        <row r="10">
          <cell r="C10">
            <v>62789</v>
          </cell>
          <cell r="D10">
            <v>43740</v>
          </cell>
          <cell r="F10">
            <v>311</v>
          </cell>
          <cell r="G10">
            <v>14076</v>
          </cell>
          <cell r="H10">
            <v>68</v>
          </cell>
          <cell r="I10">
            <v>2114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4">
          <cell r="C24">
            <v>5590</v>
          </cell>
          <cell r="D24">
            <v>104189</v>
          </cell>
          <cell r="F24">
            <v>712</v>
          </cell>
          <cell r="G24">
            <v>78207</v>
          </cell>
          <cell r="H24">
            <v>164</v>
          </cell>
          <cell r="I24">
            <v>11854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30">
          <cell r="C30">
            <v>17</v>
          </cell>
          <cell r="D30">
            <v>1719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3">
          <cell r="C33">
            <v>11</v>
          </cell>
          <cell r="D33">
            <v>232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6">
          <cell r="C36">
            <v>392</v>
          </cell>
          <cell r="D36">
            <v>5306.9</v>
          </cell>
          <cell r="F36">
            <v>2</v>
          </cell>
          <cell r="G36">
            <v>66</v>
          </cell>
          <cell r="H36">
            <v>0</v>
          </cell>
          <cell r="I36">
            <v>0</v>
          </cell>
        </row>
        <row r="40">
          <cell r="C40">
            <v>7496</v>
          </cell>
          <cell r="D40">
            <v>53245</v>
          </cell>
          <cell r="F40">
            <v>62</v>
          </cell>
          <cell r="G40">
            <v>2764</v>
          </cell>
          <cell r="H40">
            <v>22</v>
          </cell>
          <cell r="I40">
            <v>1522</v>
          </cell>
        </row>
        <row r="56">
          <cell r="C56">
            <v>3632</v>
          </cell>
          <cell r="D56">
            <v>26002.91</v>
          </cell>
          <cell r="F56">
            <v>95</v>
          </cell>
          <cell r="G56">
            <v>3696</v>
          </cell>
          <cell r="H56">
            <v>32</v>
          </cell>
          <cell r="I56">
            <v>1750</v>
          </cell>
        </row>
        <row r="88">
          <cell r="C88">
            <v>95235</v>
          </cell>
          <cell r="D88">
            <v>514414.15</v>
          </cell>
          <cell r="F88">
            <v>2416</v>
          </cell>
          <cell r="G88">
            <v>156141</v>
          </cell>
          <cell r="H88">
            <v>832</v>
          </cell>
          <cell r="I88">
            <v>187905</v>
          </cell>
        </row>
        <row r="124">
          <cell r="C124">
            <v>36</v>
          </cell>
          <cell r="D124">
            <v>1492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8">
          <cell r="C128">
            <v>183</v>
          </cell>
          <cell r="D128">
            <v>647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</row>
        <row r="132">
          <cell r="C132">
            <v>4259</v>
          </cell>
          <cell r="D132">
            <v>22629</v>
          </cell>
          <cell r="F132">
            <v>65</v>
          </cell>
          <cell r="G132">
            <v>1005</v>
          </cell>
          <cell r="H132">
            <v>19</v>
          </cell>
          <cell r="I132">
            <v>8225</v>
          </cell>
        </row>
        <row r="153">
          <cell r="C153">
            <v>0</v>
          </cell>
          <cell r="D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8">
          <cell r="C158">
            <v>2</v>
          </cell>
          <cell r="D158">
            <v>3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61"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7">
          <cell r="C167">
            <v>0</v>
          </cell>
          <cell r="D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</row>
        <row r="170">
          <cell r="C170">
            <v>35540</v>
          </cell>
          <cell r="D170">
            <v>23954</v>
          </cell>
          <cell r="F170">
            <v>276</v>
          </cell>
          <cell r="G170">
            <v>3360</v>
          </cell>
          <cell r="H170">
            <v>205</v>
          </cell>
          <cell r="I170">
            <v>4217</v>
          </cell>
        </row>
        <row r="175">
          <cell r="C175">
            <v>147421</v>
          </cell>
        </row>
      </sheetData>
      <sheetData sheetId="3">
        <row r="11">
          <cell r="C11">
            <v>56938</v>
          </cell>
          <cell r="D11">
            <v>307121</v>
          </cell>
          <cell r="J11">
            <v>1966</v>
          </cell>
          <cell r="K11">
            <v>108953</v>
          </cell>
        </row>
        <row r="12">
          <cell r="C12">
            <v>5523</v>
          </cell>
          <cell r="D12">
            <v>60267</v>
          </cell>
          <cell r="J12">
            <v>234</v>
          </cell>
          <cell r="K12">
            <v>16904</v>
          </cell>
        </row>
        <row r="13">
          <cell r="C13">
            <v>342</v>
          </cell>
          <cell r="D13">
            <v>6494.31</v>
          </cell>
          <cell r="J13">
            <v>16</v>
          </cell>
          <cell r="K13">
            <v>831</v>
          </cell>
        </row>
        <row r="14">
          <cell r="C14">
            <v>1070</v>
          </cell>
          <cell r="D14">
            <v>943</v>
          </cell>
          <cell r="J14">
            <v>11</v>
          </cell>
          <cell r="K14">
            <v>337</v>
          </cell>
        </row>
        <row r="15">
          <cell r="C15">
            <v>305</v>
          </cell>
          <cell r="D15">
            <v>917</v>
          </cell>
          <cell r="J15">
            <v>11</v>
          </cell>
          <cell r="K15">
            <v>1269</v>
          </cell>
        </row>
        <row r="16">
          <cell r="C16">
            <v>4034</v>
          </cell>
          <cell r="D16">
            <v>5977.84</v>
          </cell>
          <cell r="J16">
            <v>30</v>
          </cell>
          <cell r="K16">
            <v>2025</v>
          </cell>
        </row>
        <row r="17">
          <cell r="C17">
            <v>1549</v>
          </cell>
          <cell r="D17">
            <v>540</v>
          </cell>
          <cell r="J17">
            <v>0</v>
          </cell>
          <cell r="K17">
            <v>0</v>
          </cell>
        </row>
        <row r="18">
          <cell r="C18">
            <v>368</v>
          </cell>
          <cell r="D18">
            <v>1588</v>
          </cell>
          <cell r="J18">
            <v>29</v>
          </cell>
          <cell r="K18">
            <v>893</v>
          </cell>
        </row>
        <row r="19">
          <cell r="C19">
            <v>0</v>
          </cell>
          <cell r="D19">
            <v>0</v>
          </cell>
          <cell r="J19">
            <v>0</v>
          </cell>
          <cell r="K19">
            <v>0</v>
          </cell>
        </row>
        <row r="20">
          <cell r="C20">
            <v>0</v>
          </cell>
          <cell r="D20">
            <v>0</v>
          </cell>
          <cell r="J20">
            <v>0</v>
          </cell>
          <cell r="K20">
            <v>0</v>
          </cell>
        </row>
        <row r="21">
          <cell r="C21">
            <v>0</v>
          </cell>
          <cell r="D21">
            <v>0</v>
          </cell>
          <cell r="J21">
            <v>0</v>
          </cell>
          <cell r="K21">
            <v>0</v>
          </cell>
        </row>
        <row r="22">
          <cell r="C22">
            <v>0</v>
          </cell>
          <cell r="D22">
            <v>0</v>
          </cell>
          <cell r="J22">
            <v>0</v>
          </cell>
          <cell r="K22">
            <v>0</v>
          </cell>
        </row>
        <row r="23">
          <cell r="C23">
            <v>0</v>
          </cell>
          <cell r="D23">
            <v>0</v>
          </cell>
          <cell r="J23">
            <v>0</v>
          </cell>
          <cell r="K23">
            <v>0</v>
          </cell>
        </row>
        <row r="25">
          <cell r="C25">
            <v>22218</v>
          </cell>
          <cell r="D25">
            <v>97877</v>
          </cell>
          <cell r="J25">
            <v>41</v>
          </cell>
          <cell r="K25">
            <v>4683</v>
          </cell>
        </row>
        <row r="26">
          <cell r="C26">
            <v>1010</v>
          </cell>
          <cell r="D26">
            <v>15744</v>
          </cell>
          <cell r="J26">
            <v>69</v>
          </cell>
          <cell r="K26">
            <v>18870</v>
          </cell>
        </row>
        <row r="27">
          <cell r="C27">
            <v>91</v>
          </cell>
          <cell r="D27">
            <v>1422</v>
          </cell>
          <cell r="J27">
            <v>1</v>
          </cell>
          <cell r="K27">
            <v>106</v>
          </cell>
        </row>
        <row r="28">
          <cell r="C28">
            <v>4</v>
          </cell>
          <cell r="D28">
            <v>52</v>
          </cell>
          <cell r="J28">
            <v>1</v>
          </cell>
          <cell r="K28">
            <v>5</v>
          </cell>
        </row>
        <row r="29">
          <cell r="C29">
            <v>17</v>
          </cell>
          <cell r="D29">
            <v>97</v>
          </cell>
          <cell r="J29">
            <v>0</v>
          </cell>
          <cell r="K29">
            <v>0</v>
          </cell>
        </row>
        <row r="30">
          <cell r="C30">
            <v>286</v>
          </cell>
          <cell r="D30">
            <v>496</v>
          </cell>
          <cell r="J30">
            <v>1</v>
          </cell>
          <cell r="K30">
            <v>42</v>
          </cell>
        </row>
        <row r="31">
          <cell r="C31">
            <v>970</v>
          </cell>
          <cell r="D31">
            <v>4916</v>
          </cell>
          <cell r="J31">
            <v>2</v>
          </cell>
          <cell r="K31">
            <v>145</v>
          </cell>
        </row>
        <row r="32">
          <cell r="C32">
            <v>6</v>
          </cell>
          <cell r="D32">
            <v>39</v>
          </cell>
          <cell r="J32">
            <v>0</v>
          </cell>
          <cell r="K32">
            <v>0</v>
          </cell>
        </row>
        <row r="34">
          <cell r="C34">
            <v>114</v>
          </cell>
          <cell r="D34">
            <v>863</v>
          </cell>
          <cell r="J34">
            <v>0</v>
          </cell>
          <cell r="K34">
            <v>0</v>
          </cell>
        </row>
        <row r="35">
          <cell r="C35">
            <v>1</v>
          </cell>
          <cell r="D35">
            <v>14</v>
          </cell>
          <cell r="J35">
            <v>0</v>
          </cell>
          <cell r="K35">
            <v>0</v>
          </cell>
        </row>
        <row r="36">
          <cell r="C36">
            <v>0</v>
          </cell>
          <cell r="D36">
            <v>0</v>
          </cell>
          <cell r="J36">
            <v>0</v>
          </cell>
          <cell r="K36">
            <v>0</v>
          </cell>
        </row>
        <row r="37">
          <cell r="C37">
            <v>0</v>
          </cell>
          <cell r="D37">
            <v>0</v>
          </cell>
          <cell r="J37">
            <v>0</v>
          </cell>
          <cell r="K37">
            <v>0</v>
          </cell>
        </row>
        <row r="38">
          <cell r="C38">
            <v>0</v>
          </cell>
          <cell r="D38">
            <v>0</v>
          </cell>
          <cell r="J38">
            <v>0</v>
          </cell>
          <cell r="K38">
            <v>0</v>
          </cell>
        </row>
        <row r="39">
          <cell r="C39">
            <v>6</v>
          </cell>
          <cell r="D39">
            <v>26</v>
          </cell>
          <cell r="J39">
            <v>0</v>
          </cell>
          <cell r="K39">
            <v>0</v>
          </cell>
        </row>
        <row r="40">
          <cell r="C40">
            <v>1</v>
          </cell>
          <cell r="D40">
            <v>1</v>
          </cell>
          <cell r="J40">
            <v>0</v>
          </cell>
          <cell r="K40">
            <v>0</v>
          </cell>
        </row>
        <row r="41">
          <cell r="C41">
            <v>0</v>
          </cell>
          <cell r="D41">
            <v>0</v>
          </cell>
          <cell r="J41">
            <v>0</v>
          </cell>
          <cell r="K41">
            <v>0</v>
          </cell>
        </row>
      </sheetData>
      <sheetData sheetId="4"/>
      <sheetData sheetId="5">
        <row r="10">
          <cell r="P10">
            <v>31373</v>
          </cell>
        </row>
        <row r="11">
          <cell r="P11">
            <v>0</v>
          </cell>
        </row>
        <row r="12">
          <cell r="P12">
            <v>71052</v>
          </cell>
        </row>
        <row r="13">
          <cell r="P13">
            <v>0</v>
          </cell>
        </row>
        <row r="14">
          <cell r="P14">
            <v>1203</v>
          </cell>
        </row>
        <row r="15">
          <cell r="P15">
            <v>162</v>
          </cell>
        </row>
        <row r="16">
          <cell r="P16">
            <v>3694</v>
          </cell>
        </row>
        <row r="17">
          <cell r="P17">
            <v>34610</v>
          </cell>
        </row>
        <row r="20">
          <cell r="P20">
            <v>18318</v>
          </cell>
        </row>
        <row r="26">
          <cell r="P26">
            <v>380848</v>
          </cell>
        </row>
        <row r="33">
          <cell r="P33">
            <v>1119</v>
          </cell>
        </row>
        <row r="34">
          <cell r="P34">
            <v>420</v>
          </cell>
        </row>
        <row r="35">
          <cell r="P35">
            <v>15840</v>
          </cell>
        </row>
        <row r="36">
          <cell r="P36">
            <v>0</v>
          </cell>
        </row>
        <row r="37">
          <cell r="P37">
            <v>2</v>
          </cell>
        </row>
        <row r="38">
          <cell r="P38">
            <v>0</v>
          </cell>
        </row>
        <row r="39">
          <cell r="P39">
            <v>0</v>
          </cell>
        </row>
        <row r="40">
          <cell r="P40">
            <v>13009</v>
          </cell>
        </row>
      </sheetData>
      <sheetData sheetId="6">
        <row r="10">
          <cell r="G10">
            <v>8359.98</v>
          </cell>
        </row>
        <row r="11">
          <cell r="G11">
            <v>0</v>
          </cell>
        </row>
        <row r="12">
          <cell r="G12">
            <v>10044.84</v>
          </cell>
        </row>
        <row r="13">
          <cell r="G13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3682.32</v>
          </cell>
        </row>
        <row r="20">
          <cell r="G20">
            <v>4233.3</v>
          </cell>
        </row>
        <row r="26">
          <cell r="G26">
            <v>231183.04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6677.83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2044.46</v>
          </cell>
        </row>
        <row r="41">
          <cell r="C41">
            <v>390308.55</v>
          </cell>
          <cell r="D41">
            <v>4117.8599999999997</v>
          </cell>
          <cell r="E41">
            <v>217587</v>
          </cell>
          <cell r="G41">
            <v>266225.76</v>
          </cell>
          <cell r="I41">
            <v>7913.02</v>
          </cell>
          <cell r="K41">
            <v>5491.7</v>
          </cell>
          <cell r="M41">
            <v>24042.48</v>
          </cell>
        </row>
      </sheetData>
      <sheetData sheetId="7">
        <row r="9">
          <cell r="C9">
            <v>97022</v>
          </cell>
          <cell r="D9">
            <v>518011.72</v>
          </cell>
          <cell r="E9">
            <v>0</v>
          </cell>
        </row>
        <row r="18">
          <cell r="C18">
            <v>30733</v>
          </cell>
          <cell r="D18">
            <v>180954</v>
          </cell>
          <cell r="E18">
            <v>48612.68</v>
          </cell>
        </row>
        <row r="19">
          <cell r="C19">
            <v>4931</v>
          </cell>
          <cell r="D19">
            <v>27178</v>
          </cell>
          <cell r="E19">
            <v>8317.01</v>
          </cell>
        </row>
        <row r="20">
          <cell r="C20">
            <v>1951</v>
          </cell>
          <cell r="D20">
            <v>1358</v>
          </cell>
          <cell r="E20">
            <v>343.9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1337</v>
          </cell>
          <cell r="D22">
            <v>5216</v>
          </cell>
          <cell r="E22">
            <v>0</v>
          </cell>
        </row>
        <row r="29">
          <cell r="C29">
            <v>11447</v>
          </cell>
          <cell r="D29">
            <v>64856</v>
          </cell>
          <cell r="E29">
            <v>9235.93</v>
          </cell>
        </row>
        <row r="38">
          <cell r="C38">
            <v>0</v>
          </cell>
          <cell r="D38">
            <v>0</v>
          </cell>
          <cell r="E38">
            <v>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B34" sqref="B34"/>
    </sheetView>
  </sheetViews>
  <sheetFormatPr defaultRowHeight="15" x14ac:dyDescent="0.25"/>
  <cols>
    <col min="1" max="1" width="3.85546875" customWidth="1"/>
    <col min="2" max="2" width="28.28515625" customWidth="1"/>
    <col min="4" max="4" width="9.5703125" bestFit="1" customWidth="1"/>
    <col min="14" max="14" width="9.85546875" bestFit="1" customWidth="1"/>
  </cols>
  <sheetData>
    <row r="1" spans="1:14" ht="24.75" customHeight="1" thickBot="1" x14ac:dyDescent="0.3">
      <c r="A1" s="198"/>
      <c r="B1" s="199"/>
      <c r="C1" s="290" t="s">
        <v>95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198" t="s">
        <v>36</v>
      </c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293"/>
    </row>
    <row r="4" spans="1:14" x14ac:dyDescent="0.25">
      <c r="A4" s="5">
        <v>1</v>
      </c>
      <c r="B4" s="9" t="s">
        <v>12</v>
      </c>
      <c r="C4" s="182">
        <f>[1]STA_SP1_NO!$D$10</f>
        <v>64448.04</v>
      </c>
      <c r="D4" s="154">
        <f>[2]STA_SP1_NO!$D$10</f>
        <v>126346.74</v>
      </c>
      <c r="E4" s="193">
        <f>[3]STA_SP1_NO!$D$10</f>
        <v>34106</v>
      </c>
      <c r="F4" s="190">
        <f>[4]STA_SP1_NO!$D$10</f>
        <v>85696.77</v>
      </c>
      <c r="G4" s="193">
        <f>[5]STA_SP1_NO!$D$10</f>
        <v>47325</v>
      </c>
      <c r="H4" s="190">
        <f>[6]STA_SP1_NO!$D$10</f>
        <v>96746</v>
      </c>
      <c r="I4" s="193">
        <f>[7]STA_SP1_NO!$D$10</f>
        <v>24325.21</v>
      </c>
      <c r="J4" s="190">
        <f>[8]STA_SP1_NO!$D$10</f>
        <v>58073</v>
      </c>
      <c r="K4" s="74">
        <f>[9]STA_SP1_NO!$D$10</f>
        <v>43740</v>
      </c>
      <c r="L4" s="190">
        <f>'[10]СП-1 (н.о.)'!$D$11</f>
        <v>51732.95</v>
      </c>
      <c r="M4" s="189">
        <f>[11]STA_SP1_NO!$D$10</f>
        <v>126152</v>
      </c>
      <c r="N4" s="186">
        <f>SUM(C4:M4)</f>
        <v>758691.71</v>
      </c>
    </row>
    <row r="5" spans="1:14" x14ac:dyDescent="0.25">
      <c r="A5" s="4">
        <v>2</v>
      </c>
      <c r="B5" s="10" t="s">
        <v>13</v>
      </c>
      <c r="C5" s="191">
        <f>[1]STA_SP1_NO!$D$20</f>
        <v>151546.70000000001</v>
      </c>
      <c r="D5" s="154">
        <f>[2]STA_SP1_NO!$D$20</f>
        <v>156622.65</v>
      </c>
      <c r="E5" s="193">
        <f>[3]STA_SP1_NO!$D$20</f>
        <v>30627</v>
      </c>
      <c r="F5" s="190">
        <f>[4]STA_SP1_NO!$D$20</f>
        <v>101907.5</v>
      </c>
      <c r="G5" s="193">
        <f>[5]STA_SP1_NO!$D$20</f>
        <v>16863</v>
      </c>
      <c r="H5" s="190">
        <f>[6]STA_SP1_NO!$D$20</f>
        <v>217603</v>
      </c>
      <c r="I5" s="193">
        <f>[7]STA_SP1_NO!$D$20</f>
        <v>0</v>
      </c>
      <c r="J5" s="190">
        <f>[8]STA_SP1_NO!$D$20</f>
        <v>73264</v>
      </c>
      <c r="K5" s="74">
        <f>[9]STA_SP1_NO!$D$20</f>
        <v>0</v>
      </c>
      <c r="L5" s="190">
        <f>'[10]СП-1 (н.о.)'!$D$21</f>
        <v>67625.539999999994</v>
      </c>
      <c r="M5" s="189">
        <f>[11]STA_SP1_NO!$D$20</f>
        <v>187990</v>
      </c>
      <c r="N5" s="187">
        <f>SUM(C5:M5)</f>
        <v>1004049.39</v>
      </c>
    </row>
    <row r="6" spans="1:14" x14ac:dyDescent="0.25">
      <c r="A6" s="4">
        <v>3</v>
      </c>
      <c r="B6" s="10" t="s">
        <v>14</v>
      </c>
      <c r="C6" s="191">
        <f>[1]STA_SP1_NO!$D$24</f>
        <v>72214.61</v>
      </c>
      <c r="D6" s="154">
        <f>[2]STA_SP1_NO!$D$24</f>
        <v>171987.63</v>
      </c>
      <c r="E6" s="193">
        <f>[3]STA_SP1_NO!$D$24</f>
        <v>79201</v>
      </c>
      <c r="F6" s="190">
        <f>[4]STA_SP1_NO!$D$24</f>
        <v>211640.72</v>
      </c>
      <c r="G6" s="193">
        <f>[5]STA_SP1_NO!$D$24</f>
        <v>114255</v>
      </c>
      <c r="H6" s="190">
        <f>[6]STA_SP1_NO!$D$24</f>
        <v>106495</v>
      </c>
      <c r="I6" s="193">
        <f>[7]STA_SP1_NO!$D$24</f>
        <v>18370.11</v>
      </c>
      <c r="J6" s="190">
        <f>[8]STA_SP1_NO!$D$24</f>
        <v>87371</v>
      </c>
      <c r="K6" s="74">
        <f>[9]STA_SP1_NO!$D$24</f>
        <v>104189</v>
      </c>
      <c r="L6" s="190">
        <f>'[10]СП-1 (н.о.)'!$D$25</f>
        <v>123126.45999999999</v>
      </c>
      <c r="M6" s="189">
        <f>[11]STA_SP1_NO!$D$24</f>
        <v>92263</v>
      </c>
      <c r="N6" s="187">
        <f>SUM(C6:M6)</f>
        <v>1181113.53</v>
      </c>
    </row>
    <row r="7" spans="1:14" x14ac:dyDescent="0.25">
      <c r="A7" s="4">
        <v>4</v>
      </c>
      <c r="B7" s="10" t="s">
        <v>15</v>
      </c>
      <c r="C7" s="191">
        <f>[1]STA_SP1_NO!$D$27</f>
        <v>0</v>
      </c>
      <c r="D7" s="154">
        <f>[2]STA_SP1_NO!$D$27</f>
        <v>0</v>
      </c>
      <c r="E7" s="193">
        <f>[3]STA_SP1_NO!$D$27</f>
        <v>0</v>
      </c>
      <c r="F7" s="190">
        <f>[4]STA_SP1_NO!$D$27</f>
        <v>0</v>
      </c>
      <c r="G7" s="193">
        <f>[5]STA_SP1_NO!$D$27</f>
        <v>0</v>
      </c>
      <c r="H7" s="190">
        <f>[6]STA_SP1_NO!$D$27</f>
        <v>0</v>
      </c>
      <c r="I7" s="193">
        <f>[7]STA_SP1_NO!$D$27</f>
        <v>0</v>
      </c>
      <c r="J7" s="190">
        <f>[8]STA_SP1_NO!$D$27</f>
        <v>0</v>
      </c>
      <c r="K7" s="74">
        <f>[9]STA_SP1_NO!$D$27</f>
        <v>0</v>
      </c>
      <c r="L7" s="190">
        <f>'[10]СП-1 (н.о.)'!$D$28</f>
        <v>0</v>
      </c>
      <c r="M7" s="189">
        <f>[11]STA_SP1_NO!$D$27</f>
        <v>0</v>
      </c>
      <c r="N7" s="187">
        <f t="shared" ref="N7:N21" si="0">SUM(C7:M7)</f>
        <v>0</v>
      </c>
    </row>
    <row r="8" spans="1:14" x14ac:dyDescent="0.25">
      <c r="A8" s="4">
        <v>5</v>
      </c>
      <c r="B8" s="10" t="s">
        <v>16</v>
      </c>
      <c r="C8" s="191">
        <f>[1]STA_SP1_NO!$D$30</f>
        <v>0</v>
      </c>
      <c r="D8" s="154">
        <f>[2]STA_SP1_NO!$D$30</f>
        <v>1006.79</v>
      </c>
      <c r="E8" s="193">
        <f>[3]STA_SP1_NO!$D$30</f>
        <v>0</v>
      </c>
      <c r="F8" s="190">
        <f>[4]STA_SP1_NO!$D$30</f>
        <v>0</v>
      </c>
      <c r="G8" s="193">
        <f>[5]STA_SP1_NO!$D$30</f>
        <v>11273</v>
      </c>
      <c r="H8" s="190">
        <f>[6]STA_SP1_NO!$D$30</f>
        <v>78100</v>
      </c>
      <c r="I8" s="193">
        <f>[7]STA_SP1_NO!$D$30</f>
        <v>0</v>
      </c>
      <c r="J8" s="190">
        <f>[8]STA_SP1_NO!$D$30</f>
        <v>0</v>
      </c>
      <c r="K8" s="74">
        <f>[9]STA_SP1_NO!$D$30</f>
        <v>1719</v>
      </c>
      <c r="L8" s="190">
        <f>'[10]СП-1 (н.о.)'!$D$31</f>
        <v>154.27000000000001</v>
      </c>
      <c r="M8" s="189">
        <f>[11]STA_SP1_NO!$D$30</f>
        <v>0</v>
      </c>
      <c r="N8" s="187">
        <f t="shared" si="0"/>
        <v>92253.060000000012</v>
      </c>
    </row>
    <row r="9" spans="1:14" x14ac:dyDescent="0.25">
      <c r="A9" s="4">
        <v>6</v>
      </c>
      <c r="B9" s="10" t="s">
        <v>17</v>
      </c>
      <c r="C9" s="268">
        <f>[1]STA_SP1_NO!$D$33</f>
        <v>9.35</v>
      </c>
      <c r="D9" s="154">
        <f>[2]STA_SP1_NO!$D$33</f>
        <v>159.80000000000001</v>
      </c>
      <c r="E9" s="193">
        <f>[3]STA_SP1_NO!$D$33</f>
        <v>1</v>
      </c>
      <c r="F9" s="190">
        <f>[4]STA_SP1_NO!$D$33</f>
        <v>673.82</v>
      </c>
      <c r="G9" s="193">
        <f>[5]STA_SP1_NO!$D$33</f>
        <v>245</v>
      </c>
      <c r="H9" s="190">
        <f>[6]STA_SP1_NO!$D$33</f>
        <v>118</v>
      </c>
      <c r="I9" s="193">
        <f>[7]STA_SP1_NO!$D$33</f>
        <v>0</v>
      </c>
      <c r="J9" s="190">
        <f>[8]STA_SP1_NO!$D$33</f>
        <v>52</v>
      </c>
      <c r="K9" s="74">
        <f>[9]STA_SP1_NO!$D$33</f>
        <v>232</v>
      </c>
      <c r="L9" s="190">
        <f>'[10]СП-1 (н.о.)'!$D$34</f>
        <v>271.3</v>
      </c>
      <c r="M9" s="189">
        <f>[11]STA_SP1_NO!$D$33</f>
        <v>0</v>
      </c>
      <c r="N9" s="187">
        <f t="shared" si="0"/>
        <v>1762.27</v>
      </c>
    </row>
    <row r="10" spans="1:14" x14ac:dyDescent="0.25">
      <c r="A10" s="4">
        <v>7</v>
      </c>
      <c r="B10" s="10" t="s">
        <v>18</v>
      </c>
      <c r="C10" s="191">
        <f>[1]STA_SP1_NO!$D$36</f>
        <v>22922.799999999999</v>
      </c>
      <c r="D10" s="154">
        <f>[2]STA_SP1_NO!$D$36</f>
        <v>27392.47</v>
      </c>
      <c r="E10" s="193">
        <f>[3]STA_SP1_NO!$D$36</f>
        <v>23195</v>
      </c>
      <c r="F10" s="190">
        <f>[4]STA_SP1_NO!$D$36</f>
        <v>3513.11</v>
      </c>
      <c r="G10" s="193">
        <f>[5]STA_SP1_NO!$D$36</f>
        <v>2303</v>
      </c>
      <c r="H10" s="190">
        <f>[6]STA_SP1_NO!$D$36</f>
        <v>7786</v>
      </c>
      <c r="I10" s="193">
        <f>[7]STA_SP1_NO!$D$36</f>
        <v>0</v>
      </c>
      <c r="J10" s="190">
        <f>[8]STA_SP1_NO!$D$36</f>
        <v>15844</v>
      </c>
      <c r="K10" s="74">
        <f>[9]STA_SP1_NO!$D$36</f>
        <v>5306.9</v>
      </c>
      <c r="L10" s="190">
        <f>'[10]СП-1 (н.о.)'!$D$37</f>
        <v>5407.41</v>
      </c>
      <c r="M10" s="189">
        <f>[11]STA_SP1_NO!$D$36</f>
        <v>5248</v>
      </c>
      <c r="N10" s="187">
        <f t="shared" si="0"/>
        <v>118918.69</v>
      </c>
    </row>
    <row r="11" spans="1:14" x14ac:dyDescent="0.25">
      <c r="A11" s="4">
        <v>8</v>
      </c>
      <c r="B11" s="10" t="s">
        <v>19</v>
      </c>
      <c r="C11" s="191">
        <f>[1]STA_SP1_NO!$D$40</f>
        <v>168915.22</v>
      </c>
      <c r="D11" s="154">
        <f>[2]STA_SP1_NO!$D$40</f>
        <v>90542.92</v>
      </c>
      <c r="E11" s="193">
        <f>[3]STA_SP1_NO!$D$40</f>
        <v>70680</v>
      </c>
      <c r="F11" s="190">
        <f>[4]STA_SP1_NO!$D$40</f>
        <v>87074.76</v>
      </c>
      <c r="G11" s="193">
        <f>[5]STA_SP1_NO!$D$40</f>
        <v>18531</v>
      </c>
      <c r="H11" s="190">
        <f>[6]STA_SP1_NO!$D$40</f>
        <v>177708</v>
      </c>
      <c r="I11" s="193">
        <f>[7]STA_SP1_NO!$D$40</f>
        <v>3703.8</v>
      </c>
      <c r="J11" s="190">
        <f>[8]STA_SP1_NO!$D$40</f>
        <v>37032</v>
      </c>
      <c r="K11" s="74">
        <f>[9]STA_SP1_NO!$D$40</f>
        <v>53245</v>
      </c>
      <c r="L11" s="190">
        <f>'[10]СП-1 (н.о.)'!$D$41</f>
        <v>58961.03</v>
      </c>
      <c r="M11" s="189">
        <f>[11]STA_SP1_NO!$D$40</f>
        <v>69346</v>
      </c>
      <c r="N11" s="187">
        <f>SUM(C11:M11)</f>
        <v>835739.7300000001</v>
      </c>
    </row>
    <row r="12" spans="1:14" x14ac:dyDescent="0.25">
      <c r="A12" s="4">
        <v>9</v>
      </c>
      <c r="B12" s="10" t="s">
        <v>20</v>
      </c>
      <c r="C12" s="191">
        <f>[1]STA_SP1_NO!$D$56</f>
        <v>322996.53999999998</v>
      </c>
      <c r="D12" s="154">
        <f>[2]STA_SP1_NO!$D$56</f>
        <v>227718.55</v>
      </c>
      <c r="E12" s="193">
        <f>[3]STA_SP1_NO!$D$56</f>
        <v>236613</v>
      </c>
      <c r="F12" s="190">
        <f>[4]STA_SP1_NO!$D$56</f>
        <v>161086.14000000001</v>
      </c>
      <c r="G12" s="193">
        <f>[5]STA_SP1_NO!$D$56</f>
        <v>159962</v>
      </c>
      <c r="H12" s="190">
        <f>[6]STA_SP1_NO!$D$56</f>
        <v>83970</v>
      </c>
      <c r="I12" s="193">
        <f>[7]STA_SP1_NO!$D$56</f>
        <v>1923.69</v>
      </c>
      <c r="J12" s="190">
        <f>[8]STA_SP1_NO!$D$56</f>
        <v>181647</v>
      </c>
      <c r="K12" s="74">
        <f>[9]STA_SP1_NO!$D$56</f>
        <v>26002.91</v>
      </c>
      <c r="L12" s="190">
        <f>'[10]СП-1 (н.о.)'!$D$57</f>
        <v>54949.19</v>
      </c>
      <c r="M12" s="189">
        <f>[11]STA_SP1_NO!$D$56</f>
        <v>41346</v>
      </c>
      <c r="N12" s="187">
        <f t="shared" si="0"/>
        <v>1498215.0199999998</v>
      </c>
    </row>
    <row r="13" spans="1:14" x14ac:dyDescent="0.25">
      <c r="A13" s="4">
        <v>10</v>
      </c>
      <c r="B13" s="10" t="s">
        <v>21</v>
      </c>
      <c r="C13" s="191">
        <f>[1]STA_SP1_NO!$D$88</f>
        <v>284834.40999999997</v>
      </c>
      <c r="D13" s="154">
        <f>[2]STA_SP1_NO!$D$88</f>
        <v>488384.87</v>
      </c>
      <c r="E13" s="193">
        <f>[3]STA_SP1_NO!$D$88</f>
        <v>480481</v>
      </c>
      <c r="F13" s="190">
        <f>[4]STA_SP1_NO!$D$88</f>
        <v>509526.62</v>
      </c>
      <c r="G13" s="193">
        <f>[5]STA_SP1_NO!$D$88</f>
        <v>721049</v>
      </c>
      <c r="H13" s="190">
        <f>[6]STA_SP1_NO!$D$88</f>
        <v>440671</v>
      </c>
      <c r="I13" s="193">
        <f>[7]STA_SP1_NO!$D$88</f>
        <v>473969.23</v>
      </c>
      <c r="J13" s="190">
        <f>[8]STA_SP1_NO!$D$88</f>
        <v>784343</v>
      </c>
      <c r="K13" s="74">
        <f>[9]STA_SP1_NO!$D$88</f>
        <v>514414.15</v>
      </c>
      <c r="L13" s="190">
        <f>'[10]СП-1 (н.о.)'!$D$89</f>
        <v>367749.37999999995</v>
      </c>
      <c r="M13" s="189">
        <f>[11]STA_SP1_NO!$D$88</f>
        <v>530064</v>
      </c>
      <c r="N13" s="187">
        <f t="shared" si="0"/>
        <v>5595486.6600000001</v>
      </c>
    </row>
    <row r="14" spans="1:14" x14ac:dyDescent="0.25">
      <c r="A14" s="4">
        <v>11</v>
      </c>
      <c r="B14" s="10" t="s">
        <v>22</v>
      </c>
      <c r="C14" s="191">
        <f>[1]STA_SP1_NO!$D$124</f>
        <v>0</v>
      </c>
      <c r="D14" s="154">
        <f>[2]STA_SP1_NO!$D$124</f>
        <v>1142.47</v>
      </c>
      <c r="E14" s="193">
        <f>[3]STA_SP1_NO!$D$124</f>
        <v>0</v>
      </c>
      <c r="F14" s="190">
        <f>[4]STA_SP1_NO!$D$124</f>
        <v>0</v>
      </c>
      <c r="G14" s="193">
        <f>[5]STA_SP1_NO!$D$124</f>
        <v>19458</v>
      </c>
      <c r="H14" s="190">
        <f>[6]STA_SP1_NO!$D$124</f>
        <v>6447</v>
      </c>
      <c r="I14" s="193">
        <f>[7]STA_SP1_NO!$D$124</f>
        <v>0</v>
      </c>
      <c r="J14" s="190">
        <f>[8]STA_SP1_NO!$D$124</f>
        <v>0</v>
      </c>
      <c r="K14" s="74">
        <f>[9]STA_SP1_NO!$D$124</f>
        <v>1492</v>
      </c>
      <c r="L14" s="190">
        <f>'[10]СП-1 (н.о.)'!$D$125</f>
        <v>76.599999999999994</v>
      </c>
      <c r="M14" s="189">
        <f>[11]STA_SP1_NO!$D$124</f>
        <v>176</v>
      </c>
      <c r="N14" s="187">
        <f t="shared" si="0"/>
        <v>28792.07</v>
      </c>
    </row>
    <row r="15" spans="1:14" x14ac:dyDescent="0.25">
      <c r="A15" s="4">
        <v>12</v>
      </c>
      <c r="B15" s="10" t="s">
        <v>23</v>
      </c>
      <c r="C15" s="268">
        <f>[1]STA_SP1_NO!$D$128</f>
        <v>315.72000000000003</v>
      </c>
      <c r="D15" s="154">
        <f>[2]STA_SP1_NO!$D$128</f>
        <v>406.1</v>
      </c>
      <c r="E15" s="193">
        <f>[3]STA_SP1_NO!$D$128</f>
        <v>65</v>
      </c>
      <c r="F15" s="190">
        <f>[4]STA_SP1_NO!$D$128</f>
        <v>1055.6600000000001</v>
      </c>
      <c r="G15" s="193">
        <f>[5]STA_SP1_NO!$D$128</f>
        <v>465</v>
      </c>
      <c r="H15" s="190">
        <f>[6]STA_SP1_NO!$D$128</f>
        <v>537</v>
      </c>
      <c r="I15" s="193">
        <f>[7]STA_SP1_NO!$D$128</f>
        <v>0</v>
      </c>
      <c r="J15" s="190">
        <f>[8]STA_SP1_NO!$D$128</f>
        <v>423</v>
      </c>
      <c r="K15" s="74">
        <f>[9]STA_SP1_NO!$D$128</f>
        <v>647</v>
      </c>
      <c r="L15" s="190">
        <f>'[10]СП-1 (н.о.)'!$D$129</f>
        <v>327.69</v>
      </c>
      <c r="M15" s="189">
        <f>[11]STA_SP1_NO!$D$128</f>
        <v>137</v>
      </c>
      <c r="N15" s="187">
        <f t="shared" si="0"/>
        <v>4379.17</v>
      </c>
    </row>
    <row r="16" spans="1:14" x14ac:dyDescent="0.25">
      <c r="A16" s="4">
        <v>13</v>
      </c>
      <c r="B16" s="10" t="s">
        <v>24</v>
      </c>
      <c r="C16" s="191">
        <f>[1]STA_SP1_NO!$D$132</f>
        <v>45005.32</v>
      </c>
      <c r="D16" s="154">
        <f>[2]STA_SP1_NO!$D$132</f>
        <v>46286.53</v>
      </c>
      <c r="E16" s="193">
        <f>[3]STA_SP1_NO!$D$132</f>
        <v>8058</v>
      </c>
      <c r="F16" s="190">
        <f>[4]STA_SP1_NO!$D$132</f>
        <v>20061.03</v>
      </c>
      <c r="G16" s="193">
        <f>[5]STA_SP1_NO!$D$132</f>
        <v>20088</v>
      </c>
      <c r="H16" s="190">
        <f>[6]STA_SP1_NO!$D$132</f>
        <v>75984</v>
      </c>
      <c r="I16" s="193">
        <f>[7]STA_SP1_NO!$D$132</f>
        <v>599.52</v>
      </c>
      <c r="J16" s="190">
        <f>[8]STA_SP1_NO!$D$132</f>
        <v>40661</v>
      </c>
      <c r="K16" s="74">
        <f>[9]STA_SP1_NO!$D$132</f>
        <v>22629</v>
      </c>
      <c r="L16" s="190">
        <f>'[10]СП-1 (н.о.)'!$D$133</f>
        <v>24114.58</v>
      </c>
      <c r="M16" s="189">
        <f>[11]STA_SP1_NO!$D$132</f>
        <v>12933</v>
      </c>
      <c r="N16" s="187">
        <f t="shared" si="0"/>
        <v>316419.98000000004</v>
      </c>
    </row>
    <row r="17" spans="1:14" x14ac:dyDescent="0.25">
      <c r="A17" s="4">
        <v>14</v>
      </c>
      <c r="B17" s="10" t="s">
        <v>25</v>
      </c>
      <c r="C17" s="191">
        <f>[1]STA_SP1_NO!$D$153</f>
        <v>2430.4299999999998</v>
      </c>
      <c r="D17" s="154">
        <f>[2]STA_SP1_NO!$D$153</f>
        <v>21287.82</v>
      </c>
      <c r="E17" s="193">
        <f>[3]STA_SP1_NO!$D$153</f>
        <v>1144</v>
      </c>
      <c r="F17" s="190">
        <f>[4]STA_SP1_NO!$D$153</f>
        <v>18544.86</v>
      </c>
      <c r="G17" s="193">
        <f>[5]STA_SP1_NO!$D$153</f>
        <v>14368</v>
      </c>
      <c r="H17" s="190">
        <f>[6]STA_SP1_NO!$D$153</f>
        <v>0</v>
      </c>
      <c r="I17" s="193">
        <f>[7]STA_SP1_NO!$D$153</f>
        <v>0</v>
      </c>
      <c r="J17" s="190">
        <f>[8]STA_SP1_NO!$D$153</f>
        <v>0</v>
      </c>
      <c r="K17" s="74">
        <f>[9]STA_SP1_NO!$D$153</f>
        <v>0</v>
      </c>
      <c r="L17" s="190">
        <f>'[10]СП-1 (н.о.)'!$D$154</f>
        <v>198.01</v>
      </c>
      <c r="M17" s="189">
        <f>[11]STA_SP1_NO!$D$153</f>
        <v>2358</v>
      </c>
      <c r="N17" s="187">
        <f t="shared" si="0"/>
        <v>60331.12</v>
      </c>
    </row>
    <row r="18" spans="1:14" x14ac:dyDescent="0.25">
      <c r="A18" s="4">
        <v>15</v>
      </c>
      <c r="B18" s="10" t="s">
        <v>26</v>
      </c>
      <c r="C18" s="268">
        <f>[1]STA_SP1_NO!$D$158</f>
        <v>3.08</v>
      </c>
      <c r="D18" s="154">
        <f>[2]STA_SP1_NO!$D$158</f>
        <v>152.22999999999999</v>
      </c>
      <c r="E18" s="193">
        <f>[3]STA_SP1_NO!$D$158</f>
        <v>0</v>
      </c>
      <c r="F18" s="190">
        <f>[4]STA_SP1_NO!$D$158</f>
        <v>4</v>
      </c>
      <c r="G18" s="193">
        <f>[5]STA_SP1_NO!$D$158</f>
        <v>0</v>
      </c>
      <c r="H18" s="190">
        <f>[6]STA_SP1_NO!$D$158</f>
        <v>7</v>
      </c>
      <c r="I18" s="193">
        <f>[7]STA_SP1_NO!$D$158</f>
        <v>0</v>
      </c>
      <c r="J18" s="190">
        <f>[8]STA_SP1_NO!$D$158</f>
        <v>0</v>
      </c>
      <c r="K18" s="74">
        <f>[9]STA_SP1_NO!$D$158</f>
        <v>3</v>
      </c>
      <c r="L18" s="190">
        <f>'[10]СП-1 (н.о.)'!$D$159</f>
        <v>228.15</v>
      </c>
      <c r="M18" s="189">
        <f>[11]STA_SP1_NO!$D$158</f>
        <v>0</v>
      </c>
      <c r="N18" s="187">
        <f t="shared" si="0"/>
        <v>397.46000000000004</v>
      </c>
    </row>
    <row r="19" spans="1:14" x14ac:dyDescent="0.25">
      <c r="A19" s="4">
        <v>16</v>
      </c>
      <c r="B19" s="10" t="s">
        <v>27</v>
      </c>
      <c r="C19" s="191">
        <f>[1]STA_SP1_NO!$D$161</f>
        <v>9509.3700000000008</v>
      </c>
      <c r="D19" s="154">
        <f>[2]STA_SP1_NO!$D$161</f>
        <v>54624.81</v>
      </c>
      <c r="E19" s="193">
        <f>[3]STA_SP1_NO!$D$161</f>
        <v>148</v>
      </c>
      <c r="F19" s="190">
        <f>[4]STA_SP1_NO!$D$161</f>
        <v>7451.21</v>
      </c>
      <c r="G19" s="193">
        <f>[5]STA_SP1_NO!$D$161</f>
        <v>0</v>
      </c>
      <c r="H19" s="190">
        <f>[6]STA_SP1_NO!$D$161</f>
        <v>484</v>
      </c>
      <c r="I19" s="193">
        <f>[7]STA_SP1_NO!$D$161</f>
        <v>0</v>
      </c>
      <c r="J19" s="190">
        <f>[8]STA_SP1_NO!$D$161</f>
        <v>7007</v>
      </c>
      <c r="K19" s="74">
        <f>[9]STA_SP1_NO!$D$161</f>
        <v>0</v>
      </c>
      <c r="L19" s="190">
        <f>'[10]СП-1 (н.о.)'!$D$162</f>
        <v>2511.1799999999998</v>
      </c>
      <c r="M19" s="189">
        <f>[11]STA_SP1_NO!$D$161</f>
        <v>614</v>
      </c>
      <c r="N19" s="187">
        <f t="shared" si="0"/>
        <v>82349.569999999992</v>
      </c>
    </row>
    <row r="20" spans="1:14" x14ac:dyDescent="0.25">
      <c r="A20" s="4">
        <v>17</v>
      </c>
      <c r="B20" s="10" t="s">
        <v>28</v>
      </c>
      <c r="C20" s="191">
        <f>[1]STA_SP1_NO!$D$167</f>
        <v>0</v>
      </c>
      <c r="D20" s="154">
        <f>[2]STA_SP1_NO!$D$167</f>
        <v>0</v>
      </c>
      <c r="E20" s="193">
        <f>[3]STA_SP1_NO!$D$167</f>
        <v>0</v>
      </c>
      <c r="F20" s="190">
        <f>[4]STA_SP1_NO!$D$167</f>
        <v>0</v>
      </c>
      <c r="G20" s="193">
        <f>[5]STA_SP1_NO!$D$167</f>
        <v>0</v>
      </c>
      <c r="H20" s="190">
        <f>[6]STA_SP1_NO!$D$167</f>
        <v>0</v>
      </c>
      <c r="I20" s="193">
        <f>[7]STA_SP1_NO!$D$167</f>
        <v>0</v>
      </c>
      <c r="J20" s="190">
        <f>[8]STA_SP1_NO!$D$167</f>
        <v>0</v>
      </c>
      <c r="K20" s="74">
        <f>[9]STA_SP1_NO!$D$167</f>
        <v>0</v>
      </c>
      <c r="L20" s="190">
        <f>'[10]СП-1 (н.о.)'!$D$168</f>
        <v>0</v>
      </c>
      <c r="M20" s="189">
        <f>[11]STA_SP1_NO!$D$167</f>
        <v>2</v>
      </c>
      <c r="N20" s="187">
        <f t="shared" si="0"/>
        <v>2</v>
      </c>
    </row>
    <row r="21" spans="1:14" ht="15.75" thickBot="1" x14ac:dyDescent="0.3">
      <c r="A21" s="6">
        <v>18</v>
      </c>
      <c r="B21" s="11" t="s">
        <v>29</v>
      </c>
      <c r="C21" s="192">
        <f>[1]STA_SP1_NO!$D$170</f>
        <v>12118.06</v>
      </c>
      <c r="D21" s="154">
        <f>[2]STA_SP1_NO!$D$170</f>
        <v>58575.33</v>
      </c>
      <c r="E21" s="193">
        <f>[3]STA_SP1_NO!$D$170</f>
        <v>11308</v>
      </c>
      <c r="F21" s="190">
        <f>[4]STA_SP1_NO!$D$170</f>
        <v>49789.64</v>
      </c>
      <c r="G21" s="193">
        <f>[5]STA_SP1_NO!$D$170</f>
        <v>13681</v>
      </c>
      <c r="H21" s="190">
        <f>[6]STA_SP1_NO!$D$170</f>
        <v>46429</v>
      </c>
      <c r="I21" s="193">
        <f>[7]STA_SP1_NO!$D$170</f>
        <v>4935.08</v>
      </c>
      <c r="J21" s="190">
        <f>[8]STA_SP1_NO!$D$170</f>
        <v>19931</v>
      </c>
      <c r="K21" s="74">
        <f>[9]STA_SP1_NO!$D$170</f>
        <v>23954</v>
      </c>
      <c r="L21" s="190">
        <f>'[10]СП-1 (н.о.)'!$D$171</f>
        <v>13362.02</v>
      </c>
      <c r="M21" s="189">
        <f>[11]STA_SP1_NO!$D$170</f>
        <v>23478</v>
      </c>
      <c r="N21" s="188">
        <f t="shared" si="0"/>
        <v>277561.13</v>
      </c>
    </row>
    <row r="22" spans="1:14" ht="15.75" thickBot="1" x14ac:dyDescent="0.3">
      <c r="A22" s="7"/>
      <c r="B22" s="19" t="s">
        <v>30</v>
      </c>
      <c r="C22" s="200">
        <f t="shared" ref="C22:M22" si="1">SUM(C4:C21)</f>
        <v>1157269.6500000001</v>
      </c>
      <c r="D22" s="201">
        <f>SUM(D4:D21)</f>
        <v>1472637.7100000002</v>
      </c>
      <c r="E22" s="200">
        <f>SUM(E4:E21)</f>
        <v>975627</v>
      </c>
      <c r="F22" s="202">
        <f>SUM(F4:F21)</f>
        <v>1258025.8399999999</v>
      </c>
      <c r="G22" s="203">
        <f t="shared" si="1"/>
        <v>1159866</v>
      </c>
      <c r="H22" s="202">
        <f t="shared" si="1"/>
        <v>1339085</v>
      </c>
      <c r="I22" s="203">
        <f>SUM(I4:I21)</f>
        <v>527826.64</v>
      </c>
      <c r="J22" s="202">
        <f>SUM(J4:J21)</f>
        <v>1305648</v>
      </c>
      <c r="K22" s="203">
        <f>SUM(K4:K21)</f>
        <v>797573.96</v>
      </c>
      <c r="L22" s="202">
        <f>SUM(L4:L21)</f>
        <v>770795.75999999989</v>
      </c>
      <c r="M22" s="204">
        <f t="shared" si="1"/>
        <v>1092107</v>
      </c>
      <c r="N22" s="205">
        <f>SUM(C22:M22)</f>
        <v>11856462.560000001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9.7606654948185503E-2</v>
      </c>
      <c r="D24" s="26">
        <f>D22/N22</f>
        <v>0.12420548730683127</v>
      </c>
      <c r="E24" s="27">
        <f>E22/N22</f>
        <v>8.2286516324983863E-2</v>
      </c>
      <c r="F24" s="26">
        <f>F22/N22</f>
        <v>0.10610465251618859</v>
      </c>
      <c r="G24" s="27">
        <f>G22/N22</f>
        <v>9.7825636789258319E-2</v>
      </c>
      <c r="H24" s="26">
        <f>H22/N22</f>
        <v>0.11294135946733845</v>
      </c>
      <c r="I24" s="27">
        <f>I22/N22</f>
        <v>4.4518053958245707E-2</v>
      </c>
      <c r="J24" s="26">
        <f>J22/N22</f>
        <v>0.11012120971096795</v>
      </c>
      <c r="K24" s="27">
        <f>K22/N22</f>
        <v>6.7269133264989608E-2</v>
      </c>
      <c r="L24" s="26">
        <f>L22/N22</f>
        <v>6.5010601273302535E-2</v>
      </c>
      <c r="M24" s="28">
        <f>M22/N22</f>
        <v>9.2110694439708152E-2</v>
      </c>
      <c r="N24" s="94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06" t="s">
        <v>90</v>
      </c>
      <c r="D26" s="306"/>
      <c r="E26" s="306"/>
      <c r="F26" s="306"/>
      <c r="G26" s="307"/>
      <c r="H26" s="304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05"/>
      <c r="I27" s="1"/>
      <c r="J27" s="97"/>
      <c r="K27" s="302" t="s">
        <v>33</v>
      </c>
      <c r="L27" s="303"/>
      <c r="M27" s="148">
        <f>N22</f>
        <v>11856462.560000001</v>
      </c>
      <c r="N27" s="149">
        <f>M27/M29</f>
        <v>0.82654571244407071</v>
      </c>
    </row>
    <row r="28" spans="1:14" ht="15.75" thickBot="1" x14ac:dyDescent="0.3">
      <c r="A28" s="24">
        <v>19</v>
      </c>
      <c r="B28" s="166" t="s">
        <v>34</v>
      </c>
      <c r="C28" s="257">
        <f>[12]STA_SP1_ZO!$J$51</f>
        <v>732339</v>
      </c>
      <c r="D28" s="283">
        <f>[13]STA_SP1_ZO!$J$51</f>
        <v>505169</v>
      </c>
      <c r="E28" s="257">
        <f>[14]STA_SP1_ZO!$J$51</f>
        <v>493075</v>
      </c>
      <c r="F28" s="256">
        <f>[15]STA_SP1_ZO!$J$51</f>
        <v>307157</v>
      </c>
      <c r="G28" s="257">
        <f>[16]STA_SP1_ZO!$J$51</f>
        <v>450391.31</v>
      </c>
      <c r="H28" s="258">
        <f>SUM(C28:G28)</f>
        <v>2488131.31</v>
      </c>
      <c r="I28" s="1"/>
      <c r="J28" s="97"/>
      <c r="K28" s="284" t="s">
        <v>34</v>
      </c>
      <c r="L28" s="285"/>
      <c r="M28" s="147">
        <f>H28</f>
        <v>2488131.31</v>
      </c>
      <c r="N28" s="150">
        <f>M28/M29</f>
        <v>0.17345428755592923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6" t="s">
        <v>3</v>
      </c>
      <c r="L29" s="287"/>
      <c r="M29" s="151">
        <f>M27+M28</f>
        <v>14344593.870000001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0.29433293856183179</v>
      </c>
      <c r="D30" s="98">
        <f>D28/H28</f>
        <v>0.20303148711231001</v>
      </c>
      <c r="E30" s="25">
        <f>E28/H28</f>
        <v>0.19817081116992977</v>
      </c>
      <c r="F30" s="98">
        <f>F28/H28</f>
        <v>0.12344887055016401</v>
      </c>
      <c r="G30" s="25">
        <f>G28/H28</f>
        <v>0.18101589260576445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K28:L28"/>
    <mergeCell ref="K29:L29"/>
    <mergeCell ref="A30:B30"/>
    <mergeCell ref="C1:I1"/>
    <mergeCell ref="N2:N3"/>
    <mergeCell ref="A2:A3"/>
    <mergeCell ref="B2:B3"/>
    <mergeCell ref="C2:M2"/>
    <mergeCell ref="A26:A27"/>
    <mergeCell ref="B26:B27"/>
    <mergeCell ref="A24:B24"/>
    <mergeCell ref="K27:L27"/>
    <mergeCell ref="H26:H27"/>
    <mergeCell ref="C26:G26"/>
  </mergeCells>
  <pageMargins left="0.25" right="0.25" top="0.75" bottom="0.75" header="0.3" footer="0.3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Q11" sqref="Q11"/>
    </sheetView>
  </sheetViews>
  <sheetFormatPr defaultRowHeight="15" x14ac:dyDescent="0.25"/>
  <cols>
    <col min="1" max="1" width="4.5703125" customWidth="1"/>
    <col min="2" max="2" width="21.7109375" customWidth="1"/>
  </cols>
  <sheetData>
    <row r="1" spans="1:14" ht="24.75" customHeight="1" thickBot="1" x14ac:dyDescent="0.3">
      <c r="A1" s="29"/>
      <c r="B1" s="29"/>
      <c r="C1" s="314" t="s">
        <v>104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60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72" t="s">
        <v>69</v>
      </c>
      <c r="D3" s="319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72" t="s">
        <v>10</v>
      </c>
      <c r="L3" s="319" t="s">
        <v>93</v>
      </c>
      <c r="M3" s="357" t="s">
        <v>11</v>
      </c>
      <c r="N3" s="360"/>
    </row>
    <row r="4" spans="1:14" ht="15.75" thickBot="1" x14ac:dyDescent="0.3">
      <c r="A4" s="352"/>
      <c r="B4" s="354"/>
      <c r="C4" s="374"/>
      <c r="D4" s="352"/>
      <c r="E4" s="352"/>
      <c r="F4" s="376"/>
      <c r="G4" s="352"/>
      <c r="H4" s="356"/>
      <c r="I4" s="352"/>
      <c r="J4" s="356"/>
      <c r="K4" s="374"/>
      <c r="L4" s="352"/>
      <c r="M4" s="352"/>
      <c r="N4" s="354"/>
    </row>
    <row r="5" spans="1:14" x14ac:dyDescent="0.25">
      <c r="A5" s="34">
        <v>1</v>
      </c>
      <c r="B5" s="35" t="s">
        <v>39</v>
      </c>
      <c r="C5" s="75">
        <f>[1]STA_SP2_NO!$C$25</f>
        <v>10610</v>
      </c>
      <c r="D5" s="154">
        <f>[2]STA_SP2_NO!$C$25</f>
        <v>22399</v>
      </c>
      <c r="E5" s="74">
        <f>[3]STA_SP2_NO!$C$25</f>
        <v>14308</v>
      </c>
      <c r="F5" s="81">
        <f>[4]STA_SP2_NO!$C$25</f>
        <v>21694</v>
      </c>
      <c r="G5" s="74">
        <f>[5]STA_SP2_NO!$C$25</f>
        <v>32755</v>
      </c>
      <c r="H5" s="81">
        <f>[6]STA_SP2_NO!$C$25</f>
        <v>21305</v>
      </c>
      <c r="I5" s="74">
        <f>[7]STA_SP2_NO!$C$25</f>
        <v>20884</v>
      </c>
      <c r="J5" s="81">
        <f>[8]STA_SP2_NO!$C$25</f>
        <v>36392</v>
      </c>
      <c r="K5" s="75">
        <f>[9]STA_SP2_NO!$C$25</f>
        <v>22218</v>
      </c>
      <c r="L5" s="81">
        <f>'[10]СП-2 (н.о.)'!$C$26</f>
        <v>15175</v>
      </c>
      <c r="M5" s="74">
        <f>[11]STA_SP2_NO!$C$25</f>
        <v>23875</v>
      </c>
      <c r="N5" s="154">
        <f t="shared" ref="N5:N12" si="0">SUM(C5:M5)</f>
        <v>241615</v>
      </c>
    </row>
    <row r="6" spans="1:14" x14ac:dyDescent="0.25">
      <c r="A6" s="36">
        <v>2</v>
      </c>
      <c r="B6" s="37" t="s">
        <v>40</v>
      </c>
      <c r="C6" s="75">
        <f>[1]STA_SP2_NO!$C$26</f>
        <v>501</v>
      </c>
      <c r="D6" s="154">
        <f>[2]STA_SP2_NO!$C$26</f>
        <v>1512</v>
      </c>
      <c r="E6" s="74">
        <f>[3]STA_SP2_NO!$C$26</f>
        <v>622</v>
      </c>
      <c r="F6" s="81">
        <f>[4]STA_SP2_NO!$C$26</f>
        <v>1444</v>
      </c>
      <c r="G6" s="74">
        <f>[5]STA_SP2_NO!$C$26</f>
        <v>975</v>
      </c>
      <c r="H6" s="81">
        <f>[6]STA_SP2_NO!$C$26</f>
        <v>561</v>
      </c>
      <c r="I6" s="74">
        <f>[7]STA_SP2_NO!$C$26</f>
        <v>479</v>
      </c>
      <c r="J6" s="81">
        <f>[8]STA_SP2_NO!$C$26</f>
        <v>1102</v>
      </c>
      <c r="K6" s="75">
        <f>[9]STA_SP2_NO!$C$26</f>
        <v>1010</v>
      </c>
      <c r="L6" s="81">
        <f>'[10]СП-2 (н.о.)'!$C$27</f>
        <v>935</v>
      </c>
      <c r="M6" s="74">
        <f>[11]STA_SP2_NO!$C$26</f>
        <v>846</v>
      </c>
      <c r="N6" s="62">
        <f t="shared" si="0"/>
        <v>9987</v>
      </c>
    </row>
    <row r="7" spans="1:14" x14ac:dyDescent="0.25">
      <c r="A7" s="36">
        <v>3</v>
      </c>
      <c r="B7" s="37" t="s">
        <v>41</v>
      </c>
      <c r="C7" s="75">
        <f>[1]STA_SP2_NO!$C$27</f>
        <v>54</v>
      </c>
      <c r="D7" s="154">
        <f>[2]STA_SP2_NO!$C$27</f>
        <v>111</v>
      </c>
      <c r="E7" s="74">
        <f>[3]STA_SP2_NO!$C$27</f>
        <v>56</v>
      </c>
      <c r="F7" s="81">
        <f>[4]STA_SP2_NO!$C$27</f>
        <v>176</v>
      </c>
      <c r="G7" s="74">
        <f>[5]STA_SP2_NO!$C$27</f>
        <v>112</v>
      </c>
      <c r="H7" s="81">
        <f>[6]STA_SP2_NO!$C$27</f>
        <v>659</v>
      </c>
      <c r="I7" s="74">
        <f>[7]STA_SP2_NO!$C$27</f>
        <v>115</v>
      </c>
      <c r="J7" s="81">
        <f>[8]STA_SP2_NO!$C$27</f>
        <v>124</v>
      </c>
      <c r="K7" s="75">
        <f>[9]STA_SP2_NO!$C$27</f>
        <v>91</v>
      </c>
      <c r="L7" s="81">
        <f>'[10]СП-2 (н.о.)'!$C$28</f>
        <v>137</v>
      </c>
      <c r="M7" s="74">
        <f>[11]STA_SP2_NO!$C$27</f>
        <v>70</v>
      </c>
      <c r="N7" s="62">
        <f t="shared" si="0"/>
        <v>1705</v>
      </c>
    </row>
    <row r="8" spans="1:14" x14ac:dyDescent="0.25">
      <c r="A8" s="36">
        <v>4</v>
      </c>
      <c r="B8" s="37" t="s">
        <v>42</v>
      </c>
      <c r="C8" s="75">
        <f>[1]STA_SP2_NO!$C$28</f>
        <v>4</v>
      </c>
      <c r="D8" s="154">
        <f>[2]STA_SP2_NO!$C$28</f>
        <v>4</v>
      </c>
      <c r="E8" s="74">
        <f>[3]STA_SP2_NO!$C$28</f>
        <v>2</v>
      </c>
      <c r="F8" s="81">
        <f>[4]STA_SP2_NO!$C$28</f>
        <v>8</v>
      </c>
      <c r="G8" s="74">
        <f>[5]STA_SP2_NO!$C$28</f>
        <v>3</v>
      </c>
      <c r="H8" s="81">
        <f>[6]STA_SP2_NO!$C$28</f>
        <v>0</v>
      </c>
      <c r="I8" s="74">
        <f>[7]STA_SP2_NO!$C$28</f>
        <v>0</v>
      </c>
      <c r="J8" s="81">
        <f>[8]STA_SP2_NO!$C$28</f>
        <v>7</v>
      </c>
      <c r="K8" s="75">
        <f>[9]STA_SP2_NO!$C$28</f>
        <v>4</v>
      </c>
      <c r="L8" s="81">
        <f>'[10]СП-2 (н.о.)'!$C$29</f>
        <v>0</v>
      </c>
      <c r="M8" s="74">
        <f>[11]STA_SP2_NO!$C$28</f>
        <v>10</v>
      </c>
      <c r="N8" s="62">
        <f t="shared" si="0"/>
        <v>42</v>
      </c>
    </row>
    <row r="9" spans="1:14" x14ac:dyDescent="0.25">
      <c r="A9" s="36">
        <v>5</v>
      </c>
      <c r="B9" s="37" t="s">
        <v>43</v>
      </c>
      <c r="C9" s="75">
        <f>[1]STA_SP2_NO!$C$29</f>
        <v>8</v>
      </c>
      <c r="D9" s="154">
        <f>[2]STA_SP2_NO!$C$29</f>
        <v>14</v>
      </c>
      <c r="E9" s="74">
        <f>[3]STA_SP2_NO!$C$29</f>
        <v>10</v>
      </c>
      <c r="F9" s="81">
        <f>[4]STA_SP2_NO!$C$29</f>
        <v>13</v>
      </c>
      <c r="G9" s="74">
        <f>[5]STA_SP2_NO!$C$29</f>
        <v>19</v>
      </c>
      <c r="H9" s="81">
        <f>[6]STA_SP2_NO!$C$29</f>
        <v>8</v>
      </c>
      <c r="I9" s="74">
        <f>[7]STA_SP2_NO!$C$29</f>
        <v>9</v>
      </c>
      <c r="J9" s="81">
        <f>[8]STA_SP2_NO!$C$29</f>
        <v>21</v>
      </c>
      <c r="K9" s="75">
        <f>[9]STA_SP2_NO!$C$29</f>
        <v>17</v>
      </c>
      <c r="L9" s="81">
        <f>'[10]СП-2 (н.о.)'!$C$30</f>
        <v>0</v>
      </c>
      <c r="M9" s="74">
        <f>[11]STA_SP2_NO!$C$29</f>
        <v>12</v>
      </c>
      <c r="N9" s="37">
        <f t="shared" si="0"/>
        <v>131</v>
      </c>
    </row>
    <row r="10" spans="1:14" x14ac:dyDescent="0.25">
      <c r="A10" s="36">
        <v>6</v>
      </c>
      <c r="B10" s="37" t="s">
        <v>44</v>
      </c>
      <c r="C10" s="75">
        <f>[1]STA_SP2_NO!$C$30</f>
        <v>169</v>
      </c>
      <c r="D10" s="154">
        <f>[2]STA_SP2_NO!$C$30</f>
        <v>252</v>
      </c>
      <c r="E10" s="74">
        <f>[3]STA_SP2_NO!$C$30</f>
        <v>132</v>
      </c>
      <c r="F10" s="81">
        <f>[4]STA_SP2_NO!$C$30</f>
        <v>579</v>
      </c>
      <c r="G10" s="74">
        <f>[5]STA_SP2_NO!$C$30</f>
        <v>330</v>
      </c>
      <c r="H10" s="81">
        <f>[6]STA_SP2_NO!$C$30</f>
        <v>237</v>
      </c>
      <c r="I10" s="74">
        <f>[7]STA_SP2_NO!$C$30</f>
        <v>301</v>
      </c>
      <c r="J10" s="81">
        <f>[8]STA_SP2_NO!$C$30</f>
        <v>491</v>
      </c>
      <c r="K10" s="75">
        <f>[9]STA_SP2_NO!$C$30</f>
        <v>286</v>
      </c>
      <c r="L10" s="81">
        <f>'[10]СП-2 (н.о.)'!$C$31</f>
        <v>184</v>
      </c>
      <c r="M10" s="74">
        <f>[11]STA_SP2_NO!$C$30</f>
        <v>437</v>
      </c>
      <c r="N10" s="62">
        <f t="shared" si="0"/>
        <v>3398</v>
      </c>
    </row>
    <row r="11" spans="1:14" x14ac:dyDescent="0.25">
      <c r="A11" s="36">
        <v>7</v>
      </c>
      <c r="B11" s="37" t="s">
        <v>45</v>
      </c>
      <c r="C11" s="75">
        <f>[1]STA_SP2_NO!$C$31</f>
        <v>430</v>
      </c>
      <c r="D11" s="154">
        <f>[2]STA_SP2_NO!$C$31</f>
        <v>1419</v>
      </c>
      <c r="E11" s="74">
        <f>[3]STA_SP2_NO!$C$31</f>
        <v>517</v>
      </c>
      <c r="F11" s="81">
        <f>[4]STA_SP2_NO!$C$31</f>
        <v>1259</v>
      </c>
      <c r="G11" s="74">
        <f>[5]STA_SP2_NO!$C$31</f>
        <v>827</v>
      </c>
      <c r="H11" s="81">
        <f>[6]STA_SP2_NO!$C$31</f>
        <v>454</v>
      </c>
      <c r="I11" s="74">
        <f>[7]STA_SP2_NO!$C$31</f>
        <v>468</v>
      </c>
      <c r="J11" s="81">
        <f>[8]STA_SP2_NO!$C$31</f>
        <v>1100</v>
      </c>
      <c r="K11" s="75">
        <f>[9]STA_SP2_NO!$C$31</f>
        <v>970</v>
      </c>
      <c r="L11" s="81">
        <f>'[10]СП-2 (н.о.)'!$C$32</f>
        <v>867</v>
      </c>
      <c r="M11" s="74">
        <f>[11]STA_SP2_NO!$C$31</f>
        <v>783</v>
      </c>
      <c r="N11" s="62">
        <f t="shared" si="0"/>
        <v>9094</v>
      </c>
    </row>
    <row r="12" spans="1:14" ht="15.75" thickBot="1" x14ac:dyDescent="0.3">
      <c r="A12" s="38">
        <v>8</v>
      </c>
      <c r="B12" s="39" t="s">
        <v>46</v>
      </c>
      <c r="C12" s="75">
        <f>[1]STA_SP2_NO!$C$32</f>
        <v>5</v>
      </c>
      <c r="D12" s="154">
        <f>[2]STA_SP2_NO!$C$32</f>
        <v>1</v>
      </c>
      <c r="E12" s="74">
        <f>[3]STA_SP2_NO!$C$32</f>
        <v>1</v>
      </c>
      <c r="F12" s="81">
        <f>[4]STA_SP2_NO!$C$32</f>
        <v>0</v>
      </c>
      <c r="G12" s="74">
        <f>[5]STA_SP2_NO!$C$32</f>
        <v>6</v>
      </c>
      <c r="H12" s="81">
        <f>[6]STA_SP2_NO!$C$32</f>
        <v>3</v>
      </c>
      <c r="I12" s="74">
        <f>[7]STA_SP2_NO!$C$32</f>
        <v>0</v>
      </c>
      <c r="J12" s="81">
        <f>[8]STA_SP2_NO!$C$32</f>
        <v>4</v>
      </c>
      <c r="K12" s="75">
        <f>[9]STA_SP2_NO!$C$32</f>
        <v>6</v>
      </c>
      <c r="L12" s="81">
        <f>'[10]СП-2 (н.о.)'!$C$33</f>
        <v>1</v>
      </c>
      <c r="M12" s="74">
        <f>[11]STA_SP2_NO!$C$32</f>
        <v>3</v>
      </c>
      <c r="N12" s="39">
        <f t="shared" si="0"/>
        <v>30</v>
      </c>
    </row>
    <row r="13" spans="1:14" ht="15.75" thickBot="1" x14ac:dyDescent="0.3">
      <c r="A13" s="66"/>
      <c r="B13" s="41" t="s">
        <v>3</v>
      </c>
      <c r="C13" s="45">
        <f t="shared" ref="C13:N13" si="1">SUM(C5:C12)</f>
        <v>11781</v>
      </c>
      <c r="D13" s="43">
        <f t="shared" si="1"/>
        <v>25712</v>
      </c>
      <c r="E13" s="45">
        <f t="shared" si="1"/>
        <v>15648</v>
      </c>
      <c r="F13" s="46">
        <f t="shared" si="1"/>
        <v>25173</v>
      </c>
      <c r="G13" s="45">
        <f t="shared" si="1"/>
        <v>35027</v>
      </c>
      <c r="H13" s="46">
        <f t="shared" si="1"/>
        <v>23227</v>
      </c>
      <c r="I13" s="45">
        <f t="shared" si="1"/>
        <v>22256</v>
      </c>
      <c r="J13" s="46">
        <f t="shared" si="1"/>
        <v>39241</v>
      </c>
      <c r="K13" s="45">
        <f t="shared" si="1"/>
        <v>24602</v>
      </c>
      <c r="L13" s="46">
        <f>SUM(L5:L12)</f>
        <v>17299</v>
      </c>
      <c r="M13" s="45">
        <f t="shared" si="1"/>
        <v>26036</v>
      </c>
      <c r="N13" s="43">
        <f t="shared" si="1"/>
        <v>266002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25" t="s">
        <v>53</v>
      </c>
      <c r="B15" s="367"/>
      <c r="C15" s="52">
        <f>C13/N13</f>
        <v>4.4289140683152761E-2</v>
      </c>
      <c r="D15" s="64">
        <f>D13/N13</f>
        <v>9.6660927361448407E-2</v>
      </c>
      <c r="E15" s="52">
        <f>E13/N13</f>
        <v>5.8826625363719069E-2</v>
      </c>
      <c r="F15" s="64">
        <f>F13/N13</f>
        <v>9.463462680731724E-2</v>
      </c>
      <c r="G15" s="52">
        <f>G13/N13</f>
        <v>0.13167946105668379</v>
      </c>
      <c r="H15" s="64">
        <f>H13/N13</f>
        <v>8.7318892339155338E-2</v>
      </c>
      <c r="I15" s="52">
        <f>I13/N13</f>
        <v>8.3668543845535001E-2</v>
      </c>
      <c r="J15" s="64">
        <f>J13/N13</f>
        <v>0.14752144720716387</v>
      </c>
      <c r="K15" s="52">
        <f>K13/N13</f>
        <v>9.2488026405816492E-2</v>
      </c>
      <c r="L15" s="64">
        <f>L13/N13</f>
        <v>6.503334561394275E-2</v>
      </c>
      <c r="M15" s="65">
        <f>M13/N13</f>
        <v>9.7878963316065298E-2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29"/>
      <c r="B18" s="29"/>
      <c r="C18" s="314" t="s">
        <v>105</v>
      </c>
      <c r="D18" s="315"/>
      <c r="E18" s="315"/>
      <c r="F18" s="315"/>
      <c r="G18" s="315"/>
      <c r="H18" s="315"/>
      <c r="I18" s="315"/>
      <c r="J18" s="316"/>
      <c r="K18" s="316"/>
      <c r="L18" s="29"/>
      <c r="M18" s="29"/>
      <c r="N18" s="207" t="s">
        <v>36</v>
      </c>
    </row>
    <row r="19" spans="1:14" ht="15.75" thickBot="1" x14ac:dyDescent="0.3">
      <c r="A19" s="317" t="s">
        <v>0</v>
      </c>
      <c r="B19" s="319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19" t="s">
        <v>3</v>
      </c>
    </row>
    <row r="20" spans="1:14" x14ac:dyDescent="0.25">
      <c r="A20" s="351"/>
      <c r="B20" s="353"/>
      <c r="C20" s="372" t="s">
        <v>69</v>
      </c>
      <c r="D20" s="319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72" t="s">
        <v>10</v>
      </c>
      <c r="L20" s="319" t="s">
        <v>93</v>
      </c>
      <c r="M20" s="357" t="s">
        <v>11</v>
      </c>
      <c r="N20" s="360"/>
    </row>
    <row r="21" spans="1:14" ht="15.75" thickBot="1" x14ac:dyDescent="0.3">
      <c r="A21" s="352"/>
      <c r="B21" s="354"/>
      <c r="C21" s="374"/>
      <c r="D21" s="352"/>
      <c r="E21" s="352"/>
      <c r="F21" s="376"/>
      <c r="G21" s="352"/>
      <c r="H21" s="356"/>
      <c r="I21" s="352"/>
      <c r="J21" s="356"/>
      <c r="K21" s="374"/>
      <c r="L21" s="352"/>
      <c r="M21" s="352"/>
      <c r="N21" s="354"/>
    </row>
    <row r="22" spans="1:14" x14ac:dyDescent="0.25">
      <c r="A22" s="34">
        <v>1</v>
      </c>
      <c r="B22" s="35" t="s">
        <v>39</v>
      </c>
      <c r="C22" s="75">
        <f>[1]STA_SP2_NO!$D$25</f>
        <v>48976.38</v>
      </c>
      <c r="D22" s="154">
        <f>[2]STA_SP2_NO!$D$25</f>
        <v>97546.2</v>
      </c>
      <c r="E22" s="74">
        <f>[3]STA_SP2_NO!$D$25</f>
        <v>65256</v>
      </c>
      <c r="F22" s="234">
        <f>[4]STA_SP2_NO!$D$25</f>
        <v>96687.1</v>
      </c>
      <c r="G22" s="74">
        <f>[5]STA_SP2_NO!$D$25</f>
        <v>142962</v>
      </c>
      <c r="H22" s="81">
        <f>[6]STA_SP2_NO!$D$25</f>
        <v>96018</v>
      </c>
      <c r="I22" s="74">
        <f>[7]STA_SP2_NO!$D$25</f>
        <v>90721.62</v>
      </c>
      <c r="J22" s="81">
        <f>[8]STA_SP2_NO!$D$25</f>
        <v>158405</v>
      </c>
      <c r="K22" s="75">
        <f>[9]STA_SP2_NO!$D$25</f>
        <v>97877</v>
      </c>
      <c r="L22" s="81">
        <f>'[10]СП-2 (н.о.)'!$D$26</f>
        <v>66925.350000000006</v>
      </c>
      <c r="M22" s="74">
        <f>[11]STA_SP2_NO!$D$25</f>
        <v>104271</v>
      </c>
      <c r="N22" s="154">
        <f t="shared" ref="N22:N29" si="2">SUM(C22:M22)</f>
        <v>1065645.6499999999</v>
      </c>
    </row>
    <row r="23" spans="1:14" x14ac:dyDescent="0.25">
      <c r="A23" s="36">
        <v>2</v>
      </c>
      <c r="B23" s="37" t="s">
        <v>40</v>
      </c>
      <c r="C23" s="75">
        <f>[1]STA_SP2_NO!$D$26</f>
        <v>8623.15</v>
      </c>
      <c r="D23" s="154">
        <f>[2]STA_SP2_NO!$D$26</f>
        <v>23839.5</v>
      </c>
      <c r="E23" s="74">
        <f>[3]STA_SP2_NO!$D$26</f>
        <v>10673</v>
      </c>
      <c r="F23" s="234">
        <f>[4]STA_SP2_NO!$D$26</f>
        <v>22177.73</v>
      </c>
      <c r="G23" s="74">
        <f>[5]STA_SP2_NO!$D$26</f>
        <v>15074</v>
      </c>
      <c r="H23" s="81">
        <f>[6]STA_SP2_NO!$D$26</f>
        <v>9438</v>
      </c>
      <c r="I23" s="74">
        <f>[7]STA_SP2_NO!$D$26</f>
        <v>7792.44</v>
      </c>
      <c r="J23" s="81">
        <f>[8]STA_SP2_NO!$D$26</f>
        <v>17455</v>
      </c>
      <c r="K23" s="75">
        <f>[9]STA_SP2_NO!$D$26</f>
        <v>15744</v>
      </c>
      <c r="L23" s="81">
        <f>'[10]СП-2 (н.о.)'!$D$27</f>
        <v>14782.65</v>
      </c>
      <c r="M23" s="74">
        <f>[11]STA_SP2_NO!$D$26</f>
        <v>12839</v>
      </c>
      <c r="N23" s="62">
        <f t="shared" si="2"/>
        <v>158438.47</v>
      </c>
    </row>
    <row r="24" spans="1:14" x14ac:dyDescent="0.25">
      <c r="A24" s="36">
        <v>3</v>
      </c>
      <c r="B24" s="37" t="s">
        <v>41</v>
      </c>
      <c r="C24" s="75">
        <f>[1]STA_SP2_NO!$D$27</f>
        <v>897.34</v>
      </c>
      <c r="D24" s="154">
        <f>[2]STA_SP2_NO!$D$27</f>
        <v>1776.27</v>
      </c>
      <c r="E24" s="74">
        <f>[3]STA_SP2_NO!$D$27</f>
        <v>965</v>
      </c>
      <c r="F24" s="234">
        <f>[4]STA_SP2_NO!$D$27</f>
        <v>2616.33</v>
      </c>
      <c r="G24" s="74">
        <f>[5]STA_SP2_NO!$D$27</f>
        <v>1760</v>
      </c>
      <c r="H24" s="81">
        <f>[6]STA_SP2_NO!$D$27</f>
        <v>6148</v>
      </c>
      <c r="I24" s="74">
        <f>[7]STA_SP2_NO!$D$27</f>
        <v>1794.39</v>
      </c>
      <c r="J24" s="81">
        <f>[8]STA_SP2_NO!$D$27</f>
        <v>2033</v>
      </c>
      <c r="K24" s="75">
        <f>[9]STA_SP2_NO!$D$27</f>
        <v>1422</v>
      </c>
      <c r="L24" s="81">
        <f>'[10]СП-2 (н.о.)'!$D$28</f>
        <v>2257.88</v>
      </c>
      <c r="M24" s="74">
        <f>[11]STA_SP2_NO!$D$27</f>
        <v>1033</v>
      </c>
      <c r="N24" s="62">
        <f t="shared" si="2"/>
        <v>22703.210000000003</v>
      </c>
    </row>
    <row r="25" spans="1:14" x14ac:dyDescent="0.25">
      <c r="A25" s="36">
        <v>4</v>
      </c>
      <c r="B25" s="37" t="s">
        <v>42</v>
      </c>
      <c r="C25" s="75">
        <f>[1]STA_SP2_NO!$D$28</f>
        <v>22.14</v>
      </c>
      <c r="D25" s="154">
        <f>[2]STA_SP2_NO!$D$28</f>
        <v>22.14</v>
      </c>
      <c r="E25" s="74">
        <f>[3]STA_SP2_NO!$D$28</f>
        <v>11</v>
      </c>
      <c r="F25" s="234">
        <f>[4]STA_SP2_NO!$D$28</f>
        <v>87.35</v>
      </c>
      <c r="G25" s="74">
        <f>[5]STA_SP2_NO!$D$28</f>
        <v>17</v>
      </c>
      <c r="H25" s="81">
        <f>[6]STA_SP2_NO!$D$28</f>
        <v>0</v>
      </c>
      <c r="I25" s="74">
        <f>[7]STA_SP2_NO!$D$28</f>
        <v>0</v>
      </c>
      <c r="J25" s="81">
        <f>[8]STA_SP2_NO!$D$28</f>
        <v>39</v>
      </c>
      <c r="K25" s="75">
        <f>[9]STA_SP2_NO!$D$28</f>
        <v>52</v>
      </c>
      <c r="L25" s="81">
        <f>'[10]СП-2 (н.о.)'!$D$29</f>
        <v>0</v>
      </c>
      <c r="M25" s="74">
        <f>[11]STA_SP2_NO!$D$28</f>
        <v>80</v>
      </c>
      <c r="N25" s="62">
        <f t="shared" si="2"/>
        <v>330.63</v>
      </c>
    </row>
    <row r="26" spans="1:14" x14ac:dyDescent="0.25">
      <c r="A26" s="36">
        <v>5</v>
      </c>
      <c r="B26" s="37" t="s">
        <v>43</v>
      </c>
      <c r="C26" s="75">
        <f>[1]STA_SP2_NO!$D$29</f>
        <v>44.29</v>
      </c>
      <c r="D26" s="154">
        <f>[2]STA_SP2_NO!$D$29</f>
        <v>72.27</v>
      </c>
      <c r="E26" s="74">
        <f>[3]STA_SP2_NO!$D$29</f>
        <v>55</v>
      </c>
      <c r="F26" s="234">
        <f>[4]STA_SP2_NO!$D$29</f>
        <v>71.97</v>
      </c>
      <c r="G26" s="74">
        <f>[5]STA_SP2_NO!$D$29</f>
        <v>95</v>
      </c>
      <c r="H26" s="81">
        <f>[6]STA_SP2_NO!$D$29</f>
        <v>44</v>
      </c>
      <c r="I26" s="74">
        <f>[7]STA_SP2_NO!$D$29</f>
        <v>49.82</v>
      </c>
      <c r="J26" s="81">
        <f>[8]STA_SP2_NO!$D$29</f>
        <v>111</v>
      </c>
      <c r="K26" s="75">
        <f>[9]STA_SP2_NO!$D$29</f>
        <v>97</v>
      </c>
      <c r="L26" s="81">
        <f>'[10]СП-2 (н.о.)'!$D$30</f>
        <v>0</v>
      </c>
      <c r="M26" s="74">
        <f>[11]STA_SP2_NO!$D$29</f>
        <v>66</v>
      </c>
      <c r="N26" s="37">
        <f t="shared" si="2"/>
        <v>706.34999999999991</v>
      </c>
    </row>
    <row r="27" spans="1:14" x14ac:dyDescent="0.25">
      <c r="A27" s="36">
        <v>6</v>
      </c>
      <c r="B27" s="37" t="s">
        <v>44</v>
      </c>
      <c r="C27" s="75">
        <f>[1]STA_SP2_NO!$D$30</f>
        <v>316.25</v>
      </c>
      <c r="D27" s="154">
        <f>[2]STA_SP2_NO!$D$30</f>
        <v>452.25</v>
      </c>
      <c r="E27" s="74">
        <f>[3]STA_SP2_NO!$D$30</f>
        <v>246</v>
      </c>
      <c r="F27" s="234">
        <f>[4]STA_SP2_NO!$D$30</f>
        <v>996.37</v>
      </c>
      <c r="G27" s="74">
        <f>[5]STA_SP2_NO!$D$30</f>
        <v>561</v>
      </c>
      <c r="H27" s="81">
        <f>[6]STA_SP2_NO!$D$30</f>
        <v>427</v>
      </c>
      <c r="I27" s="74">
        <f>[7]STA_SP2_NO!$D$30</f>
        <v>525.85</v>
      </c>
      <c r="J27" s="81">
        <f>[8]STA_SP2_NO!$D$30</f>
        <v>845</v>
      </c>
      <c r="K27" s="75">
        <f>[9]STA_SP2_NO!$D$30</f>
        <v>496</v>
      </c>
      <c r="L27" s="81">
        <f>'[10]СП-2 (н.о.)'!$D$31</f>
        <v>328</v>
      </c>
      <c r="M27" s="74">
        <f>[11]STA_SP2_NO!$D$30</f>
        <v>773</v>
      </c>
      <c r="N27" s="62">
        <f t="shared" si="2"/>
        <v>5966.7199999999993</v>
      </c>
    </row>
    <row r="28" spans="1:14" x14ac:dyDescent="0.25">
      <c r="A28" s="36">
        <v>7</v>
      </c>
      <c r="B28" s="37" t="s">
        <v>45</v>
      </c>
      <c r="C28" s="75">
        <f>[1]STA_SP2_NO!$D$31</f>
        <v>2403.85</v>
      </c>
      <c r="D28" s="154">
        <f>[2]STA_SP2_NO!$D$31</f>
        <v>7201.08</v>
      </c>
      <c r="E28" s="74">
        <f>[3]STA_SP2_NO!$D$31</f>
        <v>2857</v>
      </c>
      <c r="F28" s="234">
        <f>[4]STA_SP2_NO!$D$31</f>
        <v>6367.38</v>
      </c>
      <c r="G28" s="74">
        <f>[5]STA_SP2_NO!$D$31</f>
        <v>4143</v>
      </c>
      <c r="H28" s="81">
        <f>[6]STA_SP2_NO!$D$31</f>
        <v>2425</v>
      </c>
      <c r="I28" s="74">
        <f>[7]STA_SP2_NO!$D$31</f>
        <v>2428.5300000000002</v>
      </c>
      <c r="J28" s="81">
        <f>[8]STA_SP2_NO!$D$31</f>
        <v>5503</v>
      </c>
      <c r="K28" s="75">
        <f>[9]STA_SP2_NO!$D$31</f>
        <v>4916</v>
      </c>
      <c r="L28" s="81">
        <f>'[10]СП-2 (н.о.)'!$D$32</f>
        <v>4307.53</v>
      </c>
      <c r="M28" s="74">
        <f>[11]STA_SP2_NO!$D$31</f>
        <v>3856</v>
      </c>
      <c r="N28" s="62">
        <f t="shared" si="2"/>
        <v>46408.369999999995</v>
      </c>
    </row>
    <row r="29" spans="1:14" ht="15.75" thickBot="1" x14ac:dyDescent="0.3">
      <c r="A29" s="38">
        <v>8</v>
      </c>
      <c r="B29" s="39" t="s">
        <v>46</v>
      </c>
      <c r="C29" s="75">
        <f>[1]STA_SP2_NO!$D$32</f>
        <v>27.68</v>
      </c>
      <c r="D29" s="154">
        <f>[2]STA_SP2_NO!$D$32</f>
        <v>5.54</v>
      </c>
      <c r="E29" s="74">
        <f>[3]STA_SP2_NO!$D$32</f>
        <v>6</v>
      </c>
      <c r="F29" s="234">
        <f>[4]STA_SP2_NO!$D$32</f>
        <v>0</v>
      </c>
      <c r="G29" s="74">
        <f>[5]STA_SP2_NO!$D$32</f>
        <v>33</v>
      </c>
      <c r="H29" s="81">
        <f>[6]STA_SP2_NO!$D$32</f>
        <v>17</v>
      </c>
      <c r="I29" s="74">
        <f>[7]STA_SP2_NO!$D$32</f>
        <v>0</v>
      </c>
      <c r="J29" s="81">
        <f>[8]STA_SP2_NO!$D$32</f>
        <v>22</v>
      </c>
      <c r="K29" s="75">
        <f>[9]STA_SP2_NO!$D$32</f>
        <v>39</v>
      </c>
      <c r="L29" s="81">
        <f>'[10]СП-2 (н.о.)'!$D$33</f>
        <v>5.54</v>
      </c>
      <c r="M29" s="74">
        <f>[11]STA_SP2_NO!$D$32</f>
        <v>17</v>
      </c>
      <c r="N29" s="39">
        <f t="shared" si="2"/>
        <v>172.76</v>
      </c>
    </row>
    <row r="30" spans="1:14" ht="15.75" thickBot="1" x14ac:dyDescent="0.3">
      <c r="A30" s="66"/>
      <c r="B30" s="41" t="s">
        <v>3</v>
      </c>
      <c r="C30" s="45">
        <f t="shared" ref="C30:N30" si="3">SUM(C22:C29)</f>
        <v>61311.079999999994</v>
      </c>
      <c r="D30" s="43">
        <f t="shared" si="3"/>
        <v>130915.25</v>
      </c>
      <c r="E30" s="45">
        <f t="shared" si="3"/>
        <v>80069</v>
      </c>
      <c r="F30" s="130">
        <f>SUM(F22:F29)</f>
        <v>129004.23000000001</v>
      </c>
      <c r="G30" s="45">
        <f t="shared" si="3"/>
        <v>164645</v>
      </c>
      <c r="H30" s="46">
        <f t="shared" si="3"/>
        <v>114517</v>
      </c>
      <c r="I30" s="45">
        <f>SUM(I22:I29)</f>
        <v>103312.65000000001</v>
      </c>
      <c r="J30" s="46">
        <f t="shared" si="3"/>
        <v>184413</v>
      </c>
      <c r="K30" s="45">
        <f>SUM(K22:K29)</f>
        <v>120643</v>
      </c>
      <c r="L30" s="46">
        <f>SUM(L22:L29)</f>
        <v>88606.95</v>
      </c>
      <c r="M30" s="45">
        <f t="shared" si="3"/>
        <v>122935</v>
      </c>
      <c r="N30" s="43">
        <f t="shared" si="3"/>
        <v>1300372.1599999999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25" t="s">
        <v>53</v>
      </c>
      <c r="B32" s="367"/>
      <c r="C32" s="52">
        <f>C30/N30</f>
        <v>4.7148871596881928E-2</v>
      </c>
      <c r="D32" s="64">
        <f>D30/N30</f>
        <v>0.10067521747005104</v>
      </c>
      <c r="E32" s="52">
        <f>E30/N30</f>
        <v>6.15739112716778E-2</v>
      </c>
      <c r="F32" s="64">
        <f>F30/N30</f>
        <v>9.9205622796476989E-2</v>
      </c>
      <c r="G32" s="52">
        <f>G30/N30</f>
        <v>0.12661375340425621</v>
      </c>
      <c r="H32" s="64">
        <f>H30/N30</f>
        <v>8.8064789083149866E-2</v>
      </c>
      <c r="I32" s="52">
        <f>I30/N30</f>
        <v>7.9448524951503133E-2</v>
      </c>
      <c r="J32" s="64">
        <f>J30/N30</f>
        <v>0.14181555532533088</v>
      </c>
      <c r="K32" s="52">
        <f>K30/N30</f>
        <v>9.277574813659499E-2</v>
      </c>
      <c r="L32" s="64">
        <f>L30/N30</f>
        <v>6.8139685488191326E-2</v>
      </c>
      <c r="M32" s="52">
        <f>M30/N30</f>
        <v>9.4538320475885923E-2</v>
      </c>
      <c r="N32" s="210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5:B15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S12" sqref="S12"/>
    </sheetView>
  </sheetViews>
  <sheetFormatPr defaultRowHeight="15" x14ac:dyDescent="0.25"/>
  <cols>
    <col min="1" max="1" width="3.85546875" customWidth="1"/>
    <col min="2" max="2" width="20" customWidth="1"/>
  </cols>
  <sheetData>
    <row r="1" spans="1:14" ht="28.5" customHeight="1" thickBot="1" x14ac:dyDescent="0.3">
      <c r="A1" s="29"/>
      <c r="B1" s="29"/>
      <c r="C1" s="314" t="s">
        <v>106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60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72" t="s">
        <v>69</v>
      </c>
      <c r="D3" s="319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72" t="s">
        <v>10</v>
      </c>
      <c r="L3" s="319" t="s">
        <v>93</v>
      </c>
      <c r="M3" s="357" t="s">
        <v>11</v>
      </c>
      <c r="N3" s="360"/>
    </row>
    <row r="4" spans="1:14" ht="15.75" thickBot="1" x14ac:dyDescent="0.3">
      <c r="A4" s="352"/>
      <c r="B4" s="354"/>
      <c r="C4" s="374"/>
      <c r="D4" s="352"/>
      <c r="E4" s="352"/>
      <c r="F4" s="376"/>
      <c r="G4" s="352"/>
      <c r="H4" s="356"/>
      <c r="I4" s="352"/>
      <c r="J4" s="356"/>
      <c r="K4" s="374"/>
      <c r="L4" s="352"/>
      <c r="M4" s="352"/>
      <c r="N4" s="354"/>
    </row>
    <row r="5" spans="1:14" x14ac:dyDescent="0.25">
      <c r="A5" s="34">
        <v>1</v>
      </c>
      <c r="B5" s="35" t="s">
        <v>39</v>
      </c>
      <c r="C5" s="75">
        <f>[1]STA_SP2_NO!$C$34</f>
        <v>3487</v>
      </c>
      <c r="D5" s="154">
        <f>[2]STA_SP2_NO!$C$34</f>
        <v>280</v>
      </c>
      <c r="E5" s="75">
        <f>[3]STA_SP2_NO!$C$34</f>
        <v>37123</v>
      </c>
      <c r="F5" s="154">
        <f>[4]STA_SP2_NO!$C$34</f>
        <v>1900</v>
      </c>
      <c r="G5" s="75">
        <f>[5]STA_SP2_NO!$C$34</f>
        <v>313</v>
      </c>
      <c r="H5" s="154">
        <f>[6]STA_SP2_NO!$C$34</f>
        <v>351</v>
      </c>
      <c r="I5" s="75">
        <f>[7]STA_SP2_NO!$C$34</f>
        <v>3</v>
      </c>
      <c r="J5" s="154">
        <f>[8]STA_SP2_NO!$C$34</f>
        <v>809</v>
      </c>
      <c r="K5" s="75">
        <f>[9]STA_SP2_NO!$C$34</f>
        <v>114</v>
      </c>
      <c r="L5" s="154">
        <f>'[10]СП-2 (н.о.)'!$C$35</f>
        <v>1974</v>
      </c>
      <c r="M5" s="75">
        <f>[11]STA_SP2_NO!$C$34</f>
        <v>99</v>
      </c>
      <c r="N5" s="154">
        <f t="shared" ref="N5:N13" si="0">SUM(C5:M5)</f>
        <v>46453</v>
      </c>
    </row>
    <row r="6" spans="1:14" x14ac:dyDescent="0.25">
      <c r="A6" s="36">
        <v>2</v>
      </c>
      <c r="B6" s="37" t="s">
        <v>40</v>
      </c>
      <c r="C6" s="75">
        <f>[1]STA_SP2_NO!$C$35</f>
        <v>179</v>
      </c>
      <c r="D6" s="154">
        <f>[2]STA_SP2_NO!$C$35</f>
        <v>0</v>
      </c>
      <c r="E6" s="75">
        <f>[3]STA_SP2_NO!$C$35</f>
        <v>765</v>
      </c>
      <c r="F6" s="154">
        <f>[4]STA_SP2_NO!$C$35</f>
        <v>16</v>
      </c>
      <c r="G6" s="75">
        <f>[5]STA_SP2_NO!$C$35</f>
        <v>2</v>
      </c>
      <c r="H6" s="154">
        <f>[6]STA_SP2_NO!$C$35</f>
        <v>14</v>
      </c>
      <c r="I6" s="75">
        <f>[7]STA_SP2_NO!$C$35</f>
        <v>0</v>
      </c>
      <c r="J6" s="154">
        <f>[8]STA_SP2_NO!$C$35</f>
        <v>0</v>
      </c>
      <c r="K6" s="75">
        <f>[9]STA_SP2_NO!$C$35</f>
        <v>1</v>
      </c>
      <c r="L6" s="154">
        <f>'[10]СП-2 (н.о.)'!$C$36</f>
        <v>14</v>
      </c>
      <c r="M6" s="75">
        <f>[11]STA_SP2_NO!$C$35</f>
        <v>4</v>
      </c>
      <c r="N6" s="62">
        <f t="shared" si="0"/>
        <v>995</v>
      </c>
    </row>
    <row r="7" spans="1:14" x14ac:dyDescent="0.25">
      <c r="A7" s="36">
        <v>3</v>
      </c>
      <c r="B7" s="37" t="s">
        <v>41</v>
      </c>
      <c r="C7" s="75">
        <f>[1]STA_SP2_NO!$C$36</f>
        <v>7</v>
      </c>
      <c r="D7" s="154">
        <f>[2]STA_SP2_NO!$C$36</f>
        <v>0</v>
      </c>
      <c r="E7" s="75">
        <f>[3]STA_SP2_NO!$C$36</f>
        <v>41</v>
      </c>
      <c r="F7" s="154">
        <f>[4]STA_SP2_NO!$C$36</f>
        <v>9</v>
      </c>
      <c r="G7" s="75">
        <f>[5]STA_SP2_NO!$C$36</f>
        <v>0</v>
      </c>
      <c r="H7" s="154">
        <f>[6]STA_SP2_NO!$C$36</f>
        <v>1</v>
      </c>
      <c r="I7" s="75">
        <f>[7]STA_SP2_NO!$C$36</f>
        <v>0</v>
      </c>
      <c r="J7" s="154">
        <f>[8]STA_SP2_NO!$C$36</f>
        <v>0</v>
      </c>
      <c r="K7" s="75">
        <f>[9]STA_SP2_NO!$C$36</f>
        <v>0</v>
      </c>
      <c r="L7" s="154">
        <f>'[10]СП-2 (н.о.)'!$C$37</f>
        <v>5</v>
      </c>
      <c r="M7" s="75">
        <f>[11]STA_SP2_NO!$C$36</f>
        <v>0</v>
      </c>
      <c r="N7" s="37">
        <f t="shared" si="0"/>
        <v>63</v>
      </c>
    </row>
    <row r="8" spans="1:14" x14ac:dyDescent="0.25">
      <c r="A8" s="36">
        <v>4</v>
      </c>
      <c r="B8" s="37" t="s">
        <v>42</v>
      </c>
      <c r="C8" s="75">
        <f>[1]STA_SP2_NO!$C$37</f>
        <v>3</v>
      </c>
      <c r="D8" s="154">
        <f>[2]STA_SP2_NO!$C$37</f>
        <v>2</v>
      </c>
      <c r="E8" s="75">
        <f>[3]STA_SP2_NO!$C$37</f>
        <v>1</v>
      </c>
      <c r="F8" s="154">
        <f>[4]STA_SP2_NO!$C$37</f>
        <v>0</v>
      </c>
      <c r="G8" s="75">
        <f>[5]STA_SP2_NO!$C$37</f>
        <v>1</v>
      </c>
      <c r="H8" s="154">
        <f>[6]STA_SP2_NO!$C$37</f>
        <v>0</v>
      </c>
      <c r="I8" s="75">
        <f>[7]STA_SP2_NO!$C$37</f>
        <v>0</v>
      </c>
      <c r="J8" s="154">
        <f>[8]STA_SP2_NO!$C$37</f>
        <v>0</v>
      </c>
      <c r="K8" s="75">
        <f>[9]STA_SP2_NO!$C$37</f>
        <v>0</v>
      </c>
      <c r="L8" s="154">
        <f>'[10]СП-2 (н.о.)'!$C$38</f>
        <v>0</v>
      </c>
      <c r="M8" s="75">
        <f>[11]STA_SP2_NO!$C$37</f>
        <v>0</v>
      </c>
      <c r="N8" s="37">
        <f t="shared" si="0"/>
        <v>7</v>
      </c>
    </row>
    <row r="9" spans="1:14" x14ac:dyDescent="0.25">
      <c r="A9" s="36">
        <v>5</v>
      </c>
      <c r="B9" s="37" t="s">
        <v>43</v>
      </c>
      <c r="C9" s="75">
        <f>[1]STA_SP2_NO!$C$38</f>
        <v>20</v>
      </c>
      <c r="D9" s="154">
        <f>[2]STA_SP2_NO!$C$38</f>
        <v>1</v>
      </c>
      <c r="E9" s="75">
        <f>[3]STA_SP2_NO!$C$38</f>
        <v>16</v>
      </c>
      <c r="F9" s="154">
        <f>[4]STA_SP2_NO!$C$38</f>
        <v>2</v>
      </c>
      <c r="G9" s="75">
        <f>[5]STA_SP2_NO!$C$38</f>
        <v>0</v>
      </c>
      <c r="H9" s="154">
        <f>[6]STA_SP2_NO!$C$38</f>
        <v>0</v>
      </c>
      <c r="I9" s="75">
        <f>[7]STA_SP2_NO!$C$38</f>
        <v>0</v>
      </c>
      <c r="J9" s="154">
        <f>[8]STA_SP2_NO!$C$38</f>
        <v>0</v>
      </c>
      <c r="K9" s="75">
        <f>[9]STA_SP2_NO!$C$38</f>
        <v>0</v>
      </c>
      <c r="L9" s="154">
        <f>'[10]СП-2 (н.о.)'!$C$39</f>
        <v>7</v>
      </c>
      <c r="M9" s="75">
        <f>[11]STA_SP2_NO!$C$38</f>
        <v>0</v>
      </c>
      <c r="N9" s="37">
        <f t="shared" si="0"/>
        <v>46</v>
      </c>
    </row>
    <row r="10" spans="1:14" x14ac:dyDescent="0.25">
      <c r="A10" s="36">
        <v>6</v>
      </c>
      <c r="B10" s="37" t="s">
        <v>44</v>
      </c>
      <c r="C10" s="75">
        <f>[1]STA_SP2_NO!$C$39</f>
        <v>111</v>
      </c>
      <c r="D10" s="154">
        <f>[2]STA_SP2_NO!$C$39</f>
        <v>6</v>
      </c>
      <c r="E10" s="75">
        <f>[3]STA_SP2_NO!$C$39</f>
        <v>78</v>
      </c>
      <c r="F10" s="154">
        <f>[4]STA_SP2_NO!$C$39</f>
        <v>207</v>
      </c>
      <c r="G10" s="75">
        <f>[5]STA_SP2_NO!$C$39</f>
        <v>18</v>
      </c>
      <c r="H10" s="154">
        <f>[6]STA_SP2_NO!$C$39</f>
        <v>17</v>
      </c>
      <c r="I10" s="75">
        <f>[7]STA_SP2_NO!$C$39</f>
        <v>0</v>
      </c>
      <c r="J10" s="154">
        <f>[8]STA_SP2_NO!$C$39</f>
        <v>0</v>
      </c>
      <c r="K10" s="75">
        <f>[9]STA_SP2_NO!$C$39</f>
        <v>6</v>
      </c>
      <c r="L10" s="154">
        <f>'[10]СП-2 (н.о.)'!$C$40</f>
        <v>183</v>
      </c>
      <c r="M10" s="75">
        <f>[11]STA_SP2_NO!$C$39</f>
        <v>5</v>
      </c>
      <c r="N10" s="37">
        <f t="shared" si="0"/>
        <v>631</v>
      </c>
    </row>
    <row r="11" spans="1:14" x14ac:dyDescent="0.25">
      <c r="A11" s="36">
        <v>7</v>
      </c>
      <c r="B11" s="37" t="s">
        <v>45</v>
      </c>
      <c r="C11" s="75">
        <f>[1]STA_SP2_NO!$C$40</f>
        <v>177</v>
      </c>
      <c r="D11" s="154">
        <f>[2]STA_SP2_NO!$C$40</f>
        <v>2</v>
      </c>
      <c r="E11" s="75">
        <f>[3]STA_SP2_NO!$C$40</f>
        <v>126</v>
      </c>
      <c r="F11" s="154">
        <f>[4]STA_SP2_NO!$C$40</f>
        <v>160</v>
      </c>
      <c r="G11" s="75">
        <f>[5]STA_SP2_NO!$C$40</f>
        <v>3</v>
      </c>
      <c r="H11" s="154">
        <f>[6]STA_SP2_NO!$C$40</f>
        <v>7</v>
      </c>
      <c r="I11" s="75">
        <f>[7]STA_SP2_NO!$C$40</f>
        <v>0</v>
      </c>
      <c r="J11" s="154">
        <f>[8]STA_SP2_NO!$C$40</f>
        <v>0</v>
      </c>
      <c r="K11" s="75">
        <f>[9]STA_SP2_NO!$C$40</f>
        <v>1</v>
      </c>
      <c r="L11" s="154">
        <f>'[10]СП-2 (н.о.)'!$C$41</f>
        <v>106</v>
      </c>
      <c r="M11" s="75">
        <f>[11]STA_SP2_NO!$C$40</f>
        <v>6</v>
      </c>
      <c r="N11" s="62">
        <f t="shared" si="0"/>
        <v>588</v>
      </c>
    </row>
    <row r="12" spans="1:14" ht="15.75" thickBot="1" x14ac:dyDescent="0.3">
      <c r="A12" s="38">
        <v>8</v>
      </c>
      <c r="B12" s="39" t="s">
        <v>46</v>
      </c>
      <c r="C12" s="75">
        <f>[1]STA_SP2_NO!$C$41</f>
        <v>0</v>
      </c>
      <c r="D12" s="154">
        <f>[2]STA_SP2_NO!$C$41</f>
        <v>0</v>
      </c>
      <c r="E12" s="75">
        <f>[3]STA_SP2_NO!$C$41</f>
        <v>10</v>
      </c>
      <c r="F12" s="154">
        <f>[4]STA_SP2_NO!$C$41</f>
        <v>0</v>
      </c>
      <c r="G12" s="75">
        <f>[5]STA_SP2_NO!$C$41</f>
        <v>0</v>
      </c>
      <c r="H12" s="154">
        <f>[6]STA_SP2_NO!$C$41</f>
        <v>0</v>
      </c>
      <c r="I12" s="75">
        <f>[7]STA_SP2_NO!$C$41</f>
        <v>0</v>
      </c>
      <c r="J12" s="154">
        <f>[8]STA_SP2_NO!$C$41</f>
        <v>0</v>
      </c>
      <c r="K12" s="75">
        <f>[9]STA_SP2_NO!$C$41</f>
        <v>0</v>
      </c>
      <c r="L12" s="154">
        <f>'[10]СП-2 (н.о.)'!$C$42</f>
        <v>0</v>
      </c>
      <c r="M12" s="75">
        <f>[11]STA_SP2_NO!$C$41</f>
        <v>0</v>
      </c>
      <c r="N12" s="37">
        <f t="shared" si="0"/>
        <v>10</v>
      </c>
    </row>
    <row r="13" spans="1:14" ht="15.75" thickBot="1" x14ac:dyDescent="0.3">
      <c r="A13" s="40"/>
      <c r="B13" s="41" t="s">
        <v>37</v>
      </c>
      <c r="C13" s="45">
        <f t="shared" ref="C13:M13" si="1">SUM(C5:C12)</f>
        <v>3984</v>
      </c>
      <c r="D13" s="43">
        <f t="shared" si="1"/>
        <v>291</v>
      </c>
      <c r="E13" s="45">
        <f t="shared" si="1"/>
        <v>38160</v>
      </c>
      <c r="F13" s="43">
        <f t="shared" si="1"/>
        <v>2294</v>
      </c>
      <c r="G13" s="45">
        <f t="shared" si="1"/>
        <v>337</v>
      </c>
      <c r="H13" s="43">
        <f t="shared" si="1"/>
        <v>390</v>
      </c>
      <c r="I13" s="45">
        <f t="shared" si="1"/>
        <v>3</v>
      </c>
      <c r="J13" s="43">
        <f t="shared" si="1"/>
        <v>809</v>
      </c>
      <c r="K13" s="45">
        <f t="shared" si="1"/>
        <v>122</v>
      </c>
      <c r="L13" s="43">
        <f>SUM(L5:L12)</f>
        <v>2289</v>
      </c>
      <c r="M13" s="45">
        <f t="shared" si="1"/>
        <v>114</v>
      </c>
      <c r="N13" s="43">
        <f t="shared" si="0"/>
        <v>48793</v>
      </c>
    </row>
    <row r="14" spans="1:14" ht="15.75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25" t="s">
        <v>53</v>
      </c>
      <c r="B15" s="367"/>
      <c r="C15" s="63">
        <f>C13/N13</f>
        <v>8.1651056504006725E-2</v>
      </c>
      <c r="D15" s="64">
        <f>D13/N13</f>
        <v>5.9639702416330207E-3</v>
      </c>
      <c r="E15" s="52">
        <f>E13/N13</f>
        <v>0.78207939663476322</v>
      </c>
      <c r="F15" s="64">
        <f>F13/N13</f>
        <v>4.7014940667718733E-2</v>
      </c>
      <c r="G15" s="52">
        <f>G13/N13</f>
        <v>6.9067284241592034E-3</v>
      </c>
      <c r="H15" s="64">
        <f>H13/N13</f>
        <v>7.9929498083741515E-3</v>
      </c>
      <c r="I15" s="52">
        <f>I13/N13</f>
        <v>6.1484229295185781E-5</v>
      </c>
      <c r="J15" s="64">
        <f>J13/N13</f>
        <v>1.6580247166601766E-2</v>
      </c>
      <c r="K15" s="52">
        <f>K13/N13</f>
        <v>2.5003586580042221E-3</v>
      </c>
      <c r="L15" s="64">
        <f>L13/N13</f>
        <v>4.6912466952226756E-2</v>
      </c>
      <c r="M15" s="65">
        <f>M13/N13</f>
        <v>2.3364007132170598E-3</v>
      </c>
      <c r="N15" s="210">
        <f>N13/N13</f>
        <v>1</v>
      </c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A17" s="29"/>
      <c r="B17" s="29"/>
      <c r="C17" s="314" t="s">
        <v>107</v>
      </c>
      <c r="D17" s="315"/>
      <c r="E17" s="315"/>
      <c r="F17" s="315"/>
      <c r="G17" s="315"/>
      <c r="H17" s="315"/>
      <c r="I17" s="315"/>
      <c r="J17" s="316"/>
      <c r="K17" s="316"/>
      <c r="L17" s="29"/>
      <c r="M17" s="29"/>
      <c r="N17" s="207" t="s">
        <v>36</v>
      </c>
    </row>
    <row r="18" spans="1:14" ht="15.75" thickBot="1" x14ac:dyDescent="0.3">
      <c r="A18" s="317" t="s">
        <v>0</v>
      </c>
      <c r="B18" s="319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19" t="s">
        <v>3</v>
      </c>
    </row>
    <row r="19" spans="1:14" x14ac:dyDescent="0.25">
      <c r="A19" s="351"/>
      <c r="B19" s="353"/>
      <c r="C19" s="372" t="s">
        <v>69</v>
      </c>
      <c r="D19" s="319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72" t="s">
        <v>10</v>
      </c>
      <c r="L19" s="319" t="s">
        <v>93</v>
      </c>
      <c r="M19" s="357" t="s">
        <v>11</v>
      </c>
      <c r="N19" s="360"/>
    </row>
    <row r="20" spans="1:14" ht="15.75" thickBot="1" x14ac:dyDescent="0.3">
      <c r="A20" s="352"/>
      <c r="B20" s="354"/>
      <c r="C20" s="374"/>
      <c r="D20" s="352"/>
      <c r="E20" s="352"/>
      <c r="F20" s="376"/>
      <c r="G20" s="352"/>
      <c r="H20" s="356"/>
      <c r="I20" s="352"/>
      <c r="J20" s="356"/>
      <c r="K20" s="374"/>
      <c r="L20" s="352"/>
      <c r="M20" s="352"/>
      <c r="N20" s="354"/>
    </row>
    <row r="21" spans="1:14" x14ac:dyDescent="0.25">
      <c r="A21" s="34">
        <v>1</v>
      </c>
      <c r="B21" s="35" t="s">
        <v>39</v>
      </c>
      <c r="C21" s="75">
        <f>[1]STA_SP2_NO!$D$34</f>
        <v>11369.34</v>
      </c>
      <c r="D21" s="154">
        <f>[2]STA_SP2_NO!$D$34</f>
        <v>1797.03</v>
      </c>
      <c r="E21" s="75">
        <f>[3]STA_SP2_NO!$D$34</f>
        <v>119799</v>
      </c>
      <c r="F21" s="154">
        <f>[4]STA_SP2_NO!$D$34</f>
        <v>6657.5</v>
      </c>
      <c r="G21" s="75">
        <f>[5]STA_SP2_NO!$D$34</f>
        <v>1987</v>
      </c>
      <c r="H21" s="154">
        <f>[6]STA_SP2_NO!$D$34</f>
        <v>1740</v>
      </c>
      <c r="I21" s="75">
        <f>[7]STA_SP2_NO!$D$34</f>
        <v>1.84</v>
      </c>
      <c r="J21" s="154">
        <f>[8]STA_SP2_NO!$D$34</f>
        <v>3824</v>
      </c>
      <c r="K21" s="75">
        <f>[9]STA_SP2_NO!$D$34</f>
        <v>863</v>
      </c>
      <c r="L21" s="154">
        <f>'[10]СП-2 (н.о.)'!$D$35</f>
        <v>6983.94</v>
      </c>
      <c r="M21" s="75">
        <f>[11]STA_SP2_NO!$D$34</f>
        <v>658</v>
      </c>
      <c r="N21" s="154">
        <f t="shared" ref="N21:N28" si="2">SUM(C21:M21)</f>
        <v>155680.65</v>
      </c>
    </row>
    <row r="22" spans="1:14" x14ac:dyDescent="0.25">
      <c r="A22" s="36">
        <v>2</v>
      </c>
      <c r="B22" s="37" t="s">
        <v>40</v>
      </c>
      <c r="C22" s="75">
        <f>[1]STA_SP2_NO!$D$35</f>
        <v>1657.45</v>
      </c>
      <c r="D22" s="154">
        <f>[2]STA_SP2_NO!$D$35</f>
        <v>0</v>
      </c>
      <c r="E22" s="75">
        <f>[3]STA_SP2_NO!$D$35</f>
        <v>4210</v>
      </c>
      <c r="F22" s="154">
        <f>[4]STA_SP2_NO!$D$35</f>
        <v>199.36</v>
      </c>
      <c r="G22" s="75">
        <f>[5]STA_SP2_NO!$D$35</f>
        <v>33</v>
      </c>
      <c r="H22" s="154">
        <f>[6]STA_SP2_NO!$D$35</f>
        <v>117</v>
      </c>
      <c r="I22" s="75">
        <f>[7]STA_SP2_NO!$D$35</f>
        <v>0</v>
      </c>
      <c r="J22" s="154">
        <f>[8]STA_SP2_NO!$D$35</f>
        <v>0</v>
      </c>
      <c r="K22" s="75">
        <f>[9]STA_SP2_NO!$D$35</f>
        <v>14</v>
      </c>
      <c r="L22" s="154">
        <f>'[10]СП-2 (н.о.)'!$D$36</f>
        <v>183.27</v>
      </c>
      <c r="M22" s="75">
        <f>[11]STA_SP2_NO!$D$35</f>
        <v>50</v>
      </c>
      <c r="N22" s="62">
        <f t="shared" si="2"/>
        <v>6464.08</v>
      </c>
    </row>
    <row r="23" spans="1:14" x14ac:dyDescent="0.25">
      <c r="A23" s="36">
        <v>3</v>
      </c>
      <c r="B23" s="37" t="s">
        <v>41</v>
      </c>
      <c r="C23" s="75">
        <f>[1]STA_SP2_NO!$D$36</f>
        <v>115.11</v>
      </c>
      <c r="D23" s="154">
        <f>[2]STA_SP2_NO!$D$36</f>
        <v>0</v>
      </c>
      <c r="E23" s="75">
        <f>[3]STA_SP2_NO!$D$36</f>
        <v>248</v>
      </c>
      <c r="F23" s="154">
        <f>[4]STA_SP2_NO!$D$36</f>
        <v>163.63</v>
      </c>
      <c r="G23" s="75">
        <f>[5]STA_SP2_NO!$D$36</f>
        <v>0</v>
      </c>
      <c r="H23" s="154">
        <f>[6]STA_SP2_NO!$D$36</f>
        <v>18</v>
      </c>
      <c r="I23" s="75">
        <f>[7]STA_SP2_NO!$D$36</f>
        <v>0</v>
      </c>
      <c r="J23" s="154">
        <f>[8]STA_SP2_NO!$D$36</f>
        <v>0</v>
      </c>
      <c r="K23" s="75">
        <f>[9]STA_SP2_NO!$D$36</f>
        <v>0</v>
      </c>
      <c r="L23" s="154">
        <f>'[10]СП-2 (н.о.)'!$D$37</f>
        <v>89.18</v>
      </c>
      <c r="M23" s="75">
        <f>[11]STA_SP2_NO!$D$36</f>
        <v>0</v>
      </c>
      <c r="N23" s="62">
        <f t="shared" si="2"/>
        <v>633.92000000000007</v>
      </c>
    </row>
    <row r="24" spans="1:14" x14ac:dyDescent="0.25">
      <c r="A24" s="36">
        <v>4</v>
      </c>
      <c r="B24" s="37" t="s">
        <v>42</v>
      </c>
      <c r="C24" s="75">
        <f>[1]STA_SP2_NO!$D$37</f>
        <v>1.85</v>
      </c>
      <c r="D24" s="154">
        <f>[2]STA_SP2_NO!$D$37</f>
        <v>2.46</v>
      </c>
      <c r="E24" s="75">
        <f>[3]STA_SP2_NO!$D$37</f>
        <v>14</v>
      </c>
      <c r="F24" s="154">
        <f>[4]STA_SP2_NO!$D$37</f>
        <v>0</v>
      </c>
      <c r="G24" s="75">
        <f>[5]STA_SP2_NO!$D$37</f>
        <v>1</v>
      </c>
      <c r="H24" s="154">
        <f>[6]STA_SP2_NO!$D$37</f>
        <v>0</v>
      </c>
      <c r="I24" s="75">
        <f>[7]STA_SP2_NO!$D$37</f>
        <v>0</v>
      </c>
      <c r="J24" s="154">
        <f>[8]STA_SP2_NO!$D$37</f>
        <v>0</v>
      </c>
      <c r="K24" s="75">
        <f>[9]STA_SP2_NO!$D$37</f>
        <v>0</v>
      </c>
      <c r="L24" s="154">
        <f>'[10]СП-2 (н.о.)'!$D$38</f>
        <v>0</v>
      </c>
      <c r="M24" s="75">
        <f>[11]STA_SP2_NO!$D$37</f>
        <v>0</v>
      </c>
      <c r="N24" s="37">
        <f t="shared" si="2"/>
        <v>19.310000000000002</v>
      </c>
    </row>
    <row r="25" spans="1:14" x14ac:dyDescent="0.25">
      <c r="A25" s="36">
        <v>5</v>
      </c>
      <c r="B25" s="37" t="s">
        <v>43</v>
      </c>
      <c r="C25" s="75">
        <f>[1]STA_SP2_NO!$D$38</f>
        <v>49.23</v>
      </c>
      <c r="D25" s="154">
        <f>[2]STA_SP2_NO!$D$38</f>
        <v>2.46</v>
      </c>
      <c r="E25" s="75">
        <f>[3]STA_SP2_NO!$D$38</f>
        <v>96</v>
      </c>
      <c r="F25" s="154">
        <f>[4]STA_SP2_NO!$D$38</f>
        <v>4.92</v>
      </c>
      <c r="G25" s="75">
        <f>[5]STA_SP2_NO!$D$38</f>
        <v>0</v>
      </c>
      <c r="H25" s="154">
        <f>[6]STA_SP2_NO!$D$38</f>
        <v>0</v>
      </c>
      <c r="I25" s="75">
        <f>[7]STA_SP2_NO!$D$38</f>
        <v>0</v>
      </c>
      <c r="J25" s="154">
        <f>[8]STA_SP2_NO!$D$38</f>
        <v>0</v>
      </c>
      <c r="K25" s="75">
        <f>[9]STA_SP2_NO!$D$38</f>
        <v>0</v>
      </c>
      <c r="L25" s="154">
        <f>'[10]СП-2 (н.о.)'!$D$39</f>
        <v>17.22</v>
      </c>
      <c r="M25" s="75">
        <f>[11]STA_SP2_NO!$D$38</f>
        <v>0</v>
      </c>
      <c r="N25" s="37">
        <f t="shared" si="2"/>
        <v>169.82999999999998</v>
      </c>
    </row>
    <row r="26" spans="1:14" x14ac:dyDescent="0.25">
      <c r="A26" s="36">
        <v>6</v>
      </c>
      <c r="B26" s="37" t="s">
        <v>44</v>
      </c>
      <c r="C26" s="75">
        <f>[1]STA_SP2_NO!$D$39</f>
        <v>356.85</v>
      </c>
      <c r="D26" s="154">
        <f>[2]STA_SP2_NO!$D$39</f>
        <v>23.37</v>
      </c>
      <c r="E26" s="75">
        <f>[3]STA_SP2_NO!$D$39</f>
        <v>241</v>
      </c>
      <c r="F26" s="154">
        <f>[4]STA_SP2_NO!$D$39</f>
        <v>652.69000000000005</v>
      </c>
      <c r="G26" s="75">
        <f>[5]STA_SP2_NO!$D$39</f>
        <v>75</v>
      </c>
      <c r="H26" s="154">
        <f>[6]STA_SP2_NO!$D$39</f>
        <v>98</v>
      </c>
      <c r="I26" s="75">
        <f>[7]STA_SP2_NO!$D$39</f>
        <v>0</v>
      </c>
      <c r="J26" s="154">
        <f>[8]STA_SP2_NO!$D$39</f>
        <v>0</v>
      </c>
      <c r="K26" s="75">
        <f>[9]STA_SP2_NO!$D$39</f>
        <v>26</v>
      </c>
      <c r="L26" s="154">
        <f>'[10]СП-2 (н.о.)'!$D$40</f>
        <v>579.33000000000004</v>
      </c>
      <c r="M26" s="75">
        <f>[11]STA_SP2_NO!$D$39</f>
        <v>25</v>
      </c>
      <c r="N26" s="62">
        <f t="shared" si="2"/>
        <v>2077.2400000000002</v>
      </c>
    </row>
    <row r="27" spans="1:14" x14ac:dyDescent="0.25">
      <c r="A27" s="36">
        <v>7</v>
      </c>
      <c r="B27" s="37" t="s">
        <v>45</v>
      </c>
      <c r="C27" s="75">
        <f>[1]STA_SP2_NO!$D$40</f>
        <v>110.16</v>
      </c>
      <c r="D27" s="154">
        <f>[2]STA_SP2_NO!$D$40</f>
        <v>1.23</v>
      </c>
      <c r="E27" s="75">
        <f>[3]STA_SP2_NO!$D$40</f>
        <v>78</v>
      </c>
      <c r="F27" s="154">
        <f>[4]STA_SP2_NO!$D$40</f>
        <v>295.52999999999997</v>
      </c>
      <c r="G27" s="75">
        <f>[5]STA_SP2_NO!$D$40</f>
        <v>2</v>
      </c>
      <c r="H27" s="154">
        <f>[6]STA_SP2_NO!$D$40</f>
        <v>4</v>
      </c>
      <c r="I27" s="75">
        <f>[7]STA_SP2_NO!$D$40</f>
        <v>0</v>
      </c>
      <c r="J27" s="154">
        <f>[8]STA_SP2_NO!$D$40</f>
        <v>0</v>
      </c>
      <c r="K27" s="75">
        <f>[9]STA_SP2_NO!$D$40</f>
        <v>1</v>
      </c>
      <c r="L27" s="154">
        <f>'[10]СП-2 (н.о.)'!$D$41</f>
        <v>184.81</v>
      </c>
      <c r="M27" s="75">
        <f>[11]STA_SP2_NO!$D$40</f>
        <v>6</v>
      </c>
      <c r="N27" s="62">
        <f t="shared" si="2"/>
        <v>682.73</v>
      </c>
    </row>
    <row r="28" spans="1:14" ht="15.75" thickBot="1" x14ac:dyDescent="0.3">
      <c r="A28" s="38">
        <v>8</v>
      </c>
      <c r="B28" s="39" t="s">
        <v>46</v>
      </c>
      <c r="C28" s="75">
        <f>[1]STA_SP2_NO!$D$41</f>
        <v>0</v>
      </c>
      <c r="D28" s="154">
        <f>[2]STA_SP2_NO!$D$41</f>
        <v>0</v>
      </c>
      <c r="E28" s="75">
        <f>[3]STA_SP2_NO!$D$41</f>
        <v>141</v>
      </c>
      <c r="F28" s="154">
        <f>[4]STA_SP2_NO!$D$41</f>
        <v>0</v>
      </c>
      <c r="G28" s="75">
        <f>[5]STA_SP2_NO!$D$41</f>
        <v>0</v>
      </c>
      <c r="H28" s="154">
        <f>[6]STA_SP2_NO!$D$41</f>
        <v>0</v>
      </c>
      <c r="I28" s="75">
        <f>[7]STA_SP2_NO!$D$41</f>
        <v>0</v>
      </c>
      <c r="J28" s="154">
        <f>[8]STA_SP2_NO!$D$41</f>
        <v>0</v>
      </c>
      <c r="K28" s="75">
        <f>[9]STA_SP2_NO!$D$41</f>
        <v>0</v>
      </c>
      <c r="L28" s="154">
        <f>'[10]СП-2 (н.о.)'!$D$42</f>
        <v>0</v>
      </c>
      <c r="M28" s="75">
        <f>[11]STA_SP2_NO!$D$41</f>
        <v>0</v>
      </c>
      <c r="N28" s="37">
        <f t="shared" si="2"/>
        <v>141</v>
      </c>
    </row>
    <row r="29" spans="1:14" ht="15.75" thickBot="1" x14ac:dyDescent="0.3">
      <c r="A29" s="40"/>
      <c r="B29" s="41" t="s">
        <v>37</v>
      </c>
      <c r="C29" s="45">
        <f t="shared" ref="C29:M29" si="3">SUM(C21:C28)</f>
        <v>13659.990000000002</v>
      </c>
      <c r="D29" s="56">
        <f>SUM(D21:D28)</f>
        <v>1826.55</v>
      </c>
      <c r="E29" s="45">
        <f t="shared" si="3"/>
        <v>124827</v>
      </c>
      <c r="F29" s="43">
        <f t="shared" si="3"/>
        <v>7973.63</v>
      </c>
      <c r="G29" s="45">
        <f t="shared" si="3"/>
        <v>2098</v>
      </c>
      <c r="H29" s="43">
        <f t="shared" si="3"/>
        <v>1977</v>
      </c>
      <c r="I29" s="45">
        <f>SUM(I21:I28)</f>
        <v>1.84</v>
      </c>
      <c r="J29" s="43">
        <f t="shared" si="3"/>
        <v>3824</v>
      </c>
      <c r="K29" s="45">
        <f t="shared" si="3"/>
        <v>904</v>
      </c>
      <c r="L29" s="43">
        <f>SUM(L21:L28)</f>
        <v>8037.7500000000009</v>
      </c>
      <c r="M29" s="45">
        <f t="shared" si="3"/>
        <v>739</v>
      </c>
      <c r="N29" s="43">
        <f>SUM(C29:M29)</f>
        <v>165868.76</v>
      </c>
    </row>
    <row r="30" spans="1:14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25" t="s">
        <v>53</v>
      </c>
      <c r="B31" s="367"/>
      <c r="C31" s="63">
        <f>C29/N29</f>
        <v>8.235420581910663E-2</v>
      </c>
      <c r="D31" s="64">
        <f>D29/N29</f>
        <v>1.1012019382070498E-2</v>
      </c>
      <c r="E31" s="52">
        <f>E29/N29</f>
        <v>0.75256485910909321</v>
      </c>
      <c r="F31" s="64">
        <f>F29/N29</f>
        <v>4.8071921439576684E-2</v>
      </c>
      <c r="G31" s="52">
        <f>G29/N29</f>
        <v>1.264855419429192E-2</v>
      </c>
      <c r="H31" s="64">
        <f>H29/N29</f>
        <v>1.1919061793191195E-2</v>
      </c>
      <c r="I31" s="52">
        <f>I29/N29</f>
        <v>1.1093107586986241E-5</v>
      </c>
      <c r="J31" s="64">
        <f>J29/N29</f>
        <v>2.3054371419910534E-2</v>
      </c>
      <c r="K31" s="52">
        <f>K29/N29</f>
        <v>5.4500919883888922E-3</v>
      </c>
      <c r="L31" s="64">
        <f>L29/N29</f>
        <v>4.8458492123531885E-2</v>
      </c>
      <c r="M31" s="65">
        <f>M29/N29</f>
        <v>4.455329623251539E-3</v>
      </c>
      <c r="N31" s="210">
        <f>N29/N29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8:N20"/>
    <mergeCell ref="C19:C20"/>
    <mergeCell ref="D19:D20"/>
    <mergeCell ref="E19:E20"/>
    <mergeCell ref="F19:F20"/>
    <mergeCell ref="A15:B15"/>
    <mergeCell ref="C17:K17"/>
    <mergeCell ref="A18:A20"/>
    <mergeCell ref="B18:B20"/>
    <mergeCell ref="C18:M18"/>
    <mergeCell ref="M19:M20"/>
    <mergeCell ref="K19:K20"/>
    <mergeCell ref="L19:L20"/>
    <mergeCell ref="A31:B31"/>
    <mergeCell ref="G19:G20"/>
    <mergeCell ref="H19:H20"/>
    <mergeCell ref="I19:I20"/>
    <mergeCell ref="J19:J20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Q9" sqref="Q9"/>
    </sheetView>
  </sheetViews>
  <sheetFormatPr defaultRowHeight="15" x14ac:dyDescent="0.25"/>
  <cols>
    <col min="1" max="1" width="4.5703125" customWidth="1"/>
    <col min="2" max="2" width="26.7109375" customWidth="1"/>
  </cols>
  <sheetData>
    <row r="1" spans="1:14" ht="24.75" customHeight="1" thickBot="1" x14ac:dyDescent="0.3">
      <c r="A1" s="157"/>
      <c r="B1" s="157"/>
      <c r="C1" s="314" t="s">
        <v>108</v>
      </c>
      <c r="D1" s="315"/>
      <c r="E1" s="315"/>
      <c r="F1" s="315"/>
      <c r="G1" s="315"/>
      <c r="H1" s="315"/>
      <c r="I1" s="315"/>
      <c r="J1" s="379"/>
      <c r="K1" s="379"/>
      <c r="L1" s="157"/>
      <c r="M1" s="157"/>
      <c r="N1" s="158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61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19" t="s">
        <v>9</v>
      </c>
      <c r="K3" s="380" t="s">
        <v>38</v>
      </c>
      <c r="L3" s="319" t="s">
        <v>93</v>
      </c>
      <c r="M3" s="363" t="s">
        <v>11</v>
      </c>
      <c r="N3" s="360"/>
    </row>
    <row r="4" spans="1:14" ht="15.75" thickBot="1" x14ac:dyDescent="0.3">
      <c r="A4" s="352"/>
      <c r="B4" s="354"/>
      <c r="C4" s="362"/>
      <c r="D4" s="356"/>
      <c r="E4" s="352"/>
      <c r="F4" s="356"/>
      <c r="G4" s="352"/>
      <c r="H4" s="356"/>
      <c r="I4" s="352"/>
      <c r="J4" s="352"/>
      <c r="K4" s="381"/>
      <c r="L4" s="352"/>
      <c r="M4" s="364"/>
      <c r="N4" s="354"/>
    </row>
    <row r="5" spans="1:14" ht="15.75" thickBot="1" x14ac:dyDescent="0.3">
      <c r="A5" s="34">
        <v>1</v>
      </c>
      <c r="B5" s="35" t="s">
        <v>39</v>
      </c>
      <c r="C5" s="153">
        <f>[1]STA_SP2_NO!$J$11</f>
        <v>1305</v>
      </c>
      <c r="D5" s="81">
        <f>[2]STA_SP2_NO!$J$11</f>
        <v>2237</v>
      </c>
      <c r="E5" s="153">
        <f>[3]STA_SP2_NO!$J$11</f>
        <v>1767</v>
      </c>
      <c r="F5" s="81">
        <f>[4]STA_SP2_NO!$J$11</f>
        <v>1973</v>
      </c>
      <c r="G5" s="153">
        <f>[5]STA_SP2_NO!$J$11</f>
        <v>3568</v>
      </c>
      <c r="H5" s="159">
        <f>[6]STA_SP2_NO!$J$11</f>
        <v>1860</v>
      </c>
      <c r="I5" s="153">
        <f>[7]STA_SP2_NO!$J$11</f>
        <v>2084</v>
      </c>
      <c r="J5" s="81">
        <f>[8]STA_SP2_NO!$J$11</f>
        <v>3633</v>
      </c>
      <c r="K5" s="153">
        <f>[9]STA_SP2_NO!$J$11</f>
        <v>1966</v>
      </c>
      <c r="L5" s="81">
        <f>'[10]СП-2 (н.о.)'!$J$12</f>
        <v>1643</v>
      </c>
      <c r="M5" s="153">
        <f>[11]STA_SP2_NO!$J$11</f>
        <v>2267</v>
      </c>
      <c r="N5" s="154">
        <f t="shared" ref="N5:N17" si="0">SUM(C5:M5)</f>
        <v>24303</v>
      </c>
    </row>
    <row r="6" spans="1:14" ht="15.75" thickBot="1" x14ac:dyDescent="0.3">
      <c r="A6" s="36">
        <v>2</v>
      </c>
      <c r="B6" s="37" t="s">
        <v>40</v>
      </c>
      <c r="C6" s="153">
        <f>[1]STA_SP2_NO!$J$12</f>
        <v>136</v>
      </c>
      <c r="D6" s="81">
        <f>[2]STA_SP2_NO!$J$12</f>
        <v>339</v>
      </c>
      <c r="E6" s="153">
        <f>[3]STA_SP2_NO!$J$12</f>
        <v>217</v>
      </c>
      <c r="F6" s="81">
        <f>[4]STA_SP2_NO!$J$12</f>
        <v>349</v>
      </c>
      <c r="G6" s="153">
        <f>[5]STA_SP2_NO!$J$12</f>
        <v>392</v>
      </c>
      <c r="H6" s="159">
        <f>[6]STA_SP2_NO!$J$12</f>
        <v>225</v>
      </c>
      <c r="I6" s="153">
        <f>[7]STA_SP2_NO!$J$12</f>
        <v>186</v>
      </c>
      <c r="J6" s="81">
        <f>[8]STA_SP2_NO!$J$12</f>
        <v>473</v>
      </c>
      <c r="K6" s="153">
        <f>[9]STA_SP2_NO!$J$12</f>
        <v>234</v>
      </c>
      <c r="L6" s="81">
        <f>'[10]СП-2 (н.о.)'!$J$13</f>
        <v>205</v>
      </c>
      <c r="M6" s="153">
        <f>[11]STA_SP2_NO!$J$12</f>
        <v>247</v>
      </c>
      <c r="N6" s="62">
        <f t="shared" si="0"/>
        <v>3003</v>
      </c>
    </row>
    <row r="7" spans="1:14" ht="15.75" thickBot="1" x14ac:dyDescent="0.3">
      <c r="A7" s="36">
        <v>3</v>
      </c>
      <c r="B7" s="37" t="s">
        <v>41</v>
      </c>
      <c r="C7" s="153">
        <f>[1]STA_SP2_NO!$J$13</f>
        <v>11</v>
      </c>
      <c r="D7" s="81">
        <f>[2]STA_SP2_NO!$J$13</f>
        <v>22</v>
      </c>
      <c r="E7" s="153">
        <f>[3]STA_SP2_NO!$J$13</f>
        <v>12</v>
      </c>
      <c r="F7" s="81">
        <f>[4]STA_SP2_NO!$J$13</f>
        <v>28</v>
      </c>
      <c r="G7" s="153">
        <f>[5]STA_SP2_NO!$J$13</f>
        <v>47</v>
      </c>
      <c r="H7" s="159">
        <f>[6]STA_SP2_NO!$J$13</f>
        <v>3</v>
      </c>
      <c r="I7" s="153">
        <f>[7]STA_SP2_NO!$J$13</f>
        <v>19</v>
      </c>
      <c r="J7" s="81">
        <f>[8]STA_SP2_NO!$J$13</f>
        <v>156</v>
      </c>
      <c r="K7" s="153">
        <f>[9]STA_SP2_NO!$J$13</f>
        <v>16</v>
      </c>
      <c r="L7" s="81">
        <f>'[10]СП-2 (н.о.)'!$J$14</f>
        <v>11</v>
      </c>
      <c r="M7" s="153">
        <f>[11]STA_SP2_NO!$J$13</f>
        <v>15</v>
      </c>
      <c r="N7" s="62">
        <f t="shared" si="0"/>
        <v>340</v>
      </c>
    </row>
    <row r="8" spans="1:14" ht="15.75" thickBot="1" x14ac:dyDescent="0.3">
      <c r="A8" s="36">
        <v>4</v>
      </c>
      <c r="B8" s="37" t="s">
        <v>42</v>
      </c>
      <c r="C8" s="153">
        <f>[1]STA_SP2_NO!$J$14</f>
        <v>6</v>
      </c>
      <c r="D8" s="81">
        <f>[2]STA_SP2_NO!$J$14</f>
        <v>8</v>
      </c>
      <c r="E8" s="153">
        <f>[3]STA_SP2_NO!$J$14</f>
        <v>7</v>
      </c>
      <c r="F8" s="81">
        <f>[4]STA_SP2_NO!$J$14</f>
        <v>6</v>
      </c>
      <c r="G8" s="153">
        <f>[5]STA_SP2_NO!$J$14</f>
        <v>16</v>
      </c>
      <c r="H8" s="159">
        <f>[6]STA_SP2_NO!$J$14</f>
        <v>2</v>
      </c>
      <c r="I8" s="153">
        <f>[7]STA_SP2_NO!$J$14</f>
        <v>4</v>
      </c>
      <c r="J8" s="81">
        <f>[8]STA_SP2_NO!$J$14</f>
        <v>1</v>
      </c>
      <c r="K8" s="153">
        <f>[9]STA_SP2_NO!$J$14</f>
        <v>11</v>
      </c>
      <c r="L8" s="81">
        <f>'[10]СП-2 (н.о.)'!$J$15</f>
        <v>4</v>
      </c>
      <c r="M8" s="153">
        <f>[11]STA_SP2_NO!$J$14</f>
        <v>8</v>
      </c>
      <c r="N8" s="62">
        <f t="shared" si="0"/>
        <v>73</v>
      </c>
    </row>
    <row r="9" spans="1:14" ht="15.75" thickBot="1" x14ac:dyDescent="0.3">
      <c r="A9" s="36">
        <v>5</v>
      </c>
      <c r="B9" s="37" t="s">
        <v>43</v>
      </c>
      <c r="C9" s="153">
        <f>[1]STA_SP2_NO!$J$15</f>
        <v>2</v>
      </c>
      <c r="D9" s="81">
        <f>[2]STA_SP2_NO!$J$15</f>
        <v>1</v>
      </c>
      <c r="E9" s="153">
        <f>[3]STA_SP2_NO!$J$15</f>
        <v>2</v>
      </c>
      <c r="F9" s="81">
        <f>[4]STA_SP2_NO!$J$15</f>
        <v>4</v>
      </c>
      <c r="G9" s="153">
        <f>[5]STA_SP2_NO!$J$15</f>
        <v>5</v>
      </c>
      <c r="H9" s="159">
        <f>[6]STA_SP2_NO!$J$15</f>
        <v>4</v>
      </c>
      <c r="I9" s="153">
        <f>[7]STA_SP2_NO!$J$15</f>
        <v>12</v>
      </c>
      <c r="J9" s="81">
        <f>[8]STA_SP2_NO!$J$15</f>
        <v>3</v>
      </c>
      <c r="K9" s="153">
        <f>[9]STA_SP2_NO!$J$15</f>
        <v>11</v>
      </c>
      <c r="L9" s="81">
        <f>'[10]СП-2 (н.о.)'!$J$16</f>
        <v>2</v>
      </c>
      <c r="M9" s="153">
        <f>[11]STA_SP2_NO!$J$15</f>
        <v>11</v>
      </c>
      <c r="N9" s="37">
        <f t="shared" si="0"/>
        <v>57</v>
      </c>
    </row>
    <row r="10" spans="1:14" ht="15.75" thickBot="1" x14ac:dyDescent="0.3">
      <c r="A10" s="36">
        <v>6</v>
      </c>
      <c r="B10" s="37" t="s">
        <v>44</v>
      </c>
      <c r="C10" s="153">
        <f>[1]STA_SP2_NO!$J$16</f>
        <v>15</v>
      </c>
      <c r="D10" s="81">
        <f>[2]STA_SP2_NO!$J$16</f>
        <v>19</v>
      </c>
      <c r="E10" s="153">
        <f>[3]STA_SP2_NO!$J$16</f>
        <v>9</v>
      </c>
      <c r="F10" s="81">
        <f>[4]STA_SP2_NO!$J$16</f>
        <v>24</v>
      </c>
      <c r="G10" s="153">
        <f>[5]STA_SP2_NO!$J$16</f>
        <v>32</v>
      </c>
      <c r="H10" s="159">
        <f>[6]STA_SP2_NO!$J$16</f>
        <v>20</v>
      </c>
      <c r="I10" s="153">
        <f>[7]STA_SP2_NO!$J$16</f>
        <v>18</v>
      </c>
      <c r="J10" s="81">
        <f>[8]STA_SP2_NO!$J$16</f>
        <v>55</v>
      </c>
      <c r="K10" s="153">
        <f>[9]STA_SP2_NO!$J$16</f>
        <v>30</v>
      </c>
      <c r="L10" s="81">
        <f>'[10]СП-2 (н.о.)'!$J$17</f>
        <v>15</v>
      </c>
      <c r="M10" s="153">
        <f>[11]STA_SP2_NO!$J$16</f>
        <v>33</v>
      </c>
      <c r="N10" s="62">
        <f t="shared" si="0"/>
        <v>270</v>
      </c>
    </row>
    <row r="11" spans="1:14" ht="15.75" thickBot="1" x14ac:dyDescent="0.3">
      <c r="A11" s="36">
        <v>7</v>
      </c>
      <c r="B11" s="37" t="s">
        <v>45</v>
      </c>
      <c r="C11" s="153">
        <f>[1]STA_SP2_NO!$J$17</f>
        <v>1</v>
      </c>
      <c r="D11" s="81">
        <f>[2]STA_SP2_NO!$J$17</f>
        <v>5</v>
      </c>
      <c r="E11" s="153">
        <f>[3]STA_SP2_NO!$J$17</f>
        <v>0</v>
      </c>
      <c r="F11" s="81">
        <f>[4]STA_SP2_NO!$J$17</f>
        <v>0</v>
      </c>
      <c r="G11" s="153">
        <f>[5]STA_SP2_NO!$J$17</f>
        <v>0</v>
      </c>
      <c r="H11" s="159">
        <f>[6]STA_SP2_NO!$J$17</f>
        <v>3</v>
      </c>
      <c r="I11" s="153">
        <f>[7]STA_SP2_NO!$J$17</f>
        <v>2</v>
      </c>
      <c r="J11" s="81">
        <f>[8]STA_SP2_NO!$J$17</f>
        <v>1</v>
      </c>
      <c r="K11" s="153">
        <f>[9]STA_SP2_NO!$J$17</f>
        <v>0</v>
      </c>
      <c r="L11" s="81">
        <f>'[10]СП-2 (н.о.)'!$J$18</f>
        <v>0</v>
      </c>
      <c r="M11" s="153">
        <f>[11]STA_SP2_NO!$J$17</f>
        <v>1</v>
      </c>
      <c r="N11" s="62">
        <f t="shared" si="0"/>
        <v>13</v>
      </c>
    </row>
    <row r="12" spans="1:14" ht="15.75" thickBot="1" x14ac:dyDescent="0.3">
      <c r="A12" s="36">
        <v>8</v>
      </c>
      <c r="B12" s="37" t="s">
        <v>46</v>
      </c>
      <c r="C12" s="153">
        <f>[1]STA_SP2_NO!$J$18</f>
        <v>13</v>
      </c>
      <c r="D12" s="81">
        <f>[2]STA_SP2_NO!$J$18</f>
        <v>4</v>
      </c>
      <c r="E12" s="153">
        <f>[3]STA_SP2_NO!$J$18</f>
        <v>17</v>
      </c>
      <c r="F12" s="81">
        <f>[4]STA_SP2_NO!$J$18</f>
        <v>8</v>
      </c>
      <c r="G12" s="153">
        <f>[5]STA_SP2_NO!$J$18</f>
        <v>9</v>
      </c>
      <c r="H12" s="159">
        <f>[6]STA_SP2_NO!$J$18</f>
        <v>6</v>
      </c>
      <c r="I12" s="153">
        <f>[7]STA_SP2_NO!$J$18</f>
        <v>0</v>
      </c>
      <c r="J12" s="81">
        <f>[8]STA_SP2_NO!$J$18</f>
        <v>14</v>
      </c>
      <c r="K12" s="153">
        <f>[9]STA_SP2_NO!$J$18</f>
        <v>29</v>
      </c>
      <c r="L12" s="81">
        <f>'[10]СП-2 (н.о.)'!$J$19</f>
        <v>6</v>
      </c>
      <c r="M12" s="153">
        <f>[11]STA_SP2_NO!$J$18</f>
        <v>24</v>
      </c>
      <c r="N12" s="62">
        <f t="shared" si="0"/>
        <v>130</v>
      </c>
    </row>
    <row r="13" spans="1:14" ht="23.25" thickBot="1" x14ac:dyDescent="0.3">
      <c r="A13" s="36">
        <v>9</v>
      </c>
      <c r="B13" s="61" t="s">
        <v>47</v>
      </c>
      <c r="C13" s="153">
        <f>[1]STA_SP2_NO!$J$19</f>
        <v>0</v>
      </c>
      <c r="D13" s="81">
        <f>[2]STA_SP2_NO!$J$19</f>
        <v>0</v>
      </c>
      <c r="E13" s="153">
        <f>[3]STA_SP2_NO!$J$19</f>
        <v>0</v>
      </c>
      <c r="F13" s="81">
        <f>[4]STA_SP2_NO!$J$19</f>
        <v>0</v>
      </c>
      <c r="G13" s="153">
        <f>[5]STA_SP2_NO!$J$19</f>
        <v>0</v>
      </c>
      <c r="H13" s="159">
        <f>[6]STA_SP2_NO!$J$19</f>
        <v>0</v>
      </c>
      <c r="I13" s="153">
        <f>[7]STA_SP2_NO!$J$19</f>
        <v>0</v>
      </c>
      <c r="J13" s="81">
        <f>[8]STA_SP2_NO!$J$19</f>
        <v>0</v>
      </c>
      <c r="K13" s="153">
        <f>[9]STA_SP2_NO!$J$19</f>
        <v>0</v>
      </c>
      <c r="L13" s="81">
        <f>'[10]СП-2 (н.о.)'!$J$20</f>
        <v>0</v>
      </c>
      <c r="M13" s="153">
        <f>[11]STA_SP2_NO!$J$19</f>
        <v>0</v>
      </c>
      <c r="N13" s="37">
        <f t="shared" si="0"/>
        <v>0</v>
      </c>
    </row>
    <row r="14" spans="1:14" ht="27" customHeight="1" thickBot="1" x14ac:dyDescent="0.3">
      <c r="A14" s="36">
        <v>10</v>
      </c>
      <c r="B14" s="61" t="s">
        <v>48</v>
      </c>
      <c r="C14" s="153">
        <f>[1]STA_SP2_NO!$J$20</f>
        <v>0</v>
      </c>
      <c r="D14" s="81">
        <f>[2]STA_SP2_NO!$J$20</f>
        <v>0</v>
      </c>
      <c r="E14" s="153">
        <f>[3]STA_SP2_NO!$J$20</f>
        <v>0</v>
      </c>
      <c r="F14" s="81">
        <f>[4]STA_SP2_NO!$J$20</f>
        <v>0</v>
      </c>
      <c r="G14" s="153">
        <f>[5]STA_SP2_NO!$J$20</f>
        <v>0</v>
      </c>
      <c r="H14" s="159">
        <f>[6]STA_SP2_NO!$J$20</f>
        <v>0</v>
      </c>
      <c r="I14" s="153">
        <f>[7]STA_SP2_NO!$J$20</f>
        <v>0</v>
      </c>
      <c r="J14" s="81">
        <f>[8]STA_SP2_NO!$J$20</f>
        <v>0</v>
      </c>
      <c r="K14" s="153">
        <f>[9]STA_SP2_NO!$J$20</f>
        <v>0</v>
      </c>
      <c r="L14" s="81">
        <f>'[10]СП-2 (н.о.)'!$J$21</f>
        <v>0</v>
      </c>
      <c r="M14" s="153">
        <f>[11]STA_SP2_NO!$J$20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[1]STA_SP2_NO!$J$21</f>
        <v>0</v>
      </c>
      <c r="D15" s="81">
        <f>[2]STA_SP2_NO!$J$21</f>
        <v>0</v>
      </c>
      <c r="E15" s="153">
        <f>[3]STA_SP2_NO!$J$21</f>
        <v>0</v>
      </c>
      <c r="F15" s="81">
        <f>[4]STA_SP2_NO!$J$21</f>
        <v>0</v>
      </c>
      <c r="G15" s="153">
        <f>[5]STA_SP2_NO!$J$21</f>
        <v>0</v>
      </c>
      <c r="H15" s="159">
        <f>[6]STA_SP2_NO!$J$21</f>
        <v>2</v>
      </c>
      <c r="I15" s="153">
        <f>[7]STA_SP2_NO!$J$21</f>
        <v>0</v>
      </c>
      <c r="J15" s="81">
        <f>[8]STA_SP2_NO!$J$21</f>
        <v>0</v>
      </c>
      <c r="K15" s="153">
        <f>[9]STA_SP2_NO!$J$21</f>
        <v>0</v>
      </c>
      <c r="L15" s="81">
        <f>'[10]СП-2 (н.о.)'!$J$22</f>
        <v>0</v>
      </c>
      <c r="M15" s="153">
        <f>[11]STA_SP2_NO!$J$21</f>
        <v>0</v>
      </c>
      <c r="N15" s="37">
        <f t="shared" si="0"/>
        <v>2</v>
      </c>
    </row>
    <row r="16" spans="1:14" ht="57" thickBot="1" x14ac:dyDescent="0.3">
      <c r="A16" s="36">
        <v>12</v>
      </c>
      <c r="B16" s="61" t="s">
        <v>50</v>
      </c>
      <c r="C16" s="153">
        <f>[1]STA_SP2_NO!$J$22</f>
        <v>0</v>
      </c>
      <c r="D16" s="81">
        <f>[2]STA_SP2_NO!$J$22</f>
        <v>0</v>
      </c>
      <c r="E16" s="153">
        <f>[3]STA_SP2_NO!$J$22</f>
        <v>0</v>
      </c>
      <c r="F16" s="81">
        <f>[4]STA_SP2_NO!$J$22</f>
        <v>0</v>
      </c>
      <c r="G16" s="153">
        <f>[5]STA_SP2_NO!$J$22</f>
        <v>0</v>
      </c>
      <c r="H16" s="159">
        <f>[6]STA_SP2_NO!$J$22</f>
        <v>0</v>
      </c>
      <c r="I16" s="153">
        <f>[7]STA_SP2_NO!$J$22</f>
        <v>0</v>
      </c>
      <c r="J16" s="81">
        <f>[8]STA_SP2_NO!$J$22</f>
        <v>0</v>
      </c>
      <c r="K16" s="153">
        <f>[9]STA_SP2_NO!$J$22</f>
        <v>0</v>
      </c>
      <c r="L16" s="81">
        <f>'[10]СП-2 (н.о.)'!$J$23</f>
        <v>0</v>
      </c>
      <c r="M16" s="153">
        <f>[11]STA_SP2_NO!$J$22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[1]STA_SP2_NO!$J$23</f>
        <v>2</v>
      </c>
      <c r="D17" s="81">
        <f>[2]STA_SP2_NO!$J$23</f>
        <v>0</v>
      </c>
      <c r="E17" s="153">
        <f>[3]STA_SP2_NO!$J$23</f>
        <v>0</v>
      </c>
      <c r="F17" s="81">
        <f>[4]STA_SP2_NO!$J$23</f>
        <v>0</v>
      </c>
      <c r="G17" s="153">
        <f>[5]STA_SP2_NO!$J$23</f>
        <v>0</v>
      </c>
      <c r="H17" s="159">
        <f>[6]STA_SP2_NO!$J$23</f>
        <v>0</v>
      </c>
      <c r="I17" s="153">
        <f>[7]STA_SP2_NO!$J$23</f>
        <v>0</v>
      </c>
      <c r="J17" s="81">
        <f>[8]STA_SP2_NO!$J$23</f>
        <v>0</v>
      </c>
      <c r="K17" s="153">
        <f>[9]STA_SP2_NO!$J$23</f>
        <v>0</v>
      </c>
      <c r="L17" s="81">
        <f>'[10]СП-2 (н.о.)'!$J$24</f>
        <v>0</v>
      </c>
      <c r="M17" s="153">
        <f>[11]STA_SP2_NO!$J$23</f>
        <v>0</v>
      </c>
      <c r="N17" s="37">
        <f t="shared" si="0"/>
        <v>2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1491</v>
      </c>
      <c r="D18" s="46">
        <f t="shared" si="1"/>
        <v>2635</v>
      </c>
      <c r="E18" s="45">
        <f t="shared" si="1"/>
        <v>2031</v>
      </c>
      <c r="F18" s="46">
        <f t="shared" si="1"/>
        <v>2392</v>
      </c>
      <c r="G18" s="45">
        <f t="shared" si="1"/>
        <v>4069</v>
      </c>
      <c r="H18" s="46">
        <f t="shared" si="1"/>
        <v>2125</v>
      </c>
      <c r="I18" s="45">
        <f t="shared" si="1"/>
        <v>2325</v>
      </c>
      <c r="J18" s="46">
        <f t="shared" si="1"/>
        <v>4336</v>
      </c>
      <c r="K18" s="45">
        <f t="shared" si="1"/>
        <v>2297</v>
      </c>
      <c r="L18" s="46">
        <f>SUM(L5:L17)</f>
        <v>1886</v>
      </c>
      <c r="M18" s="45">
        <f t="shared" si="1"/>
        <v>2606</v>
      </c>
      <c r="N18" s="43">
        <f>SUM(C18:M18)</f>
        <v>28193</v>
      </c>
    </row>
    <row r="19" spans="1:14" ht="15.75" thickBot="1" x14ac:dyDescent="0.3">
      <c r="A19" s="128"/>
      <c r="B19" s="129"/>
      <c r="C19" s="50"/>
      <c r="D19" s="44"/>
      <c r="E19" s="50"/>
      <c r="F19" s="44"/>
      <c r="G19" s="50"/>
      <c r="H19" s="44"/>
      <c r="I19" s="50"/>
      <c r="J19" s="44"/>
      <c r="K19" s="50"/>
      <c r="L19" s="44"/>
      <c r="M19" s="50"/>
      <c r="N19" s="50"/>
    </row>
    <row r="20" spans="1:14" ht="15.75" thickBot="1" x14ac:dyDescent="0.3">
      <c r="A20" s="377" t="s">
        <v>53</v>
      </c>
      <c r="B20" s="378"/>
      <c r="C20" s="63">
        <f>C18/N18</f>
        <v>5.2885468023977582E-2</v>
      </c>
      <c r="D20" s="64">
        <f>D18/N18</f>
        <v>9.3462916326747775E-2</v>
      </c>
      <c r="E20" s="52">
        <f>E18/N18</f>
        <v>7.2039158656404076E-2</v>
      </c>
      <c r="F20" s="64">
        <f>F18/N18</f>
        <v>8.4843755542155855E-2</v>
      </c>
      <c r="G20" s="52">
        <f>G18/N18</f>
        <v>0.14432660589508034</v>
      </c>
      <c r="H20" s="64">
        <f>H18/N18</f>
        <v>7.5373319618344981E-2</v>
      </c>
      <c r="I20" s="52">
        <f>I18/N18</f>
        <v>8.2467279111836267E-2</v>
      </c>
      <c r="J20" s="64">
        <f>J18/N18</f>
        <v>0.1537970418188912</v>
      </c>
      <c r="K20" s="52">
        <f>K18/N18</f>
        <v>8.1474124782747487E-2</v>
      </c>
      <c r="L20" s="64">
        <f>L18/N18</f>
        <v>6.6896038023622886E-2</v>
      </c>
      <c r="M20" s="65">
        <f>M18/N18</f>
        <v>9.2434292200191531E-2</v>
      </c>
      <c r="N20" s="51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P8" sqref="P8"/>
    </sheetView>
  </sheetViews>
  <sheetFormatPr defaultRowHeight="15" x14ac:dyDescent="0.25"/>
  <cols>
    <col min="1" max="1" width="2.85546875" customWidth="1"/>
    <col min="2" max="2" width="26.5703125" customWidth="1"/>
    <col min="6" max="6" width="9.5703125" bestFit="1" customWidth="1"/>
    <col min="11" max="11" width="9.5703125" bestFit="1" customWidth="1"/>
    <col min="14" max="14" width="8.5703125" customWidth="1"/>
  </cols>
  <sheetData>
    <row r="1" spans="1:14" ht="32.25" customHeight="1" thickBot="1" x14ac:dyDescent="0.3">
      <c r="A1" s="157" t="s">
        <v>67</v>
      </c>
      <c r="B1" s="29"/>
      <c r="C1" s="314" t="s">
        <v>109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207" t="s">
        <v>36</v>
      </c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61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19" t="s">
        <v>9</v>
      </c>
      <c r="K3" s="380" t="s">
        <v>38</v>
      </c>
      <c r="L3" s="319" t="s">
        <v>93</v>
      </c>
      <c r="M3" s="363" t="s">
        <v>11</v>
      </c>
      <c r="N3" s="360"/>
    </row>
    <row r="4" spans="1:14" ht="15.75" thickBot="1" x14ac:dyDescent="0.3">
      <c r="A4" s="352"/>
      <c r="B4" s="354"/>
      <c r="C4" s="362"/>
      <c r="D4" s="356"/>
      <c r="E4" s="352"/>
      <c r="F4" s="356"/>
      <c r="G4" s="352"/>
      <c r="H4" s="356"/>
      <c r="I4" s="352"/>
      <c r="J4" s="352"/>
      <c r="K4" s="381"/>
      <c r="L4" s="352"/>
      <c r="M4" s="364"/>
      <c r="N4" s="354"/>
    </row>
    <row r="5" spans="1:14" ht="15.75" thickBot="1" x14ac:dyDescent="0.3">
      <c r="A5" s="34">
        <v>1</v>
      </c>
      <c r="B5" s="35" t="s">
        <v>39</v>
      </c>
      <c r="C5" s="153">
        <f>[1]STA_SP2_NO!$K$11</f>
        <v>100546.97</v>
      </c>
      <c r="D5" s="81">
        <f>[2]STA_SP2_NO!$K$11</f>
        <v>134090</v>
      </c>
      <c r="E5" s="153">
        <f>[3]STA_SP2_NO!$K$11</f>
        <v>98397</v>
      </c>
      <c r="F5" s="234">
        <f>[4]STA_SP2_NO!$K$11</f>
        <v>131015.88</v>
      </c>
      <c r="G5" s="153">
        <f>[5]STA_SP2_NO!$K$11</f>
        <v>271537</v>
      </c>
      <c r="H5" s="159">
        <f>[6]STA_SP2_NO!$K$11</f>
        <v>123401</v>
      </c>
      <c r="I5" s="153">
        <f>[7]STA_SP2_NO!$K$11</f>
        <v>103768.51</v>
      </c>
      <c r="J5" s="81">
        <f>[8]STA_SP2_NO!$K$11</f>
        <v>233015</v>
      </c>
      <c r="K5" s="153">
        <f>[9]STA_SP2_NO!$K$11</f>
        <v>108953</v>
      </c>
      <c r="L5" s="81">
        <f>'[10]СП-2 (н.о.)'!$K$12</f>
        <v>136013.12</v>
      </c>
      <c r="M5" s="153">
        <f>[11]STA_SP2_NO!$K$11</f>
        <v>135458</v>
      </c>
      <c r="N5" s="154">
        <f t="shared" ref="N5:N17" si="0">SUM(C5:M5)</f>
        <v>1576195.48</v>
      </c>
    </row>
    <row r="6" spans="1:14" ht="15.75" thickBot="1" x14ac:dyDescent="0.3">
      <c r="A6" s="36">
        <v>2</v>
      </c>
      <c r="B6" s="37" t="s">
        <v>40</v>
      </c>
      <c r="C6" s="153">
        <f>[1]STA_SP2_NO!$K$12</f>
        <v>10382.82</v>
      </c>
      <c r="D6" s="81">
        <f>[2]STA_SP2_NO!$K$12</f>
        <v>21335.89</v>
      </c>
      <c r="E6" s="153">
        <f>[3]STA_SP2_NO!$K$12</f>
        <v>12145</v>
      </c>
      <c r="F6" s="234">
        <f>[4]STA_SP2_NO!$K$12</f>
        <v>25664.63</v>
      </c>
      <c r="G6" s="153">
        <f>[5]STA_SP2_NO!$K$12</f>
        <v>22820</v>
      </c>
      <c r="H6" s="159">
        <f>[6]STA_SP2_NO!$K$12</f>
        <v>13286</v>
      </c>
      <c r="I6" s="153">
        <f>[7]STA_SP2_NO!$K$12</f>
        <v>9283.89</v>
      </c>
      <c r="J6" s="81">
        <f>[8]STA_SP2_NO!$K$12</f>
        <v>38417</v>
      </c>
      <c r="K6" s="153">
        <f>[9]STA_SP2_NO!$K$12</f>
        <v>16904</v>
      </c>
      <c r="L6" s="81">
        <f>'[10]СП-2 (н.о.)'!$K$13</f>
        <v>15454.3</v>
      </c>
      <c r="M6" s="153">
        <f>[11]STA_SP2_NO!$K$12</f>
        <v>15757</v>
      </c>
      <c r="N6" s="62">
        <f t="shared" si="0"/>
        <v>201450.52999999997</v>
      </c>
    </row>
    <row r="7" spans="1:14" ht="15.75" thickBot="1" x14ac:dyDescent="0.3">
      <c r="A7" s="36">
        <v>3</v>
      </c>
      <c r="B7" s="37" t="s">
        <v>41</v>
      </c>
      <c r="C7" s="153">
        <f>[1]STA_SP2_NO!$K$13</f>
        <v>436.17</v>
      </c>
      <c r="D7" s="81">
        <f>[2]STA_SP2_NO!$K$13</f>
        <v>2075.81</v>
      </c>
      <c r="E7" s="153">
        <f>[3]STA_SP2_NO!$K$13</f>
        <v>726</v>
      </c>
      <c r="F7" s="234">
        <f>[4]STA_SP2_NO!$K$13</f>
        <v>1451.56</v>
      </c>
      <c r="G7" s="153">
        <f>[5]STA_SP2_NO!$K$13</f>
        <v>5376</v>
      </c>
      <c r="H7" s="159">
        <f>[6]STA_SP2_NO!$K$13</f>
        <v>95</v>
      </c>
      <c r="I7" s="153">
        <f>[7]STA_SP2_NO!$K$13</f>
        <v>749.26</v>
      </c>
      <c r="J7" s="81">
        <f>[8]STA_SP2_NO!$K$13</f>
        <v>11136</v>
      </c>
      <c r="K7" s="153">
        <f>[9]STA_SP2_NO!$K$13</f>
        <v>831</v>
      </c>
      <c r="L7" s="81">
        <f>'[10]СП-2 (н.о.)'!$K$14</f>
        <v>634.22</v>
      </c>
      <c r="M7" s="153">
        <f>[11]STA_SP2_NO!$K$13</f>
        <v>2465</v>
      </c>
      <c r="N7" s="62">
        <f t="shared" si="0"/>
        <v>25976.020000000004</v>
      </c>
    </row>
    <row r="8" spans="1:14" ht="15.75" thickBot="1" x14ac:dyDescent="0.3">
      <c r="A8" s="36">
        <v>4</v>
      </c>
      <c r="B8" s="37" t="s">
        <v>42</v>
      </c>
      <c r="C8" s="153">
        <f>[1]STA_SP2_NO!$K$14</f>
        <v>226.68</v>
      </c>
      <c r="D8" s="81">
        <f>[2]STA_SP2_NO!$K$14</f>
        <v>374.16</v>
      </c>
      <c r="E8" s="153">
        <f>[3]STA_SP2_NO!$K$14</f>
        <v>375</v>
      </c>
      <c r="F8" s="234">
        <f>[4]STA_SP2_NO!$K$14</f>
        <v>861.24</v>
      </c>
      <c r="G8" s="153">
        <f>[5]STA_SP2_NO!$K$14</f>
        <v>1114</v>
      </c>
      <c r="H8" s="159">
        <f>[6]STA_SP2_NO!$K$14</f>
        <v>28</v>
      </c>
      <c r="I8" s="153">
        <f>[7]STA_SP2_NO!$K$14</f>
        <v>98.06</v>
      </c>
      <c r="J8" s="81">
        <f>[8]STA_SP2_NO!$K$14</f>
        <v>17</v>
      </c>
      <c r="K8" s="153">
        <f>[9]STA_SP2_NO!$K$14</f>
        <v>337</v>
      </c>
      <c r="L8" s="81">
        <f>'[10]СП-2 (н.о.)'!$K$15</f>
        <v>140.46</v>
      </c>
      <c r="M8" s="153">
        <f>[11]STA_SP2_NO!$K$14</f>
        <v>537</v>
      </c>
      <c r="N8" s="62">
        <f t="shared" si="0"/>
        <v>4108.6000000000004</v>
      </c>
    </row>
    <row r="9" spans="1:14" ht="15.75" thickBot="1" x14ac:dyDescent="0.3">
      <c r="A9" s="36">
        <v>5</v>
      </c>
      <c r="B9" s="37" t="s">
        <v>43</v>
      </c>
      <c r="C9" s="153">
        <f>[1]STA_SP2_NO!$K$15</f>
        <v>192.55</v>
      </c>
      <c r="D9" s="81">
        <f>[2]STA_SP2_NO!$K$15</f>
        <v>9.0500000000000007</v>
      </c>
      <c r="E9" s="153">
        <f>[3]STA_SP2_NO!$K$15</f>
        <v>70</v>
      </c>
      <c r="F9" s="234">
        <f>[4]STA_SP2_NO!$K$15</f>
        <v>207.8</v>
      </c>
      <c r="G9" s="153">
        <f>[5]STA_SP2_NO!$K$15</f>
        <v>334</v>
      </c>
      <c r="H9" s="159">
        <f>[6]STA_SP2_NO!$K$15</f>
        <v>178</v>
      </c>
      <c r="I9" s="153">
        <f>[7]STA_SP2_NO!$K$15</f>
        <v>529.34</v>
      </c>
      <c r="J9" s="81">
        <f>[8]STA_SP2_NO!$K$15</f>
        <v>165</v>
      </c>
      <c r="K9" s="153">
        <f>[9]STA_SP2_NO!$K$15</f>
        <v>1269</v>
      </c>
      <c r="L9" s="81">
        <f>'[10]СП-2 (н.о.)'!$K$16</f>
        <v>40.130000000000003</v>
      </c>
      <c r="M9" s="153">
        <f>[11]STA_SP2_NO!$K$15</f>
        <v>144</v>
      </c>
      <c r="N9" s="62">
        <f t="shared" si="0"/>
        <v>3138.8700000000003</v>
      </c>
    </row>
    <row r="10" spans="1:14" ht="15.75" thickBot="1" x14ac:dyDescent="0.3">
      <c r="A10" s="36">
        <v>6</v>
      </c>
      <c r="B10" s="37" t="s">
        <v>44</v>
      </c>
      <c r="C10" s="153">
        <f>[1]STA_SP2_NO!$K$16</f>
        <v>608.85</v>
      </c>
      <c r="D10" s="81">
        <f>[2]STA_SP2_NO!$K$16</f>
        <v>875.58</v>
      </c>
      <c r="E10" s="153">
        <f>[3]STA_SP2_NO!$K$16</f>
        <v>293</v>
      </c>
      <c r="F10" s="234">
        <f>[4]STA_SP2_NO!$K$16</f>
        <v>1747.65</v>
      </c>
      <c r="G10" s="153">
        <f>[5]STA_SP2_NO!$K$16</f>
        <v>1615</v>
      </c>
      <c r="H10" s="159">
        <f>[6]STA_SP2_NO!$K$16</f>
        <v>1008</v>
      </c>
      <c r="I10" s="153">
        <f>[7]STA_SP2_NO!$K$16</f>
        <v>743.55</v>
      </c>
      <c r="J10" s="81">
        <f>[8]STA_SP2_NO!$K$16</f>
        <v>4878</v>
      </c>
      <c r="K10" s="153">
        <f>[9]STA_SP2_NO!$K$16</f>
        <v>2025</v>
      </c>
      <c r="L10" s="81">
        <f>'[10]СП-2 (н.о.)'!$K$17</f>
        <v>427.39</v>
      </c>
      <c r="M10" s="153">
        <f>[11]STA_SP2_NO!$K$16</f>
        <v>3007</v>
      </c>
      <c r="N10" s="62">
        <f t="shared" si="0"/>
        <v>17229.02</v>
      </c>
    </row>
    <row r="11" spans="1:14" ht="15.75" thickBot="1" x14ac:dyDescent="0.3">
      <c r="A11" s="36">
        <v>7</v>
      </c>
      <c r="B11" s="37" t="s">
        <v>45</v>
      </c>
      <c r="C11" s="153">
        <f>[1]STA_SP2_NO!$K$17</f>
        <v>36.6</v>
      </c>
      <c r="D11" s="81">
        <f>[2]STA_SP2_NO!$K$17</f>
        <v>334.26</v>
      </c>
      <c r="E11" s="153">
        <f>[3]STA_SP2_NO!$K$17</f>
        <v>0</v>
      </c>
      <c r="F11" s="234">
        <f>[4]STA_SP2_NO!$K$17</f>
        <v>0</v>
      </c>
      <c r="G11" s="153">
        <f>[5]STA_SP2_NO!$K$17</f>
        <v>1</v>
      </c>
      <c r="H11" s="159">
        <f>[6]STA_SP2_NO!$K$17</f>
        <v>212</v>
      </c>
      <c r="I11" s="153">
        <f>[7]STA_SP2_NO!$K$17</f>
        <v>41.88</v>
      </c>
      <c r="J11" s="81">
        <f>[8]STA_SP2_NO!$K$17</f>
        <v>25</v>
      </c>
      <c r="K11" s="153">
        <f>[9]STA_SP2_NO!$K$17</f>
        <v>0</v>
      </c>
      <c r="L11" s="81">
        <f>'[10]СП-2 (н.о.)'!$K$18</f>
        <v>0</v>
      </c>
      <c r="M11" s="153">
        <f>[11]STA_SP2_NO!$K$17</f>
        <v>27</v>
      </c>
      <c r="N11" s="62">
        <f t="shared" si="0"/>
        <v>677.74</v>
      </c>
    </row>
    <row r="12" spans="1:14" ht="15.75" thickBot="1" x14ac:dyDescent="0.3">
      <c r="A12" s="36">
        <v>8</v>
      </c>
      <c r="B12" s="37" t="s">
        <v>46</v>
      </c>
      <c r="C12" s="153">
        <f>[1]STA_SP2_NO!$K$18</f>
        <v>434.42</v>
      </c>
      <c r="D12" s="81">
        <f>[2]STA_SP2_NO!$K$18</f>
        <v>1722.84</v>
      </c>
      <c r="E12" s="153">
        <f>[3]STA_SP2_NO!$K$18</f>
        <v>735</v>
      </c>
      <c r="F12" s="234">
        <f>[4]STA_SP2_NO!$K$18</f>
        <v>1525.73</v>
      </c>
      <c r="G12" s="153">
        <f>[5]STA_SP2_NO!$K$18</f>
        <v>210</v>
      </c>
      <c r="H12" s="159">
        <f>[6]STA_SP2_NO!$K$18</f>
        <v>134</v>
      </c>
      <c r="I12" s="153">
        <f>[7]STA_SP2_NO!$K$18</f>
        <v>0</v>
      </c>
      <c r="J12" s="81">
        <f>[8]STA_SP2_NO!$K$18</f>
        <v>380</v>
      </c>
      <c r="K12" s="153">
        <f>[9]STA_SP2_NO!$K$18</f>
        <v>893</v>
      </c>
      <c r="L12" s="81">
        <f>'[10]СП-2 (н.о.)'!$K$19</f>
        <v>254.72</v>
      </c>
      <c r="M12" s="153">
        <f>[11]STA_SP2_NO!$K$18</f>
        <v>630</v>
      </c>
      <c r="N12" s="62">
        <f t="shared" si="0"/>
        <v>6919.71</v>
      </c>
    </row>
    <row r="13" spans="1:14" ht="23.25" thickBot="1" x14ac:dyDescent="0.3">
      <c r="A13" s="36">
        <v>9</v>
      </c>
      <c r="B13" s="61" t="s">
        <v>47</v>
      </c>
      <c r="C13" s="153">
        <f>[1]STA_SP2_NO!$K$19</f>
        <v>0</v>
      </c>
      <c r="D13" s="81">
        <f>[2]STA_SP2_NO!$K$19</f>
        <v>0</v>
      </c>
      <c r="E13" s="153">
        <f>[3]STA_SP2_NO!$K$19</f>
        <v>0</v>
      </c>
      <c r="F13" s="234">
        <f>[4]STA_SP2_NO!$K$19</f>
        <v>0</v>
      </c>
      <c r="G13" s="153">
        <f>[5]STA_SP2_NO!$K$19</f>
        <v>0</v>
      </c>
      <c r="H13" s="159">
        <f>[6]STA_SP2_NO!$K$19</f>
        <v>0</v>
      </c>
      <c r="I13" s="153">
        <f>[7]STA_SP2_NO!$K$19</f>
        <v>0</v>
      </c>
      <c r="J13" s="81">
        <f>[8]STA_SP2_NO!$K$19</f>
        <v>0</v>
      </c>
      <c r="K13" s="153">
        <f>[9]STA_SP2_NO!$K$19</f>
        <v>0</v>
      </c>
      <c r="L13" s="81">
        <f>'[10]СП-2 (н.о.)'!$K$20</f>
        <v>0</v>
      </c>
      <c r="M13" s="153">
        <f>[11]STA_SP2_NO!$K$19</f>
        <v>0</v>
      </c>
      <c r="N13" s="37">
        <f t="shared" si="0"/>
        <v>0</v>
      </c>
    </row>
    <row r="14" spans="1:14" ht="34.5" thickBot="1" x14ac:dyDescent="0.3">
      <c r="A14" s="36">
        <v>10</v>
      </c>
      <c r="B14" s="211" t="s">
        <v>48</v>
      </c>
      <c r="C14" s="153">
        <f>[1]STA_SP2_NO!$K$20</f>
        <v>0</v>
      </c>
      <c r="D14" s="81">
        <f>[2]STA_SP2_NO!$K$20</f>
        <v>0</v>
      </c>
      <c r="E14" s="153">
        <f>[3]STA_SP2_NO!$K$20</f>
        <v>0</v>
      </c>
      <c r="F14" s="234">
        <f>[4]STA_SP2_NO!$K$20</f>
        <v>0</v>
      </c>
      <c r="G14" s="153">
        <f>[5]STA_SP2_NO!$K$20</f>
        <v>0</v>
      </c>
      <c r="H14" s="159">
        <f>[6]STA_SP2_NO!$K$20</f>
        <v>0</v>
      </c>
      <c r="I14" s="153">
        <f>[7]STA_SP2_NO!$K$20</f>
        <v>0</v>
      </c>
      <c r="J14" s="81">
        <f>[8]STA_SP2_NO!$K$20</f>
        <v>0</v>
      </c>
      <c r="K14" s="153">
        <f>[9]STA_SP2_NO!$K$20</f>
        <v>0</v>
      </c>
      <c r="L14" s="81">
        <f>'[10]СП-2 (н.о.)'!$K$21</f>
        <v>0</v>
      </c>
      <c r="M14" s="153">
        <f>[11]STA_SP2_NO!$K$20</f>
        <v>0</v>
      </c>
      <c r="N14" s="37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153">
        <f>[1]STA_SP2_NO!$K$21</f>
        <v>0</v>
      </c>
      <c r="D15" s="81">
        <f>[2]STA_SP2_NO!$K$21</f>
        <v>0</v>
      </c>
      <c r="E15" s="153">
        <f>[3]STA_SP2_NO!$K$21</f>
        <v>0</v>
      </c>
      <c r="F15" s="234">
        <f>[4]STA_SP2_NO!$K$21</f>
        <v>0</v>
      </c>
      <c r="G15" s="153">
        <f>[5]STA_SP2_NO!$K$21</f>
        <v>0</v>
      </c>
      <c r="H15" s="159">
        <f>[6]STA_SP2_NO!$K$21</f>
        <v>1278</v>
      </c>
      <c r="I15" s="153">
        <f>[7]STA_SP2_NO!$K$21</f>
        <v>0</v>
      </c>
      <c r="J15" s="81">
        <f>[8]STA_SP2_NO!$K$21</f>
        <v>0</v>
      </c>
      <c r="K15" s="153">
        <f>[9]STA_SP2_NO!$K$21</f>
        <v>0</v>
      </c>
      <c r="L15" s="81">
        <f>'[10]СП-2 (н.о.)'!$K$22</f>
        <v>0</v>
      </c>
      <c r="M15" s="153">
        <f>[11]STA_SP2_NO!$K$21</f>
        <v>0</v>
      </c>
      <c r="N15" s="37">
        <f t="shared" si="0"/>
        <v>1278</v>
      </c>
    </row>
    <row r="16" spans="1:14" ht="57" thickBot="1" x14ac:dyDescent="0.3">
      <c r="A16" s="36">
        <v>12</v>
      </c>
      <c r="B16" s="61" t="s">
        <v>50</v>
      </c>
      <c r="C16" s="153">
        <f>[1]STA_SP2_NO!$K$22</f>
        <v>0</v>
      </c>
      <c r="D16" s="81">
        <f>[2]STA_SP2_NO!$K$22</f>
        <v>0</v>
      </c>
      <c r="E16" s="153">
        <f>[3]STA_SP2_NO!$K$22</f>
        <v>0</v>
      </c>
      <c r="F16" s="234">
        <f>[4]STA_SP2_NO!$K$22</f>
        <v>0</v>
      </c>
      <c r="G16" s="153">
        <f>[5]STA_SP2_NO!$K$22</f>
        <v>0</v>
      </c>
      <c r="H16" s="159">
        <f>[6]STA_SP2_NO!$K$22</f>
        <v>0</v>
      </c>
      <c r="I16" s="153">
        <f>[7]STA_SP2_NO!$K$22</f>
        <v>0</v>
      </c>
      <c r="J16" s="81">
        <f>[8]STA_SP2_NO!$K$22</f>
        <v>0</v>
      </c>
      <c r="K16" s="153">
        <f>[9]STA_SP2_NO!$K$22</f>
        <v>0</v>
      </c>
      <c r="L16" s="81">
        <f>'[10]СП-2 (н.о.)'!$K$23</f>
        <v>0</v>
      </c>
      <c r="M16" s="153">
        <f>[11]STA_SP2_NO!$K$22</f>
        <v>0</v>
      </c>
      <c r="N16" s="37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153">
        <f>[1]STA_SP2_NO!$K$23</f>
        <v>324.86</v>
      </c>
      <c r="D17" s="81">
        <f>[2]STA_SP2_NO!$K$23</f>
        <v>0</v>
      </c>
      <c r="E17" s="153">
        <f>[3]STA_SP2_NO!$K$23</f>
        <v>0</v>
      </c>
      <c r="F17" s="234">
        <f>[4]STA_SP2_NO!$K$23</f>
        <v>0</v>
      </c>
      <c r="G17" s="153">
        <f>[5]STA_SP2_NO!$K$23</f>
        <v>0</v>
      </c>
      <c r="H17" s="159">
        <f>[6]STA_SP2_NO!$K$23</f>
        <v>0</v>
      </c>
      <c r="I17" s="153">
        <f>[7]STA_SP2_NO!$K$23</f>
        <v>0</v>
      </c>
      <c r="J17" s="81">
        <f>[8]STA_SP2_NO!$K$23</f>
        <v>0</v>
      </c>
      <c r="K17" s="153">
        <f>[9]STA_SP2_NO!$K$23</f>
        <v>0</v>
      </c>
      <c r="L17" s="81">
        <f>'[10]СП-2 (н.о.)'!$K$24</f>
        <v>0</v>
      </c>
      <c r="M17" s="153">
        <f>[11]STA_SP2_NO!$K$23</f>
        <v>0</v>
      </c>
      <c r="N17" s="37">
        <f t="shared" si="0"/>
        <v>324.86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113189.92000000001</v>
      </c>
      <c r="D18" s="46">
        <f>SUM(D5:D17)</f>
        <v>160817.59</v>
      </c>
      <c r="E18" s="45">
        <f t="shared" si="1"/>
        <v>112741</v>
      </c>
      <c r="F18" s="46">
        <f>SUM(F5:F17)</f>
        <v>162474.49</v>
      </c>
      <c r="G18" s="45">
        <f t="shared" si="1"/>
        <v>303007</v>
      </c>
      <c r="H18" s="46">
        <f t="shared" si="1"/>
        <v>139620</v>
      </c>
      <c r="I18" s="45">
        <f>SUM(I5:I17)</f>
        <v>115214.48999999999</v>
      </c>
      <c r="J18" s="46">
        <f t="shared" si="1"/>
        <v>288033</v>
      </c>
      <c r="K18" s="88">
        <f t="shared" si="1"/>
        <v>131212</v>
      </c>
      <c r="L18" s="46">
        <f>SUM(L5:L17)</f>
        <v>152964.34</v>
      </c>
      <c r="M18" s="45">
        <f t="shared" si="1"/>
        <v>158025</v>
      </c>
      <c r="N18" s="43">
        <f>SUM(N5:N17)</f>
        <v>1837298.8300000003</v>
      </c>
    </row>
    <row r="19" spans="1:14" ht="15.75" thickBot="1" x14ac:dyDescent="0.3"/>
    <row r="20" spans="1:14" ht="15.75" thickBot="1" x14ac:dyDescent="0.3">
      <c r="A20" s="377" t="s">
        <v>53</v>
      </c>
      <c r="B20" s="378"/>
      <c r="C20" s="63">
        <f>C18/N18</f>
        <v>6.1606701180994053E-2</v>
      </c>
      <c r="D20" s="64">
        <f>D18/N18</f>
        <v>8.7529359608855772E-2</v>
      </c>
      <c r="E20" s="52">
        <f>E18/N18</f>
        <v>6.1362364226836184E-2</v>
      </c>
      <c r="F20" s="64">
        <f>F18/N18</f>
        <v>8.8431172625304491E-2</v>
      </c>
      <c r="G20" s="52">
        <f>G18/N18</f>
        <v>0.16491982417470977</v>
      </c>
      <c r="H20" s="64">
        <f>H18/N18</f>
        <v>7.5991993093469712E-2</v>
      </c>
      <c r="I20" s="52">
        <f>I18/N18</f>
        <v>6.2708628623031323E-2</v>
      </c>
      <c r="J20" s="64">
        <f>J18/N18</f>
        <v>0.15676981626336742</v>
      </c>
      <c r="K20" s="52">
        <f>K18/N18</f>
        <v>7.1415709767800803E-2</v>
      </c>
      <c r="L20" s="64">
        <f>L18/N18</f>
        <v>8.3255014101326116E-2</v>
      </c>
      <c r="M20" s="65">
        <f>M18/N18</f>
        <v>8.6009416334304187E-2</v>
      </c>
      <c r="N20" s="210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activeCell="R27" sqref="R27"/>
    </sheetView>
  </sheetViews>
  <sheetFormatPr defaultRowHeight="15" x14ac:dyDescent="0.25"/>
  <cols>
    <col min="1" max="1" width="4" customWidth="1"/>
    <col min="2" max="2" width="21.5703125" customWidth="1"/>
  </cols>
  <sheetData>
    <row r="1" spans="1:14" ht="27.75" customHeight="1" thickBot="1" x14ac:dyDescent="0.3">
      <c r="A1" s="157"/>
      <c r="B1" s="29"/>
      <c r="C1" s="314" t="s">
        <v>110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60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72" t="s">
        <v>69</v>
      </c>
      <c r="D3" s="319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72" t="s">
        <v>10</v>
      </c>
      <c r="L3" s="319" t="s">
        <v>93</v>
      </c>
      <c r="M3" s="357" t="s">
        <v>11</v>
      </c>
      <c r="N3" s="360"/>
    </row>
    <row r="4" spans="1:14" ht="15.75" thickBot="1" x14ac:dyDescent="0.3">
      <c r="A4" s="352"/>
      <c r="B4" s="354"/>
      <c r="C4" s="374"/>
      <c r="D4" s="352"/>
      <c r="E4" s="352"/>
      <c r="F4" s="376"/>
      <c r="G4" s="352"/>
      <c r="H4" s="356"/>
      <c r="I4" s="352"/>
      <c r="J4" s="356"/>
      <c r="K4" s="374"/>
      <c r="L4" s="352"/>
      <c r="M4" s="352"/>
      <c r="N4" s="354"/>
    </row>
    <row r="5" spans="1:14" x14ac:dyDescent="0.25">
      <c r="A5" s="34">
        <v>1</v>
      </c>
      <c r="B5" s="35" t="s">
        <v>39</v>
      </c>
      <c r="C5" s="75">
        <f>[1]STA_SP2_NO!$J$25</f>
        <v>22</v>
      </c>
      <c r="D5" s="154">
        <f>[2]STA_SP2_NO!$J$25</f>
        <v>71</v>
      </c>
      <c r="E5" s="74">
        <f>[3]STA_SP2_NO!$J$25</f>
        <v>35</v>
      </c>
      <c r="F5" s="81">
        <f>[4]STA_SP2_NO!$J$25</f>
        <v>73</v>
      </c>
      <c r="G5" s="74">
        <f>[5]STA_SP2_NO!$J$25</f>
        <v>44</v>
      </c>
      <c r="H5" s="81">
        <f>[6]STA_SP2_NO!$J$25</f>
        <v>32</v>
      </c>
      <c r="I5" s="74">
        <f>[7]STA_SP2_NO!$J$25</f>
        <v>102</v>
      </c>
      <c r="J5" s="81">
        <f>[8]STA_SP2_NO!$J$25</f>
        <v>59</v>
      </c>
      <c r="K5" s="74">
        <f>[9]STA_SP2_NO!$J$25</f>
        <v>41</v>
      </c>
      <c r="L5" s="81">
        <f>'[10]СП-2 (н.о.)'!$J$26</f>
        <v>158</v>
      </c>
      <c r="M5" s="74">
        <f>[11]STA_SP2_NO!$J$25</f>
        <v>56</v>
      </c>
      <c r="N5" s="226">
        <f t="shared" ref="N5:N12" si="0">SUM(C5:M5)</f>
        <v>693</v>
      </c>
    </row>
    <row r="6" spans="1:14" x14ac:dyDescent="0.25">
      <c r="A6" s="36">
        <v>2</v>
      </c>
      <c r="B6" s="37" t="s">
        <v>40</v>
      </c>
      <c r="C6" s="75">
        <f>[1]STA_SP2_NO!$J$26</f>
        <v>34</v>
      </c>
      <c r="D6" s="154">
        <f>[2]STA_SP2_NO!$J$26</f>
        <v>164</v>
      </c>
      <c r="E6" s="74">
        <f>[3]STA_SP2_NO!$J$26</f>
        <v>40</v>
      </c>
      <c r="F6" s="81">
        <f>[4]STA_SP2_NO!$J$26</f>
        <v>101</v>
      </c>
      <c r="G6" s="74">
        <f>[5]STA_SP2_NO!$J$26</f>
        <v>30</v>
      </c>
      <c r="H6" s="81">
        <f>[6]STA_SP2_NO!$J$26</f>
        <v>22</v>
      </c>
      <c r="I6" s="74">
        <f>[7]STA_SP2_NO!$J$26</f>
        <v>0</v>
      </c>
      <c r="J6" s="81">
        <f>[8]STA_SP2_NO!$J$26</f>
        <v>75</v>
      </c>
      <c r="K6" s="74">
        <f>[9]STA_SP2_NO!$J$26</f>
        <v>69</v>
      </c>
      <c r="L6" s="81">
        <f>'[10]СП-2 (н.о.)'!$J$27</f>
        <v>10</v>
      </c>
      <c r="M6" s="74">
        <f>[11]STA_SP2_NO!$J$26</f>
        <v>53</v>
      </c>
      <c r="N6" s="62">
        <f t="shared" si="0"/>
        <v>598</v>
      </c>
    </row>
    <row r="7" spans="1:14" x14ac:dyDescent="0.25">
      <c r="A7" s="36">
        <v>3</v>
      </c>
      <c r="B7" s="37" t="s">
        <v>41</v>
      </c>
      <c r="C7" s="75">
        <f>[1]STA_SP2_NO!$J$27</f>
        <v>2</v>
      </c>
      <c r="D7" s="154">
        <f>[2]STA_SP2_NO!$J$27</f>
        <v>10</v>
      </c>
      <c r="E7" s="74">
        <f>[3]STA_SP2_NO!$J$27</f>
        <v>3</v>
      </c>
      <c r="F7" s="81">
        <f>[4]STA_SP2_NO!$J$27</f>
        <v>12</v>
      </c>
      <c r="G7" s="74">
        <f>[5]STA_SP2_NO!$J$27</f>
        <v>3</v>
      </c>
      <c r="H7" s="81">
        <f>[6]STA_SP2_NO!$J$27</f>
        <v>3</v>
      </c>
      <c r="I7" s="74">
        <f>[7]STA_SP2_NO!$J$27</f>
        <v>103</v>
      </c>
      <c r="J7" s="81">
        <f>[8]STA_SP2_NO!$J$27</f>
        <v>4</v>
      </c>
      <c r="K7" s="74">
        <f>[9]STA_SP2_NO!$J$27</f>
        <v>1</v>
      </c>
      <c r="L7" s="81">
        <f>'[10]СП-2 (н.о.)'!$J$28</f>
        <v>2</v>
      </c>
      <c r="M7" s="74">
        <f>[11]STA_SP2_NO!$J$27</f>
        <v>3</v>
      </c>
      <c r="N7" s="37">
        <f t="shared" si="0"/>
        <v>146</v>
      </c>
    </row>
    <row r="8" spans="1:14" x14ac:dyDescent="0.25">
      <c r="A8" s="36">
        <v>4</v>
      </c>
      <c r="B8" s="37" t="s">
        <v>42</v>
      </c>
      <c r="C8" s="75">
        <f>[1]STA_SP2_NO!$J$28</f>
        <v>0</v>
      </c>
      <c r="D8" s="154">
        <f>[2]STA_SP2_NO!$J$28</f>
        <v>0</v>
      </c>
      <c r="E8" s="74">
        <f>[3]STA_SP2_NO!$J$28</f>
        <v>0</v>
      </c>
      <c r="F8" s="81">
        <f>[4]STA_SP2_NO!$J$28</f>
        <v>0</v>
      </c>
      <c r="G8" s="74">
        <f>[5]STA_SP2_NO!$J$28</f>
        <v>0</v>
      </c>
      <c r="H8" s="81">
        <f>[6]STA_SP2_NO!$J$28</f>
        <v>0</v>
      </c>
      <c r="I8" s="74">
        <f>[7]STA_SP2_NO!$J$28</f>
        <v>0</v>
      </c>
      <c r="J8" s="81">
        <f>[8]STA_SP2_NO!$J$28</f>
        <v>0</v>
      </c>
      <c r="K8" s="74">
        <f>[9]STA_SP2_NO!$J$28</f>
        <v>1</v>
      </c>
      <c r="L8" s="81">
        <f>'[10]СП-2 (н.о.)'!$J$29</f>
        <v>0</v>
      </c>
      <c r="M8" s="74">
        <f>[11]STA_SP2_NO!$J$28</f>
        <v>0</v>
      </c>
      <c r="N8" s="37">
        <f t="shared" si="0"/>
        <v>1</v>
      </c>
    </row>
    <row r="9" spans="1:14" x14ac:dyDescent="0.25">
      <c r="A9" s="36">
        <v>5</v>
      </c>
      <c r="B9" s="37" t="s">
        <v>43</v>
      </c>
      <c r="C9" s="75">
        <f>[1]STA_SP2_NO!$J$29</f>
        <v>0</v>
      </c>
      <c r="D9" s="154">
        <f>[2]STA_SP2_NO!$J$29</f>
        <v>0</v>
      </c>
      <c r="E9" s="74">
        <f>[3]STA_SP2_NO!$J$29</f>
        <v>0</v>
      </c>
      <c r="F9" s="81">
        <f>[4]STA_SP2_NO!$J$29</f>
        <v>0</v>
      </c>
      <c r="G9" s="74">
        <f>[5]STA_SP2_NO!$J$29</f>
        <v>0</v>
      </c>
      <c r="H9" s="81">
        <f>[6]STA_SP2_NO!$J$29</f>
        <v>0</v>
      </c>
      <c r="I9" s="74">
        <f>[7]STA_SP2_NO!$J$29</f>
        <v>0</v>
      </c>
      <c r="J9" s="81">
        <f>[8]STA_SP2_NO!$J$29</f>
        <v>0</v>
      </c>
      <c r="K9" s="74">
        <f>[9]STA_SP2_NO!$J$29</f>
        <v>0</v>
      </c>
      <c r="L9" s="81">
        <f>'[10]СП-2 (н.о.)'!$J$30</f>
        <v>0</v>
      </c>
      <c r="M9" s="74">
        <f>[11]STA_SP2_NO!$J$29</f>
        <v>1</v>
      </c>
      <c r="N9" s="37">
        <f t="shared" si="0"/>
        <v>1</v>
      </c>
    </row>
    <row r="10" spans="1:14" x14ac:dyDescent="0.25">
      <c r="A10" s="36">
        <v>6</v>
      </c>
      <c r="B10" s="37" t="s">
        <v>44</v>
      </c>
      <c r="C10" s="75">
        <f>[1]STA_SP2_NO!$J$30</f>
        <v>0</v>
      </c>
      <c r="D10" s="154">
        <f>[2]STA_SP2_NO!$J$30</f>
        <v>0</v>
      </c>
      <c r="E10" s="74">
        <f>[3]STA_SP2_NO!$J$30</f>
        <v>0</v>
      </c>
      <c r="F10" s="81">
        <f>[4]STA_SP2_NO!$J$30</f>
        <v>1</v>
      </c>
      <c r="G10" s="74">
        <f>[5]STA_SP2_NO!$J$30</f>
        <v>0</v>
      </c>
      <c r="H10" s="81">
        <f>[6]STA_SP2_NO!$J$30</f>
        <v>0</v>
      </c>
      <c r="I10" s="74">
        <f>[7]STA_SP2_NO!$J$30</f>
        <v>0</v>
      </c>
      <c r="J10" s="81">
        <f>[8]STA_SP2_NO!$J$30</f>
        <v>1</v>
      </c>
      <c r="K10" s="74">
        <f>[9]STA_SP2_NO!$J$30</f>
        <v>1</v>
      </c>
      <c r="L10" s="81">
        <f>'[10]СП-2 (н.о.)'!$J$31</f>
        <v>0</v>
      </c>
      <c r="M10" s="74">
        <f>[11]STA_SP2_NO!$J$30</f>
        <v>0</v>
      </c>
      <c r="N10" s="37">
        <f t="shared" si="0"/>
        <v>3</v>
      </c>
    </row>
    <row r="11" spans="1:14" x14ac:dyDescent="0.25">
      <c r="A11" s="36">
        <v>7</v>
      </c>
      <c r="B11" s="37" t="s">
        <v>45</v>
      </c>
      <c r="C11" s="75">
        <f>[1]STA_SP2_NO!$J$31</f>
        <v>3</v>
      </c>
      <c r="D11" s="154">
        <f>[2]STA_SP2_NO!$J$31</f>
        <v>5</v>
      </c>
      <c r="E11" s="74">
        <f>[3]STA_SP2_NO!$J$31</f>
        <v>2</v>
      </c>
      <c r="F11" s="81">
        <f>[4]STA_SP2_NO!$J$31</f>
        <v>2</v>
      </c>
      <c r="G11" s="74">
        <f>[5]STA_SP2_NO!$J$31</f>
        <v>0</v>
      </c>
      <c r="H11" s="81">
        <f>[6]STA_SP2_NO!$J$31</f>
        <v>0</v>
      </c>
      <c r="I11" s="74">
        <f>[7]STA_SP2_NO!$J$31</f>
        <v>0</v>
      </c>
      <c r="J11" s="81">
        <f>[8]STA_SP2_NO!$J$31</f>
        <v>5</v>
      </c>
      <c r="K11" s="74">
        <f>[9]STA_SP2_NO!$J$31</f>
        <v>2</v>
      </c>
      <c r="L11" s="81">
        <f>'[10]СП-2 (н.о.)'!$J$32</f>
        <v>1</v>
      </c>
      <c r="M11" s="74">
        <f>[11]STA_SP2_NO!$J$31</f>
        <v>2</v>
      </c>
      <c r="N11" s="225">
        <f t="shared" si="0"/>
        <v>22</v>
      </c>
    </row>
    <row r="12" spans="1:14" ht="15.75" thickBot="1" x14ac:dyDescent="0.3">
      <c r="A12" s="38">
        <v>8</v>
      </c>
      <c r="B12" s="39" t="s">
        <v>46</v>
      </c>
      <c r="C12" s="75">
        <f>[1]STA_SP2_NO!$J$32</f>
        <v>0</v>
      </c>
      <c r="D12" s="154">
        <f>[2]STA_SP2_NO!$J$32</f>
        <v>0</v>
      </c>
      <c r="E12" s="74">
        <f>[3]STA_SP2_NO!$J$32</f>
        <v>0</v>
      </c>
      <c r="F12" s="81">
        <f>[4]STA_SP2_NO!$J$32</f>
        <v>0</v>
      </c>
      <c r="G12" s="74">
        <f>[5]STA_SP2_NO!$J$32</f>
        <v>0</v>
      </c>
      <c r="H12" s="81">
        <f>[6]STA_SP2_NO!$J$32</f>
        <v>0</v>
      </c>
      <c r="I12" s="74">
        <f>[7]STA_SP2_NO!$J$32</f>
        <v>0</v>
      </c>
      <c r="J12" s="81">
        <f>[8]STA_SP2_NO!$J$32</f>
        <v>0</v>
      </c>
      <c r="K12" s="74">
        <f>[9]STA_SP2_NO!$J$32</f>
        <v>0</v>
      </c>
      <c r="L12" s="81">
        <f>'[10]СП-2 (н.о.)'!$J$33</f>
        <v>0</v>
      </c>
      <c r="M12" s="74">
        <f>[11]STA_SP2_NO!$J$32</f>
        <v>0</v>
      </c>
      <c r="N12" s="224">
        <f t="shared" si="0"/>
        <v>0</v>
      </c>
    </row>
    <row r="13" spans="1:14" ht="15.75" thickBot="1" x14ac:dyDescent="0.3">
      <c r="A13" s="40"/>
      <c r="B13" s="41" t="s">
        <v>54</v>
      </c>
      <c r="C13" s="45">
        <f t="shared" ref="C13:N13" si="1">SUM(C5:C12)</f>
        <v>61</v>
      </c>
      <c r="D13" s="43">
        <f t="shared" si="1"/>
        <v>250</v>
      </c>
      <c r="E13" s="45">
        <f t="shared" si="1"/>
        <v>80</v>
      </c>
      <c r="F13" s="46">
        <f t="shared" si="1"/>
        <v>189</v>
      </c>
      <c r="G13" s="45">
        <f t="shared" si="1"/>
        <v>77</v>
      </c>
      <c r="H13" s="46">
        <f t="shared" si="1"/>
        <v>57</v>
      </c>
      <c r="I13" s="45">
        <f t="shared" si="1"/>
        <v>205</v>
      </c>
      <c r="J13" s="46">
        <f t="shared" si="1"/>
        <v>144</v>
      </c>
      <c r="K13" s="45">
        <f t="shared" si="1"/>
        <v>115</v>
      </c>
      <c r="L13" s="46">
        <f>SUM(L5:L12)</f>
        <v>171</v>
      </c>
      <c r="M13" s="45">
        <f t="shared" si="1"/>
        <v>115</v>
      </c>
      <c r="N13" s="43">
        <f t="shared" si="1"/>
        <v>1464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15.75" thickBot="1" x14ac:dyDescent="0.3">
      <c r="A16" s="384" t="s">
        <v>53</v>
      </c>
      <c r="B16" s="385"/>
      <c r="C16" s="63">
        <f>C13/N13</f>
        <v>4.1666666666666664E-2</v>
      </c>
      <c r="D16" s="64">
        <f>D13/N13</f>
        <v>0.17076502732240437</v>
      </c>
      <c r="E16" s="52">
        <f>E13/N13</f>
        <v>5.4644808743169397E-2</v>
      </c>
      <c r="F16" s="64">
        <f>F13/N13</f>
        <v>0.12909836065573771</v>
      </c>
      <c r="G16" s="52">
        <f>G13/N13</f>
        <v>5.2595628415300549E-2</v>
      </c>
      <c r="H16" s="64">
        <f>H13/N13</f>
        <v>3.8934426229508198E-2</v>
      </c>
      <c r="I16" s="52">
        <f>I13/N13</f>
        <v>0.14002732240437157</v>
      </c>
      <c r="J16" s="64">
        <f>J13/N13</f>
        <v>9.8360655737704916E-2</v>
      </c>
      <c r="K16" s="52">
        <f>K13/N13</f>
        <v>7.8551912568306015E-2</v>
      </c>
      <c r="L16" s="64">
        <f>L13/N13</f>
        <v>0.11680327868852459</v>
      </c>
      <c r="M16" s="65">
        <f>M13/N13</f>
        <v>7.8551912568306015E-2</v>
      </c>
      <c r="N16" s="210">
        <f>N13/N13</f>
        <v>1</v>
      </c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thickBot="1" x14ac:dyDescent="0.3">
      <c r="A18" s="1"/>
      <c r="B18" s="29"/>
      <c r="C18" s="314" t="s">
        <v>111</v>
      </c>
      <c r="D18" s="315"/>
      <c r="E18" s="315"/>
      <c r="F18" s="315"/>
      <c r="G18" s="315"/>
      <c r="H18" s="315"/>
      <c r="I18" s="315"/>
      <c r="J18" s="316"/>
      <c r="K18" s="316"/>
      <c r="L18" s="29"/>
      <c r="M18" s="29"/>
      <c r="N18" s="207" t="s">
        <v>36</v>
      </c>
    </row>
    <row r="19" spans="1:14" ht="15.75" thickBot="1" x14ac:dyDescent="0.3">
      <c r="A19" s="317" t="s">
        <v>0</v>
      </c>
      <c r="B19" s="319" t="s">
        <v>1</v>
      </c>
      <c r="C19" s="350" t="s">
        <v>2</v>
      </c>
      <c r="D19" s="350"/>
      <c r="E19" s="350"/>
      <c r="F19" s="350"/>
      <c r="G19" s="350"/>
      <c r="H19" s="350"/>
      <c r="I19" s="350"/>
      <c r="J19" s="350"/>
      <c r="K19" s="350"/>
      <c r="L19" s="350"/>
      <c r="M19" s="350"/>
      <c r="N19" s="319" t="s">
        <v>3</v>
      </c>
    </row>
    <row r="20" spans="1:14" x14ac:dyDescent="0.25">
      <c r="A20" s="351"/>
      <c r="B20" s="353"/>
      <c r="C20" s="372" t="s">
        <v>69</v>
      </c>
      <c r="D20" s="319" t="s">
        <v>4</v>
      </c>
      <c r="E20" s="357" t="s">
        <v>5</v>
      </c>
      <c r="F20" s="375" t="s">
        <v>6</v>
      </c>
      <c r="G20" s="357" t="s">
        <v>7</v>
      </c>
      <c r="H20" s="355" t="s">
        <v>8</v>
      </c>
      <c r="I20" s="357" t="s">
        <v>94</v>
      </c>
      <c r="J20" s="355" t="s">
        <v>9</v>
      </c>
      <c r="K20" s="372" t="s">
        <v>10</v>
      </c>
      <c r="L20" s="319" t="s">
        <v>93</v>
      </c>
      <c r="M20" s="357" t="s">
        <v>11</v>
      </c>
      <c r="N20" s="360"/>
    </row>
    <row r="21" spans="1:14" ht="15.75" thickBot="1" x14ac:dyDescent="0.3">
      <c r="A21" s="352"/>
      <c r="B21" s="354"/>
      <c r="C21" s="374"/>
      <c r="D21" s="352"/>
      <c r="E21" s="352"/>
      <c r="F21" s="376"/>
      <c r="G21" s="352"/>
      <c r="H21" s="356"/>
      <c r="I21" s="352"/>
      <c r="J21" s="356"/>
      <c r="K21" s="374"/>
      <c r="L21" s="352"/>
      <c r="M21" s="352"/>
      <c r="N21" s="354"/>
    </row>
    <row r="22" spans="1:14" x14ac:dyDescent="0.25">
      <c r="A22" s="34">
        <v>1</v>
      </c>
      <c r="B22" s="35" t="s">
        <v>39</v>
      </c>
      <c r="C22" s="75">
        <f>[1]STA_SP2_NO!$K$25</f>
        <v>5561.93</v>
      </c>
      <c r="D22" s="154">
        <f>[2]STA_SP2_NO!$K$25</f>
        <v>11432.43</v>
      </c>
      <c r="E22" s="74">
        <f>[3]STA_SP2_NO!$K$25</f>
        <v>7464</v>
      </c>
      <c r="F22" s="81">
        <f>[4]STA_SP2_NO!$K$25</f>
        <v>17449.98</v>
      </c>
      <c r="G22" s="74">
        <f>[5]STA_SP2_NO!$K$25</f>
        <v>15251</v>
      </c>
      <c r="H22" s="81">
        <f>[6]STA_SP2_NO!$K$25</f>
        <v>4611</v>
      </c>
      <c r="I22" s="74">
        <f>[7]STA_SP2_NO!$K$25</f>
        <v>17636.689999999999</v>
      </c>
      <c r="J22" s="81">
        <f>[8]STA_SP2_NO!$K$25</f>
        <v>10205</v>
      </c>
      <c r="K22" s="74">
        <f>[9]STA_SP2_NO!$K$25</f>
        <v>4683</v>
      </c>
      <c r="L22" s="81">
        <f>'[10]СП-2 (н.о.)'!$K$26</f>
        <v>38792.959999999999</v>
      </c>
      <c r="M22" s="74">
        <f>[11]STA_SP2_NO!$K$25</f>
        <v>14907</v>
      </c>
      <c r="N22" s="154">
        <f t="shared" ref="N22:N29" si="2">SUM(C22:M22)</f>
        <v>147994.99</v>
      </c>
    </row>
    <row r="23" spans="1:14" x14ac:dyDescent="0.25">
      <c r="A23" s="36">
        <v>2</v>
      </c>
      <c r="B23" s="37" t="s">
        <v>40</v>
      </c>
      <c r="C23" s="75">
        <f>[1]STA_SP2_NO!$K$26</f>
        <v>9996.23</v>
      </c>
      <c r="D23" s="154">
        <f>[2]STA_SP2_NO!$K$26</f>
        <v>42451</v>
      </c>
      <c r="E23" s="74">
        <f>[3]STA_SP2_NO!$K$26</f>
        <v>8145</v>
      </c>
      <c r="F23" s="81">
        <f>[4]STA_SP2_NO!$K$26</f>
        <v>27386.12</v>
      </c>
      <c r="G23" s="74">
        <f>[5]STA_SP2_NO!$K$26</f>
        <v>3860</v>
      </c>
      <c r="H23" s="81">
        <f>[6]STA_SP2_NO!$K$26</f>
        <v>7185</v>
      </c>
      <c r="I23" s="74">
        <f>[7]STA_SP2_NO!$K$26</f>
        <v>0</v>
      </c>
      <c r="J23" s="81">
        <f>[8]STA_SP2_NO!$K$26</f>
        <v>15599</v>
      </c>
      <c r="K23" s="74">
        <f>[9]STA_SP2_NO!$K$26</f>
        <v>18870</v>
      </c>
      <c r="L23" s="81">
        <f>'[10]СП-2 (н.о.)'!$K$27</f>
        <v>3859.73</v>
      </c>
      <c r="M23" s="74">
        <f>[11]STA_SP2_NO!$K$26</f>
        <v>8177</v>
      </c>
      <c r="N23" s="62">
        <f t="shared" si="2"/>
        <v>145529.07999999999</v>
      </c>
    </row>
    <row r="24" spans="1:14" x14ac:dyDescent="0.25">
      <c r="A24" s="36">
        <v>3</v>
      </c>
      <c r="B24" s="37" t="s">
        <v>41</v>
      </c>
      <c r="C24" s="75">
        <f>[1]STA_SP2_NO!$K$27</f>
        <v>478.12</v>
      </c>
      <c r="D24" s="154">
        <f>[2]STA_SP2_NO!$K$27</f>
        <v>1528.36</v>
      </c>
      <c r="E24" s="74">
        <f>[3]STA_SP2_NO!$K$27</f>
        <v>541</v>
      </c>
      <c r="F24" s="81">
        <f>[4]STA_SP2_NO!$K$27</f>
        <v>2158.11</v>
      </c>
      <c r="G24" s="74">
        <f>[5]STA_SP2_NO!$K$27</f>
        <v>463</v>
      </c>
      <c r="H24" s="81">
        <f>[6]STA_SP2_NO!$K$27</f>
        <v>168</v>
      </c>
      <c r="I24" s="74">
        <f>[7]STA_SP2_NO!$K$27</f>
        <v>197630.31</v>
      </c>
      <c r="J24" s="81">
        <f>[8]STA_SP2_NO!$K$27</f>
        <v>1527</v>
      </c>
      <c r="K24" s="74">
        <f>[9]STA_SP2_NO!$K$27</f>
        <v>106</v>
      </c>
      <c r="L24" s="81">
        <f>'[10]СП-2 (н.о.)'!$K$28</f>
        <v>2222.39</v>
      </c>
      <c r="M24" s="74">
        <f>[11]STA_SP2_NO!$K$27</f>
        <v>439</v>
      </c>
      <c r="N24" s="225">
        <f t="shared" si="2"/>
        <v>207261.29</v>
      </c>
    </row>
    <row r="25" spans="1:14" x14ac:dyDescent="0.25">
      <c r="A25" s="36">
        <v>4</v>
      </c>
      <c r="B25" s="37" t="s">
        <v>42</v>
      </c>
      <c r="C25" s="75">
        <f>[1]STA_SP2_NO!$K$28</f>
        <v>0</v>
      </c>
      <c r="D25" s="154">
        <f>[2]STA_SP2_NO!$K$28</f>
        <v>0</v>
      </c>
      <c r="E25" s="74">
        <f>[3]STA_SP2_NO!$K$28</f>
        <v>0</v>
      </c>
      <c r="F25" s="81">
        <f>[4]STA_SP2_NO!$K$28</f>
        <v>0</v>
      </c>
      <c r="G25" s="74">
        <f>[5]STA_SP2_NO!$K$28</f>
        <v>0</v>
      </c>
      <c r="H25" s="81">
        <f>[6]STA_SP2_NO!$K$28</f>
        <v>0</v>
      </c>
      <c r="I25" s="74">
        <f>[7]STA_SP2_NO!$K$28</f>
        <v>0</v>
      </c>
      <c r="J25" s="81">
        <f>[8]STA_SP2_NO!$K$28</f>
        <v>0</v>
      </c>
      <c r="K25" s="74">
        <f>[9]STA_SP2_NO!$K$28</f>
        <v>5</v>
      </c>
      <c r="L25" s="81">
        <f>'[10]СП-2 (н.о.)'!$K$29</f>
        <v>0</v>
      </c>
      <c r="M25" s="74">
        <f>[11]STA_SP2_NO!$K$28</f>
        <v>0</v>
      </c>
      <c r="N25" s="225">
        <f t="shared" si="2"/>
        <v>5</v>
      </c>
    </row>
    <row r="26" spans="1:14" x14ac:dyDescent="0.25">
      <c r="A26" s="36">
        <v>5</v>
      </c>
      <c r="B26" s="37" t="s">
        <v>43</v>
      </c>
      <c r="C26" s="75">
        <f>[1]STA_SP2_NO!$K$29</f>
        <v>0</v>
      </c>
      <c r="D26" s="154">
        <f>[2]STA_SP2_NO!$K$29</f>
        <v>0</v>
      </c>
      <c r="E26" s="74">
        <f>[3]STA_SP2_NO!$K$29</f>
        <v>0</v>
      </c>
      <c r="F26" s="81">
        <f>[4]STA_SP2_NO!$K$29</f>
        <v>0</v>
      </c>
      <c r="G26" s="74">
        <f>[5]STA_SP2_NO!$K$29</f>
        <v>0</v>
      </c>
      <c r="H26" s="81">
        <f>[6]STA_SP2_NO!$K$29</f>
        <v>0</v>
      </c>
      <c r="I26" s="74">
        <f>[7]STA_SP2_NO!$K$29</f>
        <v>0</v>
      </c>
      <c r="J26" s="81">
        <f>[8]STA_SP2_NO!$K$29</f>
        <v>54</v>
      </c>
      <c r="K26" s="74">
        <f>[9]STA_SP2_NO!$K$29</f>
        <v>0</v>
      </c>
      <c r="L26" s="81">
        <f>'[10]СП-2 (н.о.)'!$K$30</f>
        <v>0</v>
      </c>
      <c r="M26" s="74">
        <f>[11]STA_SP2_NO!$K$29</f>
        <v>92</v>
      </c>
      <c r="N26" s="37">
        <f t="shared" si="2"/>
        <v>146</v>
      </c>
    </row>
    <row r="27" spans="1:14" x14ac:dyDescent="0.25">
      <c r="A27" s="36">
        <v>6</v>
      </c>
      <c r="B27" s="37" t="s">
        <v>44</v>
      </c>
      <c r="C27" s="75">
        <f>[1]STA_SP2_NO!$K$30</f>
        <v>0</v>
      </c>
      <c r="D27" s="154">
        <f>[2]STA_SP2_NO!$K$30</f>
        <v>0</v>
      </c>
      <c r="E27" s="74">
        <f>[3]STA_SP2_NO!$K$30</f>
        <v>0</v>
      </c>
      <c r="F27" s="81">
        <f>[4]STA_SP2_NO!$K$30</f>
        <v>73.27</v>
      </c>
      <c r="G27" s="74">
        <f>[5]STA_SP2_NO!$K$30</f>
        <v>0</v>
      </c>
      <c r="H27" s="81">
        <f>[6]STA_SP2_NO!$K$30</f>
        <v>0</v>
      </c>
      <c r="I27" s="74">
        <f>[7]STA_SP2_NO!$K$30</f>
        <v>0</v>
      </c>
      <c r="J27" s="81">
        <f>[8]STA_SP2_NO!$K$30</f>
        <v>43</v>
      </c>
      <c r="K27" s="74">
        <f>[9]STA_SP2_NO!$K$30</f>
        <v>42</v>
      </c>
      <c r="L27" s="81">
        <f>'[10]СП-2 (н.о.)'!$K$31</f>
        <v>0</v>
      </c>
      <c r="M27" s="74">
        <f>[11]STA_SP2_NO!$K$30</f>
        <v>0</v>
      </c>
      <c r="N27" s="37">
        <f t="shared" si="2"/>
        <v>158.26999999999998</v>
      </c>
    </row>
    <row r="28" spans="1:14" x14ac:dyDescent="0.25">
      <c r="A28" s="36">
        <v>7</v>
      </c>
      <c r="B28" s="37" t="s">
        <v>45</v>
      </c>
      <c r="C28" s="75">
        <f>[1]STA_SP2_NO!$K$31</f>
        <v>86.84</v>
      </c>
      <c r="D28" s="154">
        <f>[2]STA_SP2_NO!$K$31</f>
        <v>272.07</v>
      </c>
      <c r="E28" s="74">
        <f>[3]STA_SP2_NO!$K$31</f>
        <v>87</v>
      </c>
      <c r="F28" s="81">
        <f>[4]STA_SP2_NO!$K$31</f>
        <v>2.2799999999999998</v>
      </c>
      <c r="G28" s="74">
        <f>[5]STA_SP2_NO!$K$31</f>
        <v>0</v>
      </c>
      <c r="H28" s="81">
        <f>[6]STA_SP2_NO!$K$31</f>
        <v>0</v>
      </c>
      <c r="I28" s="74">
        <f>[7]STA_SP2_NO!$K$31</f>
        <v>0</v>
      </c>
      <c r="J28" s="81">
        <f>[8]STA_SP2_NO!$K$31</f>
        <v>965</v>
      </c>
      <c r="K28" s="74">
        <f>[9]STA_SP2_NO!$K$31</f>
        <v>145</v>
      </c>
      <c r="L28" s="81">
        <f>'[10]СП-2 (н.о.)'!$K$32</f>
        <v>12.3</v>
      </c>
      <c r="M28" s="74">
        <f>[11]STA_SP2_NO!$K$31</f>
        <v>150</v>
      </c>
      <c r="N28" s="62">
        <f t="shared" si="2"/>
        <v>1720.49</v>
      </c>
    </row>
    <row r="29" spans="1:14" ht="15.75" thickBot="1" x14ac:dyDescent="0.3">
      <c r="A29" s="38">
        <v>8</v>
      </c>
      <c r="B29" s="39" t="s">
        <v>46</v>
      </c>
      <c r="C29" s="75">
        <f>[1]STA_SP2_NO!$K$32</f>
        <v>0</v>
      </c>
      <c r="D29" s="154">
        <f>[2]STA_SP2_NO!$K$32</f>
        <v>0</v>
      </c>
      <c r="E29" s="74">
        <f>[3]STA_SP2_NO!$K$32</f>
        <v>0</v>
      </c>
      <c r="F29" s="81">
        <f>[4]STA_SP2_NO!$K$32</f>
        <v>0</v>
      </c>
      <c r="G29" s="74">
        <f>[5]STA_SP2_NO!$K$32</f>
        <v>0</v>
      </c>
      <c r="H29" s="81">
        <f>[6]STA_SP2_NO!$K$32</f>
        <v>0</v>
      </c>
      <c r="I29" s="74">
        <f>[7]STA_SP2_NO!$K$32</f>
        <v>0</v>
      </c>
      <c r="J29" s="81">
        <f>[8]STA_SP2_NO!$K$32</f>
        <v>0</v>
      </c>
      <c r="K29" s="74">
        <f>[9]STA_SP2_NO!$K$32</f>
        <v>0</v>
      </c>
      <c r="L29" s="81">
        <f>'[10]СП-2 (н.о.)'!$K$33</f>
        <v>0</v>
      </c>
      <c r="M29" s="74">
        <f>[11]STA_SP2_NO!$K$32</f>
        <v>0</v>
      </c>
      <c r="N29" s="247">
        <f t="shared" si="2"/>
        <v>0</v>
      </c>
    </row>
    <row r="30" spans="1:14" ht="15.75" thickBot="1" x14ac:dyDescent="0.3">
      <c r="A30" s="66"/>
      <c r="B30" s="41" t="s">
        <v>3</v>
      </c>
      <c r="C30" s="160">
        <f>SUM(C22:C28)</f>
        <v>16123.12</v>
      </c>
      <c r="D30" s="56">
        <f t="shared" ref="D30:K30" si="3">SUM(D22:D29)</f>
        <v>55683.86</v>
      </c>
      <c r="E30" s="45">
        <f t="shared" si="3"/>
        <v>16237</v>
      </c>
      <c r="F30" s="130">
        <f>SUM(F22:F28)</f>
        <v>47069.759999999995</v>
      </c>
      <c r="G30" s="45">
        <f>SUM(G22:G28)</f>
        <v>19574</v>
      </c>
      <c r="H30" s="46">
        <f t="shared" si="3"/>
        <v>11964</v>
      </c>
      <c r="I30" s="45">
        <f>SUM(I22:I29)</f>
        <v>215267</v>
      </c>
      <c r="J30" s="46">
        <f t="shared" si="3"/>
        <v>28393</v>
      </c>
      <c r="K30" s="45">
        <f t="shared" si="3"/>
        <v>23851</v>
      </c>
      <c r="L30" s="46">
        <f>SUM(L22:L28)</f>
        <v>44887.380000000005</v>
      </c>
      <c r="M30" s="88">
        <f>SUM(M22:M29)</f>
        <v>23765</v>
      </c>
      <c r="N30" s="43">
        <f>SUM(C30:M30)</f>
        <v>502815.12</v>
      </c>
    </row>
    <row r="31" spans="1:14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thickBot="1" x14ac:dyDescent="0.3">
      <c r="A32" s="382" t="s">
        <v>53</v>
      </c>
      <c r="B32" s="383"/>
      <c r="C32" s="87">
        <f>C30/N30</f>
        <v>3.2065702399720994E-2</v>
      </c>
      <c r="D32" s="86">
        <f>D30/N30</f>
        <v>0.11074420355537438</v>
      </c>
      <c r="E32" s="87">
        <f>E30/N30</f>
        <v>3.229218723573786E-2</v>
      </c>
      <c r="F32" s="51">
        <f>F30/N30</f>
        <v>9.3612459386662822E-2</v>
      </c>
      <c r="G32" s="87">
        <f>G30/N30</f>
        <v>3.8928821392642289E-2</v>
      </c>
      <c r="H32" s="51">
        <f>H30/N30</f>
        <v>2.3794033878694817E-2</v>
      </c>
      <c r="I32" s="87">
        <f>I30/N30</f>
        <v>0.42812356159854542</v>
      </c>
      <c r="J32" s="51">
        <f>J30/N30</f>
        <v>5.6468071206768805E-2</v>
      </c>
      <c r="K32" s="87">
        <f>K30/N30</f>
        <v>4.7434929959942335E-2</v>
      </c>
      <c r="L32" s="51">
        <f>L30/N30</f>
        <v>8.9272136446493511E-2</v>
      </c>
      <c r="M32" s="87">
        <f>M30/N30</f>
        <v>4.7263892939416775E-2</v>
      </c>
      <c r="N32" s="51">
        <f>N30/N30</f>
        <v>1</v>
      </c>
    </row>
  </sheetData>
  <mergeCells count="34">
    <mergeCell ref="N2:N4"/>
    <mergeCell ref="C3:C4"/>
    <mergeCell ref="D3:D4"/>
    <mergeCell ref="E3:E4"/>
    <mergeCell ref="F3:F4"/>
    <mergeCell ref="G3:G4"/>
    <mergeCell ref="M3:M4"/>
    <mergeCell ref="A16:B16"/>
    <mergeCell ref="C1:K1"/>
    <mergeCell ref="A2:A4"/>
    <mergeCell ref="B2:B4"/>
    <mergeCell ref="C2:M2"/>
    <mergeCell ref="H3:H4"/>
    <mergeCell ref="I3:I4"/>
    <mergeCell ref="J3:J4"/>
    <mergeCell ref="K3:K4"/>
    <mergeCell ref="L3:L4"/>
    <mergeCell ref="N19:N21"/>
    <mergeCell ref="C20:C21"/>
    <mergeCell ref="D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A32:B32"/>
    <mergeCell ref="C18:K18"/>
    <mergeCell ref="A19:A21"/>
    <mergeCell ref="B19:B21"/>
    <mergeCell ref="C19:M19"/>
  </mergeCells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S15" sqref="S15"/>
    </sheetView>
  </sheetViews>
  <sheetFormatPr defaultRowHeight="15" x14ac:dyDescent="0.25"/>
  <cols>
    <col min="1" max="1" width="3.7109375" style="1" customWidth="1"/>
    <col min="2" max="2" width="22.5703125" customWidth="1"/>
  </cols>
  <sheetData>
    <row r="1" spans="1:14" ht="30" customHeight="1" thickBot="1" x14ac:dyDescent="0.3">
      <c r="B1" s="29"/>
      <c r="C1" s="314" t="s">
        <v>112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60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72" t="s">
        <v>69</v>
      </c>
      <c r="D3" s="319" t="s">
        <v>4</v>
      </c>
      <c r="E3" s="357" t="s">
        <v>5</v>
      </c>
      <c r="F3" s="375" t="s">
        <v>6</v>
      </c>
      <c r="G3" s="357" t="s">
        <v>7</v>
      </c>
      <c r="H3" s="355" t="s">
        <v>8</v>
      </c>
      <c r="I3" s="357" t="s">
        <v>94</v>
      </c>
      <c r="J3" s="355" t="s">
        <v>9</v>
      </c>
      <c r="K3" s="372" t="s">
        <v>10</v>
      </c>
      <c r="L3" s="319" t="s">
        <v>93</v>
      </c>
      <c r="M3" s="357" t="s">
        <v>11</v>
      </c>
      <c r="N3" s="360"/>
    </row>
    <row r="4" spans="1:14" ht="15.75" thickBot="1" x14ac:dyDescent="0.3">
      <c r="A4" s="352"/>
      <c r="B4" s="354"/>
      <c r="C4" s="374"/>
      <c r="D4" s="352"/>
      <c r="E4" s="352"/>
      <c r="F4" s="376"/>
      <c r="G4" s="352"/>
      <c r="H4" s="356"/>
      <c r="I4" s="352"/>
      <c r="J4" s="356"/>
      <c r="K4" s="374"/>
      <c r="L4" s="352"/>
      <c r="M4" s="352"/>
      <c r="N4" s="354"/>
    </row>
    <row r="5" spans="1:14" x14ac:dyDescent="0.25">
      <c r="A5" s="34">
        <v>1</v>
      </c>
      <c r="B5" s="35" t="s">
        <v>39</v>
      </c>
      <c r="C5" s="75">
        <f>[1]STA_SP2_NO!$J$34</f>
        <v>3</v>
      </c>
      <c r="D5" s="154">
        <f>[2]STA_SP2_NO!$J$34</f>
        <v>0</v>
      </c>
      <c r="E5" s="74">
        <f>[3]STA_SP2_NO!$J$34</f>
        <v>7</v>
      </c>
      <c r="F5" s="81">
        <f>[4]STA_SP2_NO!$J$34</f>
        <v>4</v>
      </c>
      <c r="G5" s="74">
        <f>[5]STA_SP2_NO!$J$34</f>
        <v>0</v>
      </c>
      <c r="H5" s="81">
        <f>[6]STA_SP2_NO!$J$34</f>
        <v>5</v>
      </c>
      <c r="I5" s="74">
        <f>[7]STA_SP2_NO!$J$34</f>
        <v>0</v>
      </c>
      <c r="J5" s="81">
        <f>[8]STA_SP2_NO!$J$34</f>
        <v>3</v>
      </c>
      <c r="K5" s="74">
        <f>[9]STA_SP2_NO!$J$34</f>
        <v>0</v>
      </c>
      <c r="L5" s="81">
        <f>'[10]СП-2 (н.о.)'!$J$35</f>
        <v>0</v>
      </c>
      <c r="M5" s="74">
        <f>[11]STA_SP2_NO!$J$34</f>
        <v>0</v>
      </c>
      <c r="N5" s="154">
        <f t="shared" ref="N5:N12" si="0">SUM(C5:M5)</f>
        <v>22</v>
      </c>
    </row>
    <row r="6" spans="1:14" x14ac:dyDescent="0.25">
      <c r="A6" s="36">
        <v>2</v>
      </c>
      <c r="B6" s="37" t="s">
        <v>40</v>
      </c>
      <c r="C6" s="75">
        <f>[1]STA_SP2_NO!$J$35</f>
        <v>0</v>
      </c>
      <c r="D6" s="154">
        <f>[2]STA_SP2_NO!$J$35</f>
        <v>0</v>
      </c>
      <c r="E6" s="74">
        <f>[3]STA_SP2_NO!$J$35</f>
        <v>0</v>
      </c>
      <c r="F6" s="81">
        <f>[4]STA_SP2_NO!$J$35</f>
        <v>0</v>
      </c>
      <c r="G6" s="74">
        <f>[5]STA_SP2_NO!$J$35</f>
        <v>0</v>
      </c>
      <c r="H6" s="81">
        <f>[6]STA_SP2_NO!$J$35</f>
        <v>0</v>
      </c>
      <c r="I6" s="74">
        <f>[7]STA_SP2_NO!$J$35</f>
        <v>0</v>
      </c>
      <c r="J6" s="81">
        <f>[8]STA_SP2_NO!$J$35</f>
        <v>0</v>
      </c>
      <c r="K6" s="74">
        <f>[9]STA_SP2_NO!$J$35</f>
        <v>0</v>
      </c>
      <c r="L6" s="81">
        <f>'[10]СП-2 (н.о.)'!$J$36</f>
        <v>0</v>
      </c>
      <c r="M6" s="74">
        <f>[11]STA_SP2_NO!$J$35</f>
        <v>0</v>
      </c>
      <c r="N6" s="62">
        <f t="shared" si="0"/>
        <v>0</v>
      </c>
    </row>
    <row r="7" spans="1:14" x14ac:dyDescent="0.25">
      <c r="A7" s="36">
        <v>3</v>
      </c>
      <c r="B7" s="37" t="s">
        <v>41</v>
      </c>
      <c r="C7" s="75">
        <f>[1]STA_SP2_NO!$J$36</f>
        <v>0</v>
      </c>
      <c r="D7" s="154">
        <f>[2]STA_SP2_NO!$J$36</f>
        <v>0</v>
      </c>
      <c r="E7" s="74">
        <f>[3]STA_SP2_NO!$J$36</f>
        <v>0</v>
      </c>
      <c r="F7" s="81">
        <f>[4]STA_SP2_NO!$J$36</f>
        <v>0</v>
      </c>
      <c r="G7" s="74">
        <f>[5]STA_SP2_NO!$J$36</f>
        <v>0</v>
      </c>
      <c r="H7" s="81">
        <f>[6]STA_SP2_NO!$J$36</f>
        <v>0</v>
      </c>
      <c r="I7" s="74">
        <f>[7]STA_SP2_NO!$J$36</f>
        <v>0</v>
      </c>
      <c r="J7" s="81">
        <f>[8]STA_SP2_NO!$J$36</f>
        <v>0</v>
      </c>
      <c r="K7" s="74">
        <f>[9]STA_SP2_NO!$J$36</f>
        <v>0</v>
      </c>
      <c r="L7" s="81">
        <f>'[10]СП-2 (н.о.)'!$J$37</f>
        <v>0</v>
      </c>
      <c r="M7" s="74">
        <f>[11]STA_SP2_NO!$J$36</f>
        <v>0</v>
      </c>
      <c r="N7" s="62">
        <f t="shared" si="0"/>
        <v>0</v>
      </c>
    </row>
    <row r="8" spans="1:14" x14ac:dyDescent="0.25">
      <c r="A8" s="36">
        <v>4</v>
      </c>
      <c r="B8" s="37" t="s">
        <v>42</v>
      </c>
      <c r="C8" s="75">
        <f>[1]STA_SP2_NO!$J$37</f>
        <v>0</v>
      </c>
      <c r="D8" s="154">
        <f>[2]STA_SP2_NO!$J$37</f>
        <v>0</v>
      </c>
      <c r="E8" s="74">
        <f>[3]STA_SP2_NO!$J$37</f>
        <v>0</v>
      </c>
      <c r="F8" s="81">
        <f>[4]STA_SP2_NO!$J$37</f>
        <v>0</v>
      </c>
      <c r="G8" s="74">
        <f>[5]STA_SP2_NO!$J$37</f>
        <v>0</v>
      </c>
      <c r="H8" s="81">
        <f>[6]STA_SP2_NO!$J$37</f>
        <v>0</v>
      </c>
      <c r="I8" s="74">
        <f>[7]STA_SP2_NO!$J$37</f>
        <v>0</v>
      </c>
      <c r="J8" s="81">
        <f>[8]STA_SP2_NO!$J$37</f>
        <v>0</v>
      </c>
      <c r="K8" s="74">
        <f>[9]STA_SP2_NO!$J$37</f>
        <v>0</v>
      </c>
      <c r="L8" s="81">
        <f>'[10]СП-2 (н.о.)'!$J$38</f>
        <v>0</v>
      </c>
      <c r="M8" s="74">
        <f>[11]STA_SP2_NO!$J$37</f>
        <v>0</v>
      </c>
      <c r="N8" s="62">
        <f t="shared" si="0"/>
        <v>0</v>
      </c>
    </row>
    <row r="9" spans="1:14" x14ac:dyDescent="0.25">
      <c r="A9" s="36">
        <v>5</v>
      </c>
      <c r="B9" s="37" t="s">
        <v>43</v>
      </c>
      <c r="C9" s="75">
        <f>[1]STA_SP2_NO!$J$38</f>
        <v>0</v>
      </c>
      <c r="D9" s="154">
        <f>[2]STA_SP2_NO!$J$38</f>
        <v>0</v>
      </c>
      <c r="E9" s="74">
        <f>[3]STA_SP2_NO!$J$38</f>
        <v>0</v>
      </c>
      <c r="F9" s="81">
        <f>[4]STA_SP2_NO!$J$38</f>
        <v>0</v>
      </c>
      <c r="G9" s="74">
        <f>[5]STA_SP2_NO!$J$38</f>
        <v>0</v>
      </c>
      <c r="H9" s="81">
        <f>[6]STA_SP2_NO!$J$38</f>
        <v>0</v>
      </c>
      <c r="I9" s="74">
        <f>[7]STA_SP2_NO!$J$38</f>
        <v>0</v>
      </c>
      <c r="J9" s="81">
        <f>[8]STA_SP2_NO!$J$38</f>
        <v>0</v>
      </c>
      <c r="K9" s="74">
        <f>[9]STA_SP2_NO!$J$38</f>
        <v>0</v>
      </c>
      <c r="L9" s="81">
        <f>'[10]СП-2 (н.о.)'!$J$39</f>
        <v>0</v>
      </c>
      <c r="M9" s="74">
        <f>[11]STA_SP2_NO!$J$38</f>
        <v>0</v>
      </c>
      <c r="N9" s="37">
        <f t="shared" si="0"/>
        <v>0</v>
      </c>
    </row>
    <row r="10" spans="1:14" x14ac:dyDescent="0.25">
      <c r="A10" s="36">
        <v>6</v>
      </c>
      <c r="B10" s="37" t="s">
        <v>44</v>
      </c>
      <c r="C10" s="75">
        <f>[1]STA_SP2_NO!$J$39</f>
        <v>0</v>
      </c>
      <c r="D10" s="154">
        <f>[2]STA_SP2_NO!$J$39</f>
        <v>0</v>
      </c>
      <c r="E10" s="74">
        <f>[3]STA_SP2_NO!$J$39</f>
        <v>2</v>
      </c>
      <c r="F10" s="81">
        <f>[4]STA_SP2_NO!$J$39</f>
        <v>0</v>
      </c>
      <c r="G10" s="74">
        <f>[5]STA_SP2_NO!$J$39</f>
        <v>0</v>
      </c>
      <c r="H10" s="81">
        <f>[6]STA_SP2_NO!$J$39</f>
        <v>0</v>
      </c>
      <c r="I10" s="74">
        <f>[7]STA_SP2_NO!$J$39</f>
        <v>0</v>
      </c>
      <c r="J10" s="81">
        <f>[8]STA_SP2_NO!$J$39</f>
        <v>0</v>
      </c>
      <c r="K10" s="74">
        <f>[9]STA_SP2_NO!$J$39</f>
        <v>0</v>
      </c>
      <c r="L10" s="81">
        <f>'[10]СП-2 (н.о.)'!$J$40</f>
        <v>0</v>
      </c>
      <c r="M10" s="74">
        <f>[11]STA_SP2_NO!$J$39</f>
        <v>0</v>
      </c>
      <c r="N10" s="37">
        <f t="shared" si="0"/>
        <v>2</v>
      </c>
    </row>
    <row r="11" spans="1:14" x14ac:dyDescent="0.25">
      <c r="A11" s="36">
        <v>7</v>
      </c>
      <c r="B11" s="37" t="s">
        <v>45</v>
      </c>
      <c r="C11" s="75">
        <f>[1]STA_SP2_NO!$J$40</f>
        <v>0</v>
      </c>
      <c r="D11" s="154">
        <f>[2]STA_SP2_NO!$J$40</f>
        <v>0</v>
      </c>
      <c r="E11" s="74">
        <f>[3]STA_SP2_NO!$J$40</f>
        <v>0</v>
      </c>
      <c r="F11" s="81">
        <f>[4]STA_SP2_NO!$J$40</f>
        <v>0</v>
      </c>
      <c r="G11" s="74">
        <f>[5]STA_SP2_NO!$J$40</f>
        <v>0</v>
      </c>
      <c r="H11" s="81">
        <f>[6]STA_SP2_NO!$J$40</f>
        <v>0</v>
      </c>
      <c r="I11" s="74">
        <f>[7]STA_SP2_NO!$J$40</f>
        <v>0</v>
      </c>
      <c r="J11" s="81">
        <f>[8]STA_SP2_NO!$J$40</f>
        <v>0</v>
      </c>
      <c r="K11" s="74">
        <f>[9]STA_SP2_NO!$J$40</f>
        <v>0</v>
      </c>
      <c r="L11" s="81">
        <f>'[10]СП-2 (н.о.)'!$J$41</f>
        <v>0</v>
      </c>
      <c r="M11" s="74">
        <f>[11]STA_SP2_NO!$J$40</f>
        <v>0</v>
      </c>
      <c r="N11" s="62">
        <f t="shared" si="0"/>
        <v>0</v>
      </c>
    </row>
    <row r="12" spans="1:14" ht="15.75" thickBot="1" x14ac:dyDescent="0.3">
      <c r="A12" s="38">
        <v>8</v>
      </c>
      <c r="B12" s="39" t="s">
        <v>46</v>
      </c>
      <c r="C12" s="75">
        <f>[1]STA_SP2_NO!$J$41</f>
        <v>0</v>
      </c>
      <c r="D12" s="154">
        <f>[2]STA_SP2_NO!$J$41</f>
        <v>0</v>
      </c>
      <c r="E12" s="74">
        <f>[3]STA_SP2_NO!$J$41</f>
        <v>0</v>
      </c>
      <c r="F12" s="81">
        <f>[4]STA_SP2_NO!$J$41</f>
        <v>0</v>
      </c>
      <c r="G12" s="74">
        <f>[5]STA_SP2_NO!$J$41</f>
        <v>0</v>
      </c>
      <c r="H12" s="81">
        <f>[6]STA_SP2_NO!$J$41</f>
        <v>0</v>
      </c>
      <c r="I12" s="74">
        <f>[7]STA_SP2_NO!$J$41</f>
        <v>0</v>
      </c>
      <c r="J12" s="81">
        <f>[8]STA_SP2_NO!$J$41</f>
        <v>0</v>
      </c>
      <c r="K12" s="74">
        <f>[9]STA_SP2_NO!$J$41</f>
        <v>0</v>
      </c>
      <c r="L12" s="81">
        <f>'[10]СП-2 (н.о.)'!$J$42</f>
        <v>0</v>
      </c>
      <c r="M12" s="74">
        <f>[11]STA_SP2_NO!$J$41</f>
        <v>0</v>
      </c>
      <c r="N12" s="39">
        <f t="shared" si="0"/>
        <v>0</v>
      </c>
    </row>
    <row r="13" spans="1:14" ht="15.75" thickBot="1" x14ac:dyDescent="0.3">
      <c r="A13" s="66"/>
      <c r="B13" s="41" t="s">
        <v>30</v>
      </c>
      <c r="C13" s="160">
        <f t="shared" ref="C13:N13" si="1">SUM(C5:C12)</f>
        <v>3</v>
      </c>
      <c r="D13" s="43">
        <f t="shared" si="1"/>
        <v>0</v>
      </c>
      <c r="E13" s="45">
        <f t="shared" si="1"/>
        <v>9</v>
      </c>
      <c r="F13" s="46">
        <f t="shared" si="1"/>
        <v>4</v>
      </c>
      <c r="G13" s="45">
        <f t="shared" si="1"/>
        <v>0</v>
      </c>
      <c r="H13" s="46">
        <f t="shared" si="1"/>
        <v>5</v>
      </c>
      <c r="I13" s="45">
        <f t="shared" si="1"/>
        <v>0</v>
      </c>
      <c r="J13" s="46">
        <f t="shared" si="1"/>
        <v>3</v>
      </c>
      <c r="K13" s="45">
        <f t="shared" si="1"/>
        <v>0</v>
      </c>
      <c r="L13" s="46">
        <f>SUM(L5:L12)</f>
        <v>0</v>
      </c>
      <c r="M13" s="45">
        <f t="shared" si="1"/>
        <v>0</v>
      </c>
      <c r="N13" s="43">
        <f t="shared" si="1"/>
        <v>24</v>
      </c>
    </row>
    <row r="14" spans="1:14" ht="15.75" thickBot="1" x14ac:dyDescent="0.3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thickBot="1" x14ac:dyDescent="0.3">
      <c r="A15" s="386" t="s">
        <v>53</v>
      </c>
      <c r="B15" s="387"/>
      <c r="C15" s="87">
        <f>C13/N13</f>
        <v>0.125</v>
      </c>
      <c r="D15" s="86">
        <f>D13/N13</f>
        <v>0</v>
      </c>
      <c r="E15" s="85">
        <f>E13/N13</f>
        <v>0.375</v>
      </c>
      <c r="F15" s="51">
        <f>F13/N13</f>
        <v>0.16666666666666666</v>
      </c>
      <c r="G15" s="85">
        <f>G13/N13</f>
        <v>0</v>
      </c>
      <c r="H15" s="51">
        <f>H13/N13</f>
        <v>0.20833333333333334</v>
      </c>
      <c r="I15" s="85">
        <f>I13/N13</f>
        <v>0</v>
      </c>
      <c r="J15" s="51">
        <f>J13/N13</f>
        <v>0.125</v>
      </c>
      <c r="K15" s="85">
        <f>K13/N13</f>
        <v>0</v>
      </c>
      <c r="L15" s="51">
        <f>L13/N13</f>
        <v>0</v>
      </c>
      <c r="M15" s="85">
        <f>M13/N13</f>
        <v>0</v>
      </c>
      <c r="N15" s="51">
        <f>N13/N13</f>
        <v>1</v>
      </c>
    </row>
    <row r="16" spans="1:14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15.75" thickBot="1" x14ac:dyDescent="0.3">
      <c r="B17" s="29"/>
      <c r="C17" s="314" t="s">
        <v>113</v>
      </c>
      <c r="D17" s="315"/>
      <c r="E17" s="315"/>
      <c r="F17" s="315"/>
      <c r="G17" s="315"/>
      <c r="H17" s="315"/>
      <c r="I17" s="315"/>
      <c r="J17" s="316"/>
      <c r="K17" s="316"/>
      <c r="L17" s="29"/>
      <c r="M17" s="29"/>
      <c r="N17" s="207" t="s">
        <v>36</v>
      </c>
    </row>
    <row r="18" spans="1:14" ht="15.75" thickBot="1" x14ac:dyDescent="0.3">
      <c r="A18" s="317" t="s">
        <v>0</v>
      </c>
      <c r="B18" s="319" t="s">
        <v>1</v>
      </c>
      <c r="C18" s="350" t="s">
        <v>2</v>
      </c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19" t="s">
        <v>3</v>
      </c>
    </row>
    <row r="19" spans="1:14" x14ac:dyDescent="0.25">
      <c r="A19" s="351"/>
      <c r="B19" s="353"/>
      <c r="C19" s="372" t="s">
        <v>69</v>
      </c>
      <c r="D19" s="319" t="s">
        <v>4</v>
      </c>
      <c r="E19" s="357" t="s">
        <v>5</v>
      </c>
      <c r="F19" s="375" t="s">
        <v>6</v>
      </c>
      <c r="G19" s="357" t="s">
        <v>7</v>
      </c>
      <c r="H19" s="355" t="s">
        <v>8</v>
      </c>
      <c r="I19" s="357" t="s">
        <v>94</v>
      </c>
      <c r="J19" s="355" t="s">
        <v>9</v>
      </c>
      <c r="K19" s="372" t="s">
        <v>10</v>
      </c>
      <c r="L19" s="319" t="s">
        <v>93</v>
      </c>
      <c r="M19" s="357" t="s">
        <v>11</v>
      </c>
      <c r="N19" s="360"/>
    </row>
    <row r="20" spans="1:14" ht="15.75" thickBot="1" x14ac:dyDescent="0.3">
      <c r="A20" s="352"/>
      <c r="B20" s="354"/>
      <c r="C20" s="374"/>
      <c r="D20" s="352"/>
      <c r="E20" s="352"/>
      <c r="F20" s="376"/>
      <c r="G20" s="352"/>
      <c r="H20" s="356"/>
      <c r="I20" s="352"/>
      <c r="J20" s="356"/>
      <c r="K20" s="374"/>
      <c r="L20" s="352"/>
      <c r="M20" s="352"/>
      <c r="N20" s="354"/>
    </row>
    <row r="21" spans="1:14" x14ac:dyDescent="0.25">
      <c r="A21" s="34">
        <v>1</v>
      </c>
      <c r="B21" s="35" t="s">
        <v>39</v>
      </c>
      <c r="C21" s="75">
        <f>[1]STA_SP2_NO!$K$34</f>
        <v>736.35</v>
      </c>
      <c r="D21" s="154">
        <f>[2]STA_SP2_NO!$K$34</f>
        <v>346.37</v>
      </c>
      <c r="E21" s="74">
        <f>[3]STA_SP2_NO!$K$34</f>
        <v>1824</v>
      </c>
      <c r="F21" s="81">
        <f>[4]STA_SP2_NO!$K$34</f>
        <v>134.37</v>
      </c>
      <c r="G21" s="74">
        <f>[5]STA_SP2_NO!$K$34</f>
        <v>26</v>
      </c>
      <c r="H21" s="81">
        <f>[6]STA_SP2_NO!$K$34</f>
        <v>480</v>
      </c>
      <c r="I21" s="74">
        <f>[7]STA_SP2_NO!$K$34</f>
        <v>0</v>
      </c>
      <c r="J21" s="81">
        <f>[8]STA_SP2_NO!$K$34</f>
        <v>209</v>
      </c>
      <c r="K21" s="74">
        <f>[9]STA_SP2_NO!$K$34</f>
        <v>0</v>
      </c>
      <c r="L21" s="81">
        <f>'[10]СП-2 (н.о.)'!$K$35</f>
        <v>0</v>
      </c>
      <c r="M21" s="74">
        <f>[11]STA_SP2_NO!$K$34</f>
        <v>0</v>
      </c>
      <c r="N21" s="154">
        <f t="shared" ref="N21:N28" si="2">SUM(C21:M21)</f>
        <v>3756.09</v>
      </c>
    </row>
    <row r="22" spans="1:14" x14ac:dyDescent="0.25">
      <c r="A22" s="36">
        <v>2</v>
      </c>
      <c r="B22" s="37" t="s">
        <v>40</v>
      </c>
      <c r="C22" s="75">
        <f>[1]STA_SP2_NO!$K$35</f>
        <v>0</v>
      </c>
      <c r="D22" s="154">
        <f>[2]STA_SP2_NO!$K$35</f>
        <v>0</v>
      </c>
      <c r="E22" s="74">
        <f>[3]STA_SP2_NO!$K$35</f>
        <v>0</v>
      </c>
      <c r="F22" s="81">
        <f>[4]STA_SP2_NO!$K$35</f>
        <v>0</v>
      </c>
      <c r="G22" s="74">
        <f>[5]STA_SP2_NO!$K$35</f>
        <v>0</v>
      </c>
      <c r="H22" s="81">
        <f>[6]STA_SP2_NO!$K$35</f>
        <v>0</v>
      </c>
      <c r="I22" s="74">
        <f>[7]STA_SP2_NO!$K$35</f>
        <v>0</v>
      </c>
      <c r="J22" s="81">
        <f>[8]STA_SP2_NO!$K$35</f>
        <v>0</v>
      </c>
      <c r="K22" s="74">
        <f>[9]STA_SP2_NO!$K$35</f>
        <v>0</v>
      </c>
      <c r="L22" s="81">
        <f>'[10]СП-2 (н.о.)'!$K$36</f>
        <v>0</v>
      </c>
      <c r="M22" s="74">
        <f>[11]STA_SP2_NO!$K$35</f>
        <v>0</v>
      </c>
      <c r="N22" s="62">
        <f t="shared" si="2"/>
        <v>0</v>
      </c>
    </row>
    <row r="23" spans="1:14" x14ac:dyDescent="0.25">
      <c r="A23" s="36">
        <v>3</v>
      </c>
      <c r="B23" s="37" t="s">
        <v>41</v>
      </c>
      <c r="C23" s="75">
        <f>[1]STA_SP2_NO!$K$36</f>
        <v>0</v>
      </c>
      <c r="D23" s="154">
        <f>[2]STA_SP2_NO!$K$36</f>
        <v>0</v>
      </c>
      <c r="E23" s="74">
        <f>[3]STA_SP2_NO!$K$36</f>
        <v>0</v>
      </c>
      <c r="F23" s="81">
        <f>[4]STA_SP2_NO!$K$36</f>
        <v>0</v>
      </c>
      <c r="G23" s="74">
        <f>[5]STA_SP2_NO!$K$36</f>
        <v>0</v>
      </c>
      <c r="H23" s="81">
        <f>[6]STA_SP2_NO!$K$36</f>
        <v>0</v>
      </c>
      <c r="I23" s="74">
        <f>[7]STA_SP2_NO!$K$36</f>
        <v>0</v>
      </c>
      <c r="J23" s="81">
        <f>[8]STA_SP2_NO!$K$36</f>
        <v>0</v>
      </c>
      <c r="K23" s="74">
        <f>[9]STA_SP2_NO!$K$36</f>
        <v>0</v>
      </c>
      <c r="L23" s="81">
        <f>'[10]СП-2 (н.о.)'!$K$37</f>
        <v>0</v>
      </c>
      <c r="M23" s="74">
        <f>[11]STA_SP2_NO!$K$36</f>
        <v>0</v>
      </c>
      <c r="N23" s="62">
        <f t="shared" si="2"/>
        <v>0</v>
      </c>
    </row>
    <row r="24" spans="1:14" x14ac:dyDescent="0.25">
      <c r="A24" s="36">
        <v>4</v>
      </c>
      <c r="B24" s="37" t="s">
        <v>42</v>
      </c>
      <c r="C24" s="75">
        <f>[1]STA_SP2_NO!$K$37</f>
        <v>0</v>
      </c>
      <c r="D24" s="154">
        <f>[2]STA_SP2_NO!$K$37</f>
        <v>0</v>
      </c>
      <c r="E24" s="74">
        <f>[3]STA_SP2_NO!$K$37</f>
        <v>0</v>
      </c>
      <c r="F24" s="81">
        <f>[4]STA_SP2_NO!$K$37</f>
        <v>0</v>
      </c>
      <c r="G24" s="74">
        <f>[5]STA_SP2_NO!$K$37</f>
        <v>0</v>
      </c>
      <c r="H24" s="81">
        <f>[6]STA_SP2_NO!$K$37</f>
        <v>0</v>
      </c>
      <c r="I24" s="74">
        <f>[7]STA_SP2_NO!$K$37</f>
        <v>0</v>
      </c>
      <c r="J24" s="81">
        <f>[8]STA_SP2_NO!$K$37</f>
        <v>0</v>
      </c>
      <c r="K24" s="74">
        <f>[9]STA_SP2_NO!$K$37</f>
        <v>0</v>
      </c>
      <c r="L24" s="81">
        <f>'[10]СП-2 (н.о.)'!$K$38</f>
        <v>0</v>
      </c>
      <c r="M24" s="74">
        <f>[11]STA_SP2_NO!$K$37</f>
        <v>0</v>
      </c>
      <c r="N24" s="62">
        <f t="shared" si="2"/>
        <v>0</v>
      </c>
    </row>
    <row r="25" spans="1:14" x14ac:dyDescent="0.25">
      <c r="A25" s="36">
        <v>5</v>
      </c>
      <c r="B25" s="37" t="s">
        <v>43</v>
      </c>
      <c r="C25" s="75">
        <f>[1]STA_SP2_NO!$K$38</f>
        <v>0</v>
      </c>
      <c r="D25" s="154">
        <f>[2]STA_SP2_NO!$K$38</f>
        <v>0</v>
      </c>
      <c r="E25" s="74">
        <f>[3]STA_SP2_NO!$K$38</f>
        <v>0</v>
      </c>
      <c r="F25" s="81">
        <f>[4]STA_SP2_NO!$K$38</f>
        <v>0</v>
      </c>
      <c r="G25" s="74">
        <f>[5]STA_SP2_NO!$K$38</f>
        <v>0</v>
      </c>
      <c r="H25" s="81">
        <f>[6]STA_SP2_NO!$K$38</f>
        <v>0</v>
      </c>
      <c r="I25" s="74">
        <f>[7]STA_SP2_NO!$K$38</f>
        <v>0</v>
      </c>
      <c r="J25" s="81">
        <f>[8]STA_SP2_NO!$K$38</f>
        <v>0</v>
      </c>
      <c r="K25" s="74">
        <f>[9]STA_SP2_NO!$K$38</f>
        <v>0</v>
      </c>
      <c r="L25" s="81">
        <f>'[10]СП-2 (н.о.)'!$K$39</f>
        <v>0</v>
      </c>
      <c r="M25" s="74">
        <f>[11]STA_SP2_NO!$K$38</f>
        <v>0</v>
      </c>
      <c r="N25" s="37">
        <f t="shared" si="2"/>
        <v>0</v>
      </c>
    </row>
    <row r="26" spans="1:14" x14ac:dyDescent="0.25">
      <c r="A26" s="36">
        <v>6</v>
      </c>
      <c r="B26" s="37" t="s">
        <v>44</v>
      </c>
      <c r="C26" s="75">
        <f>[1]STA_SP2_NO!$K$39</f>
        <v>0</v>
      </c>
      <c r="D26" s="154">
        <f>[2]STA_SP2_NO!$K$39</f>
        <v>0</v>
      </c>
      <c r="E26" s="74">
        <f>[3]STA_SP2_NO!$K$39</f>
        <v>152</v>
      </c>
      <c r="F26" s="81">
        <f>[4]STA_SP2_NO!$K$39</f>
        <v>0</v>
      </c>
      <c r="G26" s="74">
        <f>[5]STA_SP2_NO!$K$39</f>
        <v>0</v>
      </c>
      <c r="H26" s="81">
        <f>[6]STA_SP2_NO!$K$39</f>
        <v>0</v>
      </c>
      <c r="I26" s="74">
        <f>[7]STA_SP2_NO!$K$39</f>
        <v>0</v>
      </c>
      <c r="J26" s="81">
        <f>[8]STA_SP2_NO!$K$39</f>
        <v>0</v>
      </c>
      <c r="K26" s="74">
        <f>[9]STA_SP2_NO!$K$39</f>
        <v>0</v>
      </c>
      <c r="L26" s="81">
        <f>'[10]СП-2 (н.о.)'!$K$40</f>
        <v>0</v>
      </c>
      <c r="M26" s="74">
        <f>[11]STA_SP2_NO!$K$39</f>
        <v>0</v>
      </c>
      <c r="N26" s="37">
        <f t="shared" si="2"/>
        <v>152</v>
      </c>
    </row>
    <row r="27" spans="1:14" x14ac:dyDescent="0.25">
      <c r="A27" s="36">
        <v>7</v>
      </c>
      <c r="B27" s="37" t="s">
        <v>45</v>
      </c>
      <c r="C27" s="75">
        <f>[1]STA_SP2_NO!$K$40</f>
        <v>0</v>
      </c>
      <c r="D27" s="154">
        <f>[2]STA_SP2_NO!$K$40</f>
        <v>0</v>
      </c>
      <c r="E27" s="74">
        <f>[3]STA_SP2_NO!$K$40</f>
        <v>0</v>
      </c>
      <c r="F27" s="81">
        <f>[4]STA_SP2_NO!$K$40</f>
        <v>0</v>
      </c>
      <c r="G27" s="74">
        <f>[5]STA_SP2_NO!$K$40</f>
        <v>0</v>
      </c>
      <c r="H27" s="81">
        <f>[6]STA_SP2_NO!$K$40</f>
        <v>0</v>
      </c>
      <c r="I27" s="74">
        <f>[7]STA_SP2_NO!$K$40</f>
        <v>0</v>
      </c>
      <c r="J27" s="81">
        <f>[8]STA_SP2_NO!$K$40</f>
        <v>0</v>
      </c>
      <c r="K27" s="74">
        <f>[9]STA_SP2_NO!$K$40</f>
        <v>0</v>
      </c>
      <c r="L27" s="81">
        <f>'[10]СП-2 (н.о.)'!$K$41</f>
        <v>0</v>
      </c>
      <c r="M27" s="74">
        <f>[11]STA_SP2_NO!$K$40</f>
        <v>0</v>
      </c>
      <c r="N27" s="62">
        <f t="shared" si="2"/>
        <v>0</v>
      </c>
    </row>
    <row r="28" spans="1:14" ht="15.75" thickBot="1" x14ac:dyDescent="0.3">
      <c r="A28" s="38">
        <v>8</v>
      </c>
      <c r="B28" s="39" t="s">
        <v>46</v>
      </c>
      <c r="C28" s="75">
        <f>[1]STA_SP2_NO!$K$41</f>
        <v>0</v>
      </c>
      <c r="D28" s="154">
        <f>[2]STA_SP2_NO!$K$41</f>
        <v>0</v>
      </c>
      <c r="E28" s="74">
        <f>[3]STA_SP2_NO!$K$41</f>
        <v>0</v>
      </c>
      <c r="F28" s="81">
        <f>[4]STA_SP2_NO!$K$41</f>
        <v>0</v>
      </c>
      <c r="G28" s="74">
        <f>[5]STA_SP2_NO!$K$41</f>
        <v>0</v>
      </c>
      <c r="H28" s="81">
        <f>[6]STA_SP2_NO!$K$41</f>
        <v>0</v>
      </c>
      <c r="I28" s="74">
        <f>[7]STA_SP2_NO!$K$41</f>
        <v>0</v>
      </c>
      <c r="J28" s="81">
        <f>[8]STA_SP2_NO!$K$41</f>
        <v>0</v>
      </c>
      <c r="K28" s="74">
        <f>[9]STA_SP2_NO!$K$41</f>
        <v>0</v>
      </c>
      <c r="L28" s="81">
        <f>'[10]СП-2 (н.о.)'!$K$42</f>
        <v>0</v>
      </c>
      <c r="M28" s="74">
        <f>[11]STA_SP2_NO!$K$41</f>
        <v>0</v>
      </c>
      <c r="N28" s="39">
        <f t="shared" si="2"/>
        <v>0</v>
      </c>
    </row>
    <row r="29" spans="1:14" ht="15.75" thickBot="1" x14ac:dyDescent="0.3">
      <c r="A29" s="40"/>
      <c r="B29" s="41" t="s">
        <v>37</v>
      </c>
      <c r="C29" s="88">
        <f t="shared" ref="C29:N29" si="3">SUM(C21:C28)</f>
        <v>736.35</v>
      </c>
      <c r="D29" s="43">
        <f t="shared" si="3"/>
        <v>346.37</v>
      </c>
      <c r="E29" s="88">
        <f t="shared" si="3"/>
        <v>1976</v>
      </c>
      <c r="F29" s="43">
        <f t="shared" si="3"/>
        <v>134.37</v>
      </c>
      <c r="G29" s="88">
        <f t="shared" si="3"/>
        <v>26</v>
      </c>
      <c r="H29" s="43">
        <f t="shared" si="3"/>
        <v>480</v>
      </c>
      <c r="I29" s="88">
        <f t="shared" si="3"/>
        <v>0</v>
      </c>
      <c r="J29" s="43">
        <f t="shared" si="3"/>
        <v>209</v>
      </c>
      <c r="K29" s="88">
        <f t="shared" si="3"/>
        <v>0</v>
      </c>
      <c r="L29" s="43">
        <f>SUM(L21:L28)</f>
        <v>0</v>
      </c>
      <c r="M29" s="88">
        <f t="shared" si="3"/>
        <v>0</v>
      </c>
      <c r="N29" s="43">
        <f t="shared" si="3"/>
        <v>3908.09</v>
      </c>
    </row>
    <row r="30" spans="1:14" ht="15.75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thickBot="1" x14ac:dyDescent="0.3">
      <c r="A31" s="386" t="s">
        <v>53</v>
      </c>
      <c r="B31" s="387"/>
      <c r="C31" s="85">
        <f>C29/N29</f>
        <v>0.18841684812785786</v>
      </c>
      <c r="D31" s="86">
        <f>D29/N29</f>
        <v>8.8628972208930706E-2</v>
      </c>
      <c r="E31" s="85">
        <f>E29/N29</f>
        <v>0.50561783377557834</v>
      </c>
      <c r="F31" s="86">
        <f>F29/N29</f>
        <v>3.4382524455680394E-2</v>
      </c>
      <c r="G31" s="85">
        <f>G29/N29</f>
        <v>6.6528662338891887E-3</v>
      </c>
      <c r="H31" s="86">
        <f>H29/N29</f>
        <v>0.12282214585641579</v>
      </c>
      <c r="I31" s="85">
        <f>I29/N29</f>
        <v>0</v>
      </c>
      <c r="J31" s="86">
        <f>J29/N29</f>
        <v>5.3478809341647705E-2</v>
      </c>
      <c r="K31" s="85">
        <f>K29/N29</f>
        <v>0</v>
      </c>
      <c r="L31" s="86">
        <f>L29/N29</f>
        <v>0</v>
      </c>
      <c r="M31" s="85">
        <f>M29/N29</f>
        <v>0</v>
      </c>
      <c r="N31" s="86">
        <f>N29/N29</f>
        <v>1</v>
      </c>
    </row>
  </sheetData>
  <mergeCells count="34">
    <mergeCell ref="A2:A4"/>
    <mergeCell ref="A15:B15"/>
    <mergeCell ref="C1:K1"/>
    <mergeCell ref="B2:B4"/>
    <mergeCell ref="C2:M2"/>
    <mergeCell ref="N2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8:N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A31:B31"/>
    <mergeCell ref="C17:K17"/>
    <mergeCell ref="A18:A20"/>
    <mergeCell ref="B18:B20"/>
    <mergeCell ref="C18:M18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C21" sqref="C21"/>
    </sheetView>
  </sheetViews>
  <sheetFormatPr defaultRowHeight="15" x14ac:dyDescent="0.25"/>
  <cols>
    <col min="1" max="1" width="4.42578125" customWidth="1"/>
    <col min="2" max="2" width="27.85546875" customWidth="1"/>
    <col min="3" max="3" width="9.140625" customWidth="1"/>
    <col min="4" max="4" width="9.85546875" bestFit="1" customWidth="1"/>
  </cols>
  <sheetData>
    <row r="1" spans="1:14" ht="33.75" customHeight="1" thickBot="1" x14ac:dyDescent="0.3">
      <c r="A1" s="29"/>
      <c r="B1" s="29"/>
      <c r="C1" s="345" t="s">
        <v>114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12" t="s">
        <v>36</v>
      </c>
    </row>
    <row r="2" spans="1:14" ht="15.75" thickBot="1" x14ac:dyDescent="0.3">
      <c r="A2" s="317" t="s">
        <v>0</v>
      </c>
      <c r="B2" s="319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23" t="s">
        <v>3</v>
      </c>
    </row>
    <row r="3" spans="1:14" ht="15.75" thickBot="1" x14ac:dyDescent="0.3">
      <c r="A3" s="318"/>
      <c r="B3" s="320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30" t="s">
        <v>93</v>
      </c>
      <c r="M3" s="219" t="s">
        <v>11</v>
      </c>
      <c r="N3" s="324"/>
    </row>
    <row r="4" spans="1:14" ht="15.75" thickBot="1" x14ac:dyDescent="0.3">
      <c r="A4" s="34">
        <v>1</v>
      </c>
      <c r="B4" s="35" t="s">
        <v>12</v>
      </c>
      <c r="C4" s="184">
        <f>[1]STA_SP4_NO!$P$10</f>
        <v>45115.88</v>
      </c>
      <c r="D4" s="234">
        <f>[2]STA_SP4_NO!$P$10</f>
        <v>90388.46</v>
      </c>
      <c r="E4" s="184">
        <f>[3]STA_SP4_NO!$P$10</f>
        <v>23874</v>
      </c>
      <c r="F4" s="81">
        <f>[4]STA_SP4_NO!$P$10</f>
        <v>71417.320000000007</v>
      </c>
      <c r="G4" s="184">
        <f>[5]STA_SP4_NO!$P$10</f>
        <v>35493.75</v>
      </c>
      <c r="H4" s="81">
        <f>[6]STA_SP4_NO!$P$10</f>
        <v>70613</v>
      </c>
      <c r="I4" s="184">
        <f>[7]STA_SP4_NO!$P$10</f>
        <v>19460</v>
      </c>
      <c r="J4" s="81">
        <f>[8]STA_SP4_NO!$P$10</f>
        <v>40651</v>
      </c>
      <c r="K4" s="184">
        <f>[9]STA_SP4_NO!$P$10</f>
        <v>31373</v>
      </c>
      <c r="L4" s="81">
        <f>'[10]СП-4 (н.о.)'!$P$11</f>
        <v>36885.589999999997</v>
      </c>
      <c r="M4" s="184">
        <f>[11]STA_SP4_NO!$P$10</f>
        <v>88307</v>
      </c>
      <c r="N4" s="154">
        <f t="shared" ref="N4:N20" si="0">SUM(C4:M4)</f>
        <v>553579</v>
      </c>
    </row>
    <row r="5" spans="1:14" ht="15.75" thickBot="1" x14ac:dyDescent="0.3">
      <c r="A5" s="36">
        <v>2</v>
      </c>
      <c r="B5" s="37" t="s">
        <v>13</v>
      </c>
      <c r="C5" s="184">
        <f>[1]STA_SP4_NO!$P$11</f>
        <v>106082.49</v>
      </c>
      <c r="D5" s="234">
        <f>[2]STA_SP4_NO!$P$11</f>
        <v>112047.85</v>
      </c>
      <c r="E5" s="184">
        <f>[3]STA_SP4_NO!$P$11</f>
        <v>21439</v>
      </c>
      <c r="F5" s="81">
        <f>[4]STA_SP4_NO!$P$11</f>
        <v>84988.61</v>
      </c>
      <c r="G5" s="184">
        <f>[5]STA_SP4_NO!$P$11</f>
        <v>12647.25</v>
      </c>
      <c r="H5" s="81">
        <f>[6]STA_SP4_NO!$P$11</f>
        <v>182787</v>
      </c>
      <c r="I5" s="184">
        <f>[7]STA_SP4_NO!$P$11</f>
        <v>0</v>
      </c>
      <c r="J5" s="81">
        <f>[8]STA_SP4_NO!$P$11</f>
        <v>51285</v>
      </c>
      <c r="K5" s="184">
        <f>[9]STA_SP4_NO!$P$11</f>
        <v>0</v>
      </c>
      <c r="L5" s="81">
        <f>'[10]СП-4 (н.о.)'!$P$12</f>
        <v>48014.13</v>
      </c>
      <c r="M5" s="184">
        <f>[11]STA_SP4_NO!$P$11</f>
        <v>131593</v>
      </c>
      <c r="N5" s="62">
        <f t="shared" si="0"/>
        <v>750884.33</v>
      </c>
    </row>
    <row r="6" spans="1:14" ht="15.75" thickBot="1" x14ac:dyDescent="0.3">
      <c r="A6" s="36">
        <v>3</v>
      </c>
      <c r="B6" s="37" t="s">
        <v>14</v>
      </c>
      <c r="C6" s="184">
        <f>[1]STA_SP4_NO!$P$12</f>
        <v>50550.22</v>
      </c>
      <c r="D6" s="234">
        <f>[2]STA_SP4_NO!$P$12</f>
        <v>118465.08</v>
      </c>
      <c r="E6" s="184">
        <f>[3]STA_SP4_NO!$P$12</f>
        <v>51481</v>
      </c>
      <c r="F6" s="81">
        <f>[4]STA_SP4_NO!$P$12</f>
        <v>169312.57</v>
      </c>
      <c r="G6" s="184">
        <f>[5]STA_SP4_NO!$P$12</f>
        <v>85691.25</v>
      </c>
      <c r="H6" s="81">
        <f>[6]STA_SP4_NO!$P$12</f>
        <v>90521</v>
      </c>
      <c r="I6" s="184">
        <f>[7]STA_SP4_NO!$P$12</f>
        <v>14696</v>
      </c>
      <c r="J6" s="81">
        <f>[8]STA_SP4_NO!$P$12</f>
        <v>61160</v>
      </c>
      <c r="K6" s="184">
        <f>[9]STA_SP4_NO!$P$12</f>
        <v>71052</v>
      </c>
      <c r="L6" s="81">
        <f>'[10]СП-4 (н.о.)'!$P$13</f>
        <v>84341.63</v>
      </c>
      <c r="M6" s="184">
        <f>[11]STA_SP4_NO!$P$12</f>
        <v>64584</v>
      </c>
      <c r="N6" s="62">
        <f>SUM(C6:M6)</f>
        <v>861854.75</v>
      </c>
    </row>
    <row r="7" spans="1:14" ht="15.75" thickBot="1" x14ac:dyDescent="0.3">
      <c r="A7" s="36">
        <v>4</v>
      </c>
      <c r="B7" s="37" t="s">
        <v>15</v>
      </c>
      <c r="C7" s="184">
        <f>[1]STA_SP4_NO!$P$13</f>
        <v>0</v>
      </c>
      <c r="D7" s="234">
        <f>[2]STA_SP4_NO!$P$13</f>
        <v>0</v>
      </c>
      <c r="E7" s="184">
        <f>[3]STA_SP4_NO!$P$13</f>
        <v>0</v>
      </c>
      <c r="F7" s="81">
        <f>[4]STA_SP4_NO!$P$13</f>
        <v>0</v>
      </c>
      <c r="G7" s="184">
        <f>[5]STA_SP4_NO!$P$13</f>
        <v>0</v>
      </c>
      <c r="H7" s="81">
        <f>[6]STA_SP4_NO!$P$13</f>
        <v>0</v>
      </c>
      <c r="I7" s="184">
        <f>[7]STA_SP4_NO!$P$13</f>
        <v>0</v>
      </c>
      <c r="J7" s="81">
        <f>[8]STA_SP4_NO!$P$13</f>
        <v>0</v>
      </c>
      <c r="K7" s="184">
        <f>[9]STA_SP4_NO!$P$13</f>
        <v>0</v>
      </c>
      <c r="L7" s="81">
        <f>'[10]СП-4 (н.о.)'!$P$14</f>
        <v>0</v>
      </c>
      <c r="M7" s="184">
        <f>[11]STA_SP4_NO!$P$13</f>
        <v>0</v>
      </c>
      <c r="N7" s="37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[1]STA_SP4_NO!$P$14</f>
        <v>0</v>
      </c>
      <c r="D8" s="234">
        <f>[2]STA_SP4_NO!$P$14</f>
        <v>839.76</v>
      </c>
      <c r="E8" s="184">
        <f>[3]STA_SP4_NO!$P$14</f>
        <v>0</v>
      </c>
      <c r="F8" s="81">
        <f>[4]STA_SP4_NO!$P$14</f>
        <v>0</v>
      </c>
      <c r="G8" s="184">
        <f>[5]STA_SP4_NO!$P$14</f>
        <v>8454.75</v>
      </c>
      <c r="H8" s="81">
        <f>[6]STA_SP4_NO!$P$14</f>
        <v>58575</v>
      </c>
      <c r="I8" s="184">
        <f>[7]STA_SP4_NO!$P$14</f>
        <v>0</v>
      </c>
      <c r="J8" s="81">
        <f>[8]STA_SP4_NO!$P$14</f>
        <v>0</v>
      </c>
      <c r="K8" s="184">
        <f>[9]STA_SP4_NO!$P$14</f>
        <v>1203</v>
      </c>
      <c r="L8" s="81">
        <f>'[10]СП-4 (н.о.)'!$P$15</f>
        <v>128.04</v>
      </c>
      <c r="M8" s="184">
        <f>[11]STA_SP4_NO!$P$14</f>
        <v>0</v>
      </c>
      <c r="N8" s="62">
        <f t="shared" si="0"/>
        <v>69200.549999999988</v>
      </c>
    </row>
    <row r="9" spans="1:14" ht="15.75" thickBot="1" x14ac:dyDescent="0.3">
      <c r="A9" s="36">
        <v>6</v>
      </c>
      <c r="B9" s="37" t="s">
        <v>17</v>
      </c>
      <c r="C9" s="184">
        <f>[1]STA_SP4_NO!$P$15</f>
        <v>6.08</v>
      </c>
      <c r="D9" s="234">
        <f>[2]STA_SP4_NO!$P$15</f>
        <v>133.29</v>
      </c>
      <c r="E9" s="184">
        <f>[3]STA_SP4_NO!$P$15</f>
        <v>0.65</v>
      </c>
      <c r="F9" s="81">
        <f>[4]STA_SP4_NO!$P$15</f>
        <v>539.05999999999995</v>
      </c>
      <c r="G9" s="184">
        <f>[5]STA_SP4_NO!$P$15</f>
        <v>183.75</v>
      </c>
      <c r="H9" s="81">
        <f>[6]STA_SP4_NO!$P$15</f>
        <v>100</v>
      </c>
      <c r="I9" s="184">
        <f>[7]STA_SP4_NO!$P$15</f>
        <v>0</v>
      </c>
      <c r="J9" s="81">
        <f>[8]STA_SP4_NO!$P$15</f>
        <v>36</v>
      </c>
      <c r="K9" s="184">
        <f>[9]STA_SP4_NO!$P$15</f>
        <v>162</v>
      </c>
      <c r="L9" s="81">
        <f>'[10]СП-4 (н.о.)'!$P$16</f>
        <v>225.18</v>
      </c>
      <c r="M9" s="184">
        <f>[11]STA_SP4_NO!$P$15</f>
        <v>0</v>
      </c>
      <c r="N9" s="62">
        <f t="shared" si="0"/>
        <v>1386.01</v>
      </c>
    </row>
    <row r="10" spans="1:14" ht="15.75" thickBot="1" x14ac:dyDescent="0.3">
      <c r="A10" s="36">
        <v>7</v>
      </c>
      <c r="B10" s="37" t="s">
        <v>18</v>
      </c>
      <c r="C10" s="184">
        <f>[1]STA_SP4_NO!$P$16</f>
        <v>13753.68</v>
      </c>
      <c r="D10" s="234">
        <f>[2]STA_SP4_NO!$P$16</f>
        <v>22848.06</v>
      </c>
      <c r="E10" s="184">
        <f>[3]STA_SP4_NO!$P$16</f>
        <v>16237</v>
      </c>
      <c r="F10" s="81">
        <f>[4]STA_SP4_NO!$P$16</f>
        <v>2810.49</v>
      </c>
      <c r="G10" s="184">
        <f>[5]STA_SP4_NO!$P$16</f>
        <v>1727.25</v>
      </c>
      <c r="H10" s="81">
        <f>[6]STA_SP4_NO!$P$16</f>
        <v>5840</v>
      </c>
      <c r="I10" s="184">
        <f>[7]STA_SP4_NO!$P$16</f>
        <v>0</v>
      </c>
      <c r="J10" s="81">
        <f>[8]STA_SP4_NO!$P$16</f>
        <v>11091</v>
      </c>
      <c r="K10" s="184">
        <f>[9]STA_SP4_NO!$P$16</f>
        <v>3694</v>
      </c>
      <c r="L10" s="81">
        <f>'[10]СП-4 (н.о.)'!$P$17</f>
        <v>4488.1400000000003</v>
      </c>
      <c r="M10" s="184">
        <f>[11]STA_SP4_NO!$P$16</f>
        <v>3674</v>
      </c>
      <c r="N10" s="62">
        <f t="shared" si="0"/>
        <v>86163.62000000001</v>
      </c>
    </row>
    <row r="11" spans="1:14" ht="15.75" thickBot="1" x14ac:dyDescent="0.3">
      <c r="A11" s="36">
        <v>8</v>
      </c>
      <c r="B11" s="37" t="s">
        <v>19</v>
      </c>
      <c r="C11" s="184">
        <f>[1]STA_SP4_NO!$P$17</f>
        <v>109794.92</v>
      </c>
      <c r="D11" s="234">
        <f>[2]STA_SP4_NO!$P$17</f>
        <v>51301.61</v>
      </c>
      <c r="E11" s="184">
        <f>[3]STA_SP4_NO!$P$17</f>
        <v>42408</v>
      </c>
      <c r="F11" s="81">
        <f>[4]STA_SP4_NO!$P$17</f>
        <v>69983.22</v>
      </c>
      <c r="G11" s="184">
        <f>[5]STA_SP4_NO!$P$17</f>
        <v>13898.25</v>
      </c>
      <c r="H11" s="81">
        <f>[6]STA_SP4_NO!$P$17</f>
        <v>151022</v>
      </c>
      <c r="I11" s="184">
        <f>[7]STA_SP4_NO!$P$17</f>
        <v>2963</v>
      </c>
      <c r="J11" s="81">
        <f>[8]STA_SP4_NO!$P$17</f>
        <v>25922</v>
      </c>
      <c r="K11" s="184">
        <f>[9]STA_SP4_NO!$P$17</f>
        <v>34610</v>
      </c>
      <c r="L11" s="81">
        <f>'[10]СП-4 (н.о.)'!$P$18</f>
        <v>34197.4</v>
      </c>
      <c r="M11" s="184">
        <f>[11]STA_SP4_NO!$P$17</f>
        <v>48543</v>
      </c>
      <c r="N11" s="62">
        <f t="shared" si="0"/>
        <v>584643.4</v>
      </c>
    </row>
    <row r="12" spans="1:14" ht="15.75" thickBot="1" x14ac:dyDescent="0.3">
      <c r="A12" s="36">
        <v>9</v>
      </c>
      <c r="B12" s="37" t="s">
        <v>20</v>
      </c>
      <c r="C12" s="184">
        <f>[1]STA_SP4_NO!$P$20</f>
        <v>209947.78</v>
      </c>
      <c r="D12" s="234">
        <f>[2]STA_SP4_NO!$P$20</f>
        <v>153710.01999999999</v>
      </c>
      <c r="E12" s="184">
        <f>[3]STA_SP4_NO!$P$20</f>
        <v>141968</v>
      </c>
      <c r="F12" s="81">
        <f>[4]STA_SP4_NO!$P$20</f>
        <v>121214.23</v>
      </c>
      <c r="G12" s="184">
        <f>[5]STA_SP4_NO!$P$20</f>
        <v>119971.5</v>
      </c>
      <c r="H12" s="81">
        <f>[6]STA_SP4_NO!$P$20</f>
        <v>71360</v>
      </c>
      <c r="I12" s="184">
        <f>[7]STA_SP4_NO!$P$20</f>
        <v>1539</v>
      </c>
      <c r="J12" s="81">
        <f>[8]STA_SP4_NO!$P$20</f>
        <v>127153</v>
      </c>
      <c r="K12" s="184">
        <f>[9]STA_SP4_NO!$P$20</f>
        <v>18318</v>
      </c>
      <c r="L12" s="81">
        <f>'[10]СП-4 (н.о.)'!$P$21</f>
        <v>36815.949999999997</v>
      </c>
      <c r="M12" s="184">
        <f>[11]STA_SP4_NO!$P$20</f>
        <v>28942</v>
      </c>
      <c r="N12" s="62">
        <f t="shared" si="0"/>
        <v>1030939.48</v>
      </c>
    </row>
    <row r="13" spans="1:14" ht="15.75" thickBot="1" x14ac:dyDescent="0.3">
      <c r="A13" s="36">
        <v>10</v>
      </c>
      <c r="B13" s="37" t="s">
        <v>21</v>
      </c>
      <c r="C13" s="184">
        <f>[1]STA_SP4_NO!$P$26</f>
        <v>216757.12</v>
      </c>
      <c r="D13" s="234">
        <f>[2]STA_SP4_NO!$P$26</f>
        <v>375359.1</v>
      </c>
      <c r="E13" s="184">
        <f>[3]STA_SP4_NO!$P$26</f>
        <v>369970</v>
      </c>
      <c r="F13" s="81">
        <f>[4]STA_SP4_NO!$P$26</f>
        <v>391943.82</v>
      </c>
      <c r="G13" s="184">
        <f>[5]STA_SP4_NO!$P$26</f>
        <v>504734.3</v>
      </c>
      <c r="H13" s="81">
        <f>[6]STA_SP4_NO!$P$26</f>
        <v>343622</v>
      </c>
      <c r="I13" s="184">
        <f>[7]STA_SP4_NO!$P$26</f>
        <v>331778</v>
      </c>
      <c r="J13" s="81">
        <f>[8]STA_SP4_NO!$P$26</f>
        <v>603943</v>
      </c>
      <c r="K13" s="184">
        <f>[9]STA_SP4_NO!$P$26</f>
        <v>380848</v>
      </c>
      <c r="L13" s="81">
        <f>'[10]СП-4 (н.о.)'!$P$27</f>
        <v>282872.81000000006</v>
      </c>
      <c r="M13" s="184">
        <f>[11]STA_SP4_NO!$P$26</f>
        <v>408151</v>
      </c>
      <c r="N13" s="62">
        <f t="shared" si="0"/>
        <v>4209979.1500000004</v>
      </c>
    </row>
    <row r="14" spans="1:14" ht="15.75" thickBot="1" x14ac:dyDescent="0.3">
      <c r="A14" s="36">
        <v>11</v>
      </c>
      <c r="B14" s="37" t="s">
        <v>22</v>
      </c>
      <c r="C14" s="184">
        <f>[1]STA_SP4_NO!$P$33</f>
        <v>0</v>
      </c>
      <c r="D14" s="234">
        <f>[2]STA_SP4_NO!$P$33</f>
        <v>952.93</v>
      </c>
      <c r="E14" s="184">
        <f>[3]STA_SP4_NO!$P$33</f>
        <v>0</v>
      </c>
      <c r="F14" s="81">
        <f>[4]STA_SP4_NO!$P$33</f>
        <v>0</v>
      </c>
      <c r="G14" s="184">
        <f>[5]STA_SP4_NO!$P$33</f>
        <v>14593.5</v>
      </c>
      <c r="H14" s="81">
        <f>[6]STA_SP4_NO!$P$33</f>
        <v>4835</v>
      </c>
      <c r="I14" s="184">
        <f>[7]STA_SP4_NO!$P$33</f>
        <v>0</v>
      </c>
      <c r="J14" s="81">
        <f>[8]STA_SP4_NO!$P$33</f>
        <v>0</v>
      </c>
      <c r="K14" s="184">
        <f>[9]STA_SP4_NO!$P$33</f>
        <v>1119</v>
      </c>
      <c r="L14" s="81">
        <f>'[10]СП-4 (н.о.)'!$P$34</f>
        <v>63.58</v>
      </c>
      <c r="M14" s="184">
        <f>[11]STA_SP4_NO!$P$33</f>
        <v>141</v>
      </c>
      <c r="N14" s="62">
        <f t="shared" si="0"/>
        <v>21705.010000000002</v>
      </c>
    </row>
    <row r="15" spans="1:14" ht="15.75" thickBot="1" x14ac:dyDescent="0.3">
      <c r="A15" s="36">
        <v>12</v>
      </c>
      <c r="B15" s="37" t="s">
        <v>23</v>
      </c>
      <c r="C15" s="184">
        <f>[1]STA_SP4_NO!$P$34</f>
        <v>205.22</v>
      </c>
      <c r="D15" s="234">
        <f>[2]STA_SP4_NO!$P$34</f>
        <v>338.73</v>
      </c>
      <c r="E15" s="184">
        <f>[3]STA_SP4_NO!$P$34</f>
        <v>50</v>
      </c>
      <c r="F15" s="81">
        <f>[4]STA_SP4_NO!$P$34</f>
        <v>879.72</v>
      </c>
      <c r="G15" s="184">
        <f>[5]STA_SP4_NO!$P$34</f>
        <v>348.75</v>
      </c>
      <c r="H15" s="81">
        <f>[6]STA_SP4_NO!$P$34</f>
        <v>410</v>
      </c>
      <c r="I15" s="184">
        <f>[7]STA_SP4_NO!$P$34</f>
        <v>0</v>
      </c>
      <c r="J15" s="81">
        <f>[8]STA_SP4_NO!$P$34</f>
        <v>296</v>
      </c>
      <c r="K15" s="184">
        <f>[9]STA_SP4_NO!$P$34</f>
        <v>420</v>
      </c>
      <c r="L15" s="81">
        <f>'[10]СП-4 (н.о.)'!$P$35</f>
        <v>271.99</v>
      </c>
      <c r="M15" s="184">
        <f>[11]STA_SP4_NO!$P$34</f>
        <v>96</v>
      </c>
      <c r="N15" s="62">
        <f t="shared" si="0"/>
        <v>3316.41</v>
      </c>
    </row>
    <row r="16" spans="1:14" ht="15.75" thickBot="1" x14ac:dyDescent="0.3">
      <c r="A16" s="36">
        <v>13</v>
      </c>
      <c r="B16" s="37" t="s">
        <v>68</v>
      </c>
      <c r="C16" s="184">
        <f>[1]STA_SP4_NO!$P$35</f>
        <v>29253.46</v>
      </c>
      <c r="D16" s="234">
        <f>[2]STA_SP4_NO!$P$35</f>
        <v>36506.18</v>
      </c>
      <c r="E16" s="184">
        <f>[3]STA_SP4_NO!$P$35</f>
        <v>6205</v>
      </c>
      <c r="F16" s="81">
        <f>[4]STA_SP4_NO!$P$35</f>
        <v>16582.75</v>
      </c>
      <c r="G16" s="184">
        <f>[5]STA_SP4_NO!$P$35</f>
        <v>15066</v>
      </c>
      <c r="H16" s="81">
        <f>[6]STA_SP4_NO!$P$35</f>
        <v>63067</v>
      </c>
      <c r="I16" s="184">
        <f>[7]STA_SP4_NO!$P$35</f>
        <v>480</v>
      </c>
      <c r="J16" s="81">
        <f>[8]STA_SP4_NO!$P$35</f>
        <v>28463</v>
      </c>
      <c r="K16" s="184">
        <f>[9]STA_SP4_NO!$P$35</f>
        <v>15840</v>
      </c>
      <c r="L16" s="81">
        <f>'[10]СП-4 (н.о.)'!$P$36</f>
        <v>19019.169999999998</v>
      </c>
      <c r="M16" s="184">
        <f>[11]STA_SP4_NO!$P$35</f>
        <v>9053</v>
      </c>
      <c r="N16" s="62">
        <f t="shared" si="0"/>
        <v>239535.56</v>
      </c>
    </row>
    <row r="17" spans="1:14" ht="15.75" thickBot="1" x14ac:dyDescent="0.3">
      <c r="A17" s="36">
        <v>14</v>
      </c>
      <c r="B17" s="37" t="s">
        <v>25</v>
      </c>
      <c r="C17" s="184">
        <f>[1]STA_SP4_NO!$P$36</f>
        <v>1579.78</v>
      </c>
      <c r="D17" s="234">
        <f>[2]STA_SP4_NO!$P$36</f>
        <v>12772.7</v>
      </c>
      <c r="E17" s="184">
        <f>[3]STA_SP4_NO!$P$36</f>
        <v>801</v>
      </c>
      <c r="F17" s="81">
        <f>[4]STA_SP4_NO!$P$36</f>
        <v>12981.14</v>
      </c>
      <c r="G17" s="184">
        <f>[5]STA_SP4_NO!$P$36</f>
        <v>10776</v>
      </c>
      <c r="H17" s="81">
        <f>[6]STA_SP4_NO!$P$36</f>
        <v>0</v>
      </c>
      <c r="I17" s="184">
        <f>[7]STA_SP4_NO!$P$36</f>
        <v>0</v>
      </c>
      <c r="J17" s="81">
        <f>[8]STA_SP4_NO!$P$36</f>
        <v>0</v>
      </c>
      <c r="K17" s="184">
        <f>[9]STA_SP4_NO!$P$36</f>
        <v>0</v>
      </c>
      <c r="L17" s="81">
        <f>'[10]СП-4 (н.о.)'!$P$37</f>
        <v>148.5</v>
      </c>
      <c r="M17" s="184">
        <f>[11]STA_SP4_NO!$P$36</f>
        <v>1203</v>
      </c>
      <c r="N17" s="62">
        <f t="shared" si="0"/>
        <v>40262.120000000003</v>
      </c>
    </row>
    <row r="18" spans="1:14" ht="15.75" thickBot="1" x14ac:dyDescent="0.3">
      <c r="A18" s="36">
        <v>15</v>
      </c>
      <c r="B18" s="37" t="s">
        <v>26</v>
      </c>
      <c r="C18" s="184">
        <f>[1]STA_SP4_NO!$P$37</f>
        <v>2</v>
      </c>
      <c r="D18" s="234">
        <f>[2]STA_SP4_NO!$P$37</f>
        <v>120.06</v>
      </c>
      <c r="E18" s="184">
        <f>[3]STA_SP4_NO!$P$37</f>
        <v>0</v>
      </c>
      <c r="F18" s="81">
        <f>[4]STA_SP4_NO!$P$37</f>
        <v>3.33</v>
      </c>
      <c r="G18" s="184">
        <f>[5]STA_SP4_NO!$P$37</f>
        <v>0</v>
      </c>
      <c r="H18" s="81">
        <f>[6]STA_SP4_NO!$P$37</f>
        <v>6</v>
      </c>
      <c r="I18" s="184">
        <f>[7]STA_SP4_NO!$P$37</f>
        <v>0</v>
      </c>
      <c r="J18" s="81">
        <f>[8]STA_SP4_NO!$P$37</f>
        <v>0</v>
      </c>
      <c r="K18" s="184">
        <f>[9]STA_SP4_NO!$P$37</f>
        <v>2</v>
      </c>
      <c r="L18" s="81">
        <f>'[10]СП-4 (н.о.)'!$P$38</f>
        <v>179.94</v>
      </c>
      <c r="M18" s="184">
        <f>[11]STA_SP4_NO!$P$37</f>
        <v>0</v>
      </c>
      <c r="N18" s="62">
        <f t="shared" si="0"/>
        <v>313.33</v>
      </c>
    </row>
    <row r="19" spans="1:14" ht="15.75" thickBot="1" x14ac:dyDescent="0.3">
      <c r="A19" s="36">
        <v>16</v>
      </c>
      <c r="B19" s="37" t="s">
        <v>27</v>
      </c>
      <c r="C19" s="184">
        <f>[1]STA_SP4_NO!$P$38</f>
        <v>6181.09</v>
      </c>
      <c r="D19" s="234">
        <f>[2]STA_SP4_NO!$P$38</f>
        <v>43082.58</v>
      </c>
      <c r="E19" s="184">
        <f>[3]STA_SP4_NO!$P$38</f>
        <v>104</v>
      </c>
      <c r="F19" s="81">
        <f>[4]STA_SP4_NO!$P$38</f>
        <v>6209.34</v>
      </c>
      <c r="G19" s="184">
        <f>[5]STA_SP4_NO!$P$38</f>
        <v>0</v>
      </c>
      <c r="H19" s="81">
        <f>[6]STA_SP4_NO!$P$38</f>
        <v>411</v>
      </c>
      <c r="I19" s="184">
        <f>[7]STA_SP4_NO!$P$38</f>
        <v>0</v>
      </c>
      <c r="J19" s="81">
        <f>[8]STA_SP4_NO!$P$38</f>
        <v>4905</v>
      </c>
      <c r="K19" s="184">
        <f>[9]STA_SP4_NO!$P$38</f>
        <v>0</v>
      </c>
      <c r="L19" s="81">
        <f>'[10]СП-4 (н.о.)'!$P$39</f>
        <v>1980.56</v>
      </c>
      <c r="M19" s="184">
        <f>[11]STA_SP4_NO!$P$38</f>
        <v>399</v>
      </c>
      <c r="N19" s="62">
        <f t="shared" si="0"/>
        <v>63272.569999999992</v>
      </c>
    </row>
    <row r="20" spans="1:14" ht="15.75" thickBot="1" x14ac:dyDescent="0.3">
      <c r="A20" s="36">
        <v>17</v>
      </c>
      <c r="B20" s="37" t="s">
        <v>28</v>
      </c>
      <c r="C20" s="184">
        <f>[1]STA_SP4_NO!$P$39</f>
        <v>0</v>
      </c>
      <c r="D20" s="234">
        <f>[2]STA_SP4_NO!$P$39</f>
        <v>0</v>
      </c>
      <c r="E20" s="184">
        <f>[3]STA_SP4_NO!$P$39</f>
        <v>0</v>
      </c>
      <c r="F20" s="81">
        <f>[4]STA_SP4_NO!$P$39</f>
        <v>0</v>
      </c>
      <c r="G20" s="184">
        <f>[5]STA_SP4_NO!$P$39</f>
        <v>0</v>
      </c>
      <c r="H20" s="81">
        <f>[6]STA_SP4_NO!$P$39</f>
        <v>0</v>
      </c>
      <c r="I20" s="184">
        <f>[7]STA_SP4_NO!$P$39</f>
        <v>0</v>
      </c>
      <c r="J20" s="81">
        <f>[8]STA_SP4_NO!$P$39</f>
        <v>0</v>
      </c>
      <c r="K20" s="184">
        <f>[9]STA_SP4_NO!$P$39</f>
        <v>0</v>
      </c>
      <c r="L20" s="81">
        <f>'[10]СП-4 (н.о.)'!$P$40</f>
        <v>0</v>
      </c>
      <c r="M20" s="184">
        <f>[11]STA_SP4_NO!$P$39</f>
        <v>1</v>
      </c>
      <c r="N20" s="37">
        <f t="shared" si="0"/>
        <v>1</v>
      </c>
    </row>
    <row r="21" spans="1:14" ht="15.75" thickBot="1" x14ac:dyDescent="0.3">
      <c r="A21" s="38">
        <v>18</v>
      </c>
      <c r="B21" s="39" t="s">
        <v>29</v>
      </c>
      <c r="C21" s="184">
        <f>[1]STA_SP4_NO!$P$40</f>
        <v>6664.86</v>
      </c>
      <c r="D21" s="234">
        <f>[2]STA_SP4_NO!$P$40</f>
        <v>35145.19</v>
      </c>
      <c r="E21" s="184">
        <f>[3]STA_SP4_NO!$P$40</f>
        <v>6785</v>
      </c>
      <c r="F21" s="81">
        <f>[4]STA_SP4_NO!$P$40</f>
        <v>33521.33</v>
      </c>
      <c r="G21" s="184">
        <f>[5]STA_SP4_NO!$P$40</f>
        <v>10260.75</v>
      </c>
      <c r="H21" s="81">
        <f>[6]STA_SP4_NO!$P$40</f>
        <v>25536</v>
      </c>
      <c r="I21" s="184">
        <f>[7]STA_SP4_NO!$P$40</f>
        <v>3948</v>
      </c>
      <c r="J21" s="81">
        <f>[8]STA_SP4_NO!$P$40</f>
        <v>13952</v>
      </c>
      <c r="K21" s="184">
        <f>[9]STA_SP4_NO!$P$40</f>
        <v>13009</v>
      </c>
      <c r="L21" s="81">
        <f>'[10]СП-4 (н.о.)'!$P$41</f>
        <v>8017.21</v>
      </c>
      <c r="M21" s="184">
        <f>[11]STA_SP4_NO!$P$40</f>
        <v>12913</v>
      </c>
      <c r="N21" s="155">
        <f>SUM(C21:M21)</f>
        <v>169752.34</v>
      </c>
    </row>
    <row r="22" spans="1:14" ht="15.75" thickBot="1" x14ac:dyDescent="0.3">
      <c r="A22" s="40"/>
      <c r="B22" s="41" t="s">
        <v>37</v>
      </c>
      <c r="C22" s="84">
        <f t="shared" ref="C22:J22" si="1">SUM(C4:C21)</f>
        <v>795894.57999999984</v>
      </c>
      <c r="D22" s="130">
        <f t="shared" si="1"/>
        <v>1054011.6000000001</v>
      </c>
      <c r="E22" s="59">
        <f>SUM(E4:E21)</f>
        <v>681322.65</v>
      </c>
      <c r="F22" s="46">
        <f>SUM(F4:F21)</f>
        <v>982386.92999999993</v>
      </c>
      <c r="G22" s="59">
        <f>SUM(G4:G21)</f>
        <v>833847.05</v>
      </c>
      <c r="H22" s="46">
        <f t="shared" si="1"/>
        <v>1068705</v>
      </c>
      <c r="I22" s="59">
        <f t="shared" si="1"/>
        <v>374864</v>
      </c>
      <c r="J22" s="46">
        <f t="shared" si="1"/>
        <v>968857</v>
      </c>
      <c r="K22" s="59">
        <f>SUM(K4:K21)</f>
        <v>571650</v>
      </c>
      <c r="L22" s="46">
        <f>SUM(L4:L21)</f>
        <v>557649.82000000007</v>
      </c>
      <c r="M22" s="84">
        <f>SUM(M4:M21)</f>
        <v>797600</v>
      </c>
      <c r="N22" s="43">
        <f>SUM(C22:M22)</f>
        <v>8686788.629999999</v>
      </c>
    </row>
    <row r="23" spans="1:14" ht="15.75" thickBot="1" x14ac:dyDescent="0.3">
      <c r="A23" s="47"/>
      <c r="B23" s="48"/>
      <c r="C23" s="69"/>
      <c r="D23" s="50"/>
      <c r="E23" s="69"/>
      <c r="F23" s="50"/>
      <c r="G23" s="69"/>
      <c r="H23" s="50"/>
      <c r="I23" s="69"/>
      <c r="J23" s="50"/>
      <c r="K23" s="69"/>
      <c r="L23" s="50"/>
      <c r="M23" s="69"/>
      <c r="N23" s="50"/>
    </row>
    <row r="24" spans="1:14" ht="15.75" thickBot="1" x14ac:dyDescent="0.3">
      <c r="A24" s="325" t="s">
        <v>53</v>
      </c>
      <c r="B24" s="326"/>
      <c r="C24" s="63">
        <f>C22/N22</f>
        <v>9.1621266949141814E-2</v>
      </c>
      <c r="D24" s="70">
        <f>D22/N22</f>
        <v>0.12133501169349854</v>
      </c>
      <c r="E24" s="52">
        <f>E22/N22</f>
        <v>7.8432051131880717E-2</v>
      </c>
      <c r="F24" s="64">
        <f>F22/N22</f>
        <v>0.11308977020659935</v>
      </c>
      <c r="G24" s="52">
        <f>G22/N22</f>
        <v>9.5990254340976189E-2</v>
      </c>
      <c r="H24" s="70">
        <f>H22/N22</f>
        <v>0.12302647681666914</v>
      </c>
      <c r="I24" s="71">
        <f>I22/N22</f>
        <v>4.3153346531927768E-2</v>
      </c>
      <c r="J24" s="70">
        <f>J22/N22</f>
        <v>0.11153224065496804</v>
      </c>
      <c r="K24" s="52">
        <f>K22/N22</f>
        <v>6.5806827396006309E-2</v>
      </c>
      <c r="L24" s="70">
        <f>L22/N22</f>
        <v>6.4195163915252318E-2</v>
      </c>
      <c r="M24" s="72">
        <f>M22/N22</f>
        <v>9.1817590363079904E-2</v>
      </c>
      <c r="N24" s="210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9" t="s">
        <v>4</v>
      </c>
      <c r="H27" s="340"/>
      <c r="I27" s="1"/>
      <c r="J27" s="97"/>
      <c r="K27" s="284" t="s">
        <v>33</v>
      </c>
      <c r="L27" s="285"/>
      <c r="M27" s="148">
        <f>N22</f>
        <v>8686788.629999999</v>
      </c>
      <c r="N27" s="149">
        <f>M27/M29</f>
        <v>0.8221453755494349</v>
      </c>
    </row>
    <row r="28" spans="1:14" ht="15.75" thickBot="1" x14ac:dyDescent="0.3">
      <c r="A28" s="24">
        <v>19</v>
      </c>
      <c r="B28" s="166" t="s">
        <v>34</v>
      </c>
      <c r="C28" s="264">
        <f>[12]STA_SP1_ZO!$Q$51</f>
        <v>505579</v>
      </c>
      <c r="D28" s="273">
        <f>[13]STA_SP1_ZO!$Q$51</f>
        <v>401717</v>
      </c>
      <c r="E28" s="265">
        <f>[14]STA_SP1_ZO!$Q$51</f>
        <v>396965</v>
      </c>
      <c r="F28" s="55">
        <f>[15]STA_SP1_ZO!$Q$51</f>
        <v>257352.6</v>
      </c>
      <c r="G28" s="147">
        <f>[16]STA_SP1_ZO!$Q$51</f>
        <v>317598.49</v>
      </c>
      <c r="H28" s="55">
        <f>SUM(C28:G28)</f>
        <v>1879212.09</v>
      </c>
      <c r="I28" s="1"/>
      <c r="J28" s="97"/>
      <c r="K28" s="284" t="s">
        <v>34</v>
      </c>
      <c r="L28" s="285"/>
      <c r="M28" s="208">
        <f>H28</f>
        <v>1879212.09</v>
      </c>
      <c r="N28" s="150">
        <f>M28/M29</f>
        <v>0.17785462445056507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151">
        <f>M27+M28</f>
        <v>10566000.719999999</v>
      </c>
      <c r="N29" s="152">
        <f>M29/M29</f>
        <v>1</v>
      </c>
    </row>
    <row r="30" spans="1:14" ht="15.75" thickBot="1" x14ac:dyDescent="0.3">
      <c r="A30" s="288" t="s">
        <v>53</v>
      </c>
      <c r="B30" s="289"/>
      <c r="C30" s="25">
        <f>C28/H28</f>
        <v>0.2690377540089155</v>
      </c>
      <c r="D30" s="98">
        <f>D28/H28</f>
        <v>0.2137688460699505</v>
      </c>
      <c r="E30" s="25">
        <f>E28/H28</f>
        <v>0.21124012670650708</v>
      </c>
      <c r="F30" s="98">
        <f>F28/H28</f>
        <v>0.136947075516101</v>
      </c>
      <c r="G30" s="25">
        <f>G28/H28</f>
        <v>0.16900619769852587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C26:G26"/>
    <mergeCell ref="N2:N3"/>
    <mergeCell ref="A30:B30"/>
    <mergeCell ref="K28:L28"/>
    <mergeCell ref="C1:I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</mergeCells>
  <pageMargins left="0.25" right="0.25" top="0.75" bottom="0.75" header="0.3" footer="0.3"/>
  <pageSetup paperSize="9" scale="9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workbookViewId="0">
      <selection activeCell="R7" sqref="R7"/>
    </sheetView>
  </sheetViews>
  <sheetFormatPr defaultRowHeight="15" x14ac:dyDescent="0.25"/>
  <cols>
    <col min="1" max="1" width="4.7109375" customWidth="1"/>
    <col min="2" max="2" width="20.28515625" customWidth="1"/>
    <col min="14" max="14" width="11.7109375" customWidth="1"/>
  </cols>
  <sheetData>
    <row r="1" spans="1:14" x14ac:dyDescent="0.25">
      <c r="A1" s="156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388" t="s">
        <v>115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90"/>
      <c r="M2" s="1"/>
      <c r="N2" s="1"/>
    </row>
    <row r="3" spans="1:14" ht="15.75" thickBot="1" x14ac:dyDescent="0.3">
      <c r="A3" s="29"/>
      <c r="B3" s="314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29"/>
      <c r="N3" s="207" t="s">
        <v>91</v>
      </c>
    </row>
    <row r="4" spans="1:14" ht="15.75" thickBot="1" x14ac:dyDescent="0.3">
      <c r="A4" s="317" t="s">
        <v>0</v>
      </c>
      <c r="B4" s="395" t="s">
        <v>89</v>
      </c>
      <c r="C4" s="350" t="s">
        <v>2</v>
      </c>
      <c r="D4" s="350"/>
      <c r="E4" s="350"/>
      <c r="F4" s="350"/>
      <c r="G4" s="350"/>
      <c r="H4" s="350"/>
      <c r="I4" s="350"/>
      <c r="J4" s="350"/>
      <c r="K4" s="350"/>
      <c r="L4" s="350"/>
      <c r="M4" s="397"/>
      <c r="N4" s="411" t="s">
        <v>3</v>
      </c>
    </row>
    <row r="5" spans="1:14" ht="15.75" thickBot="1" x14ac:dyDescent="0.3">
      <c r="A5" s="318"/>
      <c r="B5" s="396"/>
      <c r="C5" s="145" t="s">
        <v>69</v>
      </c>
      <c r="D5" s="144" t="s">
        <v>4</v>
      </c>
      <c r="E5" s="143" t="s">
        <v>5</v>
      </c>
      <c r="F5" s="144" t="s">
        <v>6</v>
      </c>
      <c r="G5" s="143" t="s">
        <v>7</v>
      </c>
      <c r="H5" s="144" t="s">
        <v>8</v>
      </c>
      <c r="I5" s="21" t="s">
        <v>94</v>
      </c>
      <c r="J5" s="144" t="s">
        <v>9</v>
      </c>
      <c r="K5" s="146" t="s">
        <v>10</v>
      </c>
      <c r="L5" s="144" t="s">
        <v>93</v>
      </c>
      <c r="M5" s="142" t="s">
        <v>11</v>
      </c>
      <c r="N5" s="412"/>
    </row>
    <row r="6" spans="1:14" ht="37.5" customHeight="1" x14ac:dyDescent="0.25">
      <c r="A6" s="34">
        <v>1</v>
      </c>
      <c r="B6" s="73" t="s">
        <v>59</v>
      </c>
      <c r="C6" s="80">
        <f>[1]STA_SP5_NO!$E$41</f>
        <v>181874.73</v>
      </c>
      <c r="D6" s="81">
        <f>[2]STA_SP5_NO!$E$41</f>
        <v>935973.94</v>
      </c>
      <c r="E6" s="74">
        <f>[3]STA_SP5_NO!$E$41</f>
        <v>150935</v>
      </c>
      <c r="F6" s="81">
        <f>[4]STA_SP5_NO!$E$41</f>
        <v>273648.69</v>
      </c>
      <c r="G6" s="74">
        <f>[5]STA_SP5_NO!$E$41</f>
        <v>339700</v>
      </c>
      <c r="H6" s="81">
        <f>[6]STA_SP5_NO!$E$41</f>
        <v>351764</v>
      </c>
      <c r="I6" s="74">
        <f>[7]STA_SP5_NO!$E$41</f>
        <v>202375.36</v>
      </c>
      <c r="J6" s="81">
        <f>[8]STA_SP5_NO!$E$41</f>
        <v>150417</v>
      </c>
      <c r="K6" s="89">
        <f>[9]STA_SP5_NO!$E$41</f>
        <v>217587</v>
      </c>
      <c r="L6" s="81">
        <f>'[10]СП-5 (н.о.)'!$E$42</f>
        <v>277708.72000000003</v>
      </c>
      <c r="M6" s="82">
        <f>[11]STA_SP5_NO!$E$41</f>
        <v>289026</v>
      </c>
      <c r="N6" s="114">
        <f>SUM(C6:M6)</f>
        <v>3371010.44</v>
      </c>
    </row>
    <row r="7" spans="1:14" ht="37.5" customHeight="1" thickBot="1" x14ac:dyDescent="0.3">
      <c r="A7" s="99">
        <v>2</v>
      </c>
      <c r="B7" s="100" t="s">
        <v>60</v>
      </c>
      <c r="C7" s="101">
        <f>[1]STA_SP5_NO!$G$41</f>
        <v>151962.29999999999</v>
      </c>
      <c r="D7" s="102">
        <f>[2]STA_SP5_NO!$G$41</f>
        <v>287426.92</v>
      </c>
      <c r="E7" s="103">
        <f>[3]STA_SP5_NO!$G$41</f>
        <v>325477</v>
      </c>
      <c r="F7" s="102">
        <f>[4]STA_SP5_NO!$G$41</f>
        <v>234652.3</v>
      </c>
      <c r="G7" s="103">
        <f>[5]STA_SP5_NO!$G$41</f>
        <v>203919</v>
      </c>
      <c r="H7" s="102">
        <f>[6]STA_SP5_NO!$G$41</f>
        <v>225820</v>
      </c>
      <c r="I7" s="74">
        <f>[7]STA_SP5_NO!$G$41</f>
        <v>115712</v>
      </c>
      <c r="J7" s="102">
        <f>[8]STA_SP5_NO!$G$41</f>
        <v>257807</v>
      </c>
      <c r="K7" s="103">
        <f>[9]STA_SP5_NO!$G$41</f>
        <v>266225.76</v>
      </c>
      <c r="L7" s="102">
        <f>'[10]СП-5 (н.о.)'!$G$42</f>
        <v>238637.57</v>
      </c>
      <c r="M7" s="104">
        <f>[11]STA_SP5_NO!$G$41</f>
        <v>265244</v>
      </c>
      <c r="N7" s="115">
        <f>SUM(C7:M7)</f>
        <v>2572883.85</v>
      </c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5.75" thickBot="1" x14ac:dyDescent="0.3">
      <c r="A10" s="317" t="s">
        <v>0</v>
      </c>
      <c r="B10" s="395" t="s">
        <v>89</v>
      </c>
      <c r="C10" s="400" t="s">
        <v>90</v>
      </c>
      <c r="D10" s="401"/>
      <c r="E10" s="401"/>
      <c r="F10" s="401"/>
      <c r="G10" s="402"/>
      <c r="H10" s="398" t="s">
        <v>3</v>
      </c>
      <c r="I10" s="1"/>
      <c r="J10" s="405" t="s">
        <v>81</v>
      </c>
      <c r="K10" s="406"/>
      <c r="L10" s="403" t="s">
        <v>2</v>
      </c>
      <c r="M10" s="409" t="s">
        <v>90</v>
      </c>
      <c r="N10" s="403" t="s">
        <v>3</v>
      </c>
    </row>
    <row r="11" spans="1:14" ht="15.75" thickBot="1" x14ac:dyDescent="0.3">
      <c r="A11" s="318"/>
      <c r="B11" s="396"/>
      <c r="C11" s="230" t="s">
        <v>11</v>
      </c>
      <c r="D11" s="266" t="s">
        <v>32</v>
      </c>
      <c r="E11" s="231" t="s">
        <v>7</v>
      </c>
      <c r="F11" s="232" t="s">
        <v>9</v>
      </c>
      <c r="G11" s="143" t="s">
        <v>4</v>
      </c>
      <c r="H11" s="399"/>
      <c r="I11" s="1"/>
      <c r="J11" s="407"/>
      <c r="K11" s="408"/>
      <c r="L11" s="404"/>
      <c r="M11" s="410"/>
      <c r="N11" s="404"/>
    </row>
    <row r="12" spans="1:14" ht="37.5" customHeight="1" thickBot="1" x14ac:dyDescent="0.3">
      <c r="A12" s="116">
        <v>1</v>
      </c>
      <c r="B12" s="73" t="s">
        <v>59</v>
      </c>
      <c r="C12" s="117">
        <f>[12]STA_SP4_ZO!$G$51</f>
        <v>16378</v>
      </c>
      <c r="D12" s="274">
        <f>[13]STA_SP4_ZO!$G$51</f>
        <v>49933</v>
      </c>
      <c r="E12" s="119">
        <f>[14]STA_SP4_ZO!$G$51</f>
        <v>9462</v>
      </c>
      <c r="F12" s="118">
        <f>[15]STA_SP4_ZO!$G$51</f>
        <v>8845</v>
      </c>
      <c r="G12" s="120">
        <f>[16]STA_SP4_ZO!$G$51</f>
        <v>4730.29</v>
      </c>
      <c r="H12" s="235">
        <f>SUM(C12:G12)</f>
        <v>89348.29</v>
      </c>
      <c r="I12" s="1"/>
      <c r="J12" s="391" t="s">
        <v>59</v>
      </c>
      <c r="K12" s="392"/>
      <c r="L12" s="125">
        <f>N6</f>
        <v>3371010.44</v>
      </c>
      <c r="M12" s="139">
        <f>H12</f>
        <v>89348.29</v>
      </c>
      <c r="N12" s="140">
        <f>SUM(L12:M12)</f>
        <v>3460358.73</v>
      </c>
    </row>
    <row r="13" spans="1:14" ht="37.5" customHeight="1" thickBot="1" x14ac:dyDescent="0.3">
      <c r="A13" s="99">
        <v>2</v>
      </c>
      <c r="B13" s="100" t="s">
        <v>60</v>
      </c>
      <c r="C13" s="121">
        <f>[12]STA_SP4_ZO!$H$51</f>
        <v>2643</v>
      </c>
      <c r="D13" s="275">
        <f>[13]STA_SP4_ZO!$H$51</f>
        <v>17697</v>
      </c>
      <c r="E13" s="123">
        <f>[14]STA_SP4_ZO!$H$51</f>
        <v>9335</v>
      </c>
      <c r="F13" s="122">
        <f>[15]STA_SP4_ZO!$H$51</f>
        <v>1531</v>
      </c>
      <c r="G13" s="124">
        <f>[16]STA_SP4_ZO!$H$51</f>
        <v>225.13</v>
      </c>
      <c r="H13" s="115">
        <f>SUM(C13:G13)</f>
        <v>31431.13</v>
      </c>
      <c r="I13" s="1"/>
      <c r="J13" s="393" t="s">
        <v>60</v>
      </c>
      <c r="K13" s="394"/>
      <c r="L13" s="126">
        <f>N7</f>
        <v>2572883.85</v>
      </c>
      <c r="M13" s="139">
        <f>H13</f>
        <v>31431.13</v>
      </c>
      <c r="N13" s="141">
        <f>SUM(L13:M13)</f>
        <v>2604314.98</v>
      </c>
    </row>
    <row r="14" spans="1:1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</sheetData>
  <mergeCells count="16">
    <mergeCell ref="N10:N11"/>
    <mergeCell ref="J10:K11"/>
    <mergeCell ref="L10:L11"/>
    <mergeCell ref="M10:M11"/>
    <mergeCell ref="N4:N5"/>
    <mergeCell ref="A2:L2"/>
    <mergeCell ref="J12:K12"/>
    <mergeCell ref="J13:K13"/>
    <mergeCell ref="B10:B11"/>
    <mergeCell ref="A10:A11"/>
    <mergeCell ref="B3:L3"/>
    <mergeCell ref="A4:A5"/>
    <mergeCell ref="B4:B5"/>
    <mergeCell ref="C4:M4"/>
    <mergeCell ref="H10:H11"/>
    <mergeCell ref="C10:G10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opLeftCell="A5" workbookViewId="0">
      <selection activeCell="P26" sqref="P26"/>
    </sheetView>
  </sheetViews>
  <sheetFormatPr defaultRowHeight="15" x14ac:dyDescent="0.25"/>
  <cols>
    <col min="1" max="1" width="25.7109375" customWidth="1"/>
    <col min="12" max="12" width="10.5703125" customWidth="1"/>
    <col min="13" max="13" width="12.7109375" customWidth="1"/>
  </cols>
  <sheetData>
    <row r="1" spans="1:13" ht="11.25" customHeight="1" thickBot="1" x14ac:dyDescent="0.3">
      <c r="A1" s="156"/>
      <c r="B1" s="156"/>
      <c r="C1" s="213" t="s">
        <v>116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13" ht="15.75" thickBot="1" x14ac:dyDescent="0.3">
      <c r="A2" s="92"/>
      <c r="B2" s="93" t="s">
        <v>69</v>
      </c>
      <c r="C2" s="77" t="s">
        <v>4</v>
      </c>
      <c r="D2" s="78" t="s">
        <v>5</v>
      </c>
      <c r="E2" s="77" t="s">
        <v>6</v>
      </c>
      <c r="F2" s="78" t="s">
        <v>7</v>
      </c>
      <c r="G2" s="77" t="s">
        <v>8</v>
      </c>
      <c r="H2" s="21" t="s">
        <v>94</v>
      </c>
      <c r="I2" s="77" t="s">
        <v>9</v>
      </c>
      <c r="J2" s="78" t="s">
        <v>10</v>
      </c>
      <c r="K2" s="77" t="s">
        <v>93</v>
      </c>
      <c r="L2" s="76" t="s">
        <v>11</v>
      </c>
      <c r="M2" s="77" t="s">
        <v>3</v>
      </c>
    </row>
    <row r="3" spans="1:13" x14ac:dyDescent="0.25">
      <c r="A3" s="161" t="s">
        <v>70</v>
      </c>
      <c r="B3" s="90"/>
      <c r="C3" s="90"/>
      <c r="D3" s="91"/>
      <c r="E3" s="90"/>
      <c r="F3" s="91"/>
      <c r="G3" s="90"/>
      <c r="H3" s="90"/>
      <c r="I3" s="90"/>
      <c r="J3" s="91"/>
      <c r="K3" s="90"/>
      <c r="L3" s="91"/>
      <c r="M3" s="90"/>
    </row>
    <row r="4" spans="1:13" x14ac:dyDescent="0.25">
      <c r="A4" s="162" t="s">
        <v>76</v>
      </c>
      <c r="B4" s="194">
        <f>[1]STA_SP7_NO!$C$9</f>
        <v>3042</v>
      </c>
      <c r="C4" s="194">
        <f>[2]STA_SP7_NO!$C$9</f>
        <v>146639</v>
      </c>
      <c r="D4" s="195">
        <f>[3]STA_SP7_NO!$C$9</f>
        <v>77516</v>
      </c>
      <c r="E4" s="194">
        <f>[4]STA_SP7_NO!$C$9</f>
        <v>100957</v>
      </c>
      <c r="F4" s="195">
        <f>[5]STA_SP7_NO!$C$9</f>
        <v>58214</v>
      </c>
      <c r="G4" s="194">
        <f>[6]STA_SP7_NO!$C$9</f>
        <v>159567</v>
      </c>
      <c r="H4" s="194">
        <f>[7]STA_SP7_NO!$C$9</f>
        <v>325</v>
      </c>
      <c r="I4" s="194">
        <f>[8]STA_SP7_NO!$C$9</f>
        <v>19947</v>
      </c>
      <c r="J4" s="194">
        <f>[9]STA_SP7_NO!$C$9</f>
        <v>97022</v>
      </c>
      <c r="K4" s="194">
        <f>'[10]СП-7 (н.о.)'!$D$10</f>
        <v>4661</v>
      </c>
      <c r="L4" s="195">
        <f>[11]STA_SP7_NO!$C$9</f>
        <v>75591</v>
      </c>
      <c r="M4" s="194">
        <f>SUM(B4:L4)</f>
        <v>743481</v>
      </c>
    </row>
    <row r="5" spans="1:13" x14ac:dyDescent="0.25">
      <c r="A5" s="162" t="s">
        <v>77</v>
      </c>
      <c r="B5" s="194">
        <f>[1]STA_SP7_NO!$D$9</f>
        <v>93042.53</v>
      </c>
      <c r="C5" s="194">
        <f>[2]STA_SP7_NO!$D$9</f>
        <v>1095105.42</v>
      </c>
      <c r="D5" s="195">
        <f>[3]STA_SP7_NO!$D$9</f>
        <v>366626</v>
      </c>
      <c r="E5" s="194">
        <f>[4]STA_SP7_NO!$D$9</f>
        <v>743463.08</v>
      </c>
      <c r="F5" s="195">
        <f>[5]STA_SP7_NO!$D$9</f>
        <v>358090</v>
      </c>
      <c r="G5" s="194">
        <f>[6]STA_SP7_NO!$D$9</f>
        <v>1026368.19</v>
      </c>
      <c r="H5" s="194">
        <f>[7]STA_SP7_NO!$D$9</f>
        <v>1208</v>
      </c>
      <c r="I5" s="194">
        <f>[8]STA_SP7_NO!$D$9</f>
        <v>143089</v>
      </c>
      <c r="J5" s="194">
        <f>[9]STA_SP7_NO!$D$9</f>
        <v>518011.72</v>
      </c>
      <c r="K5" s="194">
        <f>'[10]СП-7 (н.о.)'!$E$10</f>
        <v>52573.509999999995</v>
      </c>
      <c r="L5" s="195">
        <f>[11]STA_SP7_NO!$D$9</f>
        <v>534769</v>
      </c>
      <c r="M5" s="216">
        <f>SUM(B5:L5)</f>
        <v>4932346.4499999993</v>
      </c>
    </row>
    <row r="6" spans="1:13" x14ac:dyDescent="0.25">
      <c r="A6" s="162" t="s">
        <v>58</v>
      </c>
      <c r="B6" s="194">
        <f>[1]STA_SP7_NO!$E$9</f>
        <v>0</v>
      </c>
      <c r="C6" s="194">
        <f>[2]STA_SP7_NO!$E$9</f>
        <v>0</v>
      </c>
      <c r="D6" s="195">
        <f>[3]STA_SP7_NO!$E$9</f>
        <v>0</v>
      </c>
      <c r="E6" s="194">
        <f>[4]STA_SP7_NO!$E$9</f>
        <v>0</v>
      </c>
      <c r="F6" s="196">
        <f>[5]STA_SP7_NO!$E$9</f>
        <v>0</v>
      </c>
      <c r="G6" s="194">
        <f>[6]STA_SP7_NO!$E$9</f>
        <v>0</v>
      </c>
      <c r="H6" s="194">
        <f>[7]STA_SP7_NO!$F$9</f>
        <v>0</v>
      </c>
      <c r="I6" s="194">
        <f>[8]STA_SP7_NO!$E$9</f>
        <v>0</v>
      </c>
      <c r="J6" s="194">
        <f>[9]STA_SP7_NO!$E$9</f>
        <v>0</v>
      </c>
      <c r="K6" s="194">
        <f>'[10]СП-7 (н.о.)'!$F$10</f>
        <v>0</v>
      </c>
      <c r="L6" s="195">
        <f>[11]STA_SP7_NO!$E$9</f>
        <v>0</v>
      </c>
      <c r="M6" s="194">
        <f>SUM(B6:L6)</f>
        <v>0</v>
      </c>
    </row>
    <row r="7" spans="1:13" x14ac:dyDescent="0.25">
      <c r="A7" s="161" t="s">
        <v>71</v>
      </c>
      <c r="B7" s="90"/>
      <c r="C7" s="90"/>
      <c r="D7" s="91"/>
      <c r="E7" s="90"/>
      <c r="F7" s="91"/>
      <c r="G7" s="90"/>
      <c r="H7" s="90"/>
      <c r="I7" s="90"/>
      <c r="J7" s="91"/>
      <c r="K7" s="90"/>
      <c r="L7" s="91"/>
      <c r="M7" s="90"/>
    </row>
    <row r="8" spans="1:13" x14ac:dyDescent="0.25">
      <c r="A8" s="162" t="s">
        <v>76</v>
      </c>
      <c r="B8" s="194">
        <f>[1]STA_SP7_NO!$C$18</f>
        <v>22590</v>
      </c>
      <c r="C8" s="194">
        <f>[2]STA_SP7_NO!$C$18</f>
        <v>60373</v>
      </c>
      <c r="D8" s="195">
        <f>[3]STA_SP7_NO!$C$18</f>
        <v>35196</v>
      </c>
      <c r="E8" s="194">
        <f>[4]STA_SP7_NO!$C$18</f>
        <v>28598</v>
      </c>
      <c r="F8" s="195">
        <f>[5]STA_SP7_NO!$C$18</f>
        <v>49289</v>
      </c>
      <c r="G8" s="194">
        <f>[6]STA_SP7_NO!$C$18</f>
        <v>27112</v>
      </c>
      <c r="H8" s="194">
        <f>[7]STA_SP7_NO!$C$18</f>
        <v>53182</v>
      </c>
      <c r="I8" s="194">
        <f>[8]STA_SP7_NO!$C$18</f>
        <v>63940</v>
      </c>
      <c r="J8" s="194">
        <f>[9]STA_SP7_NO!$C$18</f>
        <v>30733</v>
      </c>
      <c r="K8" s="194">
        <f>'[10]СП-7 (н.о.)'!$D$19</f>
        <v>20924</v>
      </c>
      <c r="L8" s="195">
        <f>[11]STA_SP7_NO!$C$18</f>
        <v>70432</v>
      </c>
      <c r="M8" s="194">
        <f>SUM(B8:L8)</f>
        <v>462369</v>
      </c>
    </row>
    <row r="9" spans="1:13" x14ac:dyDescent="0.25">
      <c r="A9" s="162" t="s">
        <v>77</v>
      </c>
      <c r="B9" s="194">
        <f>[1]STA_SP7_NO!$D$18</f>
        <v>373718.76</v>
      </c>
      <c r="C9" s="194">
        <f>[2]STA_SP7_NO!$D18</f>
        <v>292378.45</v>
      </c>
      <c r="D9" s="195">
        <f>[3]STA_SP7_NO!$D$18</f>
        <v>472261</v>
      </c>
      <c r="E9" s="194">
        <f>[4]STA_SP7_NO!$D$18</f>
        <v>198935.41</v>
      </c>
      <c r="F9" s="195">
        <f>[5]STA_SP7_NO!$D$18</f>
        <v>437576</v>
      </c>
      <c r="G9" s="194">
        <f>[6]STA_SP7_NO!$D$18</f>
        <v>241160.97</v>
      </c>
      <c r="H9" s="194">
        <f>[7]STA_SP7_NO!$D$18</f>
        <v>286665</v>
      </c>
      <c r="I9" s="194">
        <f>[8]STA_SP7_NO!$D$18</f>
        <v>602685</v>
      </c>
      <c r="J9" s="194">
        <f>[9]STA_SP7_NO!$D$18</f>
        <v>180954</v>
      </c>
      <c r="K9" s="194">
        <f>'[10]СП-7 (н.о.)'!$E$19</f>
        <v>180494.78000000003</v>
      </c>
      <c r="L9" s="195">
        <f>[11]STA_SP7_NO!$D$18</f>
        <v>466660</v>
      </c>
      <c r="M9" s="216">
        <f>SUM(B9:L9)</f>
        <v>3733489.37</v>
      </c>
    </row>
    <row r="10" spans="1:13" x14ac:dyDescent="0.25">
      <c r="A10" s="162" t="s">
        <v>58</v>
      </c>
      <c r="B10" s="194">
        <f>[1]STA_SP7_NO!$E$18</f>
        <v>81948.259999999995</v>
      </c>
      <c r="C10" s="194">
        <f>[2]STA_SP7_NO!$E$18</f>
        <v>85088.97</v>
      </c>
      <c r="D10" s="195">
        <f>[3]STA_SP7_NO!$E$18</f>
        <v>190950</v>
      </c>
      <c r="E10" s="194">
        <f>[4]STA_SP7_NO!$E$18</f>
        <v>40216.9</v>
      </c>
      <c r="F10" s="195">
        <f>[5]STA_SP7_NO!$E$18</f>
        <v>133975</v>
      </c>
      <c r="G10" s="194">
        <f>[6]STA_SP7_NO!$E$18</f>
        <v>60953.5</v>
      </c>
      <c r="H10" s="194">
        <f>[7]STA_SP7_NO!$E$18</f>
        <v>91987</v>
      </c>
      <c r="I10" s="194">
        <f>[8]STA_SP7_NO!$E$18</f>
        <v>153536</v>
      </c>
      <c r="J10" s="194">
        <f>[9]STA_SP7_NO!$E$18</f>
        <v>48612.68</v>
      </c>
      <c r="K10" s="194">
        <f>'[10]СП-7 (н.о.)'!$F$19</f>
        <v>56044</v>
      </c>
      <c r="L10" s="195">
        <f>[11]STA_SP7_NO!$E$18</f>
        <v>137529</v>
      </c>
      <c r="M10" s="194">
        <f>SUM(B10:L10)</f>
        <v>1080841.31</v>
      </c>
    </row>
    <row r="11" spans="1:13" x14ac:dyDescent="0.25">
      <c r="A11" s="161" t="s">
        <v>72</v>
      </c>
      <c r="B11" s="90"/>
      <c r="C11" s="90"/>
      <c r="D11" s="91"/>
      <c r="E11" s="90"/>
      <c r="F11" s="91"/>
      <c r="G11" s="90"/>
      <c r="H11" s="90"/>
      <c r="I11" s="90"/>
      <c r="J11" s="91"/>
      <c r="K11" s="90"/>
      <c r="L11" s="91"/>
      <c r="M11" s="90"/>
    </row>
    <row r="12" spans="1:13" x14ac:dyDescent="0.25">
      <c r="A12" s="162" t="s">
        <v>76</v>
      </c>
      <c r="B12" s="194">
        <f>[1]STA_SP7_NO!$C$19</f>
        <v>56678</v>
      </c>
      <c r="C12" s="194">
        <f>[2]STA_SP7_NO!$C$19</f>
        <v>0</v>
      </c>
      <c r="D12" s="195">
        <f>[3]STA_SP7_NO!$C$19</f>
        <v>14999</v>
      </c>
      <c r="E12" s="194">
        <f>[4]STA_SP7_NO!$C$19</f>
        <v>3861</v>
      </c>
      <c r="F12" s="195">
        <f>[5]STA_SP7_NO!$C$19</f>
        <v>0</v>
      </c>
      <c r="G12" s="194">
        <f>[6]STA_SP7_NO!$C$19</f>
        <v>0</v>
      </c>
      <c r="H12" s="194">
        <f>[7]STA_SP7_NO!$C$19</f>
        <v>449</v>
      </c>
      <c r="I12" s="194">
        <f>[8]STA_SP7_NO!$C$19</f>
        <v>31060</v>
      </c>
      <c r="J12" s="194">
        <f>[9]STA_SP7_NO!$C$19</f>
        <v>4931</v>
      </c>
      <c r="K12" s="194">
        <f>'[10]СП-7 (н.о.)'!$D$61</f>
        <v>0</v>
      </c>
      <c r="L12" s="195">
        <f>[11]STA_SP7_NO!$C$19</f>
        <v>0</v>
      </c>
      <c r="M12" s="194">
        <f>SUM(B12:L12)</f>
        <v>111978</v>
      </c>
    </row>
    <row r="13" spans="1:13" x14ac:dyDescent="0.25">
      <c r="A13" s="162" t="s">
        <v>77</v>
      </c>
      <c r="B13" s="194">
        <f>[1]STA_SP7_NO!$D$19</f>
        <v>626951.39</v>
      </c>
      <c r="C13" s="194">
        <f>[2]STA_SP7_NO!$D$19</f>
        <v>0</v>
      </c>
      <c r="D13" s="195">
        <f>[3]STA_SP7_NO!$D$19</f>
        <v>86207</v>
      </c>
      <c r="E13" s="194">
        <f>[4]STA_SP7_NO!$D$19</f>
        <v>16975.46</v>
      </c>
      <c r="F13" s="195">
        <f>[5]STA_SP7_NO!$D$19</f>
        <v>0</v>
      </c>
      <c r="G13" s="194">
        <f>[6]STA_SP7_NO!$D$19</f>
        <v>0</v>
      </c>
      <c r="H13" s="194">
        <f>[7]STA_SP7_NO!$D$19</f>
        <v>3527</v>
      </c>
      <c r="I13" s="194">
        <f>[8]STA_SP7_NO!$D$19</f>
        <v>136726</v>
      </c>
      <c r="J13" s="194">
        <f>[9]STA_SP7_NO!$D$19</f>
        <v>27178</v>
      </c>
      <c r="K13" s="194">
        <f>'[10]СП-7 (н.о.)'!$E$61</f>
        <v>0</v>
      </c>
      <c r="L13" s="195">
        <f>[11]STA_SP7_NO!$D$19</f>
        <v>0</v>
      </c>
      <c r="M13" s="216">
        <f>SUM(B13:L13)</f>
        <v>897564.85</v>
      </c>
    </row>
    <row r="14" spans="1:13" x14ac:dyDescent="0.25">
      <c r="A14" s="162" t="s">
        <v>58</v>
      </c>
      <c r="B14" s="194">
        <f>[1]STA_SP7_NO!$E$19</f>
        <v>144779.47</v>
      </c>
      <c r="C14" s="194">
        <f>[2]STA_SP7_NO!$E$19</f>
        <v>0</v>
      </c>
      <c r="D14" s="195">
        <f>[3]STA_SP7_NO!$E$19</f>
        <v>25589</v>
      </c>
      <c r="E14" s="194">
        <f>[4]STA_SP7_NO!$E$19</f>
        <v>3826.25</v>
      </c>
      <c r="F14" s="195">
        <f>[5]STA_SP7_NO!$E$19</f>
        <v>0</v>
      </c>
      <c r="G14" s="194">
        <f>[6]STA_SP7_NO!$E$19</f>
        <v>0</v>
      </c>
      <c r="H14" s="194">
        <f>[7]STA_SP7_NO!$E$19</f>
        <v>1213</v>
      </c>
      <c r="I14" s="194">
        <f>[8]STA_SP7_NO!$E$19</f>
        <v>49952</v>
      </c>
      <c r="J14" s="194">
        <f>[9]STA_SP7_NO!$E$19</f>
        <v>8317.01</v>
      </c>
      <c r="K14" s="194">
        <f>'[10]СП-7 (н.о.)'!$F$61</f>
        <v>0</v>
      </c>
      <c r="L14" s="195">
        <f>[11]STA_SP7_NO!$E$19</f>
        <v>0</v>
      </c>
      <c r="M14" s="194">
        <f>SUM(B14:L14)</f>
        <v>233676.73</v>
      </c>
    </row>
    <row r="15" spans="1:13" x14ac:dyDescent="0.25">
      <c r="A15" s="161" t="s">
        <v>73</v>
      </c>
      <c r="B15" s="90"/>
      <c r="C15" s="90"/>
      <c r="D15" s="91"/>
      <c r="E15" s="90"/>
      <c r="F15" s="91"/>
      <c r="G15" s="90"/>
      <c r="H15" s="90"/>
      <c r="I15" s="90"/>
      <c r="J15" s="91"/>
      <c r="K15" s="90"/>
      <c r="L15" s="91"/>
      <c r="M15" s="90"/>
    </row>
    <row r="16" spans="1:13" x14ac:dyDescent="0.25">
      <c r="A16" s="162" t="s">
        <v>76</v>
      </c>
      <c r="B16" s="194">
        <f>[1]STA_SP7_NO!$C$20</f>
        <v>1586</v>
      </c>
      <c r="C16" s="194">
        <f>[2]STA_SP7_NO!$C$20</f>
        <v>4079</v>
      </c>
      <c r="D16" s="195">
        <f>[3]STA_SP7_NO!$C$20</f>
        <v>143</v>
      </c>
      <c r="E16" s="194">
        <f>[4]STA_SP7_NO!$C$20</f>
        <v>0</v>
      </c>
      <c r="F16" s="195">
        <f>[5]STA_SP7_NO!$C$20</f>
        <v>146</v>
      </c>
      <c r="G16" s="194">
        <f>[6]STA_SP7_NO!$C$20</f>
        <v>25906</v>
      </c>
      <c r="H16" s="194">
        <f>[7]STA_SP7_NO!$C$20</f>
        <v>879</v>
      </c>
      <c r="I16" s="194">
        <f>[8]STA_SP7_NO!$C$20</f>
        <v>2505</v>
      </c>
      <c r="J16" s="194">
        <f>[9]STA_SP7_NO!$C$20</f>
        <v>1951</v>
      </c>
      <c r="K16" s="194">
        <f>'[10]СП-7 (н.о.)'!$D$63</f>
        <v>1171</v>
      </c>
      <c r="L16" s="195">
        <f>[11]STA_SP7_NO!$C$20</f>
        <v>1470</v>
      </c>
      <c r="M16" s="194">
        <f>SUM(B16:L16)</f>
        <v>39836</v>
      </c>
    </row>
    <row r="17" spans="1:13" x14ac:dyDescent="0.25">
      <c r="A17" s="162" t="s">
        <v>77</v>
      </c>
      <c r="B17" s="194">
        <f>[1]STA_SP7_NO!$D$20</f>
        <v>524.5</v>
      </c>
      <c r="C17" s="194">
        <f>[2]STA_SP7_NO!$D$20</f>
        <v>2951.45</v>
      </c>
      <c r="D17" s="195">
        <f>[3]STA_SP7_NO!$D$20</f>
        <v>72</v>
      </c>
      <c r="E17" s="194">
        <f>[4]STA_SP7_NO!$D$20</f>
        <v>0</v>
      </c>
      <c r="F17" s="195">
        <f>[5]STA_SP7_NO!$D$20</f>
        <v>72</v>
      </c>
      <c r="G17" s="194">
        <f>[6]STA_SP7_NO!$D$20</f>
        <v>13059</v>
      </c>
      <c r="H17" s="194">
        <f>[7]STA_SP7_NO!$D$20</f>
        <v>326</v>
      </c>
      <c r="I17" s="194">
        <f>[8]STA_SP7_NO!$D$20</f>
        <v>1246</v>
      </c>
      <c r="J17" s="194">
        <f>[9]STA_SP7_NO!$D$20</f>
        <v>1358</v>
      </c>
      <c r="K17" s="194">
        <f>'[10]СП-7 (н.о.)'!$E$63</f>
        <v>462.48</v>
      </c>
      <c r="L17" s="195">
        <f>[11]STA_SP7_NO!$D$20</f>
        <v>1490</v>
      </c>
      <c r="M17" s="216">
        <f>SUM(B17:L17)</f>
        <v>21561.43</v>
      </c>
    </row>
    <row r="18" spans="1:13" x14ac:dyDescent="0.25">
      <c r="A18" s="162" t="s">
        <v>58</v>
      </c>
      <c r="B18" s="194">
        <f>[1]STA_SP7_NO!$E$20</f>
        <v>157.38</v>
      </c>
      <c r="C18" s="194">
        <f>[2]STA_SP7_NO!$E$20</f>
        <v>774.46</v>
      </c>
      <c r="D18" s="195">
        <f>[3]STA_SP7_NO!$E$20</f>
        <v>24</v>
      </c>
      <c r="E18" s="194">
        <f>[4]STA_SP7_NO!$E$20</f>
        <v>0</v>
      </c>
      <c r="F18" s="195">
        <f>[5]STA_SP7_NO!$E$20</f>
        <v>22</v>
      </c>
      <c r="G18" s="194">
        <f>[6]STA_SP7_NO!$E$20</f>
        <v>4750</v>
      </c>
      <c r="H18" s="194">
        <f>[7]STA_SP7_NO!$E$20</f>
        <v>2</v>
      </c>
      <c r="I18" s="194">
        <f>[8]STA_SP7_NO!$E$20</f>
        <v>0</v>
      </c>
      <c r="J18" s="194">
        <f>[9]STA_SP7_NO!$E$20</f>
        <v>343.9</v>
      </c>
      <c r="K18" s="194">
        <f>'[10]СП-7 (н.о.)'!$F$63</f>
        <v>236</v>
      </c>
      <c r="L18" s="195">
        <f>[11]STA_SP7_NO!$E$20</f>
        <v>495</v>
      </c>
      <c r="M18" s="194">
        <f>SUM(B18:L18)</f>
        <v>6804.74</v>
      </c>
    </row>
    <row r="19" spans="1:13" x14ac:dyDescent="0.25">
      <c r="A19" s="161" t="s">
        <v>74</v>
      </c>
      <c r="B19" s="90"/>
      <c r="C19" s="90"/>
      <c r="D19" s="91"/>
      <c r="E19" s="90"/>
      <c r="F19" s="91"/>
      <c r="G19" s="90"/>
      <c r="H19" s="90"/>
      <c r="I19" s="90"/>
      <c r="J19" s="91"/>
      <c r="K19" s="90"/>
      <c r="L19" s="91"/>
      <c r="M19" s="90"/>
    </row>
    <row r="20" spans="1:13" x14ac:dyDescent="0.25">
      <c r="A20" s="162" t="s">
        <v>76</v>
      </c>
      <c r="B20" s="194">
        <f>[1]STA_SP7_NO!$C$21</f>
        <v>0</v>
      </c>
      <c r="C20" s="194">
        <f>[2]STA_SP7_NO!$C$21</f>
        <v>0</v>
      </c>
      <c r="D20" s="195">
        <f>[3]STA_SP7_NO!$C$21</f>
        <v>1198</v>
      </c>
      <c r="E20" s="194">
        <f>[4]STA_SP7_NO!$C$21</f>
        <v>5810</v>
      </c>
      <c r="F20" s="195">
        <f>[5]STA_SP7_NO!$C$21</f>
        <v>0</v>
      </c>
      <c r="G20" s="194">
        <f>[6]STA_SP7_NO!$C$21</f>
        <v>0</v>
      </c>
      <c r="H20" s="194">
        <f>[7]STA_SP7_NO!$C$21</f>
        <v>0</v>
      </c>
      <c r="I20" s="194">
        <f>[8]STA_SP7_NO!$C$21</f>
        <v>0</v>
      </c>
      <c r="J20" s="194">
        <f>[9]STA_SP7_NO!$C$21</f>
        <v>0</v>
      </c>
      <c r="K20" s="194">
        <f>'[10]СП-7 (н.о.)'!$D$71</f>
        <v>0</v>
      </c>
      <c r="L20" s="195">
        <f>[11]STA_SP7_NO!$C$21</f>
        <v>0</v>
      </c>
      <c r="M20" s="162">
        <f>SUM(B20:L20)</f>
        <v>7008</v>
      </c>
    </row>
    <row r="21" spans="1:13" x14ac:dyDescent="0.25">
      <c r="A21" s="162" t="s">
        <v>77</v>
      </c>
      <c r="B21" s="194">
        <f>[1]STA_SP7_NO!$D$21</f>
        <v>0</v>
      </c>
      <c r="C21" s="194">
        <f>[2]STA_SP7_NO!$D$21</f>
        <v>0</v>
      </c>
      <c r="D21" s="195">
        <f>[3]STA_SP7_NO!$D$21</f>
        <v>14468</v>
      </c>
      <c r="E21" s="194">
        <f>[4]STA_SP7_NO!$D$21</f>
        <v>3342.9</v>
      </c>
      <c r="F21" s="195">
        <f>[5]STA_SP7_NO!$D$21</f>
        <v>0</v>
      </c>
      <c r="G21" s="194">
        <f>[6]STA_SP7_NO!$D$21</f>
        <v>0</v>
      </c>
      <c r="H21" s="194">
        <f>[7]STA_SP7_NO!$D$21</f>
        <v>0</v>
      </c>
      <c r="I21" s="194">
        <f>[8]STA_SP7_NO!$D$21</f>
        <v>0</v>
      </c>
      <c r="J21" s="194">
        <f>[9]STA_SP7_NO!$D$21</f>
        <v>0</v>
      </c>
      <c r="K21" s="194">
        <f>'[10]СП-7 (н.о.)'!$E$71</f>
        <v>0</v>
      </c>
      <c r="L21" s="195">
        <f>[11]STA_SP7_NO!$D$21</f>
        <v>0</v>
      </c>
      <c r="M21" s="216">
        <f>SUM(B21:L21)</f>
        <v>17810.900000000001</v>
      </c>
    </row>
    <row r="22" spans="1:13" ht="12.75" customHeight="1" x14ac:dyDescent="0.25">
      <c r="A22" s="162" t="s">
        <v>58</v>
      </c>
      <c r="B22" s="194">
        <f>[1]STA_SP7_NO!$E$21</f>
        <v>0</v>
      </c>
      <c r="C22" s="194">
        <f>[2]STA_SP7_NO!$E$21</f>
        <v>0</v>
      </c>
      <c r="D22" s="195">
        <f>[3]STA_SP7_NO!$E$21</f>
        <v>2164</v>
      </c>
      <c r="E22" s="194">
        <f>[4]STA_SP7_NO!$E$21</f>
        <v>977.16</v>
      </c>
      <c r="F22" s="195">
        <f>[5]STA_SP7_NO!$E$21</f>
        <v>0</v>
      </c>
      <c r="G22" s="194">
        <f>[6]STA_SP7_NO!$E$21</f>
        <v>0</v>
      </c>
      <c r="H22" s="194">
        <f>[7]STA_SP7_NO!$E$21</f>
        <v>0</v>
      </c>
      <c r="I22" s="194">
        <f>[8]STA_SP7_NO!$E$21</f>
        <v>0</v>
      </c>
      <c r="J22" s="194">
        <f>[9]STA_SP7_NO!$E$21</f>
        <v>0</v>
      </c>
      <c r="K22" s="194">
        <f>'[10]СП-7 (н.о.)'!$F$71</f>
        <v>0</v>
      </c>
      <c r="L22" s="195">
        <f>[11]STA_SP7_NO!$E$21</f>
        <v>0</v>
      </c>
      <c r="M22" s="194">
        <f>SUM(B22:L22)</f>
        <v>3141.16</v>
      </c>
    </row>
    <row r="23" spans="1:13" x14ac:dyDescent="0.25">
      <c r="A23" s="161" t="s">
        <v>75</v>
      </c>
      <c r="B23" s="90"/>
      <c r="C23" s="90"/>
      <c r="D23" s="91"/>
      <c r="E23" s="90"/>
      <c r="F23" s="91"/>
      <c r="G23" s="90"/>
      <c r="H23" s="90"/>
      <c r="I23" s="90"/>
      <c r="J23" s="91"/>
      <c r="K23" s="90"/>
      <c r="L23" s="91"/>
      <c r="M23" s="90"/>
    </row>
    <row r="24" spans="1:13" x14ac:dyDescent="0.25">
      <c r="A24" s="162" t="s">
        <v>76</v>
      </c>
      <c r="B24" s="194">
        <f>[1]STA_SP7_NO!$C$22</f>
        <v>1592</v>
      </c>
      <c r="C24" s="194">
        <f>[2]STA_SP7_NO!$C$22</f>
        <v>10994</v>
      </c>
      <c r="D24" s="195">
        <f>[3]STA_SP7_NO!$C$22</f>
        <v>2899</v>
      </c>
      <c r="E24" s="194">
        <f>[4]STA_SP7_NO!$C$22</f>
        <v>51082</v>
      </c>
      <c r="F24" s="195">
        <f>[5]STA_SP7_NO!$C$22</f>
        <v>1669</v>
      </c>
      <c r="G24" s="194">
        <f>[6]STA_SP7_NO!$C$22</f>
        <v>0</v>
      </c>
      <c r="H24" s="194">
        <f>[7]STA_SP7_NO!$C$22</f>
        <v>0</v>
      </c>
      <c r="I24" s="194">
        <f>[8]STA_SP7_NO!$C$22</f>
        <v>14</v>
      </c>
      <c r="J24" s="194">
        <f>[9]STA_SP7_NO!$C$22</f>
        <v>1337</v>
      </c>
      <c r="K24" s="194">
        <f>'[10]СП-7 (н.о.)'!$D$85</f>
        <v>37096</v>
      </c>
      <c r="L24" s="195">
        <f>[11]STA_SP7_NO!$C$22</f>
        <v>74625</v>
      </c>
      <c r="M24" s="194">
        <f>SUM(B24:L24)</f>
        <v>181308</v>
      </c>
    </row>
    <row r="25" spans="1:13" x14ac:dyDescent="0.25">
      <c r="A25" s="162" t="s">
        <v>77</v>
      </c>
      <c r="B25" s="194">
        <f>[1]STA_SP7_NO!$D$22</f>
        <v>63032.44</v>
      </c>
      <c r="C25" s="194">
        <f>[2]STA_SP7_NO!$D$22</f>
        <v>28887.72</v>
      </c>
      <c r="D25" s="195">
        <f>[3]STA_SP7_NO!$D$22</f>
        <v>8143</v>
      </c>
      <c r="E25" s="194">
        <f>[4]STA_SP7_NO!$D$22</f>
        <v>57611.67</v>
      </c>
      <c r="F25" s="195">
        <f>[5]STA_SP7_NO!$D$22</f>
        <v>14368</v>
      </c>
      <c r="G25" s="194">
        <f>[6]STA_SP7_NO!$D$22</f>
        <v>0</v>
      </c>
      <c r="H25" s="194">
        <f>[7]STA_SP7_NO!$D$22</f>
        <v>0</v>
      </c>
      <c r="I25" s="194">
        <f>[8]STA_SP7_NO!$D$22</f>
        <v>110</v>
      </c>
      <c r="J25" s="194">
        <f>[9]STA_SP7_NO!$D$22</f>
        <v>5216</v>
      </c>
      <c r="K25" s="194">
        <f>'[10]СП-7 (н.о.)'!$E$85</f>
        <v>189019.91</v>
      </c>
      <c r="L25" s="195">
        <f>[11]STA_SP7_NO!$D$22</f>
        <v>71475</v>
      </c>
      <c r="M25" s="216">
        <f>SUM(B25:L25)</f>
        <v>437863.74</v>
      </c>
    </row>
    <row r="26" spans="1:13" x14ac:dyDescent="0.25">
      <c r="A26" s="162" t="s">
        <v>58</v>
      </c>
      <c r="B26" s="194">
        <f>[1]STA_SP7_NO!$E$22</f>
        <v>12197.34</v>
      </c>
      <c r="C26" s="194">
        <f>[2]STA_SP7_NO!$E$22</f>
        <v>7604.71</v>
      </c>
      <c r="D26" s="195">
        <f>[3]STA_SP7_NO!$E$22</f>
        <v>1864</v>
      </c>
      <c r="E26" s="194">
        <f>[4]STA_SP7_NO!$E$22</f>
        <v>14822.15</v>
      </c>
      <c r="F26" s="195">
        <f>[5]STA_SP7_NO!$E$22</f>
        <v>4310</v>
      </c>
      <c r="G26" s="194">
        <f>[6]STA_SP7_NO!$E$22</f>
        <v>0</v>
      </c>
      <c r="H26" s="194">
        <f>[7]STA_SP7_NO!$E$22</f>
        <v>0</v>
      </c>
      <c r="I26" s="194">
        <f>[8]STA_SP7_NO!$E$22</f>
        <v>0</v>
      </c>
      <c r="J26" s="194">
        <f>[9]STA_SP7_NO!$E$22</f>
        <v>0</v>
      </c>
      <c r="K26" s="194">
        <f>'[10]СП-7 (н.о.)'!$F$85</f>
        <v>15745</v>
      </c>
      <c r="L26" s="195">
        <f>[11]STA_SP7_NO!$E$22</f>
        <v>28185</v>
      </c>
      <c r="M26" s="194">
        <f>SUM(B26:L26)</f>
        <v>84728.2</v>
      </c>
    </row>
    <row r="27" spans="1:13" x14ac:dyDescent="0.25">
      <c r="A27" s="161" t="s">
        <v>78</v>
      </c>
      <c r="B27" s="90"/>
      <c r="C27" s="90"/>
      <c r="D27" s="91"/>
      <c r="E27" s="90"/>
      <c r="F27" s="91"/>
      <c r="G27" s="90"/>
      <c r="H27" s="90"/>
      <c r="I27" s="90"/>
      <c r="J27" s="91"/>
      <c r="K27" s="90"/>
      <c r="L27" s="91"/>
      <c r="M27" s="90"/>
    </row>
    <row r="28" spans="1:13" x14ac:dyDescent="0.25">
      <c r="A28" s="162" t="s">
        <v>76</v>
      </c>
      <c r="B28" s="194">
        <f>[1]STA_SP7_NO!$C$29</f>
        <v>0</v>
      </c>
      <c r="C28" s="194">
        <f>[2]STA_SP7_NO!$C$29</f>
        <v>9493</v>
      </c>
      <c r="D28" s="195">
        <f>[3]STA_SP7_NO!$C$29</f>
        <v>5390</v>
      </c>
      <c r="E28" s="194">
        <f>[4]STA_SP7_NO!$C$29</f>
        <v>32639</v>
      </c>
      <c r="F28" s="195">
        <f>[5]STA_SP7_NO!$C$29</f>
        <v>60463</v>
      </c>
      <c r="G28" s="194">
        <f>[6]STA_SP7_NO!$C$29</f>
        <v>7169</v>
      </c>
      <c r="H28" s="194">
        <f>[7]STA_SP7_NO!$C$29</f>
        <v>43627</v>
      </c>
      <c r="I28" s="194">
        <f>[8]STA_SP7_NO!$C$29</f>
        <v>76633</v>
      </c>
      <c r="J28" s="194">
        <f>[9]STA_SP7_NO!$C$29</f>
        <v>11447</v>
      </c>
      <c r="K28" s="194">
        <f>'[10]СП-7 (н.о.)'!$D$86</f>
        <v>59981</v>
      </c>
      <c r="L28" s="195">
        <f>[11]STA_SP7_NO!$C$29</f>
        <v>1214</v>
      </c>
      <c r="M28" s="194">
        <f>SUM(B28:L28)</f>
        <v>308056</v>
      </c>
    </row>
    <row r="29" spans="1:13" x14ac:dyDescent="0.25">
      <c r="A29" s="162" t="s">
        <v>77</v>
      </c>
      <c r="B29" s="194">
        <f>[1]STA_SP7_NO!$D$29</f>
        <v>0</v>
      </c>
      <c r="C29" s="194">
        <f>[2]STA_SP7_NO!$D$29</f>
        <v>53314.67</v>
      </c>
      <c r="D29" s="195">
        <f>[3]STA_SP7_NO!$D$29</f>
        <v>27850</v>
      </c>
      <c r="E29" s="194">
        <f>[4]STA_SP7_NO!$D$29</f>
        <v>223600.78</v>
      </c>
      <c r="F29" s="195">
        <f>[5]STA_SP7_NO!$D$29</f>
        <v>349760</v>
      </c>
      <c r="G29" s="194">
        <f>[6]STA_SP7_NO!$D$29</f>
        <v>56136.35</v>
      </c>
      <c r="H29" s="194">
        <f>[7]STA_SP7_NO!$D$29</f>
        <v>236101</v>
      </c>
      <c r="I29" s="194">
        <f>[8]STA_SP7_NO!$D$29</f>
        <v>421792</v>
      </c>
      <c r="J29" s="194">
        <f>[9]STA_SP7_NO!$D$29</f>
        <v>64856</v>
      </c>
      <c r="K29" s="194">
        <f>'[10]СП-7 (н.о.)'!$E$86</f>
        <v>348245.02999999991</v>
      </c>
      <c r="L29" s="195">
        <f>[11]STA_SP7_NO!$D$29</f>
        <v>5762</v>
      </c>
      <c r="M29" s="216">
        <f>SUM(B29:L29)</f>
        <v>1787417.8299999996</v>
      </c>
    </row>
    <row r="30" spans="1:13" x14ac:dyDescent="0.25">
      <c r="A30" s="162" t="s">
        <v>58</v>
      </c>
      <c r="B30" s="194">
        <f>[1]STA_SP7_NO!$E$29</f>
        <v>0</v>
      </c>
      <c r="C30" s="194">
        <f>[2]STA_SP7_NO!$E$29</f>
        <v>13654.78</v>
      </c>
      <c r="D30" s="195">
        <f>[3]STA_SP7_NO!$E$29</f>
        <v>3759</v>
      </c>
      <c r="E30" s="194">
        <f>[4]STA_SP7_NO!$E$29</f>
        <v>42891.73</v>
      </c>
      <c r="F30" s="195">
        <f>[5]STA_SP7_NO!$E$29</f>
        <v>94937</v>
      </c>
      <c r="G30" s="194">
        <f>[6]STA_SP7_NO!$E$29</f>
        <v>13627</v>
      </c>
      <c r="H30" s="194">
        <f>[7]STA_SP7_NO!$E$29</f>
        <v>60455</v>
      </c>
      <c r="I30" s="194">
        <f>[8]STA_SP7_NO!$E$29</f>
        <v>115899</v>
      </c>
      <c r="J30" s="194">
        <f>[9]STA_SP7_NO!$E$29</f>
        <v>9235.93</v>
      </c>
      <c r="K30" s="194">
        <f>'[10]СП-7 (н.о.)'!$F$86</f>
        <v>0</v>
      </c>
      <c r="L30" s="195">
        <f>[11]STA_SP7_NO!$E$29</f>
        <v>910</v>
      </c>
      <c r="M30" s="194">
        <f>SUM(B30:L30)</f>
        <v>355369.44</v>
      </c>
    </row>
    <row r="31" spans="1:13" ht="12" customHeight="1" x14ac:dyDescent="0.25">
      <c r="A31" s="161" t="s">
        <v>79</v>
      </c>
      <c r="B31" s="161"/>
      <c r="C31" s="90"/>
      <c r="D31" s="91"/>
      <c r="E31" s="90"/>
      <c r="F31" s="91"/>
      <c r="G31" s="90"/>
      <c r="H31" s="90"/>
      <c r="I31" s="90"/>
      <c r="J31" s="91"/>
      <c r="K31" s="90"/>
      <c r="L31" s="91"/>
      <c r="M31" s="90"/>
    </row>
    <row r="32" spans="1:13" x14ac:dyDescent="0.25">
      <c r="A32" s="162" t="s">
        <v>76</v>
      </c>
      <c r="B32" s="194">
        <f>[1]STA_SP7_NO!$C$38</f>
        <v>0</v>
      </c>
      <c r="C32" s="194">
        <f>[2]STA_SP7_NO!$C$38</f>
        <v>0</v>
      </c>
      <c r="D32" s="195">
        <f>[3]STA_SP7_NO!$C$38</f>
        <v>0</v>
      </c>
      <c r="E32" s="194">
        <f>[4]STA_SP7_NO!$C$38</f>
        <v>19559</v>
      </c>
      <c r="F32" s="269">
        <f>[5]STA_SP7_NO!$C$38</f>
        <v>0</v>
      </c>
      <c r="G32" s="194">
        <f>[6]STA_SP7_NO!$C$38</f>
        <v>516</v>
      </c>
      <c r="H32" s="194">
        <f>[7]STA_SP7_NO!$C$38</f>
        <v>0</v>
      </c>
      <c r="I32" s="194">
        <f>[8]STA_SP7_NO!$C$38</f>
        <v>0</v>
      </c>
      <c r="J32" s="194">
        <f>[9]STA_SP7_NO!$C$38</f>
        <v>0</v>
      </c>
      <c r="K32" s="194">
        <f>'[10]СП-7 (н.о.)'!$D$95</f>
        <v>0</v>
      </c>
      <c r="L32" s="195">
        <f>[11]STA_SP7_NO!$C$38</f>
        <v>730</v>
      </c>
      <c r="M32" s="194">
        <f>SUM(B32:L32)</f>
        <v>20805</v>
      </c>
    </row>
    <row r="33" spans="1:13" ht="12.75" customHeight="1" x14ac:dyDescent="0.25">
      <c r="A33" s="162" t="s">
        <v>77</v>
      </c>
      <c r="B33" s="194">
        <f>[1]STA_SP7_NO!$D$38</f>
        <v>0</v>
      </c>
      <c r="C33" s="194">
        <f>[2]STA_SP7_NO!$D$38</f>
        <v>0</v>
      </c>
      <c r="D33" s="195">
        <f>[3]STA_SP7_NO!$D$38</f>
        <v>0</v>
      </c>
      <c r="E33" s="194">
        <f>[4]STA_SP7_NO!$D$38</f>
        <v>14096.54</v>
      </c>
      <c r="F33" s="269">
        <f>[5]STA_SP7_NO!$D$38</f>
        <v>0</v>
      </c>
      <c r="G33" s="194">
        <f>[6]STA_SP7_NO!$D$38</f>
        <v>2361</v>
      </c>
      <c r="H33" s="194">
        <f>[7]STA_SP7_NO!$D$38</f>
        <v>0</v>
      </c>
      <c r="I33" s="194">
        <f>[8]STA_SP7_NO!$D$38</f>
        <v>0</v>
      </c>
      <c r="J33" s="194">
        <f>[9]STA_SP7_NO!$D$38</f>
        <v>0</v>
      </c>
      <c r="K33" s="194">
        <f>'[10]СП-7 (н.о.)'!$E$95</f>
        <v>0</v>
      </c>
      <c r="L33" s="195">
        <f>[11]STA_SP7_NO!$D$38</f>
        <v>11951</v>
      </c>
      <c r="M33" s="216">
        <f>SUM(B33:L33)</f>
        <v>28408.54</v>
      </c>
    </row>
    <row r="34" spans="1:13" ht="15.75" thickBot="1" x14ac:dyDescent="0.3">
      <c r="A34" s="163" t="s">
        <v>58</v>
      </c>
      <c r="B34" s="281">
        <f>[1]STA_SP7_NO!$E$38</f>
        <v>0</v>
      </c>
      <c r="C34" s="281">
        <f>[2]STA_SP7_NO!$E$38</f>
        <v>0</v>
      </c>
      <c r="D34" s="282">
        <f>[3]STA_SP7_NO!$E$38</f>
        <v>0</v>
      </c>
      <c r="E34" s="151">
        <f>[4]STA_SP7_NO!$E$38</f>
        <v>880.83</v>
      </c>
      <c r="F34" s="270">
        <f>[5]STA_SP7_NO!$E$38</f>
        <v>0</v>
      </c>
      <c r="G34" s="151">
        <f>[6]STA_SP7_NO!$E$38</f>
        <v>665</v>
      </c>
      <c r="H34" s="151">
        <f>[7]STA_SP7_NO!$E$38</f>
        <v>0</v>
      </c>
      <c r="I34" s="281">
        <f>[8]STA_SP7_NO!$E$38</f>
        <v>0</v>
      </c>
      <c r="J34" s="281">
        <f>[9]STA_SP7_NO!$E$38</f>
        <v>0</v>
      </c>
      <c r="K34" s="281">
        <f>'[10]СП-7 (н.о.)'!$F$95</f>
        <v>0</v>
      </c>
      <c r="L34" s="282">
        <f>[11]STA_SP7_NO!$E$38</f>
        <v>3038</v>
      </c>
      <c r="M34" s="151">
        <f>SUM(B34:L34)</f>
        <v>4583.83</v>
      </c>
    </row>
    <row r="37" spans="1:13" x14ac:dyDescent="0.25">
      <c r="B37" s="271"/>
      <c r="C37" s="271"/>
      <c r="D37" s="271"/>
      <c r="E37" s="271"/>
      <c r="F37" s="271"/>
      <c r="G37" s="271"/>
      <c r="H37" s="271"/>
      <c r="I37" s="271"/>
      <c r="J37" s="271"/>
      <c r="K37" s="271"/>
      <c r="L37" s="271"/>
      <c r="M37" s="271"/>
    </row>
    <row r="38" spans="1:13" x14ac:dyDescent="0.25">
      <c r="B38" s="271"/>
      <c r="C38" s="271"/>
      <c r="D38" s="271"/>
      <c r="E38" s="271"/>
      <c r="F38" s="271"/>
      <c r="G38" s="271"/>
      <c r="H38" s="271"/>
      <c r="I38" s="271"/>
      <c r="J38" s="271"/>
      <c r="K38" s="271"/>
      <c r="L38" s="271"/>
      <c r="M38" s="271"/>
    </row>
    <row r="39" spans="1:13" x14ac:dyDescent="0.25"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</row>
    <row r="40" spans="1:13" x14ac:dyDescent="0.25">
      <c r="M40" s="271"/>
    </row>
    <row r="41" spans="1:13" x14ac:dyDescent="0.25">
      <c r="B41" s="271"/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</row>
    <row r="42" spans="1:13" x14ac:dyDescent="0.25"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</row>
    <row r="45" spans="1:13" x14ac:dyDescent="0.25">
      <c r="B45" s="271"/>
      <c r="C45" s="271"/>
      <c r="D45" s="271"/>
      <c r="E45" s="271"/>
      <c r="F45" s="271"/>
      <c r="G45" s="271"/>
      <c r="H45" s="271"/>
      <c r="I45" s="271"/>
      <c r="J45" s="271"/>
      <c r="K45" s="271"/>
      <c r="L45" s="271"/>
      <c r="M45" s="271"/>
    </row>
  </sheetData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2" sqref="J12"/>
    </sheetView>
  </sheetViews>
  <sheetFormatPr defaultRowHeight="15" x14ac:dyDescent="0.25"/>
  <cols>
    <col min="1" max="1" width="7" customWidth="1"/>
    <col min="2" max="2" width="16.5703125" customWidth="1"/>
    <col min="3" max="3" width="13.42578125" customWidth="1"/>
    <col min="4" max="4" width="11.28515625" customWidth="1"/>
    <col min="5" max="6" width="14.28515625" customWidth="1"/>
    <col min="7" max="7" width="12.28515625" customWidth="1"/>
    <col min="8" max="8" width="12.42578125" customWidth="1"/>
    <col min="9" max="10" width="11.42578125" customWidth="1"/>
    <col min="11" max="11" width="11.140625" customWidth="1"/>
  </cols>
  <sheetData>
    <row r="1" spans="1:11" x14ac:dyDescent="0.25">
      <c r="A1" s="222"/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1" x14ac:dyDescent="0.25">
      <c r="A2" s="222"/>
      <c r="B2" s="416" t="s">
        <v>117</v>
      </c>
      <c r="C2" s="416"/>
      <c r="D2" s="416"/>
      <c r="E2" s="416"/>
      <c r="F2" s="416"/>
      <c r="G2" s="417"/>
      <c r="H2" s="417"/>
      <c r="I2" s="112"/>
      <c r="J2" s="112"/>
      <c r="K2" s="112"/>
    </row>
    <row r="3" spans="1:11" ht="15.75" thickBot="1" x14ac:dyDescent="0.3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07" t="s">
        <v>92</v>
      </c>
    </row>
    <row r="4" spans="1:11" ht="15.75" thickBot="1" x14ac:dyDescent="0.3">
      <c r="A4" s="339" t="s">
        <v>82</v>
      </c>
      <c r="B4" s="339" t="s">
        <v>57</v>
      </c>
      <c r="C4" s="339" t="s">
        <v>83</v>
      </c>
      <c r="D4" s="339" t="s">
        <v>84</v>
      </c>
      <c r="E4" s="418" t="s">
        <v>85</v>
      </c>
      <c r="F4" s="419"/>
      <c r="G4" s="420"/>
      <c r="H4" s="339" t="s">
        <v>86</v>
      </c>
      <c r="I4" s="339" t="s">
        <v>80</v>
      </c>
      <c r="J4" s="339" t="s">
        <v>87</v>
      </c>
      <c r="K4" s="339" t="s">
        <v>3</v>
      </c>
    </row>
    <row r="5" spans="1:11" ht="47.25" customHeight="1" thickBot="1" x14ac:dyDescent="0.3">
      <c r="A5" s="415"/>
      <c r="B5" s="415"/>
      <c r="C5" s="415"/>
      <c r="D5" s="415"/>
      <c r="E5" s="106" t="s">
        <v>59</v>
      </c>
      <c r="F5" s="106" t="s">
        <v>60</v>
      </c>
      <c r="G5" s="106" t="s">
        <v>88</v>
      </c>
      <c r="H5" s="415"/>
      <c r="I5" s="415"/>
      <c r="J5" s="415"/>
      <c r="K5" s="415"/>
    </row>
    <row r="6" spans="1:11" ht="15.75" thickBot="1" x14ac:dyDescent="0.3">
      <c r="A6" s="113"/>
      <c r="B6" s="137" t="s">
        <v>55</v>
      </c>
      <c r="C6" s="107">
        <f t="shared" ref="C6:K6" si="0">SUM(C7:C17)</f>
        <v>5260981.6100000003</v>
      </c>
      <c r="D6" s="67">
        <f t="shared" si="0"/>
        <v>65699.329999999987</v>
      </c>
      <c r="E6" s="176">
        <f>SUM(E7:E17)</f>
        <v>3371010.44</v>
      </c>
      <c r="F6" s="176">
        <f t="shared" si="0"/>
        <v>2572883.85</v>
      </c>
      <c r="G6" s="246">
        <f>SUM(G7:G17)</f>
        <v>6118896.3400000008</v>
      </c>
      <c r="H6" s="67">
        <f t="shared" si="0"/>
        <v>0</v>
      </c>
      <c r="I6" s="67">
        <f t="shared" si="0"/>
        <v>0</v>
      </c>
      <c r="J6" s="67">
        <f t="shared" si="0"/>
        <v>32642.48</v>
      </c>
      <c r="K6" s="238">
        <f t="shared" si="0"/>
        <v>11478219.759999998</v>
      </c>
    </row>
    <row r="7" spans="1:11" x14ac:dyDescent="0.25">
      <c r="A7" s="108">
        <v>1</v>
      </c>
      <c r="B7" s="167" t="s">
        <v>69</v>
      </c>
      <c r="C7" s="175">
        <f>[1]STA_SP5_NO!$C$41+[1]STA_SP5_NO!$K$41</f>
        <v>440118.16000000003</v>
      </c>
      <c r="D7" s="177">
        <f>[1]STA_SP5_NO!$D$41</f>
        <v>17896.71</v>
      </c>
      <c r="E7" s="175">
        <f>[1]STA_SP5_NO!$E$41</f>
        <v>181874.73</v>
      </c>
      <c r="F7" s="175">
        <f>[1]STA_SP5_NO!$G$41</f>
        <v>151962.29999999999</v>
      </c>
      <c r="G7" s="177">
        <f>E7+F7+[1]STA_SP5_NO!$I$41</f>
        <v>338844.60000000003</v>
      </c>
      <c r="H7" s="175">
        <v>0</v>
      </c>
      <c r="I7" s="175">
        <v>0</v>
      </c>
      <c r="J7" s="175">
        <f>[1]STA_SP5_NO!$M$41</f>
        <v>0</v>
      </c>
      <c r="K7" s="177">
        <f>C7+D7+G7+J7</f>
        <v>796859.47000000009</v>
      </c>
    </row>
    <row r="8" spans="1:11" x14ac:dyDescent="0.25">
      <c r="A8" s="105">
        <v>2</v>
      </c>
      <c r="B8" s="111" t="s">
        <v>4</v>
      </c>
      <c r="C8" s="178">
        <f>[2]STA_SP5_NO!$C$41+[2]STA_SP5_NO!$K$41</f>
        <v>574496.41</v>
      </c>
      <c r="D8" s="172">
        <f>[2]STA_SP5_NO!$D$41</f>
        <v>5149.05</v>
      </c>
      <c r="E8" s="172">
        <f>[2]STA_SP5_NO!$E$41</f>
        <v>935973.94</v>
      </c>
      <c r="F8" s="172">
        <f>[2]STA_SP5_NO!$G$41</f>
        <v>287426.92</v>
      </c>
      <c r="G8" s="178">
        <f>E8+F8+[2]STA_SP5_NO!$I$41</f>
        <v>1292017.8099999998</v>
      </c>
      <c r="H8" s="178">
        <v>0</v>
      </c>
      <c r="I8" s="178">
        <v>0</v>
      </c>
      <c r="J8" s="178">
        <f>[2]STA_SP5_NO!$M$41</f>
        <v>0</v>
      </c>
      <c r="K8" s="237">
        <f>C8+D8+G8+J8</f>
        <v>1871663.27</v>
      </c>
    </row>
    <row r="9" spans="1:11" x14ac:dyDescent="0.25">
      <c r="A9" s="109">
        <v>3</v>
      </c>
      <c r="B9" s="168" t="s">
        <v>5</v>
      </c>
      <c r="C9" s="171">
        <f>[3]STA_SP5_NO!$C$41+[3]STA_SP5_NO!$K$41</f>
        <v>323443</v>
      </c>
      <c r="D9" s="171">
        <f>[3]STA_SP5_NO!$D$41</f>
        <v>3837</v>
      </c>
      <c r="E9" s="171">
        <f>[3]STA_SP5_NO!$E$41</f>
        <v>150935</v>
      </c>
      <c r="F9" s="171">
        <f>[3]STA_SP5_NO!$G$41</f>
        <v>325477</v>
      </c>
      <c r="G9" s="181">
        <f>E9+F9+[3]STA_SP5_NO!$I$41</f>
        <v>505549</v>
      </c>
      <c r="H9" s="171">
        <v>0</v>
      </c>
      <c r="I9" s="171">
        <v>0</v>
      </c>
      <c r="J9" s="181">
        <f>[3]STA_SP5_NO!$M$41</f>
        <v>0</v>
      </c>
      <c r="K9" s="177">
        <f>C9+D9+G9+J9</f>
        <v>832829</v>
      </c>
    </row>
    <row r="10" spans="1:11" x14ac:dyDescent="0.25">
      <c r="A10" s="105">
        <v>4</v>
      </c>
      <c r="B10" s="111" t="s">
        <v>6</v>
      </c>
      <c r="C10" s="172">
        <f>[4]STA_SP5_NO!$C$41+[4]STA_SP5_NO!$K$41</f>
        <v>594065.34</v>
      </c>
      <c r="D10" s="172">
        <f>[4]STA_SP5_NO!$D$41</f>
        <v>5953.26</v>
      </c>
      <c r="E10" s="172">
        <f>[4]STA_SP5_NO!$E$41</f>
        <v>273648.69</v>
      </c>
      <c r="F10" s="172">
        <f>[4]STA_SP5_NO!$G$41</f>
        <v>234652.3</v>
      </c>
      <c r="G10" s="178">
        <f>E10+F10+[4]STA_SP5_NO!$I$41</f>
        <v>526599.82999999996</v>
      </c>
      <c r="H10" s="172">
        <v>0</v>
      </c>
      <c r="I10" s="172">
        <v>0</v>
      </c>
      <c r="J10" s="178">
        <f>[4]STA_SP5_NO!$M$41</f>
        <v>0</v>
      </c>
      <c r="K10" s="237">
        <f t="shared" ref="K10:K15" si="1">C10+D10+G10+J10</f>
        <v>1126618.43</v>
      </c>
    </row>
    <row r="11" spans="1:11" x14ac:dyDescent="0.25">
      <c r="A11" s="109">
        <v>5</v>
      </c>
      <c r="B11" s="168" t="s">
        <v>7</v>
      </c>
      <c r="C11" s="171">
        <f>[5]STA_SP5_NO!$C$41+[5]STA_SP5_NO!$K$41</f>
        <v>580609</v>
      </c>
      <c r="D11" s="171">
        <f>[5]STA_SP5_NO!$D$41</f>
        <v>0</v>
      </c>
      <c r="E11" s="171">
        <f>[5]STA_SP5_NO!$E$41</f>
        <v>339700</v>
      </c>
      <c r="F11" s="171">
        <f>[5]STA_SP5_NO!$G$41</f>
        <v>203919</v>
      </c>
      <c r="G11" s="181">
        <f>E11+F11+[5]STA_SP5_NO!$I$41</f>
        <v>549054.78</v>
      </c>
      <c r="H11" s="171">
        <v>0</v>
      </c>
      <c r="I11" s="171">
        <v>0</v>
      </c>
      <c r="J11" s="181">
        <f>[5]STA_SP5_NO!$M$41</f>
        <v>0</v>
      </c>
      <c r="K11" s="177">
        <f>C11+D11+G11+J11</f>
        <v>1129663.78</v>
      </c>
    </row>
    <row r="12" spans="1:11" x14ac:dyDescent="0.25">
      <c r="A12" s="105">
        <v>6</v>
      </c>
      <c r="B12" s="111" t="s">
        <v>8</v>
      </c>
      <c r="C12" s="172">
        <f>[6]STA_SP5_NO!$C$41+[6]STA_SP5_NO!$K$41</f>
        <v>554889</v>
      </c>
      <c r="D12" s="172">
        <f>[6]STA_SP5_NO!$D$41</f>
        <v>3735</v>
      </c>
      <c r="E12" s="172">
        <f>[6]STA_SP5_NO!$E$41</f>
        <v>351764</v>
      </c>
      <c r="F12" s="172">
        <f>[6]STA_SP5_NO!$G$41</f>
        <v>225820</v>
      </c>
      <c r="G12" s="178">
        <f>E12+F12+[6]STA_SP5_NO!$I$41</f>
        <v>583209</v>
      </c>
      <c r="H12" s="172">
        <v>0</v>
      </c>
      <c r="I12" s="172">
        <v>0</v>
      </c>
      <c r="J12" s="178">
        <f>[6]STA_SP5_NO!$M$41</f>
        <v>8600</v>
      </c>
      <c r="K12" s="237">
        <f t="shared" si="1"/>
        <v>1150433</v>
      </c>
    </row>
    <row r="13" spans="1:11" x14ac:dyDescent="0.25">
      <c r="A13" s="109">
        <v>7</v>
      </c>
      <c r="B13" s="168" t="s">
        <v>94</v>
      </c>
      <c r="C13" s="171">
        <f>[7]STA_SP5_NO!$C$41+[7]STA_SP5_NO!$K$41</f>
        <v>279378</v>
      </c>
      <c r="D13" s="171">
        <f>[7]STA_SP5_NO!$D$41</f>
        <v>0</v>
      </c>
      <c r="E13" s="171">
        <f>[7]STA_SP5_NO!$E$41</f>
        <v>202375.36</v>
      </c>
      <c r="F13" s="171">
        <f>[7]STA_SP5_NO!$G$41</f>
        <v>115712</v>
      </c>
      <c r="G13" s="181">
        <f>E13+F13+[7]STA_SP5_NO!$I$41</f>
        <v>320525.65999999997</v>
      </c>
      <c r="H13" s="171">
        <v>0</v>
      </c>
      <c r="I13" s="171">
        <v>0</v>
      </c>
      <c r="J13" s="181">
        <f>[7]STA_SP5_NO!$M$41</f>
        <v>0</v>
      </c>
      <c r="K13" s="177">
        <f t="shared" si="1"/>
        <v>599903.65999999992</v>
      </c>
    </row>
    <row r="14" spans="1:11" x14ac:dyDescent="0.25">
      <c r="A14" s="105">
        <v>8</v>
      </c>
      <c r="B14" s="111" t="s">
        <v>9</v>
      </c>
      <c r="C14" s="172">
        <f>[8]STA_SP5_NO!$C$41+[8]STA_SP5_NO!$K$41</f>
        <v>621092</v>
      </c>
      <c r="D14" s="172">
        <f>[8]STA_SP5_NO!$D$41</f>
        <v>35</v>
      </c>
      <c r="E14" s="172">
        <f>[8]STA_SP5_NO!$E$41</f>
        <v>150417</v>
      </c>
      <c r="F14" s="172">
        <f>[8]STA_SP5_NO!$G$41</f>
        <v>257807</v>
      </c>
      <c r="G14" s="178">
        <f>E14+F14+[8]STA_SP5_NO!$I$41</f>
        <v>415980</v>
      </c>
      <c r="H14" s="172">
        <v>0</v>
      </c>
      <c r="I14" s="172">
        <v>0</v>
      </c>
      <c r="J14" s="178">
        <f>[8]STA_SP5_NO!$M$41</f>
        <v>0</v>
      </c>
      <c r="K14" s="237">
        <f>C14+D14+G14+J14</f>
        <v>1037107</v>
      </c>
    </row>
    <row r="15" spans="1:11" x14ac:dyDescent="0.25">
      <c r="A15" s="109">
        <v>9</v>
      </c>
      <c r="B15" s="168" t="s">
        <v>38</v>
      </c>
      <c r="C15" s="171">
        <f>[9]STA_SP5_NO!$C$41+[9]STA_SP5_NO!$K$41</f>
        <v>395800.25</v>
      </c>
      <c r="D15" s="171">
        <f>[9]STA_SP5_NO!$D$41</f>
        <v>4117.8599999999997</v>
      </c>
      <c r="E15" s="171">
        <f>[9]STA_SP5_NO!$E$41</f>
        <v>217587</v>
      </c>
      <c r="F15" s="171">
        <f>[9]STA_SP5_NO!$G$41</f>
        <v>266225.76</v>
      </c>
      <c r="G15" s="181">
        <f>E15+F15+[9]STA_SP5_NO!$I$41</f>
        <v>491725.78</v>
      </c>
      <c r="H15" s="171">
        <v>0</v>
      </c>
      <c r="I15" s="171">
        <v>0</v>
      </c>
      <c r="J15" s="181">
        <f>[9]STA_SP5_NO!$M$41</f>
        <v>24042.48</v>
      </c>
      <c r="K15" s="177">
        <f t="shared" si="1"/>
        <v>915686.37</v>
      </c>
    </row>
    <row r="16" spans="1:11" x14ac:dyDescent="0.25">
      <c r="A16" s="105">
        <v>10</v>
      </c>
      <c r="B16" s="111" t="s">
        <v>93</v>
      </c>
      <c r="C16" s="178">
        <f>'[10]СП-5 (н.о.)'!$C$42+'[10]СП-5 (н.о.)'!$K$42</f>
        <v>373158.44999999995</v>
      </c>
      <c r="D16" s="178">
        <f>'[10]СП-5 (н.о.)'!$D$42</f>
        <v>2493.4499999999998</v>
      </c>
      <c r="E16" s="178">
        <f>'[10]СП-5 (н.о.)'!$E$42</f>
        <v>277708.72000000003</v>
      </c>
      <c r="F16" s="178">
        <f>'[10]СП-5 (н.о.)'!$G$42</f>
        <v>238637.57</v>
      </c>
      <c r="G16" s="178">
        <f>E16+F16+'[10]СП-5 (н.о.)'!$I$42</f>
        <v>529660.88</v>
      </c>
      <c r="H16" s="172">
        <v>0</v>
      </c>
      <c r="I16" s="172">
        <v>0</v>
      </c>
      <c r="J16" s="178">
        <v>0</v>
      </c>
      <c r="K16" s="237">
        <f>C16+D16+G16+J16</f>
        <v>905312.78</v>
      </c>
    </row>
    <row r="17" spans="1:11" ht="15.75" thickBot="1" x14ac:dyDescent="0.3">
      <c r="A17" s="110">
        <v>11</v>
      </c>
      <c r="B17" s="169" t="s">
        <v>11</v>
      </c>
      <c r="C17" s="180">
        <f>[11]STA_SP5_NO!$C$41+[11]STA_SP5_NO!$K$41</f>
        <v>523932</v>
      </c>
      <c r="D17" s="179">
        <f>[11]STA_SP5_NO!$D$41</f>
        <v>22482</v>
      </c>
      <c r="E17" s="180">
        <f>[11]STA_SP5_NO!$E$41</f>
        <v>289026</v>
      </c>
      <c r="F17" s="180">
        <f>[11]STA_SP5_NO!$G$41</f>
        <v>265244</v>
      </c>
      <c r="G17" s="181">
        <f>E17+F17+[11]STA_SP5_NO!$I$41</f>
        <v>565729</v>
      </c>
      <c r="H17" s="180">
        <v>0</v>
      </c>
      <c r="I17" s="180">
        <v>0</v>
      </c>
      <c r="J17" s="179">
        <f>[11]STA_SP5_NO!$M$41</f>
        <v>0</v>
      </c>
      <c r="K17" s="177">
        <f>C17+D17+G17+J17</f>
        <v>1112143</v>
      </c>
    </row>
    <row r="18" spans="1:11" ht="15.75" thickBot="1" x14ac:dyDescent="0.3">
      <c r="A18" s="113"/>
      <c r="B18" s="137" t="s">
        <v>56</v>
      </c>
      <c r="C18" s="138">
        <f>SUM(C19:C23)</f>
        <v>46672.420000000006</v>
      </c>
      <c r="D18" s="174">
        <f>SUM(D19:D23)</f>
        <v>111857</v>
      </c>
      <c r="E18" s="174">
        <f>SUM(E19:E23)</f>
        <v>89348.29</v>
      </c>
      <c r="F18" s="174">
        <f>SUM(F19:F23)</f>
        <v>31431.13</v>
      </c>
      <c r="G18" s="240">
        <f>G19+G20+G21+G22+G23</f>
        <v>126035.12000000001</v>
      </c>
      <c r="H18" s="174">
        <f t="shared" ref="H18:J18" si="2">SUM(H19:H23)</f>
        <v>0</v>
      </c>
      <c r="I18" s="174">
        <f>SUM(I19:I23)</f>
        <v>9708356.1899999995</v>
      </c>
      <c r="J18" s="174">
        <f t="shared" si="2"/>
        <v>0</v>
      </c>
      <c r="K18" s="240">
        <f>SUM(K19:K23)</f>
        <v>9992920.7299999986</v>
      </c>
    </row>
    <row r="19" spans="1:11" x14ac:dyDescent="0.25">
      <c r="A19" s="109">
        <v>1</v>
      </c>
      <c r="B19" s="168" t="s">
        <v>11</v>
      </c>
      <c r="C19" s="118">
        <f>[12]STA_SP4_ZO!$C$51</f>
        <v>17690</v>
      </c>
      <c r="D19" s="118">
        <f>[12]STA_SP4_ZO!$F$51</f>
        <v>0</v>
      </c>
      <c r="E19" s="118">
        <f>[12]STA_SP4_ZO!$G$51</f>
        <v>16378</v>
      </c>
      <c r="F19" s="277">
        <f>[12]STA_SP4_ZO!$H$51</f>
        <v>2643</v>
      </c>
      <c r="G19" s="181">
        <f>E19+F19+[12]STA_SP4_ZO!$J$51</f>
        <v>19829</v>
      </c>
      <c r="H19" s="171">
        <v>0</v>
      </c>
      <c r="I19" s="181">
        <f>[12]STA_SP4_ZO!$D$51+[12]STA_SP4_ZO!$E$51</f>
        <v>3737475</v>
      </c>
      <c r="J19" s="171">
        <v>0</v>
      </c>
      <c r="K19" s="177">
        <f>C19+D19+G19+I19+J19</f>
        <v>3774994</v>
      </c>
    </row>
    <row r="20" spans="1:11" x14ac:dyDescent="0.25">
      <c r="A20" s="105">
        <v>2</v>
      </c>
      <c r="B20" s="111" t="s">
        <v>32</v>
      </c>
      <c r="C20" s="279">
        <f>[13]STA_SP4_ZO!$C$51</f>
        <v>15568</v>
      </c>
      <c r="D20" s="279">
        <f>[13]STA_SP4_ZO!$F$51</f>
        <v>111857</v>
      </c>
      <c r="E20" s="279">
        <f>[13]STA_SP4_ZO!$G$51</f>
        <v>49933</v>
      </c>
      <c r="F20" s="276">
        <f>[13]STA_SP4_ZO!$H$51</f>
        <v>17697</v>
      </c>
      <c r="G20" s="178">
        <f>[13]STA_SP4_ZO!$J$51+E20+F20</f>
        <v>68462</v>
      </c>
      <c r="H20" s="172">
        <v>0</v>
      </c>
      <c r="I20" s="172">
        <f>[13]STA_SP4_ZO!$D$51+[13]STA_SP4_ZO!$E$51</f>
        <v>3139583</v>
      </c>
      <c r="J20" s="172">
        <v>0</v>
      </c>
      <c r="K20" s="237">
        <f>C20+D20+G20+I20+J20</f>
        <v>3335470</v>
      </c>
    </row>
    <row r="21" spans="1:11" x14ac:dyDescent="0.25">
      <c r="A21" s="109">
        <v>3</v>
      </c>
      <c r="B21" s="168" t="s">
        <v>7</v>
      </c>
      <c r="C21" s="171">
        <f>[14]STA_SP4_ZO!$C$51</f>
        <v>6271.52</v>
      </c>
      <c r="D21" s="171">
        <f>[14]STA_SP4_ZO!$F$51</f>
        <v>0</v>
      </c>
      <c r="E21" s="171">
        <f>[14]STA_SP4_ZO!$G$51</f>
        <v>9462</v>
      </c>
      <c r="F21" s="277">
        <f>[14]STA_SP4_ZO!$H$51</f>
        <v>9335</v>
      </c>
      <c r="G21" s="181">
        <f>[14]STA_SP4_ZO!$J$51+E21+F21</f>
        <v>21130</v>
      </c>
      <c r="H21" s="171">
        <v>0</v>
      </c>
      <c r="I21" s="181">
        <f>[14]STA_SP4_ZO!$D$51+[14]STA_SP4_ZO!$E$51</f>
        <v>1502374</v>
      </c>
      <c r="J21" s="171">
        <v>0</v>
      </c>
      <c r="K21" s="177">
        <f>C21+D21+G21+I21+J21</f>
        <v>1529775.52</v>
      </c>
    </row>
    <row r="22" spans="1:11" x14ac:dyDescent="0.25">
      <c r="A22" s="127">
        <v>4</v>
      </c>
      <c r="B22" s="170" t="s">
        <v>9</v>
      </c>
      <c r="C22" s="173">
        <f>[15]STA_SP4_ZO!$C$51</f>
        <v>6124</v>
      </c>
      <c r="D22" s="173">
        <f>[15]STA_SP4_ZO!$F$51</f>
        <v>0</v>
      </c>
      <c r="E22" s="173">
        <f>[15]STA_SP4_ZO!$G$51</f>
        <v>8845</v>
      </c>
      <c r="F22" s="278">
        <f>[15]STA_SP4_ZO!$H$51</f>
        <v>1531</v>
      </c>
      <c r="G22" s="272">
        <f>E22+F22+[15]STA_SP4_ZO!$J$51</f>
        <v>11410.85</v>
      </c>
      <c r="H22" s="173">
        <v>0</v>
      </c>
      <c r="I22" s="173">
        <f>[15]STA_SP4_ZO!$D$51+[15]STA_SP4_ZO!$E$51</f>
        <v>752284</v>
      </c>
      <c r="J22" s="173">
        <v>0</v>
      </c>
      <c r="K22" s="237">
        <f>C22+D22+G22+I22+J22</f>
        <v>769818.85</v>
      </c>
    </row>
    <row r="23" spans="1:11" s="1" customFormat="1" ht="15.75" thickBot="1" x14ac:dyDescent="0.3">
      <c r="A23" s="109">
        <v>5</v>
      </c>
      <c r="B23" s="168" t="s">
        <v>4</v>
      </c>
      <c r="C23" s="122">
        <f>[16]STA_SP4_ZO!$C$51</f>
        <v>1018.9</v>
      </c>
      <c r="D23" s="280">
        <f>[16]STA_SP4_ZO!$F$51</f>
        <v>0</v>
      </c>
      <c r="E23" s="122">
        <f>[16]STA_SP4_ZO!$G$51</f>
        <v>4730.29</v>
      </c>
      <c r="F23" s="277">
        <f>[16]STA_SP4_ZO!$H$51</f>
        <v>225.13</v>
      </c>
      <c r="G23" s="181">
        <f>E23+F23+[16]STA_SP4_ZO!$J$51</f>
        <v>5203.2700000000004</v>
      </c>
      <c r="H23" s="171">
        <v>0</v>
      </c>
      <c r="I23" s="171">
        <f>[16]STA_SP4_ZO!$D$51+[16]STA_SP4_ZO!$E$51</f>
        <v>576640.18999999994</v>
      </c>
      <c r="J23" s="171">
        <v>0</v>
      </c>
      <c r="K23" s="177">
        <f>C23+D23+G23+I23+J23</f>
        <v>582862.36</v>
      </c>
    </row>
    <row r="24" spans="1:11" ht="15.75" thickBot="1" x14ac:dyDescent="0.3">
      <c r="A24" s="413" t="s">
        <v>30</v>
      </c>
      <c r="B24" s="414"/>
      <c r="C24" s="233">
        <f>C6+C18</f>
        <v>5307654.03</v>
      </c>
      <c r="D24" s="233">
        <f>D6+D18</f>
        <v>177556.33</v>
      </c>
      <c r="E24" s="233">
        <f>E6+E18</f>
        <v>3460358.73</v>
      </c>
      <c r="F24" s="233">
        <f>F6+F18</f>
        <v>2604314.98</v>
      </c>
      <c r="G24" s="239">
        <f>G6+G18</f>
        <v>6244931.4600000009</v>
      </c>
      <c r="H24" s="233">
        <f t="shared" ref="H24:J24" si="3">H6+H18</f>
        <v>0</v>
      </c>
      <c r="I24" s="233">
        <f>I6+I18</f>
        <v>9708356.1899999995</v>
      </c>
      <c r="J24" s="233">
        <f t="shared" si="3"/>
        <v>32642.48</v>
      </c>
      <c r="K24" s="239">
        <f>K6+K18</f>
        <v>21471140.489999995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1">
    <mergeCell ref="A24:B24"/>
    <mergeCell ref="I4:I5"/>
    <mergeCell ref="J4:J5"/>
    <mergeCell ref="K4:K5"/>
    <mergeCell ref="B2:H2"/>
    <mergeCell ref="A4:A5"/>
    <mergeCell ref="B4:B5"/>
    <mergeCell ref="C4:C5"/>
    <mergeCell ref="D4:D5"/>
    <mergeCell ref="E4:G4"/>
    <mergeCell ref="H4:H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C28" sqref="C28"/>
    </sheetView>
  </sheetViews>
  <sheetFormatPr defaultRowHeight="15" x14ac:dyDescent="0.25"/>
  <cols>
    <col min="1" max="1" width="4.28515625" customWidth="1"/>
    <col min="2" max="2" width="27.85546875" customWidth="1"/>
  </cols>
  <sheetData>
    <row r="1" spans="1:14" ht="23.25" customHeight="1" thickBot="1" x14ac:dyDescent="0.3">
      <c r="A1" s="199"/>
      <c r="B1" s="199"/>
      <c r="C1" s="290" t="s">
        <v>96</v>
      </c>
      <c r="D1" s="291"/>
      <c r="E1" s="291"/>
      <c r="F1" s="291"/>
      <c r="G1" s="291"/>
      <c r="H1" s="291"/>
      <c r="I1" s="291"/>
      <c r="J1" s="2"/>
      <c r="K1" s="2"/>
      <c r="L1" s="2"/>
      <c r="M1" s="2"/>
      <c r="N1" s="8"/>
    </row>
    <row r="2" spans="1:14" ht="15.75" thickBot="1" x14ac:dyDescent="0.3">
      <c r="A2" s="294" t="s">
        <v>0</v>
      </c>
      <c r="B2" s="296" t="s">
        <v>1</v>
      </c>
      <c r="C2" s="298" t="s">
        <v>2</v>
      </c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2" t="s">
        <v>3</v>
      </c>
    </row>
    <row r="3" spans="1:14" ht="15.75" thickBot="1" x14ac:dyDescent="0.3">
      <c r="A3" s="295"/>
      <c r="B3" s="297"/>
      <c r="C3" s="79" t="s">
        <v>69</v>
      </c>
      <c r="D3" s="22" t="s">
        <v>4</v>
      </c>
      <c r="E3" s="21" t="s">
        <v>5</v>
      </c>
      <c r="F3" s="22" t="s">
        <v>6</v>
      </c>
      <c r="G3" s="21" t="s">
        <v>7</v>
      </c>
      <c r="H3" s="22" t="s">
        <v>8</v>
      </c>
      <c r="I3" s="21" t="s">
        <v>94</v>
      </c>
      <c r="J3" s="22" t="s">
        <v>9</v>
      </c>
      <c r="K3" s="79" t="s">
        <v>10</v>
      </c>
      <c r="L3" s="22" t="s">
        <v>93</v>
      </c>
      <c r="M3" s="23" t="s">
        <v>11</v>
      </c>
      <c r="N3" s="293"/>
    </row>
    <row r="4" spans="1:14" ht="15.75" thickBot="1" x14ac:dyDescent="0.3">
      <c r="A4" s="5">
        <v>1</v>
      </c>
      <c r="B4" s="9" t="s">
        <v>12</v>
      </c>
      <c r="C4" s="182">
        <f>[1]STA_SP1_NO!$C$10</f>
        <v>35271</v>
      </c>
      <c r="D4" s="190">
        <f>[2]STA_SP1_NO!$C$10</f>
        <v>50809</v>
      </c>
      <c r="E4" s="182">
        <f>[3]STA_SP1_NO!$C$10</f>
        <v>36291</v>
      </c>
      <c r="F4" s="190">
        <f>[4]STA_SP1_NO!$C$10</f>
        <v>141097</v>
      </c>
      <c r="G4" s="193">
        <f>[5]STA_SP1_NO!$C$10</f>
        <v>80334</v>
      </c>
      <c r="H4" s="190">
        <f>[6]STA_SP1_NO!$C$10</f>
        <v>54386</v>
      </c>
      <c r="I4" s="193">
        <f>[7]STA_SP1_NO!$C$10</f>
        <v>52572</v>
      </c>
      <c r="J4" s="190">
        <f>[8]STA_SP1_NO!$C$10</f>
        <v>75309</v>
      </c>
      <c r="K4" s="193">
        <f>[9]STA_SP1_NO!$C$10</f>
        <v>62789</v>
      </c>
      <c r="L4" s="190">
        <f>'[10]СП-1 (н.о.)'!$C$11</f>
        <v>63776</v>
      </c>
      <c r="M4" s="189">
        <f>[11]STA_SP1_NO!$C$10</f>
        <v>117227</v>
      </c>
      <c r="N4" s="186">
        <f>SUM(C4:M4)</f>
        <v>769861</v>
      </c>
    </row>
    <row r="5" spans="1:14" ht="15.75" thickBot="1" x14ac:dyDescent="0.3">
      <c r="A5" s="4">
        <v>2</v>
      </c>
      <c r="B5" s="10" t="s">
        <v>13</v>
      </c>
      <c r="C5" s="182">
        <f>[1]STA_SP1_NO!$C$20</f>
        <v>953</v>
      </c>
      <c r="D5" s="190">
        <f>[2]STA_SP1_NO!$C$20</f>
        <v>13919</v>
      </c>
      <c r="E5" s="182">
        <f>[3]STA_SP1_NO!$C$20</f>
        <v>1549</v>
      </c>
      <c r="F5" s="190">
        <f>[4]STA_SP1_NO!$C$20</f>
        <v>13194</v>
      </c>
      <c r="G5" s="193">
        <f>[5]STA_SP1_NO!$C$20</f>
        <v>246</v>
      </c>
      <c r="H5" s="190">
        <f>[6]STA_SP1_NO!$C$20</f>
        <v>1307</v>
      </c>
      <c r="I5" s="193">
        <f>[7]STA_SP1_NO!$C$20</f>
        <v>0</v>
      </c>
      <c r="J5" s="190">
        <f>[8]STA_SP1_NO!$C$20</f>
        <v>370</v>
      </c>
      <c r="K5" s="193">
        <f>[9]STA_SP1_NO!$C$20</f>
        <v>0</v>
      </c>
      <c r="L5" s="190">
        <f>'[10]СП-1 (н.о.)'!$C$21</f>
        <v>481</v>
      </c>
      <c r="M5" s="189">
        <f>[11]STA_SP1_NO!$C$20</f>
        <v>1698</v>
      </c>
      <c r="N5" s="187">
        <f>SUM(C5:M5)</f>
        <v>33717</v>
      </c>
    </row>
    <row r="6" spans="1:14" ht="15.75" thickBot="1" x14ac:dyDescent="0.3">
      <c r="A6" s="4">
        <v>3</v>
      </c>
      <c r="B6" s="10" t="s">
        <v>14</v>
      </c>
      <c r="C6" s="182">
        <f>[1]STA_SP1_NO!$C$24</f>
        <v>2870</v>
      </c>
      <c r="D6" s="190">
        <f>[2]STA_SP1_NO!$C$24</f>
        <v>7060</v>
      </c>
      <c r="E6" s="182">
        <f>[3]STA_SP1_NO!$C$24</f>
        <v>10840</v>
      </c>
      <c r="F6" s="190">
        <f>[4]STA_SP1_NO!$C$24</f>
        <v>8064</v>
      </c>
      <c r="G6" s="193">
        <f>[5]STA_SP1_NO!$C$24</f>
        <v>4054</v>
      </c>
      <c r="H6" s="190">
        <f>[6]STA_SP1_NO!$C$24</f>
        <v>4849</v>
      </c>
      <c r="I6" s="193">
        <f>[7]STA_SP1_NO!$C$24</f>
        <v>1017</v>
      </c>
      <c r="J6" s="190">
        <f>[8]STA_SP1_NO!$C$24</f>
        <v>3397</v>
      </c>
      <c r="K6" s="193">
        <f>[9]STA_SP1_NO!$C$24</f>
        <v>5590</v>
      </c>
      <c r="L6" s="190">
        <f>'[10]СП-1 (н.о.)'!$C$25</f>
        <v>4814</v>
      </c>
      <c r="M6" s="189">
        <f>[11]STA_SP1_NO!$C$24</f>
        <v>4435</v>
      </c>
      <c r="N6" s="206">
        <f>SUM(C6:M6)</f>
        <v>56990</v>
      </c>
    </row>
    <row r="7" spans="1:14" ht="15.75" thickBot="1" x14ac:dyDescent="0.3">
      <c r="A7" s="4">
        <v>4</v>
      </c>
      <c r="B7" s="10" t="s">
        <v>15</v>
      </c>
      <c r="C7" s="182">
        <f>[1]STA_SP1_NO!$C$27</f>
        <v>0</v>
      </c>
      <c r="D7" s="190">
        <f>[2]STA_SP1_NO!$C$27</f>
        <v>0</v>
      </c>
      <c r="E7" s="182">
        <f>[3]STA_SP1_NO!$C$27</f>
        <v>0</v>
      </c>
      <c r="F7" s="190">
        <f>[4]STA_SP1_NO!$C$27</f>
        <v>0</v>
      </c>
      <c r="G7" s="193">
        <f>[5]STA_SP1_NO!$C$27</f>
        <v>0</v>
      </c>
      <c r="H7" s="190">
        <f>[6]STA_SP1_NO!$C$27</f>
        <v>0</v>
      </c>
      <c r="I7" s="193">
        <f>[7]STA_SP1_NO!$C$27</f>
        <v>0</v>
      </c>
      <c r="J7" s="190">
        <f>[8]STA_SP1_NO!$C$27</f>
        <v>0</v>
      </c>
      <c r="K7" s="193">
        <f>[9]STA_SP1_NO!$C$27</f>
        <v>0</v>
      </c>
      <c r="L7" s="190">
        <f>'[10]СП-1 (н.о.)'!$C$28</f>
        <v>0</v>
      </c>
      <c r="M7" s="189">
        <f>[11]STA_SP1_NO!$C$27</f>
        <v>0</v>
      </c>
      <c r="N7" s="187">
        <f>SUM(C7:M7)</f>
        <v>0</v>
      </c>
    </row>
    <row r="8" spans="1:14" ht="15.75" thickBot="1" x14ac:dyDescent="0.3">
      <c r="A8" s="4">
        <v>5</v>
      </c>
      <c r="B8" s="10" t="s">
        <v>16</v>
      </c>
      <c r="C8" s="182">
        <f>[1]STA_SP1_NO!$C$30</f>
        <v>0</v>
      </c>
      <c r="D8" s="190">
        <f>[2]STA_SP1_NO!$C$30</f>
        <v>1</v>
      </c>
      <c r="E8" s="182">
        <f>[3]STA_SP1_NO!$C$30</f>
        <v>0</v>
      </c>
      <c r="F8" s="190">
        <f>[4]STA_SP1_NO!$C$30</f>
        <v>0</v>
      </c>
      <c r="G8" s="193">
        <f>[5]STA_SP1_NO!$C$30</f>
        <v>4</v>
      </c>
      <c r="H8" s="190">
        <f>[6]STA_SP1_NO!$C$30</f>
        <v>2</v>
      </c>
      <c r="I8" s="193">
        <f>[7]STA_SP1_NO!$C$30</f>
        <v>0</v>
      </c>
      <c r="J8" s="190">
        <f>[8]STA_SP1_NO!$C$30</f>
        <v>0</v>
      </c>
      <c r="K8" s="193">
        <f>[9]STA_SP1_NO!$C$30</f>
        <v>17</v>
      </c>
      <c r="L8" s="190">
        <f>'[10]СП-1 (н.о.)'!$C$31</f>
        <v>1</v>
      </c>
      <c r="M8" s="189">
        <f>[11]STA_SP1_NO!$C$30</f>
        <v>0</v>
      </c>
      <c r="N8" s="187">
        <f t="shared" ref="N8:N22" si="0">SUM(C8:M8)</f>
        <v>25</v>
      </c>
    </row>
    <row r="9" spans="1:14" ht="15.75" thickBot="1" x14ac:dyDescent="0.3">
      <c r="A9" s="4">
        <v>6</v>
      </c>
      <c r="B9" s="10" t="s">
        <v>17</v>
      </c>
      <c r="C9" s="182">
        <f>[1]STA_SP1_NO!$C$33</f>
        <v>2</v>
      </c>
      <c r="D9" s="190">
        <f>[2]STA_SP1_NO!$C$33</f>
        <v>5</v>
      </c>
      <c r="E9" s="182">
        <f>[3]STA_SP1_NO!$C$33</f>
        <v>2</v>
      </c>
      <c r="F9" s="190">
        <f>[4]STA_SP1_NO!$C$33</f>
        <v>24</v>
      </c>
      <c r="G9" s="193">
        <f>[5]STA_SP1_NO!$C$33</f>
        <v>4</v>
      </c>
      <c r="H9" s="190">
        <f>[6]STA_SP1_NO!$C$33</f>
        <v>4</v>
      </c>
      <c r="I9" s="193">
        <f>[7]STA_SP1_NO!$C$33</f>
        <v>0</v>
      </c>
      <c r="J9" s="190">
        <f>[8]STA_SP1_NO!$C$33</f>
        <v>3</v>
      </c>
      <c r="K9" s="193">
        <f>[9]STA_SP1_NO!$C$33</f>
        <v>11</v>
      </c>
      <c r="L9" s="190">
        <f>'[10]СП-1 (н.о.)'!$C$34</f>
        <v>5</v>
      </c>
      <c r="M9" s="189">
        <f>[11]STA_SP1_NO!$C$33</f>
        <v>0</v>
      </c>
      <c r="N9" s="187">
        <f t="shared" si="0"/>
        <v>60</v>
      </c>
    </row>
    <row r="10" spans="1:14" ht="15.75" thickBot="1" x14ac:dyDescent="0.3">
      <c r="A10" s="4">
        <v>7</v>
      </c>
      <c r="B10" s="10" t="s">
        <v>18</v>
      </c>
      <c r="C10" s="182">
        <f>[1]STA_SP1_NO!$C$36</f>
        <v>262</v>
      </c>
      <c r="D10" s="190">
        <f>[2]STA_SP1_NO!$C$36</f>
        <v>981</v>
      </c>
      <c r="E10" s="182">
        <f>[3]STA_SP1_NO!$C$36</f>
        <v>282</v>
      </c>
      <c r="F10" s="190">
        <f>[4]STA_SP1_NO!$C$36</f>
        <v>137</v>
      </c>
      <c r="G10" s="193">
        <f>[5]STA_SP1_NO!$C$36</f>
        <v>262</v>
      </c>
      <c r="H10" s="190">
        <f>[6]STA_SP1_NO!$C$36</f>
        <v>692</v>
      </c>
      <c r="I10" s="193">
        <f>[7]STA_SP1_NO!$C$36</f>
        <v>0</v>
      </c>
      <c r="J10" s="190">
        <f>[8]STA_SP1_NO!$C$36</f>
        <v>235</v>
      </c>
      <c r="K10" s="193">
        <f>[9]STA_SP1_NO!$C$36</f>
        <v>392</v>
      </c>
      <c r="L10" s="190">
        <f>'[10]СП-1 (н.о.)'!$C$37</f>
        <v>187</v>
      </c>
      <c r="M10" s="189">
        <f>[11]STA_SP1_NO!$C$36</f>
        <v>45</v>
      </c>
      <c r="N10" s="187">
        <f t="shared" si="0"/>
        <v>3475</v>
      </c>
    </row>
    <row r="11" spans="1:14" ht="15.75" thickBot="1" x14ac:dyDescent="0.3">
      <c r="A11" s="4">
        <v>8</v>
      </c>
      <c r="B11" s="10" t="s">
        <v>19</v>
      </c>
      <c r="C11" s="182">
        <f>[1]STA_SP1_NO!$C$40</f>
        <v>11274</v>
      </c>
      <c r="D11" s="190">
        <f>[2]STA_SP1_NO!$C$40</f>
        <v>18889</v>
      </c>
      <c r="E11" s="182">
        <f>[3]STA_SP1_NO!$C$40</f>
        <v>7000</v>
      </c>
      <c r="F11" s="190">
        <f>[4]STA_SP1_NO!$C$40</f>
        <v>23967</v>
      </c>
      <c r="G11" s="193">
        <f>[5]STA_SP1_NO!$C$40</f>
        <v>5464</v>
      </c>
      <c r="H11" s="190">
        <f>[6]STA_SP1_NO!$C$40</f>
        <v>15176</v>
      </c>
      <c r="I11" s="193">
        <f>[7]STA_SP1_NO!$C$40</f>
        <v>962</v>
      </c>
      <c r="J11" s="190">
        <f>[8]STA_SP1_NO!$C$40</f>
        <v>4115</v>
      </c>
      <c r="K11" s="193">
        <f>[9]STA_SP1_NO!$C$40</f>
        <v>7496</v>
      </c>
      <c r="L11" s="190">
        <f>'[10]СП-1 (н.о.)'!$C$41</f>
        <v>8686</v>
      </c>
      <c r="M11" s="189">
        <f>[11]STA_SP1_NO!$C$40</f>
        <v>19849</v>
      </c>
      <c r="N11" s="206">
        <f>SUM(C11:M11)</f>
        <v>122878</v>
      </c>
    </row>
    <row r="12" spans="1:14" ht="15.75" thickBot="1" x14ac:dyDescent="0.3">
      <c r="A12" s="4">
        <v>9</v>
      </c>
      <c r="B12" s="10" t="s">
        <v>20</v>
      </c>
      <c r="C12" s="182">
        <f>[1]STA_SP1_NO!$C$56</f>
        <v>12252</v>
      </c>
      <c r="D12" s="190">
        <f>[2]STA_SP1_NO!$C$56</f>
        <v>22370</v>
      </c>
      <c r="E12" s="182">
        <f>[3]STA_SP1_NO!$C$56</f>
        <v>3328</v>
      </c>
      <c r="F12" s="190">
        <f>[4]STA_SP1_NO!$C$56</f>
        <v>39697</v>
      </c>
      <c r="G12" s="193">
        <f>[5]STA_SP1_NO!$C$56</f>
        <v>6044</v>
      </c>
      <c r="H12" s="190">
        <f>[6]STA_SP1_NO!$C$56</f>
        <v>13119</v>
      </c>
      <c r="I12" s="193">
        <f>[7]STA_SP1_NO!$C$56</f>
        <v>629</v>
      </c>
      <c r="J12" s="190">
        <f>[8]STA_SP1_NO!$C$56</f>
        <v>2902</v>
      </c>
      <c r="K12" s="193">
        <f>[9]STA_SP1_NO!$C$56</f>
        <v>3632</v>
      </c>
      <c r="L12" s="190">
        <f>'[10]СП-1 (н.о.)'!$C$57</f>
        <v>2732</v>
      </c>
      <c r="M12" s="189">
        <f>[11]STA_SP1_NO!$C$56</f>
        <v>11627</v>
      </c>
      <c r="N12" s="206">
        <f t="shared" si="0"/>
        <v>118332</v>
      </c>
    </row>
    <row r="13" spans="1:14" ht="15.75" thickBot="1" x14ac:dyDescent="0.3">
      <c r="A13" s="4">
        <v>10</v>
      </c>
      <c r="B13" s="10" t="s">
        <v>21</v>
      </c>
      <c r="C13" s="182">
        <f>[1]STA_SP1_NO!$C$88</f>
        <v>52987</v>
      </c>
      <c r="D13" s="190">
        <f>[2]STA_SP1_NO!$C$88</f>
        <v>84903</v>
      </c>
      <c r="E13" s="182">
        <f>[3]STA_SP1_NO!$C$88</f>
        <v>99410</v>
      </c>
      <c r="F13" s="190">
        <f>[4]STA_SP1_NO!$C$88</f>
        <v>86180</v>
      </c>
      <c r="G13" s="193">
        <f>[5]STA_SP1_NO!$C$88</f>
        <v>128285</v>
      </c>
      <c r="H13" s="190">
        <f>[6]STA_SP1_NO!$C$88</f>
        <v>81998</v>
      </c>
      <c r="I13" s="193">
        <f>[7]STA_SP1_NO!$C$88</f>
        <v>87389</v>
      </c>
      <c r="J13" s="190">
        <f>[8]STA_SP1_NO!$C$88</f>
        <v>139764</v>
      </c>
      <c r="K13" s="193">
        <f>[9]STA_SP1_NO!$C$88</f>
        <v>95235</v>
      </c>
      <c r="L13" s="190">
        <f>'[10]СП-1 (н.о.)'!$C$89</f>
        <v>63069</v>
      </c>
      <c r="M13" s="189">
        <f>[11]STA_SP1_NO!$C$88</f>
        <v>99768</v>
      </c>
      <c r="N13" s="206">
        <f t="shared" si="0"/>
        <v>1018988</v>
      </c>
    </row>
    <row r="14" spans="1:14" ht="15.75" thickBot="1" x14ac:dyDescent="0.3">
      <c r="A14" s="4">
        <v>11</v>
      </c>
      <c r="B14" s="10" t="s">
        <v>22</v>
      </c>
      <c r="C14" s="182">
        <f>[1]STA_SP1_NO!$C$124</f>
        <v>0</v>
      </c>
      <c r="D14" s="190">
        <f>[2]STA_SP1_NO!$C$124</f>
        <v>9</v>
      </c>
      <c r="E14" s="182">
        <f>[3]STA_SP1_NO!$C$124</f>
        <v>0</v>
      </c>
      <c r="F14" s="190">
        <f>[4]STA_SP1_NO!$C$124</f>
        <v>0</v>
      </c>
      <c r="G14" s="193">
        <f>[5]STA_SP1_NO!$C$124</f>
        <v>28</v>
      </c>
      <c r="H14" s="190">
        <f>[6]STA_SP1_NO!$C$124</f>
        <v>5</v>
      </c>
      <c r="I14" s="193">
        <f>[7]STA_SP1_NO!$C$124</f>
        <v>0</v>
      </c>
      <c r="J14" s="190">
        <f>[8]STA_SP1_NO!$C$124</f>
        <v>0</v>
      </c>
      <c r="K14" s="193">
        <f>[9]STA_SP1_NO!$C$124</f>
        <v>36</v>
      </c>
      <c r="L14" s="190">
        <f>'[10]СП-1 (н.о.)'!$C$125</f>
        <v>1</v>
      </c>
      <c r="M14" s="189">
        <f>[11]STA_SP1_NO!$C$124</f>
        <v>2</v>
      </c>
      <c r="N14" s="187">
        <f t="shared" si="0"/>
        <v>81</v>
      </c>
    </row>
    <row r="15" spans="1:14" ht="15.75" thickBot="1" x14ac:dyDescent="0.3">
      <c r="A15" s="4">
        <v>12</v>
      </c>
      <c r="B15" s="10" t="s">
        <v>23</v>
      </c>
      <c r="C15" s="182">
        <f>[1]STA_SP1_NO!$C$128</f>
        <v>85</v>
      </c>
      <c r="D15" s="190">
        <f>[2]STA_SP1_NO!$C$128</f>
        <v>67</v>
      </c>
      <c r="E15" s="182">
        <f>[3]STA_SP1_NO!$C$128</f>
        <v>27</v>
      </c>
      <c r="F15" s="190">
        <f>[4]STA_SP1_NO!$C$128</f>
        <v>255</v>
      </c>
      <c r="G15" s="193">
        <f>[5]STA_SP1_NO!$C$128</f>
        <v>122</v>
      </c>
      <c r="H15" s="190">
        <f>[6]STA_SP1_NO!$C$128</f>
        <v>141</v>
      </c>
      <c r="I15" s="193">
        <f>[7]STA_SP1_NO!$C$128</f>
        <v>0</v>
      </c>
      <c r="J15" s="190">
        <f>[8]STA_SP1_NO!$C$128</f>
        <v>93</v>
      </c>
      <c r="K15" s="193">
        <f>[9]STA_SP1_NO!$C$128</f>
        <v>183</v>
      </c>
      <c r="L15" s="190">
        <f>'[10]СП-1 (н.о.)'!$C$129</f>
        <v>67</v>
      </c>
      <c r="M15" s="189">
        <f>[11]STA_SP1_NO!$C$128</f>
        <v>29</v>
      </c>
      <c r="N15" s="187">
        <f t="shared" si="0"/>
        <v>1069</v>
      </c>
    </row>
    <row r="16" spans="1:14" ht="15.75" thickBot="1" x14ac:dyDescent="0.3">
      <c r="A16" s="4">
        <v>13</v>
      </c>
      <c r="B16" s="10" t="s">
        <v>24</v>
      </c>
      <c r="C16" s="182">
        <f>[1]STA_SP1_NO!$C$132</f>
        <v>3790</v>
      </c>
      <c r="D16" s="190">
        <f>[2]STA_SP1_NO!$C$132</f>
        <v>7917</v>
      </c>
      <c r="E16" s="182">
        <f>[3]STA_SP1_NO!$C$132</f>
        <v>1391</v>
      </c>
      <c r="F16" s="190">
        <f>[4]STA_SP1_NO!$C$132</f>
        <v>15095</v>
      </c>
      <c r="G16" s="193">
        <f>[5]STA_SP1_NO!$C$132</f>
        <v>4563</v>
      </c>
      <c r="H16" s="190">
        <f>[6]STA_SP1_NO!$C$132</f>
        <v>14289</v>
      </c>
      <c r="I16" s="193">
        <f>[7]STA_SP1_NO!$C$132</f>
        <v>297</v>
      </c>
      <c r="J16" s="190">
        <f>[8]STA_SP1_NO!$C$132</f>
        <v>2095</v>
      </c>
      <c r="K16" s="193">
        <f>[9]STA_SP1_NO!$C$132</f>
        <v>4259</v>
      </c>
      <c r="L16" s="190">
        <f>'[10]СП-1 (н.о.)'!$C$133</f>
        <v>446</v>
      </c>
      <c r="M16" s="189">
        <f>[11]STA_SP1_NO!$C$132</f>
        <v>11045</v>
      </c>
      <c r="N16" s="187">
        <f t="shared" si="0"/>
        <v>65187</v>
      </c>
    </row>
    <row r="17" spans="1:14" ht="15.75" thickBot="1" x14ac:dyDescent="0.3">
      <c r="A17" s="4">
        <v>14</v>
      </c>
      <c r="B17" s="10" t="s">
        <v>25</v>
      </c>
      <c r="C17" s="182">
        <f>[1]STA_SP1_NO!$C$153</f>
        <v>1</v>
      </c>
      <c r="D17" s="190">
        <f>[2]STA_SP1_NO!$C$153</f>
        <v>7467</v>
      </c>
      <c r="E17" s="182">
        <f>[3]STA_SP1_NO!$C$153</f>
        <v>45</v>
      </c>
      <c r="F17" s="190">
        <f>[4]STA_SP1_NO!$C$153</f>
        <v>37</v>
      </c>
      <c r="G17" s="193">
        <f>[5]STA_SP1_NO!$C$153</f>
        <v>1669</v>
      </c>
      <c r="H17" s="190">
        <f>[6]STA_SP1_NO!$C$153</f>
        <v>0</v>
      </c>
      <c r="I17" s="193">
        <f>[7]STA_SP1_NO!$C$153</f>
        <v>0</v>
      </c>
      <c r="J17" s="190">
        <f>[8]STA_SP1_NO!$C$153</f>
        <v>0</v>
      </c>
      <c r="K17" s="193">
        <f>[9]STA_SP1_NO!$C$153</f>
        <v>0</v>
      </c>
      <c r="L17" s="190">
        <f>'[10]СП-1 (н.о.)'!$C$154</f>
        <v>65</v>
      </c>
      <c r="M17" s="189">
        <f>[11]STA_SP1_NO!$C$153</f>
        <v>306</v>
      </c>
      <c r="N17" s="187">
        <f t="shared" si="0"/>
        <v>9590</v>
      </c>
    </row>
    <row r="18" spans="1:14" ht="15.75" thickBot="1" x14ac:dyDescent="0.3">
      <c r="A18" s="4">
        <v>15</v>
      </c>
      <c r="B18" s="10" t="s">
        <v>26</v>
      </c>
      <c r="C18" s="182">
        <f>[1]STA_SP1_NO!$C$158</f>
        <v>1</v>
      </c>
      <c r="D18" s="190">
        <f>[2]STA_SP1_NO!$C$158</f>
        <v>3</v>
      </c>
      <c r="E18" s="182">
        <f>[3]STA_SP1_NO!$C$158</f>
        <v>0</v>
      </c>
      <c r="F18" s="190">
        <f>[4]STA_SP1_NO!$C$158</f>
        <v>1</v>
      </c>
      <c r="G18" s="193">
        <f>[5]STA_SP1_NO!$C$158</f>
        <v>0</v>
      </c>
      <c r="H18" s="190">
        <f>[6]STA_SP1_NO!$C$158</f>
        <v>4</v>
      </c>
      <c r="I18" s="193">
        <f>[7]STA_SP1_NO!$C$158</f>
        <v>0</v>
      </c>
      <c r="J18" s="190">
        <f>[8]STA_SP1_NO!$C$158</f>
        <v>0</v>
      </c>
      <c r="K18" s="193">
        <f>[9]STA_SP1_NO!$C$158</f>
        <v>2</v>
      </c>
      <c r="L18" s="190">
        <f>'[10]СП-1 (н.о.)'!$C$159</f>
        <v>19</v>
      </c>
      <c r="M18" s="189">
        <f>[11]STA_SP1_NO!$C$158</f>
        <v>0</v>
      </c>
      <c r="N18" s="187">
        <f t="shared" si="0"/>
        <v>30</v>
      </c>
    </row>
    <row r="19" spans="1:14" ht="15.75" thickBot="1" x14ac:dyDescent="0.3">
      <c r="A19" s="4">
        <v>16</v>
      </c>
      <c r="B19" s="10" t="s">
        <v>27</v>
      </c>
      <c r="C19" s="182">
        <f>[1]STA_SP1_NO!$C$161</f>
        <v>46</v>
      </c>
      <c r="D19" s="190">
        <f>[2]STA_SP1_NO!$C$161</f>
        <v>52</v>
      </c>
      <c r="E19" s="182">
        <f>[3]STA_SP1_NO!$C$161</f>
        <v>7</v>
      </c>
      <c r="F19" s="190">
        <f>[4]STA_SP1_NO!$C$161</f>
        <v>250</v>
      </c>
      <c r="G19" s="193">
        <f>[5]STA_SP1_NO!$C$161</f>
        <v>0</v>
      </c>
      <c r="H19" s="190">
        <f>[6]STA_SP1_NO!$C$161</f>
        <v>1035</v>
      </c>
      <c r="I19" s="193">
        <f>[7]STA_SP1_NO!$C$161</f>
        <v>0</v>
      </c>
      <c r="J19" s="190">
        <f>[8]STA_SP1_NO!$C$161</f>
        <v>32</v>
      </c>
      <c r="K19" s="193">
        <f>[9]STA_SP1_NO!$C$161</f>
        <v>0</v>
      </c>
      <c r="L19" s="190">
        <f>'[10]СП-1 (н.о.)'!$C$162</f>
        <v>8</v>
      </c>
      <c r="M19" s="189">
        <f>[11]STA_SP1_NO!$C$161</f>
        <v>10</v>
      </c>
      <c r="N19" s="187">
        <f t="shared" si="0"/>
        <v>1440</v>
      </c>
    </row>
    <row r="20" spans="1:14" ht="15.75" thickBot="1" x14ac:dyDescent="0.3">
      <c r="A20" s="4">
        <v>17</v>
      </c>
      <c r="B20" s="10" t="s">
        <v>28</v>
      </c>
      <c r="C20" s="182">
        <f>[1]STA_SP1_NO!$C$167</f>
        <v>0</v>
      </c>
      <c r="D20" s="190">
        <f>[2]STA_SP1_NO!$C$167</f>
        <v>0</v>
      </c>
      <c r="E20" s="182">
        <f>[3]STA_SP1_NO!$C$167</f>
        <v>0</v>
      </c>
      <c r="F20" s="190">
        <f>[4]STA_SP1_NO!$C$167</f>
        <v>0</v>
      </c>
      <c r="G20" s="193">
        <f>[5]STA_SP1_NO!$C$167</f>
        <v>0</v>
      </c>
      <c r="H20" s="190">
        <f>[6]STA_SP1_NO!$C$167</f>
        <v>0</v>
      </c>
      <c r="I20" s="193">
        <f>[7]STA_SP1_NO!$C$167</f>
        <v>0</v>
      </c>
      <c r="J20" s="190">
        <f>[8]STA_SP1_NO!$C$167</f>
        <v>0</v>
      </c>
      <c r="K20" s="193">
        <f>[9]STA_SP1_NO!$C$167</f>
        <v>0</v>
      </c>
      <c r="L20" s="190">
        <f>'[10]СП-1 (н.о.)'!$C$168</f>
        <v>0</v>
      </c>
      <c r="M20" s="189">
        <f>[11]STA_SP1_NO!$C$167</f>
        <v>3</v>
      </c>
      <c r="N20" s="187">
        <f t="shared" si="0"/>
        <v>3</v>
      </c>
    </row>
    <row r="21" spans="1:14" ht="15.75" thickBot="1" x14ac:dyDescent="0.3">
      <c r="A21" s="6">
        <v>18</v>
      </c>
      <c r="B21" s="11" t="s">
        <v>29</v>
      </c>
      <c r="C21" s="182">
        <f>[1]STA_SP1_NO!$C$170</f>
        <v>14476</v>
      </c>
      <c r="D21" s="190">
        <f>[2]STA_SP1_NO!$C$170</f>
        <v>92186</v>
      </c>
      <c r="E21" s="182">
        <f>[3]STA_SP1_NO!$C$170</f>
        <v>17166</v>
      </c>
      <c r="F21" s="190">
        <f>[4]STA_SP1_NO!$C$170</f>
        <v>77537</v>
      </c>
      <c r="G21" s="193">
        <f>[5]STA_SP1_NO!$C$170</f>
        <v>25671</v>
      </c>
      <c r="H21" s="190">
        <f>[6]STA_SP1_NO!$C$170</f>
        <v>100080</v>
      </c>
      <c r="I21" s="193">
        <f>[7]STA_SP1_NO!$C$170</f>
        <v>9062</v>
      </c>
      <c r="J21" s="190">
        <f>[8]STA_SP1_NO!$C$170</f>
        <v>43792</v>
      </c>
      <c r="K21" s="193">
        <f>[9]STA_SP1_NO!$C$170</f>
        <v>35540</v>
      </c>
      <c r="L21" s="190">
        <f>'[10]СП-1 (н.о.)'!$C$171</f>
        <v>19244</v>
      </c>
      <c r="M21" s="189">
        <f>[11]STA_SP1_NO!$C$170</f>
        <v>41905</v>
      </c>
      <c r="N21" s="188">
        <f t="shared" si="0"/>
        <v>476659</v>
      </c>
    </row>
    <row r="22" spans="1:14" ht="15.75" thickBot="1" x14ac:dyDescent="0.3">
      <c r="A22" s="7"/>
      <c r="B22" s="19" t="s">
        <v>30</v>
      </c>
      <c r="C22" s="132">
        <f>[1]STA_SP1_NO!$C$175</f>
        <v>85488</v>
      </c>
      <c r="D22" s="133">
        <f>[2]STA_SP1_NO!$C$175</f>
        <v>231578</v>
      </c>
      <c r="E22" s="134">
        <f>[3]STA_SP1_NO!$C$175</f>
        <v>137341</v>
      </c>
      <c r="F22" s="133">
        <f>[4]STA_SP1_NO!$C$175</f>
        <v>242506</v>
      </c>
      <c r="G22" s="134">
        <f>[5]STA_SP1_NO!$C$175</f>
        <v>169781</v>
      </c>
      <c r="H22" s="133">
        <f>[6]STA_SP1_NO!$C$175</f>
        <v>220270</v>
      </c>
      <c r="I22" s="134">
        <f>[7]STA_SP1_NO!$C$175</f>
        <v>98462</v>
      </c>
      <c r="J22" s="133">
        <f>[8]STA_SP1_NO!$C$175</f>
        <v>194099</v>
      </c>
      <c r="K22" s="134">
        <f>[9]STA_SP1_NO!$C$175</f>
        <v>147421</v>
      </c>
      <c r="L22" s="133">
        <f>'[10]СП-1 (н.о.)'!$C$176</f>
        <v>123833</v>
      </c>
      <c r="M22" s="135">
        <f>[11]STA_SP1_NO!$C$175</f>
        <v>224062</v>
      </c>
      <c r="N22" s="136">
        <f t="shared" si="0"/>
        <v>1874841</v>
      </c>
    </row>
    <row r="23" spans="1:14" ht="15.75" thickBot="1" x14ac:dyDescent="0.3">
      <c r="A23" s="13"/>
      <c r="B23" s="18"/>
      <c r="C23" s="14"/>
      <c r="D23" s="16"/>
      <c r="E23" s="15"/>
      <c r="F23" s="16"/>
      <c r="G23" s="16"/>
      <c r="H23" s="16"/>
      <c r="I23" s="16"/>
      <c r="J23" s="16"/>
      <c r="K23" s="16"/>
      <c r="L23" s="16"/>
      <c r="M23" s="17"/>
      <c r="N23" s="16"/>
    </row>
    <row r="24" spans="1:14" ht="15.75" thickBot="1" x14ac:dyDescent="0.3">
      <c r="A24" s="288" t="s">
        <v>31</v>
      </c>
      <c r="B24" s="289"/>
      <c r="C24" s="25">
        <f>C22/N22</f>
        <v>4.5597466665173204E-2</v>
      </c>
      <c r="D24" s="26">
        <f>D22/N22</f>
        <v>0.12351874105590821</v>
      </c>
      <c r="E24" s="27">
        <f>E22/N22</f>
        <v>7.3254745335737809E-2</v>
      </c>
      <c r="F24" s="26">
        <f>F22/N22</f>
        <v>0.12934750200150305</v>
      </c>
      <c r="G24" s="27">
        <f>G22/N22</f>
        <v>9.0557545946562928E-2</v>
      </c>
      <c r="H24" s="26">
        <f>H22/N22</f>
        <v>0.11748729625605585</v>
      </c>
      <c r="I24" s="27">
        <f>I22/N22</f>
        <v>5.2517520152375589E-2</v>
      </c>
      <c r="J24" s="26">
        <f>J22/N22</f>
        <v>0.10352824586191575</v>
      </c>
      <c r="K24" s="27">
        <f>K22/N22</f>
        <v>7.8631201259200117E-2</v>
      </c>
      <c r="L24" s="26">
        <f>L22/N22</f>
        <v>6.604986769544724E-2</v>
      </c>
      <c r="M24" s="28">
        <f>M22/N22</f>
        <v>0.11950986777012024</v>
      </c>
      <c r="N24" s="94">
        <f>N22/N22</f>
        <v>1</v>
      </c>
    </row>
    <row r="25" spans="1:14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.75" thickBot="1" x14ac:dyDescent="0.3">
      <c r="A26" s="294" t="s">
        <v>0</v>
      </c>
      <c r="B26" s="300" t="s">
        <v>1</v>
      </c>
      <c r="C26" s="312" t="s">
        <v>90</v>
      </c>
      <c r="D26" s="312"/>
      <c r="E26" s="312"/>
      <c r="F26" s="312"/>
      <c r="G26" s="313"/>
      <c r="H26" s="310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11"/>
      <c r="I27" s="1"/>
      <c r="J27" s="97"/>
      <c r="K27" s="284" t="s">
        <v>33</v>
      </c>
      <c r="L27" s="285"/>
      <c r="M27" s="148">
        <f>N22</f>
        <v>1874841</v>
      </c>
      <c r="N27" s="149">
        <f>M27/M29</f>
        <v>0.96167046323619554</v>
      </c>
    </row>
    <row r="28" spans="1:14" ht="15.75" thickBot="1" x14ac:dyDescent="0.3">
      <c r="A28" s="24">
        <v>19</v>
      </c>
      <c r="B28" s="96" t="s">
        <v>34</v>
      </c>
      <c r="C28" s="257">
        <f>[12]STA_SP1_ZO!$I$51</f>
        <v>5244</v>
      </c>
      <c r="D28" s="283">
        <f>[13]STA_SP1_ZO!$I$51</f>
        <v>1739</v>
      </c>
      <c r="E28" s="257">
        <f>[14]STA_SP1_ZO!$I$51</f>
        <v>3574</v>
      </c>
      <c r="F28" s="256">
        <f>[15]STA_SP1_ZO!$I$51</f>
        <v>10562</v>
      </c>
      <c r="G28" s="257">
        <f>[16]STA_SP1_ZO!$I$51</f>
        <v>53607</v>
      </c>
      <c r="H28" s="251">
        <f>SUM(C28:G28)</f>
        <v>74726</v>
      </c>
      <c r="I28" s="1"/>
      <c r="J28" s="97"/>
      <c r="K28" s="284" t="s">
        <v>34</v>
      </c>
      <c r="L28" s="285"/>
      <c r="M28" s="147">
        <f>H28</f>
        <v>74726</v>
      </c>
      <c r="N28" s="150">
        <f>M28/M29</f>
        <v>3.8329536763804475E-2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08" t="s">
        <v>3</v>
      </c>
      <c r="L29" s="309"/>
      <c r="M29" s="151">
        <f>M27+M28</f>
        <v>1949567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7.0176377699863499E-2</v>
      </c>
      <c r="D30" s="98">
        <f>D28/H28</f>
        <v>2.3271685892460457E-2</v>
      </c>
      <c r="E30" s="25">
        <f>E28/H28</f>
        <v>4.7828065198190724E-2</v>
      </c>
      <c r="F30" s="98">
        <f>F28/H28</f>
        <v>0.14134303990578914</v>
      </c>
      <c r="G30" s="25">
        <f>G28/H28</f>
        <v>0.71738083130369612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K29:L29"/>
    <mergeCell ref="A30:B30"/>
    <mergeCell ref="A26:A27"/>
    <mergeCell ref="B26:B27"/>
    <mergeCell ref="K27:L27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D20" sqref="D20"/>
    </sheetView>
  </sheetViews>
  <sheetFormatPr defaultRowHeight="15" x14ac:dyDescent="0.25"/>
  <cols>
    <col min="3" max="3" width="15" customWidth="1"/>
    <col min="4" max="4" width="17.28515625" customWidth="1"/>
    <col min="5" max="5" width="19.140625" customWidth="1"/>
    <col min="6" max="6" width="24.42578125" customWidth="1"/>
    <col min="7" max="7" width="25.85546875" customWidth="1"/>
  </cols>
  <sheetData>
    <row r="1" spans="1:8" x14ac:dyDescent="0.25">
      <c r="A1" s="236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427" t="s">
        <v>118</v>
      </c>
      <c r="C4" s="427"/>
      <c r="D4" s="427"/>
      <c r="E4" s="427"/>
      <c r="F4" s="427"/>
      <c r="G4" s="427"/>
      <c r="H4" s="427"/>
    </row>
    <row r="5" spans="1:8" x14ac:dyDescent="0.25">
      <c r="A5" s="1"/>
      <c r="B5" s="214"/>
      <c r="C5" s="215"/>
      <c r="D5" s="215"/>
      <c r="E5" s="215"/>
      <c r="F5" s="215"/>
      <c r="G5" s="215"/>
      <c r="H5" s="215"/>
    </row>
    <row r="6" spans="1:8" ht="15.75" thickBot="1" x14ac:dyDescent="0.3">
      <c r="A6" s="1"/>
      <c r="B6" s="1"/>
      <c r="C6" s="1"/>
      <c r="D6" s="1"/>
      <c r="E6" s="1"/>
      <c r="F6" s="1"/>
      <c r="G6" s="95"/>
      <c r="H6" s="1"/>
    </row>
    <row r="7" spans="1:8" ht="15" customHeight="1" x14ac:dyDescent="0.25">
      <c r="A7" s="1"/>
      <c r="B7" s="428" t="s">
        <v>3</v>
      </c>
      <c r="C7" s="429"/>
      <c r="D7" s="432" t="s">
        <v>61</v>
      </c>
      <c r="E7" s="434" t="s">
        <v>62</v>
      </c>
      <c r="F7" s="434" t="s">
        <v>63</v>
      </c>
      <c r="G7" s="436" t="s">
        <v>59</v>
      </c>
      <c r="H7" s="1"/>
    </row>
    <row r="8" spans="1:8" ht="23.25" customHeight="1" x14ac:dyDescent="0.25">
      <c r="A8" s="1"/>
      <c r="B8" s="430"/>
      <c r="C8" s="431"/>
      <c r="D8" s="433"/>
      <c r="E8" s="435"/>
      <c r="F8" s="435"/>
      <c r="G8" s="437"/>
      <c r="H8" s="1"/>
    </row>
    <row r="9" spans="1:8" ht="45" customHeight="1" x14ac:dyDescent="0.25">
      <c r="A9" s="1"/>
      <c r="B9" s="421" t="s">
        <v>64</v>
      </c>
      <c r="C9" s="422"/>
      <c r="D9" s="241">
        <f>[17]Vkupno!$C$12</f>
        <v>418</v>
      </c>
      <c r="E9" s="241">
        <f>[17]Vkupno!$D$12</f>
        <v>62470.189999999995</v>
      </c>
      <c r="F9" s="241">
        <f>[17]Vkupno!$F$12</f>
        <v>588</v>
      </c>
      <c r="G9" s="242">
        <f>[17]Vkupno!$G$12</f>
        <v>112205.31000000003</v>
      </c>
      <c r="H9" s="1"/>
    </row>
    <row r="10" spans="1:8" ht="45" customHeight="1" x14ac:dyDescent="0.25">
      <c r="A10" s="1"/>
      <c r="B10" s="421" t="s">
        <v>65</v>
      </c>
      <c r="C10" s="422"/>
      <c r="D10" s="241">
        <f>[17]Vkupno!$C$21</f>
        <v>79</v>
      </c>
      <c r="E10" s="241">
        <f>[17]Vkupno!$D$21</f>
        <v>15268.25</v>
      </c>
      <c r="F10" s="241">
        <f>[17]Vkupno!$F$21</f>
        <v>213</v>
      </c>
      <c r="G10" s="242">
        <f>[17]Vkupno!$G$21</f>
        <v>47697.53</v>
      </c>
      <c r="H10" s="1"/>
    </row>
    <row r="11" spans="1:8" ht="38.25" customHeight="1" x14ac:dyDescent="0.25">
      <c r="A11" s="1"/>
      <c r="B11" s="423" t="s">
        <v>3</v>
      </c>
      <c r="C11" s="424"/>
      <c r="D11" s="243">
        <f>D9+D10</f>
        <v>497</v>
      </c>
      <c r="E11" s="244">
        <f>E9+E10</f>
        <v>77738.44</v>
      </c>
      <c r="F11" s="243">
        <f>F9+F10</f>
        <v>801</v>
      </c>
      <c r="G11" s="245">
        <f>G9+G10</f>
        <v>159902.84000000003</v>
      </c>
      <c r="H11" s="1"/>
    </row>
    <row r="12" spans="1:8" ht="53.25" customHeight="1" thickBot="1" x14ac:dyDescent="0.3">
      <c r="A12" s="1"/>
      <c r="B12" s="425" t="s">
        <v>66</v>
      </c>
      <c r="C12" s="426"/>
      <c r="D12" s="241">
        <f>[17]Vkupno!$C$22</f>
        <v>574</v>
      </c>
      <c r="E12" s="241">
        <f>[17]Vkupno!$D$22</f>
        <v>85763.209999999992</v>
      </c>
      <c r="F12" s="241">
        <f>[17]Vkupno!$F$22</f>
        <v>464</v>
      </c>
      <c r="G12" s="242">
        <f>[17]Vkupno!$G$22</f>
        <v>131834.12</v>
      </c>
      <c r="H12" s="1"/>
    </row>
  </sheetData>
  <mergeCells count="10">
    <mergeCell ref="B9:C9"/>
    <mergeCell ref="B10:C10"/>
    <mergeCell ref="B11:C11"/>
    <mergeCell ref="B12:C12"/>
    <mergeCell ref="B4:H4"/>
    <mergeCell ref="B7:C8"/>
    <mergeCell ref="D7:D8"/>
    <mergeCell ref="E7:E8"/>
    <mergeCell ref="F7:F8"/>
    <mergeCell ref="G7:G8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selection activeCell="R9" sqref="R9"/>
    </sheetView>
  </sheetViews>
  <sheetFormatPr defaultRowHeight="15" x14ac:dyDescent="0.25"/>
  <cols>
    <col min="1" max="1" width="4" customWidth="1"/>
    <col min="2" max="2" width="28.42578125" customWidth="1"/>
    <col min="3" max="3" width="9.5703125" bestFit="1" customWidth="1"/>
    <col min="4" max="4" width="9.85546875" bestFit="1" customWidth="1"/>
    <col min="6" max="6" width="9.140625" customWidth="1"/>
  </cols>
  <sheetData>
    <row r="1" spans="1:14" ht="31.5" customHeight="1" thickBot="1" x14ac:dyDescent="0.3">
      <c r="A1" s="157"/>
      <c r="B1" s="157"/>
      <c r="C1" s="314" t="s">
        <v>97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207" t="s">
        <v>36</v>
      </c>
    </row>
    <row r="2" spans="1:14" ht="15.75" thickBot="1" x14ac:dyDescent="0.3">
      <c r="A2" s="317" t="s">
        <v>0</v>
      </c>
      <c r="B2" s="319" t="s">
        <v>1</v>
      </c>
      <c r="C2" s="321" t="s">
        <v>2</v>
      </c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3" t="s">
        <v>3</v>
      </c>
    </row>
    <row r="3" spans="1:14" ht="15.75" thickBot="1" x14ac:dyDescent="0.3">
      <c r="A3" s="318"/>
      <c r="B3" s="320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7" t="s">
        <v>10</v>
      </c>
      <c r="L3" s="22" t="s">
        <v>93</v>
      </c>
      <c r="M3" s="32" t="s">
        <v>11</v>
      </c>
      <c r="N3" s="324"/>
    </row>
    <row r="4" spans="1:14" ht="15.75" thickBot="1" x14ac:dyDescent="0.3">
      <c r="A4" s="34">
        <v>1</v>
      </c>
      <c r="B4" s="35" t="s">
        <v>12</v>
      </c>
      <c r="C4" s="185">
        <f>[1]STA_SP1_NO!$G$10</f>
        <v>35512.720000000001</v>
      </c>
      <c r="D4" s="154">
        <f>[2]STA_SP1_NO!$G$10</f>
        <v>91478.720000000001</v>
      </c>
      <c r="E4" s="185">
        <f>[3]STA_SP1_NO!$G$10</f>
        <v>5773</v>
      </c>
      <c r="F4" s="154">
        <f>[4]STA_SP1_NO!$G$10</f>
        <v>21469.09</v>
      </c>
      <c r="G4" s="185">
        <f>[5]STA_SP1_NO!$G$10</f>
        <v>21671</v>
      </c>
      <c r="H4" s="154">
        <f>[6]STA_SP1_NO!$G$10</f>
        <v>48831</v>
      </c>
      <c r="I4" s="193">
        <f>[7]STA_SP1_NO!$G$10</f>
        <v>6143.24</v>
      </c>
      <c r="J4" s="154">
        <f>[8]STA_SP1_NO!$G$10</f>
        <v>21440</v>
      </c>
      <c r="K4" s="185">
        <f>[9]STA_SP1_NO!$G$10</f>
        <v>14076</v>
      </c>
      <c r="L4" s="164">
        <f>'[10]СП-1 (н.о.)'!$G$11</f>
        <v>33573.630000000005</v>
      </c>
      <c r="M4" s="74">
        <f>[11]STA_SP1_NO!$G$10</f>
        <v>49258</v>
      </c>
      <c r="N4" s="154">
        <f t="shared" ref="N4:N21" si="0">SUM(C4:M4)</f>
        <v>349226.4</v>
      </c>
    </row>
    <row r="5" spans="1:14" ht="15.75" thickBot="1" x14ac:dyDescent="0.3">
      <c r="A5" s="36">
        <v>2</v>
      </c>
      <c r="B5" s="37" t="s">
        <v>13</v>
      </c>
      <c r="C5" s="185">
        <f>[1]STA_SP1_NO!$G$20</f>
        <v>112195.88</v>
      </c>
      <c r="D5" s="154">
        <f>[2]STA_SP1_NO!$G$20</f>
        <v>103888.49</v>
      </c>
      <c r="E5" s="185">
        <f>[3]STA_SP1_NO!$G$20</f>
        <v>18480</v>
      </c>
      <c r="F5" s="154">
        <f>[4]STA_SP1_NO!$G$20</f>
        <v>63894.46</v>
      </c>
      <c r="G5" s="185">
        <f>[5]STA_SP1_NO!$G$20</f>
        <v>7800</v>
      </c>
      <c r="H5" s="154">
        <f>[6]STA_SP1_NO!$G$20</f>
        <v>137386</v>
      </c>
      <c r="I5" s="193">
        <f>[7]STA_SP1_NO!$G$20</f>
        <v>0</v>
      </c>
      <c r="J5" s="154">
        <f>[8]STA_SP1_NO!$G$20</f>
        <v>30529</v>
      </c>
      <c r="K5" s="185">
        <f>[9]STA_SP1_NO!$G$20</f>
        <v>0</v>
      </c>
      <c r="L5" s="164">
        <f>'[10]СП-1 (н.о.)'!$G$21</f>
        <v>47577.52</v>
      </c>
      <c r="M5" s="74">
        <f>[11]STA_SP1_NO!$G$20</f>
        <v>137257</v>
      </c>
      <c r="N5" s="62">
        <f t="shared" si="0"/>
        <v>659008.35000000009</v>
      </c>
    </row>
    <row r="6" spans="1:14" ht="15.75" thickBot="1" x14ac:dyDescent="0.3">
      <c r="A6" s="36">
        <v>3</v>
      </c>
      <c r="B6" s="37" t="s">
        <v>14</v>
      </c>
      <c r="C6" s="185">
        <f>[1]STA_SP1_NO!$G$24</f>
        <v>36392.959999999999</v>
      </c>
      <c r="D6" s="154">
        <f>[2]STA_SP1_NO!$G$24</f>
        <v>100829.53</v>
      </c>
      <c r="E6" s="185">
        <f>[3]STA_SP1_NO!$G$24</f>
        <v>32951</v>
      </c>
      <c r="F6" s="154">
        <f>[4]STA_SP1_NO!$G$24</f>
        <v>140439.09</v>
      </c>
      <c r="G6" s="185">
        <f>[5]STA_SP1_NO!$G$24</f>
        <v>74315</v>
      </c>
      <c r="H6" s="154">
        <f>[6]STA_SP1_NO!$G$24</f>
        <v>53077</v>
      </c>
      <c r="I6" s="193">
        <f>[7]STA_SP1_NO!$G$24</f>
        <v>9864.31</v>
      </c>
      <c r="J6" s="154">
        <f>[8]STA_SP1_NO!$G$24</f>
        <v>55015</v>
      </c>
      <c r="K6" s="185">
        <f>[9]STA_SP1_NO!$G$24</f>
        <v>78207</v>
      </c>
      <c r="L6" s="164">
        <f>'[10]СП-1 (н.о.)'!$G$25</f>
        <v>77041.850000000006</v>
      </c>
      <c r="M6" s="74">
        <f>[11]STA_SP1_NO!$G$24</f>
        <v>58612</v>
      </c>
      <c r="N6" s="62">
        <f t="shared" si="0"/>
        <v>716744.73999999987</v>
      </c>
    </row>
    <row r="7" spans="1:14" ht="15.75" thickBot="1" x14ac:dyDescent="0.3">
      <c r="A7" s="36">
        <v>4</v>
      </c>
      <c r="B7" s="37" t="s">
        <v>15</v>
      </c>
      <c r="C7" s="185">
        <f>[1]STA_SP1_NO!$G$27</f>
        <v>0</v>
      </c>
      <c r="D7" s="154">
        <f>[2]STA_SP1_NO!$G$27</f>
        <v>0</v>
      </c>
      <c r="E7" s="185">
        <f>[3]STA_SP1_NO!$G$27</f>
        <v>0</v>
      </c>
      <c r="F7" s="154">
        <f>[4]STA_SP1_NO!$G$27</f>
        <v>0</v>
      </c>
      <c r="G7" s="185">
        <f>[5]STA_SP1_NO!$G$27</f>
        <v>0</v>
      </c>
      <c r="H7" s="154">
        <f>[6]STA_SP1_NO!$G$27</f>
        <v>0</v>
      </c>
      <c r="I7" s="193">
        <f>[7]STA_SP1_NO!$G$27</f>
        <v>0</v>
      </c>
      <c r="J7" s="154">
        <f>[8]STA_SP1_NO!$G$27</f>
        <v>0</v>
      </c>
      <c r="K7" s="185">
        <f>[9]STA_SP1_NO!$G$27</f>
        <v>0</v>
      </c>
      <c r="L7" s="164">
        <f>'[10]СП-1 (н.о.)'!$G$28</f>
        <v>0</v>
      </c>
      <c r="M7" s="74">
        <f>[11]STA_SP1_NO!$G$27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5">
        <f>[1]STA_SP1_NO!$G$30</f>
        <v>0</v>
      </c>
      <c r="D8" s="154">
        <f>[2]STA_SP1_NO!$G$30</f>
        <v>182.76</v>
      </c>
      <c r="E8" s="185">
        <f>[3]STA_SP1_NO!$G$30</f>
        <v>0</v>
      </c>
      <c r="F8" s="154">
        <f>[4]STA_SP1_NO!$G$30</f>
        <v>0</v>
      </c>
      <c r="G8" s="185">
        <f>[5]STA_SP1_NO!$G$30</f>
        <v>0</v>
      </c>
      <c r="H8" s="154">
        <f>[6]STA_SP1_NO!$G$30</f>
        <v>0</v>
      </c>
      <c r="I8" s="193">
        <f>[7]STA_SP1_NO!$G$30</f>
        <v>0</v>
      </c>
      <c r="J8" s="154">
        <f>[8]STA_SP1_NO!$G$30</f>
        <v>0</v>
      </c>
      <c r="K8" s="185">
        <f>[9]STA_SP1_NO!$G$30</f>
        <v>0</v>
      </c>
      <c r="L8" s="164">
        <f>'[10]СП-1 (н.о.)'!$G$31</f>
        <v>0</v>
      </c>
      <c r="M8" s="74">
        <f>[11]STA_SP1_NO!$G$30</f>
        <v>0</v>
      </c>
      <c r="N8" s="62">
        <f t="shared" si="0"/>
        <v>182.76</v>
      </c>
    </row>
    <row r="9" spans="1:14" ht="15.75" thickBot="1" x14ac:dyDescent="0.3">
      <c r="A9" s="36">
        <v>6</v>
      </c>
      <c r="B9" s="37" t="s">
        <v>17</v>
      </c>
      <c r="C9" s="185">
        <f>[1]STA_SP1_NO!$G$33</f>
        <v>0</v>
      </c>
      <c r="D9" s="154">
        <f>[2]STA_SP1_NO!$G$33</f>
        <v>0</v>
      </c>
      <c r="E9" s="185">
        <f>[3]STA_SP1_NO!$G$33</f>
        <v>0</v>
      </c>
      <c r="F9" s="154">
        <f>[4]STA_SP1_NO!$G$33</f>
        <v>0</v>
      </c>
      <c r="G9" s="185">
        <f>[5]STA_SP1_NO!$G$33</f>
        <v>0</v>
      </c>
      <c r="H9" s="154">
        <f>[6]STA_SP1_NO!$G$33</f>
        <v>0</v>
      </c>
      <c r="I9" s="193">
        <f>[7]STA_SP1_NO!$G$33</f>
        <v>0</v>
      </c>
      <c r="J9" s="154">
        <f>[8]STA_SP1_NO!$G$33</f>
        <v>0</v>
      </c>
      <c r="K9" s="185">
        <f>[9]STA_SP1_NO!$G$33</f>
        <v>0</v>
      </c>
      <c r="L9" s="164">
        <f>'[10]СП-1 (н.о.)'!$G$34</f>
        <v>0</v>
      </c>
      <c r="M9" s="74">
        <f>[11]STA_SP1_NO!$G$33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85">
        <f>[1]STA_SP1_NO!$G$36</f>
        <v>667.9</v>
      </c>
      <c r="D10" s="154">
        <f>[2]STA_SP1_NO!$G$36</f>
        <v>358.03</v>
      </c>
      <c r="E10" s="185">
        <f>[3]STA_SP1_NO!$G$36</f>
        <v>191</v>
      </c>
      <c r="F10" s="154">
        <f>[4]STA_SP1_NO!$G$36</f>
        <v>157.61000000000001</v>
      </c>
      <c r="G10" s="185">
        <f>[5]STA_SP1_NO!$G$36</f>
        <v>1071</v>
      </c>
      <c r="H10" s="154">
        <f>[6]STA_SP1_NO!$G$36</f>
        <v>559</v>
      </c>
      <c r="I10" s="193">
        <f>[7]STA_SP1_NO!$G$36</f>
        <v>0</v>
      </c>
      <c r="J10" s="154">
        <f>[8]STA_SP1_NO!$G$36</f>
        <v>44</v>
      </c>
      <c r="K10" s="185">
        <f>[9]STA_SP1_NO!$G$36</f>
        <v>66</v>
      </c>
      <c r="L10" s="164">
        <f>'[10]СП-1 (н.о.)'!$G$37</f>
        <v>0</v>
      </c>
      <c r="M10" s="74">
        <f>[11]STA_SP1_NO!$G$36</f>
        <v>183</v>
      </c>
      <c r="N10" s="62">
        <f t="shared" si="0"/>
        <v>3297.54</v>
      </c>
    </row>
    <row r="11" spans="1:14" ht="15.75" thickBot="1" x14ac:dyDescent="0.3">
      <c r="A11" s="36">
        <v>8</v>
      </c>
      <c r="B11" s="37" t="s">
        <v>19</v>
      </c>
      <c r="C11" s="185">
        <f>[1]STA_SP1_NO!$G$40</f>
        <v>62912.639999999999</v>
      </c>
      <c r="D11" s="154">
        <f>[2]STA_SP1_NO!$G$40</f>
        <v>8669.5300000000007</v>
      </c>
      <c r="E11" s="185">
        <f>[3]STA_SP1_NO!$G$40</f>
        <v>8059</v>
      </c>
      <c r="F11" s="154">
        <f>[4]STA_SP1_NO!$G$40</f>
        <v>23453.919999999998</v>
      </c>
      <c r="G11" s="185">
        <f>[5]STA_SP1_NO!$G$40</f>
        <v>2568</v>
      </c>
      <c r="H11" s="154">
        <f>[6]STA_SP1_NO!$G$40</f>
        <v>19776</v>
      </c>
      <c r="I11" s="193">
        <f>[7]STA_SP1_NO!$G$40</f>
        <v>1417.82</v>
      </c>
      <c r="J11" s="154">
        <f>[8]STA_SP1_NO!$G$40</f>
        <v>3727</v>
      </c>
      <c r="K11" s="185">
        <f>[9]STA_SP1_NO!$G$40</f>
        <v>2764</v>
      </c>
      <c r="L11" s="164">
        <f>'[10]СП-1 (н.о.)'!$G$41</f>
        <v>7295.32</v>
      </c>
      <c r="M11" s="74">
        <f>[11]STA_SP1_NO!$G$40</f>
        <v>141127</v>
      </c>
      <c r="N11" s="62">
        <f t="shared" si="0"/>
        <v>281770.23</v>
      </c>
    </row>
    <row r="12" spans="1:14" ht="15.75" thickBot="1" x14ac:dyDescent="0.3">
      <c r="A12" s="36">
        <v>9</v>
      </c>
      <c r="B12" s="37" t="s">
        <v>20</v>
      </c>
      <c r="C12" s="185">
        <f>[1]STA_SP1_NO!$G$56</f>
        <v>106882.19</v>
      </c>
      <c r="D12" s="154">
        <f>[2]STA_SP1_NO!$G$56</f>
        <v>47137.39</v>
      </c>
      <c r="E12" s="185">
        <f>[3]STA_SP1_NO!$G$56</f>
        <v>142142</v>
      </c>
      <c r="F12" s="154">
        <f>[4]STA_SP1_NO!$G$56</f>
        <v>69721.36</v>
      </c>
      <c r="G12" s="185">
        <f>[5]STA_SP1_NO!$G$56</f>
        <v>15057</v>
      </c>
      <c r="H12" s="154">
        <f>[6]STA_SP1_NO!$G$56</f>
        <v>13874</v>
      </c>
      <c r="I12" s="193">
        <f>[7]STA_SP1_NO!$G$56</f>
        <v>38.53</v>
      </c>
      <c r="J12" s="154">
        <f>[8]STA_SP1_NO!$G$56</f>
        <v>51470</v>
      </c>
      <c r="K12" s="185">
        <f>[9]STA_SP1_NO!$G$56</f>
        <v>3696</v>
      </c>
      <c r="L12" s="164">
        <f>'[10]СП-1 (н.о.)'!$G$57</f>
        <v>20966.05</v>
      </c>
      <c r="M12" s="74">
        <f>[11]STA_SP1_NO!$G$56</f>
        <v>7597</v>
      </c>
      <c r="N12" s="62">
        <f t="shared" si="0"/>
        <v>478581.52</v>
      </c>
    </row>
    <row r="13" spans="1:14" ht="15.75" thickBot="1" x14ac:dyDescent="0.3">
      <c r="A13" s="36">
        <v>10</v>
      </c>
      <c r="B13" s="37" t="s">
        <v>21</v>
      </c>
      <c r="C13" s="185">
        <f>[1]STA_SP1_NO!$G$88</f>
        <v>132976.53</v>
      </c>
      <c r="D13" s="154">
        <f>[2]STA_SP1_NO!$G$88</f>
        <v>219619.39</v>
      </c>
      <c r="E13" s="185">
        <f>[3]STA_SP1_NO!$G$88</f>
        <v>132241</v>
      </c>
      <c r="F13" s="154">
        <f>[4]STA_SP1_NO!$G$88</f>
        <v>214041.94</v>
      </c>
      <c r="G13" s="185">
        <f>[5]STA_SP1_NO!$G$88</f>
        <v>325464</v>
      </c>
      <c r="H13" s="154">
        <f>[6]STA_SP1_NO!$G$88</f>
        <v>152748</v>
      </c>
      <c r="I13" s="193">
        <f>[7]STA_SP1_NO!$G$88</f>
        <v>330481.49</v>
      </c>
      <c r="J13" s="154">
        <f>[8]STA_SP1_NO!$G$88</f>
        <v>317029</v>
      </c>
      <c r="K13" s="185">
        <f>[9]STA_SP1_NO!$G$88</f>
        <v>156141</v>
      </c>
      <c r="L13" s="164">
        <f>'[10]СП-1 (н.о.)'!$G$89</f>
        <v>204587.16</v>
      </c>
      <c r="M13" s="74">
        <f>[11]STA_SP1_NO!$G$88</f>
        <v>182388</v>
      </c>
      <c r="N13" s="62">
        <f t="shared" si="0"/>
        <v>2367717.5100000002</v>
      </c>
    </row>
    <row r="14" spans="1:14" ht="15.75" thickBot="1" x14ac:dyDescent="0.3">
      <c r="A14" s="36">
        <v>11</v>
      </c>
      <c r="B14" s="37" t="s">
        <v>22</v>
      </c>
      <c r="C14" s="185">
        <f>[1]STA_SP1_NO!$G$124</f>
        <v>0</v>
      </c>
      <c r="D14" s="154">
        <f>[2]STA_SP1_NO!$G$124</f>
        <v>0</v>
      </c>
      <c r="E14" s="185">
        <f>[3]STA_SP1_NO!$G$124</f>
        <v>0</v>
      </c>
      <c r="F14" s="154">
        <f>[4]STA_SP1_NO!$G$124</f>
        <v>0</v>
      </c>
      <c r="G14" s="185">
        <f>[5]STA_SP1_NO!$G$124</f>
        <v>0</v>
      </c>
      <c r="H14" s="154">
        <f>[6]STA_SP1_NO!$G$124</f>
        <v>0</v>
      </c>
      <c r="I14" s="193">
        <f>[7]STA_SP1_NO!$G$124</f>
        <v>0</v>
      </c>
      <c r="J14" s="154">
        <f>[8]STA_SP1_NO!$G$124</f>
        <v>0</v>
      </c>
      <c r="K14" s="185">
        <f>[9]STA_SP1_NO!$G$124</f>
        <v>0</v>
      </c>
      <c r="L14" s="164">
        <f>'[10]СП-1 (н.о.)'!$G$125</f>
        <v>0</v>
      </c>
      <c r="M14" s="74">
        <f>[11]STA_SP1_NO!$G$124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5">
        <f>[1]STA_SP1_NO!$G$128</f>
        <v>0</v>
      </c>
      <c r="D15" s="154">
        <f>[2]STA_SP1_NO!$G$128</f>
        <v>0</v>
      </c>
      <c r="E15" s="185">
        <f>[3]STA_SP1_NO!$G$128</f>
        <v>0</v>
      </c>
      <c r="F15" s="154">
        <f>[4]STA_SP1_NO!$G$128</f>
        <v>0</v>
      </c>
      <c r="G15" s="185">
        <f>[5]STA_SP1_NO!$G$128</f>
        <v>0</v>
      </c>
      <c r="H15" s="154">
        <f>[6]STA_SP1_NO!$G$128</f>
        <v>0</v>
      </c>
      <c r="I15" s="193">
        <f>[7]STA_SP1_NO!$G$128</f>
        <v>0</v>
      </c>
      <c r="J15" s="154">
        <f>[8]STA_SP1_NO!$G$128</f>
        <v>0</v>
      </c>
      <c r="K15" s="185">
        <f>[9]STA_SP1_NO!$G$128</f>
        <v>0</v>
      </c>
      <c r="L15" s="164">
        <f>'[10]СП-1 (н.о.)'!$G$129</f>
        <v>0</v>
      </c>
      <c r="M15" s="74">
        <f>[11]STA_SP1_NO!$G$128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85">
        <f>[1]STA_SP1_NO!$G$132</f>
        <v>6526.12</v>
      </c>
      <c r="D16" s="154">
        <f>[2]STA_SP1_NO!$G$132</f>
        <v>494.2</v>
      </c>
      <c r="E16" s="185">
        <f>[3]STA_SP1_NO!$G$132</f>
        <v>823</v>
      </c>
      <c r="F16" s="154">
        <f>[4]STA_SP1_NO!$G$132</f>
        <v>2027.02</v>
      </c>
      <c r="G16" s="185">
        <f>[5]STA_SP1_NO!$G$132</f>
        <v>1982</v>
      </c>
      <c r="H16" s="154">
        <f>[6]STA_SP1_NO!$G$132</f>
        <v>1187</v>
      </c>
      <c r="I16" s="193">
        <f>[7]STA_SP1_NO!$G$132</f>
        <v>0</v>
      </c>
      <c r="J16" s="154">
        <f>[8]STA_SP1_NO!$G$132</f>
        <v>2754</v>
      </c>
      <c r="K16" s="185">
        <f>[9]STA_SP1_NO!$G$132</f>
        <v>1005</v>
      </c>
      <c r="L16" s="164">
        <f>'[10]СП-1 (н.о.)'!$G$133</f>
        <v>501.12</v>
      </c>
      <c r="M16" s="74">
        <f>[11]STA_SP1_NO!$G$132</f>
        <v>331</v>
      </c>
      <c r="N16" s="62">
        <f t="shared" si="0"/>
        <v>17630.46</v>
      </c>
    </row>
    <row r="17" spans="1:14" ht="15.75" thickBot="1" x14ac:dyDescent="0.3">
      <c r="A17" s="36">
        <v>14</v>
      </c>
      <c r="B17" s="37" t="s">
        <v>25</v>
      </c>
      <c r="C17" s="185">
        <f>[1]STA_SP1_NO!$G$153</f>
        <v>9.1999999999999993</v>
      </c>
      <c r="D17" s="154">
        <f>[2]STA_SP1_NO!$G$153</f>
        <v>116.02</v>
      </c>
      <c r="E17" s="185">
        <f>[3]STA_SP1_NO!$G$153</f>
        <v>0</v>
      </c>
      <c r="F17" s="154">
        <f>[4]STA_SP1_NO!$G$153</f>
        <v>0</v>
      </c>
      <c r="G17" s="185">
        <f>[5]STA_SP1_NO!$G$153</f>
        <v>0</v>
      </c>
      <c r="H17" s="154">
        <f>[6]STA_SP1_NO!$G$153</f>
        <v>0</v>
      </c>
      <c r="I17" s="193">
        <f>[7]STA_SP1_NO!$G$153</f>
        <v>0</v>
      </c>
      <c r="J17" s="154">
        <f>[8]STA_SP1_NO!$G$153</f>
        <v>0</v>
      </c>
      <c r="K17" s="185">
        <f>[9]STA_SP1_NO!$G$153</f>
        <v>0</v>
      </c>
      <c r="L17" s="164">
        <f>'[10]СП-1 (н.о.)'!$G$154</f>
        <v>0</v>
      </c>
      <c r="M17" s="74">
        <f>[11]STA_SP1_NO!$G$153</f>
        <v>20</v>
      </c>
      <c r="N17" s="62">
        <f t="shared" si="0"/>
        <v>145.22</v>
      </c>
    </row>
    <row r="18" spans="1:14" ht="15.75" thickBot="1" x14ac:dyDescent="0.3">
      <c r="A18" s="36">
        <v>15</v>
      </c>
      <c r="B18" s="37" t="s">
        <v>26</v>
      </c>
      <c r="C18" s="185">
        <f>[1]STA_SP1_NO!$G$158</f>
        <v>0</v>
      </c>
      <c r="D18" s="154">
        <f>[2]STA_SP1_NO!$G$158</f>
        <v>0</v>
      </c>
      <c r="E18" s="185">
        <f>[3]STA_SP1_NO!$G$158</f>
        <v>0</v>
      </c>
      <c r="F18" s="154">
        <f>[4]STA_SP1_NO!$G$158</f>
        <v>0</v>
      </c>
      <c r="G18" s="185">
        <f>[5]STA_SP1_NO!$G$158</f>
        <v>0</v>
      </c>
      <c r="H18" s="154">
        <f>[6]STA_SP1_NO!$G$158</f>
        <v>0</v>
      </c>
      <c r="I18" s="193">
        <f>[7]STA_SP1_NO!$G$158</f>
        <v>0</v>
      </c>
      <c r="J18" s="154">
        <f>[8]STA_SP1_NO!$G$158</f>
        <v>0</v>
      </c>
      <c r="K18" s="185">
        <f>[9]STA_SP1_NO!$G$158</f>
        <v>0</v>
      </c>
      <c r="L18" s="164">
        <f>'[10]СП-1 (н.о.)'!$G$159</f>
        <v>0</v>
      </c>
      <c r="M18" s="74">
        <f>[11]STA_SP1_NO!$G$158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5">
        <f>[1]STA_SP1_NO!$G$161</f>
        <v>94.54</v>
      </c>
      <c r="D19" s="154">
        <f>[2]STA_SP1_NO!$G$161</f>
        <v>0</v>
      </c>
      <c r="E19" s="185">
        <f>[3]STA_SP1_NO!$G$161</f>
        <v>0</v>
      </c>
      <c r="F19" s="154">
        <f>[4]STA_SP1_NO!$G$161</f>
        <v>6986.07</v>
      </c>
      <c r="G19" s="185">
        <f>[5]STA_SP1_NO!$G$161</f>
        <v>0</v>
      </c>
      <c r="H19" s="154">
        <f>[6]STA_SP1_NO!$G$161</f>
        <v>0</v>
      </c>
      <c r="I19" s="193">
        <f>[7]STA_SP1_NO!$G$161</f>
        <v>0</v>
      </c>
      <c r="J19" s="154">
        <f>[8]STA_SP1_NO!$G$161</f>
        <v>0</v>
      </c>
      <c r="K19" s="185">
        <f>[9]STA_SP1_NO!$G$161</f>
        <v>0</v>
      </c>
      <c r="L19" s="164">
        <f>'[10]СП-1 (н.о.)'!$G$162</f>
        <v>0</v>
      </c>
      <c r="M19" s="74">
        <f>[11]STA_SP1_NO!$G$161</f>
        <v>0</v>
      </c>
      <c r="N19" s="62">
        <f t="shared" si="0"/>
        <v>7080.61</v>
      </c>
    </row>
    <row r="20" spans="1:14" ht="15.75" thickBot="1" x14ac:dyDescent="0.3">
      <c r="A20" s="36">
        <v>17</v>
      </c>
      <c r="B20" s="37" t="s">
        <v>28</v>
      </c>
      <c r="C20" s="185">
        <f>[1]STA_SP1_NO!$G$167</f>
        <v>0</v>
      </c>
      <c r="D20" s="154">
        <f>[2]STA_SP1_NO!$G$167</f>
        <v>0</v>
      </c>
      <c r="E20" s="185">
        <f>[3]STA_SP1_NO!$G$167</f>
        <v>0</v>
      </c>
      <c r="F20" s="154">
        <f>[4]STA_SP1_NO!$G$167</f>
        <v>0</v>
      </c>
      <c r="G20" s="185">
        <f>[5]STA_SP1_NO!$G$167</f>
        <v>0</v>
      </c>
      <c r="H20" s="154">
        <f>[6]STA_SP1_NO!$G$167</f>
        <v>0</v>
      </c>
      <c r="I20" s="193">
        <f>[7]STA_SP1_NO!$G$167</f>
        <v>0</v>
      </c>
      <c r="J20" s="154">
        <f>[8]STA_SP1_NO!$G$167</f>
        <v>0</v>
      </c>
      <c r="K20" s="185">
        <f>[9]STA_SP1_NO!$G$167</f>
        <v>0</v>
      </c>
      <c r="L20" s="164">
        <f>'[10]СП-1 (н.о.)'!$G$168</f>
        <v>0</v>
      </c>
      <c r="M20" s="74">
        <f>[11]STA_SP1_NO!$G$167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[1]STA_SP1_NO!$G$170</f>
        <v>3246.08</v>
      </c>
      <c r="D21" s="154">
        <f>[2]STA_SP1_NO!$G$170</f>
        <v>23853.42</v>
      </c>
      <c r="E21" s="185">
        <f>[3]STA_SP1_NO!$G$170</f>
        <v>2956</v>
      </c>
      <c r="F21" s="154">
        <f>[4]STA_SP1_NO!$G$170</f>
        <v>18825.39</v>
      </c>
      <c r="G21" s="185">
        <f>[5]STA_SP1_NO!$G$170</f>
        <v>4532</v>
      </c>
      <c r="H21" s="154">
        <f>[6]STA_SP1_NO!$G$170</f>
        <v>14497</v>
      </c>
      <c r="I21" s="193">
        <f>[7]STA_SP1_NO!$G$170</f>
        <v>1806</v>
      </c>
      <c r="J21" s="154">
        <f>[8]STA_SP1_NO!$G$170</f>
        <v>3120</v>
      </c>
      <c r="K21" s="185">
        <f>[9]STA_SP1_NO!$G$170</f>
        <v>3360</v>
      </c>
      <c r="L21" s="164">
        <f>'[10]СП-1 (н.о.)'!$G$171</f>
        <v>2415.7800000000002</v>
      </c>
      <c r="M21" s="74">
        <f>[11]STA_SP1_NO!$G$170</f>
        <v>5875</v>
      </c>
      <c r="N21" s="155">
        <f t="shared" si="0"/>
        <v>84486.67</v>
      </c>
    </row>
    <row r="22" spans="1:14" ht="15.75" thickBot="1" x14ac:dyDescent="0.3">
      <c r="A22" s="40"/>
      <c r="B22" s="41" t="s">
        <v>37</v>
      </c>
      <c r="C22" s="131">
        <f>SUM(C4:C21)</f>
        <v>497416.75999999995</v>
      </c>
      <c r="D22" s="43">
        <f>SUM(D4:D21)</f>
        <v>596627.4800000001</v>
      </c>
      <c r="E22" s="44">
        <f>SUM(E4:E21)</f>
        <v>343616</v>
      </c>
      <c r="F22" s="43">
        <f>SUM(F4:F21)</f>
        <v>561015.94999999995</v>
      </c>
      <c r="G22" s="44">
        <f t="shared" ref="G22:M22" si="1">SUM(G4:G21)</f>
        <v>454460</v>
      </c>
      <c r="H22" s="43">
        <f t="shared" si="1"/>
        <v>441935</v>
      </c>
      <c r="I22" s="44">
        <f>SUM(I4:I21)</f>
        <v>349751.39</v>
      </c>
      <c r="J22" s="43">
        <f>SUM(J4:J21)</f>
        <v>485128</v>
      </c>
      <c r="K22" s="131">
        <f t="shared" si="1"/>
        <v>259315</v>
      </c>
      <c r="L22" s="43">
        <f>SUM(L4:L21)</f>
        <v>393958.43000000005</v>
      </c>
      <c r="M22" s="45">
        <f t="shared" si="1"/>
        <v>582648</v>
      </c>
      <c r="N22" s="43">
        <f>SUM(N4:N21)</f>
        <v>4965872.0100000007</v>
      </c>
    </row>
    <row r="23" spans="1:14" ht="15.75" thickBot="1" x14ac:dyDescent="0.3">
      <c r="A23" s="47"/>
      <c r="B23" s="48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25" t="s">
        <v>31</v>
      </c>
      <c r="B24" s="326"/>
      <c r="C24" s="52">
        <f>C22/N22</f>
        <v>0.10016705203000185</v>
      </c>
      <c r="D24" s="51">
        <f>D22/N22</f>
        <v>0.12014556130293821</v>
      </c>
      <c r="E24" s="52">
        <f>E22/N22</f>
        <v>6.9195500670988896E-2</v>
      </c>
      <c r="F24" s="51">
        <f>F22/N22</f>
        <v>0.11297430720531194</v>
      </c>
      <c r="G24" s="217">
        <f>G22/N22</f>
        <v>9.1516655903501609E-2</v>
      </c>
      <c r="H24" s="51">
        <f>H22/N22</f>
        <v>8.8994440273542197E-2</v>
      </c>
      <c r="I24" s="53">
        <f>I22/N22</f>
        <v>7.0431011773096422E-2</v>
      </c>
      <c r="J24" s="51">
        <f>J22/N22</f>
        <v>9.7692409112251757E-2</v>
      </c>
      <c r="K24" s="52">
        <f>K22/N22</f>
        <v>5.2219428828976192E-2</v>
      </c>
      <c r="L24" s="218">
        <f>L22/N22</f>
        <v>7.9333182411199521E-2</v>
      </c>
      <c r="M24" s="52">
        <f>M22/N22</f>
        <v>0.11733045048819128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331" t="s">
        <v>0</v>
      </c>
      <c r="B26" s="333" t="s">
        <v>1</v>
      </c>
      <c r="C26" s="312" t="s">
        <v>90</v>
      </c>
      <c r="D26" s="312"/>
      <c r="E26" s="312"/>
      <c r="F26" s="312"/>
      <c r="G26" s="313"/>
      <c r="H26" s="304" t="s">
        <v>3</v>
      </c>
      <c r="I26" s="1"/>
      <c r="J26" s="220"/>
      <c r="K26" s="1"/>
      <c r="L26" s="1"/>
      <c r="M26" s="1"/>
      <c r="N26" s="1"/>
    </row>
    <row r="27" spans="1:14" ht="15.75" thickBot="1" x14ac:dyDescent="0.3">
      <c r="A27" s="332"/>
      <c r="B27" s="334"/>
      <c r="C27" s="248" t="s">
        <v>11</v>
      </c>
      <c r="D27" s="249" t="s">
        <v>32</v>
      </c>
      <c r="E27" s="248" t="s">
        <v>7</v>
      </c>
      <c r="F27" s="249" t="s">
        <v>9</v>
      </c>
      <c r="G27" s="250" t="s">
        <v>4</v>
      </c>
      <c r="H27" s="305"/>
      <c r="I27" s="1"/>
      <c r="J27" s="97"/>
      <c r="K27" s="335" t="s">
        <v>33</v>
      </c>
      <c r="L27" s="336"/>
      <c r="M27" s="148">
        <f>N22</f>
        <v>4965872.0100000007</v>
      </c>
      <c r="N27" s="149">
        <f>M27/M29</f>
        <v>0.85285824396619281</v>
      </c>
    </row>
    <row r="28" spans="1:14" ht="15.75" thickBot="1" x14ac:dyDescent="0.3">
      <c r="A28" s="254">
        <v>19</v>
      </c>
      <c r="B28" s="255" t="s">
        <v>34</v>
      </c>
      <c r="C28" s="252">
        <f>[12]STA_SP2_ZO!$N$51+[12]STA_SP2_ZO!$O$51</f>
        <v>356663</v>
      </c>
      <c r="D28" s="253">
        <f>[13]STA_SP2_ZO!$N$51+[13]STA_SP2_ZO!$O$51</f>
        <v>233701</v>
      </c>
      <c r="E28" s="252">
        <f>[14]STA_SP2_ZO!$O$51</f>
        <v>113642</v>
      </c>
      <c r="F28" s="256">
        <f>[15]STA_SP2_ZO!$N$51+[15]STA_SP2_ZO!$O$51</f>
        <v>48680</v>
      </c>
      <c r="G28" s="257">
        <f>[16]STA_SP2_ZO!$N$51+[16]STA_SP2_ZO!$O$51</f>
        <v>104064.97</v>
      </c>
      <c r="H28" s="258">
        <f>SUM(C28:G28)</f>
        <v>856750.97</v>
      </c>
      <c r="I28" s="1"/>
      <c r="J28" s="97"/>
      <c r="K28" s="327" t="s">
        <v>34</v>
      </c>
      <c r="L28" s="328"/>
      <c r="M28" s="147">
        <f>H28</f>
        <v>856750.97</v>
      </c>
      <c r="N28" s="150">
        <f>M28/M29</f>
        <v>0.14714175603380727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29" t="s">
        <v>3</v>
      </c>
      <c r="L29" s="330"/>
      <c r="M29" s="151">
        <f>M27+M28</f>
        <v>5822622.9800000004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0.41629716509104159</v>
      </c>
      <c r="D30" s="98">
        <f>D28/H28</f>
        <v>0.27277588025374516</v>
      </c>
      <c r="E30" s="25">
        <f>E28/H28</f>
        <v>0.13264297792391178</v>
      </c>
      <c r="F30" s="98">
        <f>F28/H28</f>
        <v>5.6819311217120652E-2</v>
      </c>
      <c r="G30" s="25">
        <f>G28/H28</f>
        <v>0.12146466551418086</v>
      </c>
      <c r="H30" s="98">
        <f>H28/H28</f>
        <v>1</v>
      </c>
      <c r="I30" s="1"/>
      <c r="J30" s="1"/>
      <c r="K30" s="1"/>
      <c r="L30" s="1"/>
      <c r="M30" s="1"/>
      <c r="N30" s="1"/>
    </row>
    <row r="35" spans="4:4" x14ac:dyDescent="0.25">
      <c r="D35" s="221"/>
    </row>
  </sheetData>
  <mergeCells count="14">
    <mergeCell ref="A24:B24"/>
    <mergeCell ref="K28:L28"/>
    <mergeCell ref="K29:L29"/>
    <mergeCell ref="A30:B30"/>
    <mergeCell ref="A26:A27"/>
    <mergeCell ref="B26:B27"/>
    <mergeCell ref="K27:L27"/>
    <mergeCell ref="H26:H27"/>
    <mergeCell ref="C26:G26"/>
    <mergeCell ref="C1:K1"/>
    <mergeCell ref="A2:A3"/>
    <mergeCell ref="B2:B3"/>
    <mergeCell ref="C2:M2"/>
    <mergeCell ref="N2:N3"/>
  </mergeCells>
  <pageMargins left="0.25" right="0.25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P7" sqref="P7"/>
    </sheetView>
  </sheetViews>
  <sheetFormatPr defaultRowHeight="15" x14ac:dyDescent="0.25"/>
  <cols>
    <col min="1" max="1" width="4.42578125" customWidth="1"/>
    <col min="2" max="2" width="28.42578125" customWidth="1"/>
  </cols>
  <sheetData>
    <row r="1" spans="1:14" ht="33" customHeight="1" thickBot="1" x14ac:dyDescent="0.3">
      <c r="A1" s="157"/>
      <c r="B1" s="157"/>
      <c r="C1" s="314" t="s">
        <v>98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29"/>
    </row>
    <row r="2" spans="1:14" ht="15.75" thickBot="1" x14ac:dyDescent="0.3">
      <c r="A2" s="317" t="s">
        <v>0</v>
      </c>
      <c r="B2" s="319" t="s">
        <v>1</v>
      </c>
      <c r="C2" s="337" t="s">
        <v>2</v>
      </c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23" t="s">
        <v>3</v>
      </c>
    </row>
    <row r="3" spans="1:14" ht="15.75" thickBot="1" x14ac:dyDescent="0.3">
      <c r="A3" s="318"/>
      <c r="B3" s="320"/>
      <c r="C3" s="79" t="s">
        <v>69</v>
      </c>
      <c r="D3" s="30" t="s">
        <v>4</v>
      </c>
      <c r="E3" s="31" t="s">
        <v>5</v>
      </c>
      <c r="F3" s="30" t="s">
        <v>6</v>
      </c>
      <c r="G3" s="31" t="s">
        <v>7</v>
      </c>
      <c r="H3" s="30" t="s">
        <v>8</v>
      </c>
      <c r="I3" s="21" t="s">
        <v>94</v>
      </c>
      <c r="J3" s="30" t="s">
        <v>9</v>
      </c>
      <c r="K3" s="78" t="s">
        <v>10</v>
      </c>
      <c r="L3" s="228" t="s">
        <v>93</v>
      </c>
      <c r="M3" s="31" t="s">
        <v>11</v>
      </c>
      <c r="N3" s="324"/>
    </row>
    <row r="4" spans="1:14" x14ac:dyDescent="0.25">
      <c r="A4" s="34">
        <v>1</v>
      </c>
      <c r="B4" s="35" t="s">
        <v>12</v>
      </c>
      <c r="C4" s="185">
        <f>[1]STA_SP1_NO!$F$10</f>
        <v>673</v>
      </c>
      <c r="D4" s="154">
        <f>[2]STA_SP1_NO!$F$10</f>
        <v>1426</v>
      </c>
      <c r="E4" s="185">
        <f>[3]STA_SP1_NO!$F$10</f>
        <v>183</v>
      </c>
      <c r="F4" s="154">
        <f>[4]STA_SP1_NO!$F$10</f>
        <v>1049</v>
      </c>
      <c r="G4" s="185">
        <f>[5]STA_SP1_NO!$F$10</f>
        <v>755</v>
      </c>
      <c r="H4" s="154">
        <f>[6]STA_SP1_NO!$F$10</f>
        <v>1176</v>
      </c>
      <c r="I4" s="193">
        <f>[7]STA_SP1_NO!$F$10</f>
        <v>324</v>
      </c>
      <c r="J4" s="154">
        <f>[8]STA_SP1_NO!$F$10</f>
        <v>720</v>
      </c>
      <c r="K4" s="185">
        <f>[9]STA_SP1_NO!$F$10</f>
        <v>311</v>
      </c>
      <c r="L4" s="197">
        <f>'[10]СП-1 (н.о.)'!$F$11</f>
        <v>526</v>
      </c>
      <c r="M4" s="185">
        <f>[11]STA_SP1_NO!$F$10</f>
        <v>1186</v>
      </c>
      <c r="N4" s="154">
        <f t="shared" ref="N4:N21" si="0">SUM(C4:M4)</f>
        <v>8329</v>
      </c>
    </row>
    <row r="5" spans="1:14" x14ac:dyDescent="0.25">
      <c r="A5" s="36">
        <v>2</v>
      </c>
      <c r="B5" s="37" t="s">
        <v>13</v>
      </c>
      <c r="C5" s="185">
        <f>[1]STA_SP1_NO!$F$20</f>
        <v>10496</v>
      </c>
      <c r="D5" s="154">
        <f>[2]STA_SP1_NO!$F$20</f>
        <v>10623</v>
      </c>
      <c r="E5" s="185">
        <f>[3]STA_SP1_NO!$F$20</f>
        <v>1789</v>
      </c>
      <c r="F5" s="154">
        <f>[4]STA_SP1_NO!$F$20</f>
        <v>4761</v>
      </c>
      <c r="G5" s="185">
        <f>[5]STA_SP1_NO!$F$20</f>
        <v>587</v>
      </c>
      <c r="H5" s="154">
        <f>[6]STA_SP1_NO!$F$20</f>
        <v>12730</v>
      </c>
      <c r="I5" s="193">
        <f>[7]STA_SP1_NO!$F$20</f>
        <v>0</v>
      </c>
      <c r="J5" s="154">
        <f>[8]STA_SP1_NO!$F$20</f>
        <v>3297</v>
      </c>
      <c r="K5" s="185">
        <f>[9]STA_SP1_NO!$F$20</f>
        <v>0</v>
      </c>
      <c r="L5" s="197">
        <f>'[10]СП-1 (н.о.)'!$F$21</f>
        <v>4835</v>
      </c>
      <c r="M5" s="185">
        <f>[11]STA_SP1_NO!$F$20</f>
        <v>19137</v>
      </c>
      <c r="N5" s="62">
        <f t="shared" si="0"/>
        <v>68255</v>
      </c>
    </row>
    <row r="6" spans="1:14" x14ac:dyDescent="0.25">
      <c r="A6" s="36">
        <v>3</v>
      </c>
      <c r="B6" s="37" t="s">
        <v>14</v>
      </c>
      <c r="C6" s="185">
        <f>[1]STA_SP1_NO!$F$24</f>
        <v>488</v>
      </c>
      <c r="D6" s="154">
        <f>[2]STA_SP1_NO!$F$24</f>
        <v>1177</v>
      </c>
      <c r="E6" s="185">
        <f>[3]STA_SP1_NO!$F$24</f>
        <v>607</v>
      </c>
      <c r="F6" s="154">
        <f>[4]STA_SP1_NO!$F$24</f>
        <v>1361</v>
      </c>
      <c r="G6" s="185">
        <f>[5]STA_SP1_NO!$F$24</f>
        <v>937</v>
      </c>
      <c r="H6" s="154">
        <f>[6]STA_SP1_NO!$F$24</f>
        <v>627</v>
      </c>
      <c r="I6" s="193">
        <f>[7]STA_SP1_NO!$F$24</f>
        <v>112</v>
      </c>
      <c r="J6" s="154">
        <f>[8]STA_SP1_NO!$F$24</f>
        <v>629</v>
      </c>
      <c r="K6" s="185">
        <f>[9]STA_SP1_NO!$F$24</f>
        <v>712</v>
      </c>
      <c r="L6" s="197">
        <f>'[10]СП-1 (н.о.)'!$F$25</f>
        <v>1135</v>
      </c>
      <c r="M6" s="185">
        <f>[11]STA_SP1_NO!$F$24</f>
        <v>661</v>
      </c>
      <c r="N6" s="62">
        <f t="shared" si="0"/>
        <v>8446</v>
      </c>
    </row>
    <row r="7" spans="1:14" x14ac:dyDescent="0.25">
      <c r="A7" s="36">
        <v>4</v>
      </c>
      <c r="B7" s="37" t="s">
        <v>15</v>
      </c>
      <c r="C7" s="185">
        <f>[1]STA_SP1_NO!$F$27</f>
        <v>0</v>
      </c>
      <c r="D7" s="154">
        <f>[2]STA_SP1_NO!$F$27</f>
        <v>0</v>
      </c>
      <c r="E7" s="185">
        <f>[3]STA_SP1_NO!$F$27</f>
        <v>0</v>
      </c>
      <c r="F7" s="154">
        <f>[4]STA_SP1_NO!$F$27</f>
        <v>0</v>
      </c>
      <c r="G7" s="185">
        <f>[5]STA_SP1_NO!$F$27</f>
        <v>0</v>
      </c>
      <c r="H7" s="154">
        <f>[6]STA_SP1_NO!$F$27</f>
        <v>0</v>
      </c>
      <c r="I7" s="193">
        <f>[7]STA_SP1_NO!$F$27</f>
        <v>0</v>
      </c>
      <c r="J7" s="154">
        <f>[8]STA_SP1_NO!$F$27</f>
        <v>0</v>
      </c>
      <c r="K7" s="185">
        <f>[9]STA_SP1_NO!$F$27</f>
        <v>0</v>
      </c>
      <c r="L7" s="197">
        <f>'[10]СП-1 (н.о.)'!$F$28</f>
        <v>0</v>
      </c>
      <c r="M7" s="185">
        <f>[11]STA_SP1_NO!$F$27</f>
        <v>0</v>
      </c>
      <c r="N7" s="62">
        <f t="shared" si="0"/>
        <v>0</v>
      </c>
    </row>
    <row r="8" spans="1:14" x14ac:dyDescent="0.25">
      <c r="A8" s="36">
        <v>5</v>
      </c>
      <c r="B8" s="37" t="s">
        <v>16</v>
      </c>
      <c r="C8" s="185">
        <f>[1]STA_SP1_NO!$F$30</f>
        <v>0</v>
      </c>
      <c r="D8" s="154">
        <f>[2]STA_SP1_NO!$F$30</f>
        <v>0</v>
      </c>
      <c r="E8" s="185">
        <f>[3]STA_SP1_NO!$F$30</f>
        <v>0</v>
      </c>
      <c r="F8" s="154">
        <f>[4]STA_SP1_NO!$F$30</f>
        <v>0</v>
      </c>
      <c r="G8" s="185">
        <f>[5]STA_SP1_NO!$F$30</f>
        <v>0</v>
      </c>
      <c r="H8" s="154">
        <f>[6]STA_SP1_NO!$F$30</f>
        <v>0</v>
      </c>
      <c r="I8" s="193">
        <f>[7]STA_SP1_NO!$F$30</f>
        <v>0</v>
      </c>
      <c r="J8" s="154">
        <f>[8]STA_SP1_NO!$F$30</f>
        <v>0</v>
      </c>
      <c r="K8" s="185">
        <f>[9]STA_SP1_NO!$F$30</f>
        <v>0</v>
      </c>
      <c r="L8" s="197">
        <f>'[10]СП-1 (н.о.)'!$F$31</f>
        <v>0</v>
      </c>
      <c r="M8" s="185">
        <f>[11]STA_SP1_NO!$F$30</f>
        <v>0</v>
      </c>
      <c r="N8" s="62">
        <f t="shared" si="0"/>
        <v>0</v>
      </c>
    </row>
    <row r="9" spans="1:14" x14ac:dyDescent="0.25">
      <c r="A9" s="36">
        <v>6</v>
      </c>
      <c r="B9" s="37" t="s">
        <v>17</v>
      </c>
      <c r="C9" s="185">
        <f>[1]STA_SP1_NO!$F$33</f>
        <v>0</v>
      </c>
      <c r="D9" s="154">
        <f>[2]STA_SP1_NO!$F$33</f>
        <v>0</v>
      </c>
      <c r="E9" s="185">
        <f>[3]STA_SP1_NO!$F$33</f>
        <v>0</v>
      </c>
      <c r="F9" s="154">
        <f>[4]STA_SP1_NO!$F$33</f>
        <v>0</v>
      </c>
      <c r="G9" s="185">
        <f>[5]STA_SP1_NO!$F$33</f>
        <v>0</v>
      </c>
      <c r="H9" s="154">
        <f>[6]STA_SP1_NO!$F$33</f>
        <v>0</v>
      </c>
      <c r="I9" s="193">
        <f>[7]STA_SP1_NO!$F$33</f>
        <v>0</v>
      </c>
      <c r="J9" s="154">
        <f>[8]STA_SP1_NO!$F$33</f>
        <v>0</v>
      </c>
      <c r="K9" s="185">
        <f>[9]STA_SP1_NO!$F$33</f>
        <v>0</v>
      </c>
      <c r="L9" s="197">
        <f>'[10]СП-1 (н.о.)'!$F$34</f>
        <v>0</v>
      </c>
      <c r="M9" s="185">
        <f>[11]STA_SP1_NO!$F$33</f>
        <v>0</v>
      </c>
      <c r="N9" s="62">
        <f t="shared" si="0"/>
        <v>0</v>
      </c>
    </row>
    <row r="10" spans="1:14" x14ac:dyDescent="0.25">
      <c r="A10" s="36">
        <v>7</v>
      </c>
      <c r="B10" s="37" t="s">
        <v>18</v>
      </c>
      <c r="C10" s="185">
        <f>[1]STA_SP1_NO!$F$36</f>
        <v>5</v>
      </c>
      <c r="D10" s="154">
        <f>[2]STA_SP1_NO!$F$36</f>
        <v>2</v>
      </c>
      <c r="E10" s="185">
        <f>[3]STA_SP1_NO!$F$36</f>
        <v>5</v>
      </c>
      <c r="F10" s="154">
        <f>[4]STA_SP1_NO!$F$36</f>
        <v>1</v>
      </c>
      <c r="G10" s="185">
        <f>[5]STA_SP1_NO!$F$36</f>
        <v>3</v>
      </c>
      <c r="H10" s="154">
        <f>[6]STA_SP1_NO!$F$36</f>
        <v>2</v>
      </c>
      <c r="I10" s="193">
        <f>[7]STA_SP1_NO!$F$36</f>
        <v>0</v>
      </c>
      <c r="J10" s="154">
        <f>[8]STA_SP1_NO!$F$36</f>
        <v>4</v>
      </c>
      <c r="K10" s="185">
        <f>[9]STA_SP1_NO!$F$36</f>
        <v>2</v>
      </c>
      <c r="L10" s="197">
        <f>'[10]СП-1 (н.о.)'!$F$37</f>
        <v>0</v>
      </c>
      <c r="M10" s="185">
        <f>[11]STA_SP1_NO!$F$36</f>
        <v>1</v>
      </c>
      <c r="N10" s="62">
        <f t="shared" si="0"/>
        <v>25</v>
      </c>
    </row>
    <row r="11" spans="1:14" x14ac:dyDescent="0.25">
      <c r="A11" s="36">
        <v>8</v>
      </c>
      <c r="B11" s="37" t="s">
        <v>19</v>
      </c>
      <c r="C11" s="185">
        <f>[1]STA_SP1_NO!$F$40</f>
        <v>119</v>
      </c>
      <c r="D11" s="154">
        <f>[2]STA_SP1_NO!$F$40</f>
        <v>49</v>
      </c>
      <c r="E11" s="185">
        <f>[3]STA_SP1_NO!$F$40</f>
        <v>24</v>
      </c>
      <c r="F11" s="154">
        <f>[4]STA_SP1_NO!$F$40</f>
        <v>152</v>
      </c>
      <c r="G11" s="185">
        <f>[5]STA_SP1_NO!$F$40</f>
        <v>21</v>
      </c>
      <c r="H11" s="154">
        <f>[6]STA_SP1_NO!$F$40</f>
        <v>432</v>
      </c>
      <c r="I11" s="193">
        <f>[7]STA_SP1_NO!$F$40</f>
        <v>10</v>
      </c>
      <c r="J11" s="154">
        <f>[8]STA_SP1_NO!$F$40</f>
        <v>15</v>
      </c>
      <c r="K11" s="185">
        <f>[9]STA_SP1_NO!$F$40</f>
        <v>62</v>
      </c>
      <c r="L11" s="197">
        <f>'[10]СП-1 (н.о.)'!$F$41</f>
        <v>30</v>
      </c>
      <c r="M11" s="185">
        <f>[11]STA_SP1_NO!$F$40</f>
        <v>32</v>
      </c>
      <c r="N11" s="62">
        <f t="shared" si="0"/>
        <v>946</v>
      </c>
    </row>
    <row r="12" spans="1:14" x14ac:dyDescent="0.25">
      <c r="A12" s="36">
        <v>9</v>
      </c>
      <c r="B12" s="37" t="s">
        <v>20</v>
      </c>
      <c r="C12" s="185">
        <f>[1]STA_SP1_NO!$F$56</f>
        <v>877</v>
      </c>
      <c r="D12" s="154">
        <f>[2]STA_SP1_NO!$F$56</f>
        <v>1154</v>
      </c>
      <c r="E12" s="185">
        <f>[3]STA_SP1_NO!$F$56</f>
        <v>1312</v>
      </c>
      <c r="F12" s="154">
        <f>[4]STA_SP1_NO!$F$56</f>
        <v>1242</v>
      </c>
      <c r="G12" s="185">
        <f>[5]STA_SP1_NO!$F$56</f>
        <v>434</v>
      </c>
      <c r="H12" s="154">
        <f>[6]STA_SP1_NO!$F$56</f>
        <v>338</v>
      </c>
      <c r="I12" s="193">
        <f>[7]STA_SP1_NO!$F$56</f>
        <v>5</v>
      </c>
      <c r="J12" s="154">
        <f>[8]STA_SP1_NO!$F$56</f>
        <v>273</v>
      </c>
      <c r="K12" s="185">
        <f>[9]STA_SP1_NO!$F$56</f>
        <v>95</v>
      </c>
      <c r="L12" s="197">
        <f>'[10]СП-1 (н.о.)'!$F$57</f>
        <v>244</v>
      </c>
      <c r="M12" s="185">
        <f>[11]STA_SP1_NO!$F$56</f>
        <v>213</v>
      </c>
      <c r="N12" s="62">
        <f t="shared" si="0"/>
        <v>6187</v>
      </c>
    </row>
    <row r="13" spans="1:14" x14ac:dyDescent="0.25">
      <c r="A13" s="36">
        <v>10</v>
      </c>
      <c r="B13" s="37" t="s">
        <v>21</v>
      </c>
      <c r="C13" s="185">
        <f>[1]STA_SP1_NO!$F$88</f>
        <v>1574</v>
      </c>
      <c r="D13" s="154">
        <f>[2]STA_SP1_NO!$F$88</f>
        <v>2896</v>
      </c>
      <c r="E13" s="185">
        <f>[3]STA_SP1_NO!$F$88</f>
        <v>2134</v>
      </c>
      <c r="F13" s="154">
        <f>[4]STA_SP1_NO!$F$88</f>
        <v>2631</v>
      </c>
      <c r="G13" s="185">
        <f>[5]STA_SP1_NO!$F$88</f>
        <v>4150</v>
      </c>
      <c r="H13" s="154">
        <f>[6]STA_SP1_NO!$F$88</f>
        <v>2194</v>
      </c>
      <c r="I13" s="193">
        <f>[7]STA_SP1_NO!$F$88</f>
        <v>2530</v>
      </c>
      <c r="J13" s="154">
        <f>[8]STA_SP1_NO!$F$88</f>
        <v>4485</v>
      </c>
      <c r="K13" s="185">
        <f>[9]STA_SP1_NO!$F$88</f>
        <v>2416</v>
      </c>
      <c r="L13" s="197">
        <f>'[10]СП-1 (н.о.)'!$F$89</f>
        <v>2064</v>
      </c>
      <c r="M13" s="185">
        <f>[11]STA_SP1_NO!$F$88</f>
        <v>2724</v>
      </c>
      <c r="N13" s="62">
        <f t="shared" si="0"/>
        <v>29798</v>
      </c>
    </row>
    <row r="14" spans="1:14" x14ac:dyDescent="0.25">
      <c r="A14" s="36">
        <v>11</v>
      </c>
      <c r="B14" s="37" t="s">
        <v>22</v>
      </c>
      <c r="C14" s="185">
        <f>[1]STA_SP1_NO!$F$124</f>
        <v>0</v>
      </c>
      <c r="D14" s="154">
        <f>[2]STA_SP1_NO!$F$124</f>
        <v>0</v>
      </c>
      <c r="E14" s="185">
        <f>[3]STA_SP1_NO!$F$124</f>
        <v>0</v>
      </c>
      <c r="F14" s="154">
        <f>[4]STA_SP1_NO!$F$124</f>
        <v>0</v>
      </c>
      <c r="G14" s="185">
        <f>[5]STA_SP1_NO!$F$124</f>
        <v>0</v>
      </c>
      <c r="H14" s="154">
        <f>[6]STA_SP1_NO!$F$124</f>
        <v>0</v>
      </c>
      <c r="I14" s="193">
        <f>[7]STA_SP1_NO!$F$124</f>
        <v>0</v>
      </c>
      <c r="J14" s="154">
        <f>[8]STA_SP1_NO!$F$124</f>
        <v>0</v>
      </c>
      <c r="K14" s="185">
        <f>[9]STA_SP1_NO!$F$124</f>
        <v>0</v>
      </c>
      <c r="L14" s="197">
        <f>'[10]СП-1 (н.о.)'!$F$125</f>
        <v>0</v>
      </c>
      <c r="M14" s="185">
        <f>[11]STA_SP1_NO!$F$124</f>
        <v>0</v>
      </c>
      <c r="N14" s="62">
        <f t="shared" si="0"/>
        <v>0</v>
      </c>
    </row>
    <row r="15" spans="1:14" x14ac:dyDescent="0.25">
      <c r="A15" s="36">
        <v>12</v>
      </c>
      <c r="B15" s="37" t="s">
        <v>23</v>
      </c>
      <c r="C15" s="185">
        <f>[1]STA_SP1_NO!$F$128</f>
        <v>0</v>
      </c>
      <c r="D15" s="154">
        <f>[2]STA_SP1_NO!$F$128</f>
        <v>0</v>
      </c>
      <c r="E15" s="185">
        <f>[3]STA_SP1_NO!$F$128</f>
        <v>0</v>
      </c>
      <c r="F15" s="154">
        <f>[4]STA_SP1_NO!$F$128</f>
        <v>0</v>
      </c>
      <c r="G15" s="185">
        <f>[5]STA_SP1_NO!$F$128</f>
        <v>0</v>
      </c>
      <c r="H15" s="154">
        <f>[6]STA_SP1_NO!$F$128</f>
        <v>0</v>
      </c>
      <c r="I15" s="193">
        <f>[7]STA_SP1_NO!$F$128</f>
        <v>0</v>
      </c>
      <c r="J15" s="154">
        <f>[8]STA_SP1_NO!$F$128</f>
        <v>0</v>
      </c>
      <c r="K15" s="185">
        <f>[9]STA_SP1_NO!$F$128</f>
        <v>0</v>
      </c>
      <c r="L15" s="197">
        <f>'[10]СП-1 (н.о.)'!$F$129</f>
        <v>0</v>
      </c>
      <c r="M15" s="185">
        <f>[11]STA_SP1_NO!$F$128</f>
        <v>0</v>
      </c>
      <c r="N15" s="62">
        <f t="shared" si="0"/>
        <v>0</v>
      </c>
    </row>
    <row r="16" spans="1:14" x14ac:dyDescent="0.25">
      <c r="A16" s="36">
        <v>13</v>
      </c>
      <c r="B16" s="37" t="s">
        <v>24</v>
      </c>
      <c r="C16" s="185">
        <f>[1]STA_SP1_NO!$F$132</f>
        <v>117</v>
      </c>
      <c r="D16" s="154">
        <f>[2]STA_SP1_NO!$F$132</f>
        <v>5</v>
      </c>
      <c r="E16" s="185">
        <f>[3]STA_SP1_NO!$F$132</f>
        <v>26</v>
      </c>
      <c r="F16" s="154">
        <f>[4]STA_SP1_NO!$F$132</f>
        <v>36</v>
      </c>
      <c r="G16" s="185">
        <f>[5]STA_SP1_NO!$F$132</f>
        <v>54</v>
      </c>
      <c r="H16" s="154">
        <f>[6]STA_SP1_NO!$F$132</f>
        <v>38</v>
      </c>
      <c r="I16" s="193">
        <f>[7]STA_SP1_NO!$F$132</f>
        <v>0</v>
      </c>
      <c r="J16" s="154">
        <f>[8]STA_SP1_NO!$F$132</f>
        <v>15</v>
      </c>
      <c r="K16" s="185">
        <f>[9]STA_SP1_NO!$F$132</f>
        <v>65</v>
      </c>
      <c r="L16" s="197">
        <f>'[10]СП-1 (н.о.)'!$F$133</f>
        <v>4</v>
      </c>
      <c r="M16" s="185">
        <f>[11]STA_SP1_NO!$F$132</f>
        <v>18</v>
      </c>
      <c r="N16" s="62">
        <f t="shared" si="0"/>
        <v>378</v>
      </c>
    </row>
    <row r="17" spans="1:14" x14ac:dyDescent="0.25">
      <c r="A17" s="36">
        <v>14</v>
      </c>
      <c r="B17" s="37" t="s">
        <v>25</v>
      </c>
      <c r="C17" s="185">
        <f>[1]STA_SP1_NO!$F$153</f>
        <v>0</v>
      </c>
      <c r="D17" s="154">
        <f>[2]STA_SP1_NO!$F$153</f>
        <v>9</v>
      </c>
      <c r="E17" s="185">
        <f>[3]STA_SP1_NO!$F$153</f>
        <v>0</v>
      </c>
      <c r="F17" s="154">
        <f>[4]STA_SP1_NO!$F$153</f>
        <v>0</v>
      </c>
      <c r="G17" s="185">
        <f>[5]STA_SP1_NO!$F$153</f>
        <v>0</v>
      </c>
      <c r="H17" s="154">
        <f>[6]STA_SP1_NO!$F$153</f>
        <v>0</v>
      </c>
      <c r="I17" s="193">
        <f>[7]STA_SP1_NO!$F$153</f>
        <v>0</v>
      </c>
      <c r="J17" s="154">
        <f>[8]STA_SP1_NO!$F$153</f>
        <v>0</v>
      </c>
      <c r="K17" s="185">
        <f>[9]STA_SP1_NO!$F$153</f>
        <v>0</v>
      </c>
      <c r="L17" s="197">
        <f>'[10]СП-1 (н.о.)'!$F$154</f>
        <v>0</v>
      </c>
      <c r="M17" s="185">
        <f>[11]STA_SP1_NO!$F$153</f>
        <v>2</v>
      </c>
      <c r="N17" s="62">
        <f t="shared" si="0"/>
        <v>11</v>
      </c>
    </row>
    <row r="18" spans="1:14" x14ac:dyDescent="0.25">
      <c r="A18" s="36">
        <v>15</v>
      </c>
      <c r="B18" s="37" t="s">
        <v>26</v>
      </c>
      <c r="C18" s="185">
        <f>[1]STA_SP1_NO!$F$158</f>
        <v>0</v>
      </c>
      <c r="D18" s="154">
        <f>[2]STA_SP1_NO!$F$158</f>
        <v>0</v>
      </c>
      <c r="E18" s="185">
        <f>[3]STA_SP1_NO!$F$158</f>
        <v>0</v>
      </c>
      <c r="F18" s="154">
        <f>[4]STA_SP1_NO!$F$158</f>
        <v>0</v>
      </c>
      <c r="G18" s="185">
        <f>[5]STA_SP1_NO!$F$158</f>
        <v>0</v>
      </c>
      <c r="H18" s="154">
        <f>[6]STA_SP1_NO!$F$158</f>
        <v>0</v>
      </c>
      <c r="I18" s="193">
        <f>[7]STA_SP1_NO!$F$158</f>
        <v>0</v>
      </c>
      <c r="J18" s="154">
        <f>[8]STA_SP1_NO!$F$158</f>
        <v>0</v>
      </c>
      <c r="K18" s="185">
        <f>[9]STA_SP1_NO!$F$158</f>
        <v>0</v>
      </c>
      <c r="L18" s="197">
        <f>'[10]СП-1 (н.о.)'!$F$159</f>
        <v>0</v>
      </c>
      <c r="M18" s="185">
        <f>[11]STA_SP1_NO!$F$158</f>
        <v>0</v>
      </c>
      <c r="N18" s="62">
        <f t="shared" si="0"/>
        <v>0</v>
      </c>
    </row>
    <row r="19" spans="1:14" x14ac:dyDescent="0.25">
      <c r="A19" s="36">
        <v>16</v>
      </c>
      <c r="B19" s="37" t="s">
        <v>27</v>
      </c>
      <c r="C19" s="185">
        <f>[1]STA_SP1_NO!$F$161</f>
        <v>54</v>
      </c>
      <c r="D19" s="154">
        <f>[2]STA_SP1_NO!$F$161</f>
        <v>0</v>
      </c>
      <c r="E19" s="185">
        <f>[3]STA_SP1_NO!$F$161</f>
        <v>0</v>
      </c>
      <c r="F19" s="154">
        <f>[4]STA_SP1_NO!$F$161</f>
        <v>3</v>
      </c>
      <c r="G19" s="185">
        <f>[5]STA_SP1_NO!$F$161</f>
        <v>0</v>
      </c>
      <c r="H19" s="154">
        <f>[6]STA_SP1_NO!$F$161</f>
        <v>0</v>
      </c>
      <c r="I19" s="193">
        <f>[7]STA_SP1_NO!$F$161</f>
        <v>0</v>
      </c>
      <c r="J19" s="154">
        <f>[8]STA_SP1_NO!$F$161</f>
        <v>0</v>
      </c>
      <c r="K19" s="185">
        <f>[9]STA_SP1_NO!$F$161</f>
        <v>0</v>
      </c>
      <c r="L19" s="197">
        <f>'[10]СП-1 (н.о.)'!$F$162</f>
        <v>0</v>
      </c>
      <c r="M19" s="185">
        <f>[11]STA_SP1_NO!$F$161</f>
        <v>0</v>
      </c>
      <c r="N19" s="62">
        <f t="shared" si="0"/>
        <v>57</v>
      </c>
    </row>
    <row r="20" spans="1:14" x14ac:dyDescent="0.25">
      <c r="A20" s="36">
        <v>17</v>
      </c>
      <c r="B20" s="37" t="s">
        <v>28</v>
      </c>
      <c r="C20" s="185">
        <f>[1]STA_SP1_NO!$F$167</f>
        <v>0</v>
      </c>
      <c r="D20" s="154">
        <f>[2]STA_SP1_NO!$F$167</f>
        <v>0</v>
      </c>
      <c r="E20" s="185">
        <f>[3]STA_SP1_NO!$F$167</f>
        <v>0</v>
      </c>
      <c r="F20" s="154">
        <f>[4]STA_SP1_NO!$F$167</f>
        <v>0</v>
      </c>
      <c r="G20" s="185">
        <f>[5]STA_SP1_NO!$F$167</f>
        <v>0</v>
      </c>
      <c r="H20" s="154">
        <f>[6]STA_SP1_NO!$F$167</f>
        <v>0</v>
      </c>
      <c r="I20" s="193">
        <f>[7]STA_SP1_NO!$F$167</f>
        <v>0</v>
      </c>
      <c r="J20" s="154">
        <f>[8]STA_SP1_NO!$F$167</f>
        <v>0</v>
      </c>
      <c r="K20" s="185">
        <f>[9]STA_SP1_NO!$F$167</f>
        <v>0</v>
      </c>
      <c r="L20" s="197">
        <f>'[10]СП-1 (н.о.)'!$F$168</f>
        <v>0</v>
      </c>
      <c r="M20" s="185">
        <f>[11]STA_SP1_NO!$F$167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5">
        <f>[1]STA_SP1_NO!$F$170</f>
        <v>165</v>
      </c>
      <c r="D21" s="154">
        <f>[2]STA_SP1_NO!$F$170</f>
        <v>1314</v>
      </c>
      <c r="E21" s="185">
        <f>[3]STA_SP1_NO!$F$170</f>
        <v>161</v>
      </c>
      <c r="F21" s="154">
        <f>[4]STA_SP1_NO!$F$170</f>
        <v>1036</v>
      </c>
      <c r="G21" s="185">
        <f>[5]STA_SP1_NO!$F$170</f>
        <v>187</v>
      </c>
      <c r="H21" s="154">
        <f>[6]STA_SP1_NO!$F$170</f>
        <v>658</v>
      </c>
      <c r="I21" s="193">
        <f>[7]STA_SP1_NO!$F$170</f>
        <v>77</v>
      </c>
      <c r="J21" s="154">
        <f>[8]STA_SP1_NO!$F$170</f>
        <v>226</v>
      </c>
      <c r="K21" s="185">
        <f>[9]STA_SP1_NO!$F$170</f>
        <v>276</v>
      </c>
      <c r="L21" s="197">
        <f>'[10]СП-1 (н.о.)'!$F$171</f>
        <v>138</v>
      </c>
      <c r="M21" s="185">
        <f>[11]STA_SP1_NO!$F$170</f>
        <v>431</v>
      </c>
      <c r="N21" s="155">
        <f t="shared" si="0"/>
        <v>4669</v>
      </c>
    </row>
    <row r="22" spans="1:14" ht="15.75" thickBot="1" x14ac:dyDescent="0.3">
      <c r="A22" s="40"/>
      <c r="B22" s="41" t="s">
        <v>3</v>
      </c>
      <c r="C22" s="42">
        <f>SUM(C4:C21)</f>
        <v>14568</v>
      </c>
      <c r="D22" s="56">
        <f>SUM(D4:D21)</f>
        <v>18655</v>
      </c>
      <c r="E22" s="83">
        <f t="shared" ref="E22:M22" si="1">SUM(E4:E21)</f>
        <v>6241</v>
      </c>
      <c r="F22" s="43">
        <f t="shared" si="1"/>
        <v>12272</v>
      </c>
      <c r="G22" s="44">
        <f t="shared" si="1"/>
        <v>7128</v>
      </c>
      <c r="H22" s="43">
        <f t="shared" si="1"/>
        <v>18195</v>
      </c>
      <c r="I22" s="44">
        <f t="shared" si="1"/>
        <v>3058</v>
      </c>
      <c r="J22" s="43">
        <f>SUM(J4:J21)</f>
        <v>9664</v>
      </c>
      <c r="K22" s="44">
        <f t="shared" si="1"/>
        <v>3939</v>
      </c>
      <c r="L22" s="43">
        <f>SUM(L4:L21)</f>
        <v>8976</v>
      </c>
      <c r="M22" s="44">
        <f t="shared" si="1"/>
        <v>24405</v>
      </c>
      <c r="N22" s="43">
        <f>SUM(N4:N21)</f>
        <v>127101</v>
      </c>
    </row>
    <row r="23" spans="1:14" ht="15.75" thickBot="1" x14ac:dyDescent="0.3">
      <c r="A23" s="47"/>
      <c r="B23" s="48"/>
      <c r="C23" s="50"/>
      <c r="D23" s="68"/>
      <c r="E23" s="68"/>
      <c r="F23" s="50"/>
      <c r="G23" s="50"/>
      <c r="H23" s="50"/>
      <c r="I23" s="50"/>
      <c r="J23" s="50"/>
      <c r="K23" s="50"/>
      <c r="L23" s="50"/>
      <c r="M23" s="50"/>
      <c r="N23" s="50"/>
    </row>
    <row r="24" spans="1:14" ht="15.75" thickBot="1" x14ac:dyDescent="0.3">
      <c r="A24" s="325" t="s">
        <v>31</v>
      </c>
      <c r="B24" s="326"/>
      <c r="C24" s="52">
        <f>C22/N22</f>
        <v>0.11461750891023674</v>
      </c>
      <c r="D24" s="51">
        <f>D22/N22</f>
        <v>0.14677303876444717</v>
      </c>
      <c r="E24" s="52">
        <f>E22/N22</f>
        <v>4.9102682118944779E-2</v>
      </c>
      <c r="F24" s="51">
        <f>F22/N22</f>
        <v>9.6553134908458627E-2</v>
      </c>
      <c r="G24" s="52">
        <f>G22/N22</f>
        <v>5.608138409611254E-2</v>
      </c>
      <c r="H24" s="51">
        <f>H22/N22</f>
        <v>0.1431538697571223</v>
      </c>
      <c r="I24" s="52">
        <f>I22/N22</f>
        <v>2.4059606139998899E-2</v>
      </c>
      <c r="J24" s="51">
        <f>J22/N22</f>
        <v>7.6034020188668852E-2</v>
      </c>
      <c r="K24" s="52">
        <f>K22/N22</f>
        <v>3.0991101564897209E-2</v>
      </c>
      <c r="L24" s="51">
        <f>L22/N22</f>
        <v>7.0621002195104685E-2</v>
      </c>
      <c r="M24" s="53">
        <f>M22/N22</f>
        <v>0.1920126513560082</v>
      </c>
      <c r="N24" s="51">
        <f>N22/N22</f>
        <v>1</v>
      </c>
    </row>
    <row r="25" spans="1:14" ht="15.75" thickBot="1" x14ac:dyDescent="0.3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335" t="s">
        <v>33</v>
      </c>
      <c r="L27" s="336"/>
      <c r="M27" s="148">
        <f>N22</f>
        <v>127101</v>
      </c>
      <c r="N27" s="149">
        <f>M27/M29</f>
        <v>0.96260924885260302</v>
      </c>
    </row>
    <row r="28" spans="1:14" ht="15.75" thickBot="1" x14ac:dyDescent="0.3">
      <c r="A28" s="24">
        <v>19</v>
      </c>
      <c r="B28" s="96" t="s">
        <v>34</v>
      </c>
      <c r="C28" s="260">
        <f>[12]STA_SP2_ZO!$L$51</f>
        <v>2469</v>
      </c>
      <c r="D28" s="263">
        <f>[13]STA_SP2_ZO!$L$51</f>
        <v>964</v>
      </c>
      <c r="E28" s="267">
        <f>[14]STA_SP2_ZO!$L$51</f>
        <v>663</v>
      </c>
      <c r="F28" s="55">
        <f>[15]STA_SP2_ZO!$L$51</f>
        <v>393</v>
      </c>
      <c r="G28" s="147">
        <f>[16]STA_SP2_ZO!$L$51</f>
        <v>448</v>
      </c>
      <c r="H28" s="55">
        <f>SUM(C28:G28)</f>
        <v>4937</v>
      </c>
      <c r="I28" s="1"/>
      <c r="J28" s="97"/>
      <c r="K28" s="327" t="s">
        <v>34</v>
      </c>
      <c r="L28" s="328"/>
      <c r="M28" s="147">
        <f>H28</f>
        <v>4937</v>
      </c>
      <c r="N28" s="150">
        <f>M28/M29</f>
        <v>3.7390751147396963E-2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29" t="s">
        <v>3</v>
      </c>
      <c r="L29" s="330"/>
      <c r="M29" s="151">
        <f>M27+M28</f>
        <v>132038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0.50010127607859023</v>
      </c>
      <c r="D30" s="98">
        <f>D28/H28</f>
        <v>0.19526027952197691</v>
      </c>
      <c r="E30" s="25">
        <f>E28/H28</f>
        <v>0.13429208021065425</v>
      </c>
      <c r="F30" s="98">
        <f>F28/H28</f>
        <v>7.9602997771926268E-2</v>
      </c>
      <c r="G30" s="25">
        <f>G28/H28</f>
        <v>9.0743366416852336E-2</v>
      </c>
      <c r="H30" s="9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H31" s="1"/>
    </row>
    <row r="32" spans="1:14" x14ac:dyDescent="0.25">
      <c r="D32" s="221"/>
    </row>
  </sheetData>
  <mergeCells count="14">
    <mergeCell ref="N2:N3"/>
    <mergeCell ref="A30:B30"/>
    <mergeCell ref="K28:L28"/>
    <mergeCell ref="C1:K1"/>
    <mergeCell ref="A2:A3"/>
    <mergeCell ref="B2:B3"/>
    <mergeCell ref="C2:M2"/>
    <mergeCell ref="A24:B24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R11" sqref="R11"/>
    </sheetView>
  </sheetViews>
  <sheetFormatPr defaultRowHeight="15" x14ac:dyDescent="0.25"/>
  <cols>
    <col min="1" max="1" width="4.5703125" customWidth="1"/>
    <col min="2" max="2" width="27.85546875" customWidth="1"/>
  </cols>
  <sheetData>
    <row r="1" spans="1:14" ht="28.5" customHeight="1" thickBot="1" x14ac:dyDescent="0.3">
      <c r="A1" s="157"/>
      <c r="B1" s="157"/>
      <c r="C1" s="345" t="s">
        <v>99</v>
      </c>
      <c r="D1" s="346"/>
      <c r="E1" s="346"/>
      <c r="F1" s="346"/>
      <c r="G1" s="346"/>
      <c r="H1" s="346"/>
      <c r="I1" s="346"/>
      <c r="J1" s="29"/>
      <c r="K1" s="29"/>
      <c r="L1" s="29"/>
      <c r="M1" s="29"/>
      <c r="N1" s="29"/>
    </row>
    <row r="2" spans="1:14" ht="15.75" thickBot="1" x14ac:dyDescent="0.3">
      <c r="A2" s="317" t="s">
        <v>0</v>
      </c>
      <c r="B2" s="319" t="s">
        <v>1</v>
      </c>
      <c r="C2" s="347" t="s">
        <v>2</v>
      </c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23" t="s">
        <v>3</v>
      </c>
    </row>
    <row r="3" spans="1:14" ht="15.75" thickBot="1" x14ac:dyDescent="0.3">
      <c r="A3" s="318"/>
      <c r="B3" s="320"/>
      <c r="C3" s="79" t="s">
        <v>69</v>
      </c>
      <c r="D3" s="33" t="s">
        <v>4</v>
      </c>
      <c r="E3" s="57" t="s">
        <v>5</v>
      </c>
      <c r="F3" s="30" t="s">
        <v>6</v>
      </c>
      <c r="G3" s="58" t="s">
        <v>7</v>
      </c>
      <c r="H3" s="30" t="s">
        <v>8</v>
      </c>
      <c r="I3" s="21" t="s">
        <v>94</v>
      </c>
      <c r="J3" s="30" t="s">
        <v>9</v>
      </c>
      <c r="K3" s="76" t="s">
        <v>10</v>
      </c>
      <c r="L3" s="228" t="s">
        <v>93</v>
      </c>
      <c r="M3" s="58" t="s">
        <v>11</v>
      </c>
      <c r="N3" s="324"/>
    </row>
    <row r="4" spans="1:14" ht="15.75" thickBot="1" x14ac:dyDescent="0.3">
      <c r="A4" s="34">
        <v>1</v>
      </c>
      <c r="B4" s="35" t="s">
        <v>12</v>
      </c>
      <c r="C4" s="184">
        <f>[1]STA_SP1_NO!$H$10</f>
        <v>52</v>
      </c>
      <c r="D4" s="81">
        <f>[2]STA_SP1_NO!$H$10</f>
        <v>402</v>
      </c>
      <c r="E4" s="184">
        <f>[3]STA_SP1_NO!$H$10</f>
        <v>35</v>
      </c>
      <c r="F4" s="81">
        <f>[4]STA_SP1_NO!$H$10</f>
        <v>346</v>
      </c>
      <c r="G4" s="184">
        <f>[5]STA_SP1_NO!$H$10</f>
        <v>48</v>
      </c>
      <c r="H4" s="81">
        <f>[6]STA_SP1_NO!$H$10</f>
        <v>193</v>
      </c>
      <c r="I4" s="193">
        <f>[7]STA_SP1_NO!$H$10</f>
        <v>93</v>
      </c>
      <c r="J4" s="164">
        <f>[8]STA_SP1_NO!$H$10</f>
        <v>42</v>
      </c>
      <c r="K4" s="184">
        <f>[9]STA_SP1_NO!$H$10</f>
        <v>68</v>
      </c>
      <c r="L4" s="183">
        <f>'[10]СП-1 (н.о.)'!$H$11</f>
        <v>93</v>
      </c>
      <c r="M4" s="184">
        <f>[11]STA_SP1_NO!$H$10</f>
        <v>190</v>
      </c>
      <c r="N4" s="154">
        <f t="shared" ref="N4:N22" si="0">SUM(C4:M4)</f>
        <v>1562</v>
      </c>
    </row>
    <row r="5" spans="1:14" ht="15.75" thickBot="1" x14ac:dyDescent="0.3">
      <c r="A5" s="36">
        <v>2</v>
      </c>
      <c r="B5" s="37" t="s">
        <v>13</v>
      </c>
      <c r="C5" s="184">
        <f>[1]STA_SP1_NO!$H$20</f>
        <v>76</v>
      </c>
      <c r="D5" s="81">
        <f>[2]STA_SP1_NO!$H$20</f>
        <v>487</v>
      </c>
      <c r="E5" s="184">
        <f>[3]STA_SP1_NO!$H$20</f>
        <v>60</v>
      </c>
      <c r="F5" s="81">
        <f>[4]STA_SP1_NO!$H$20</f>
        <v>546</v>
      </c>
      <c r="G5" s="184">
        <f>[5]STA_SP1_NO!$H$20</f>
        <v>31</v>
      </c>
      <c r="H5" s="81">
        <f>[6]STA_SP1_NO!$H$20</f>
        <v>945</v>
      </c>
      <c r="I5" s="193">
        <f>[7]STA_SP1_NO!$H$20</f>
        <v>0</v>
      </c>
      <c r="J5" s="164">
        <f>[8]STA_SP1_NO!$H$20</f>
        <v>47</v>
      </c>
      <c r="K5" s="184">
        <f>[9]STA_SP1_NO!$H$20</f>
        <v>0</v>
      </c>
      <c r="L5" s="183">
        <f>'[10]СП-1 (н.о.)'!$H$21</f>
        <v>119</v>
      </c>
      <c r="M5" s="184">
        <f>[11]STA_SP1_NO!$H$20</f>
        <v>1858</v>
      </c>
      <c r="N5" s="62">
        <f t="shared" si="0"/>
        <v>4169</v>
      </c>
    </row>
    <row r="6" spans="1:14" ht="15.75" thickBot="1" x14ac:dyDescent="0.3">
      <c r="A6" s="36">
        <v>3</v>
      </c>
      <c r="B6" s="37" t="s">
        <v>14</v>
      </c>
      <c r="C6" s="184">
        <f>[1]STA_SP1_NO!$H$24</f>
        <v>96</v>
      </c>
      <c r="D6" s="81">
        <f>[2]STA_SP1_NO!$H$24</f>
        <v>343</v>
      </c>
      <c r="E6" s="184">
        <f>[3]STA_SP1_NO!$H$24</f>
        <v>242</v>
      </c>
      <c r="F6" s="81">
        <f>[4]STA_SP1_NO!$H$24</f>
        <v>226</v>
      </c>
      <c r="G6" s="184">
        <f>[5]STA_SP1_NO!$H$24</f>
        <v>121</v>
      </c>
      <c r="H6" s="81">
        <f>[6]STA_SP1_NO!$H$24</f>
        <v>375</v>
      </c>
      <c r="I6" s="193">
        <f>[7]STA_SP1_NO!$H$24</f>
        <v>77</v>
      </c>
      <c r="J6" s="164">
        <f>[8]STA_SP1_NO!$H$24</f>
        <v>150</v>
      </c>
      <c r="K6" s="184">
        <f>[9]STA_SP1_NO!$H$24</f>
        <v>164</v>
      </c>
      <c r="L6" s="183">
        <f>'[10]СП-1 (н.о.)'!$H$25</f>
        <v>206</v>
      </c>
      <c r="M6" s="184">
        <f>[11]STA_SP1_NO!$H$24</f>
        <v>280</v>
      </c>
      <c r="N6" s="62">
        <f t="shared" si="0"/>
        <v>2280</v>
      </c>
    </row>
    <row r="7" spans="1:14" ht="15.75" thickBot="1" x14ac:dyDescent="0.3">
      <c r="A7" s="36">
        <v>4</v>
      </c>
      <c r="B7" s="37" t="s">
        <v>15</v>
      </c>
      <c r="C7" s="184">
        <f>[1]STA_SP1_NO!$H$27</f>
        <v>0</v>
      </c>
      <c r="D7" s="81">
        <f>[2]STA_SP1_NO!$H$27</f>
        <v>0</v>
      </c>
      <c r="E7" s="184">
        <f>[3]STA_SP1_NO!$H$27</f>
        <v>0</v>
      </c>
      <c r="F7" s="81">
        <f>[4]STA_SP1_NO!$H$27</f>
        <v>0</v>
      </c>
      <c r="G7" s="184">
        <f>[5]STA_SP1_NO!$H$27</f>
        <v>0</v>
      </c>
      <c r="H7" s="81">
        <f>[6]STA_SP1_NO!$H$27</f>
        <v>0</v>
      </c>
      <c r="I7" s="193">
        <f>[7]STA_SP1_NO!$H$27</f>
        <v>0</v>
      </c>
      <c r="J7" s="164">
        <f>[8]STA_SP1_NO!$H$27</f>
        <v>0</v>
      </c>
      <c r="K7" s="184">
        <f>[9]STA_SP1_NO!$H$27</f>
        <v>0</v>
      </c>
      <c r="L7" s="183">
        <f>'[10]СП-1 (н.о.)'!$H$28</f>
        <v>0</v>
      </c>
      <c r="M7" s="184">
        <f>[11]STA_SP1_NO!$H$27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84">
        <f>[1]STA_SP1_NO!$H$30</f>
        <v>0</v>
      </c>
      <c r="D8" s="81">
        <f>[2]STA_SP1_NO!$H$30</f>
        <v>1</v>
      </c>
      <c r="E8" s="184">
        <f>[3]STA_SP1_NO!$H$30</f>
        <v>0</v>
      </c>
      <c r="F8" s="81">
        <f>[4]STA_SP1_NO!$H$30</f>
        <v>0</v>
      </c>
      <c r="G8" s="184">
        <f>[5]STA_SP1_NO!$H$30</f>
        <v>0</v>
      </c>
      <c r="H8" s="81">
        <f>[6]STA_SP1_NO!$H$30</f>
        <v>0</v>
      </c>
      <c r="I8" s="193">
        <f>[7]STA_SP1_NO!$H$30</f>
        <v>0</v>
      </c>
      <c r="J8" s="164">
        <f>[8]STA_SP1_NO!$H$30</f>
        <v>0</v>
      </c>
      <c r="K8" s="184">
        <f>[9]STA_SP1_NO!$H$30</f>
        <v>0</v>
      </c>
      <c r="L8" s="183">
        <f>'[10]СП-1 (н.о.)'!$H$31</f>
        <v>0</v>
      </c>
      <c r="M8" s="184">
        <f>[11]STA_SP1_NO!$H$30</f>
        <v>0</v>
      </c>
      <c r="N8" s="62">
        <f t="shared" si="0"/>
        <v>1</v>
      </c>
    </row>
    <row r="9" spans="1:14" ht="15.75" thickBot="1" x14ac:dyDescent="0.3">
      <c r="A9" s="36">
        <v>6</v>
      </c>
      <c r="B9" s="37" t="s">
        <v>17</v>
      </c>
      <c r="C9" s="184">
        <f>[1]STA_SP1_NO!$H$33</f>
        <v>0</v>
      </c>
      <c r="D9" s="81">
        <f>[2]STA_SP1_NO!$H$33</f>
        <v>0</v>
      </c>
      <c r="E9" s="184">
        <f>[3]STA_SP1_NO!$H$33</f>
        <v>0</v>
      </c>
      <c r="F9" s="81">
        <f>[4]STA_SP1_NO!$H$33</f>
        <v>1</v>
      </c>
      <c r="G9" s="184">
        <f>[5]STA_SP1_NO!$H$33</f>
        <v>0</v>
      </c>
      <c r="H9" s="81">
        <f>[6]STA_SP1_NO!$H$33</f>
        <v>0</v>
      </c>
      <c r="I9" s="193">
        <f>[7]STA_SP1_NO!$H$33</f>
        <v>0</v>
      </c>
      <c r="J9" s="164">
        <f>[8]STA_SP1_NO!$H$33</f>
        <v>0</v>
      </c>
      <c r="K9" s="184">
        <f>[9]STA_SP1_NO!$H$33</f>
        <v>0</v>
      </c>
      <c r="L9" s="183">
        <f>'[10]СП-1 (н.о.)'!$H$34</f>
        <v>0</v>
      </c>
      <c r="M9" s="184">
        <f>[11]STA_SP1_NO!$H$33</f>
        <v>0</v>
      </c>
      <c r="N9" s="62">
        <f t="shared" si="0"/>
        <v>1</v>
      </c>
    </row>
    <row r="10" spans="1:14" ht="15.75" thickBot="1" x14ac:dyDescent="0.3">
      <c r="A10" s="36">
        <v>7</v>
      </c>
      <c r="B10" s="37" t="s">
        <v>18</v>
      </c>
      <c r="C10" s="184">
        <f>[1]STA_SP1_NO!$H$36</f>
        <v>1</v>
      </c>
      <c r="D10" s="81">
        <f>[2]STA_SP1_NO!$H$36</f>
        <v>2</v>
      </c>
      <c r="E10" s="184">
        <f>[3]STA_SP1_NO!$H$36</f>
        <v>2</v>
      </c>
      <c r="F10" s="81">
        <f>[4]STA_SP1_NO!$H$36</f>
        <v>0</v>
      </c>
      <c r="G10" s="184">
        <f>[5]STA_SP1_NO!$H$36</f>
        <v>0</v>
      </c>
      <c r="H10" s="81">
        <f>[6]STA_SP1_NO!$H$36</f>
        <v>0</v>
      </c>
      <c r="I10" s="193">
        <f>[7]STA_SP1_NO!$H$36</f>
        <v>0</v>
      </c>
      <c r="J10" s="164">
        <f>[8]STA_SP1_NO!$H$36</f>
        <v>2</v>
      </c>
      <c r="K10" s="184">
        <f>[9]STA_SP1_NO!$H$36</f>
        <v>0</v>
      </c>
      <c r="L10" s="183">
        <f>'[10]СП-1 (н.о.)'!$H$37</f>
        <v>0</v>
      </c>
      <c r="M10" s="184">
        <f>[11]STA_SP1_NO!$H$36</f>
        <v>1</v>
      </c>
      <c r="N10" s="62">
        <f t="shared" si="0"/>
        <v>8</v>
      </c>
    </row>
    <row r="11" spans="1:14" ht="15.75" thickBot="1" x14ac:dyDescent="0.3">
      <c r="A11" s="36">
        <v>8</v>
      </c>
      <c r="B11" s="37" t="s">
        <v>19</v>
      </c>
      <c r="C11" s="184">
        <f>[1]STA_SP1_NO!$H$40</f>
        <v>15</v>
      </c>
      <c r="D11" s="81">
        <f>[2]STA_SP1_NO!$H$40</f>
        <v>25</v>
      </c>
      <c r="E11" s="184">
        <f>[3]STA_SP1_NO!$H$40</f>
        <v>6</v>
      </c>
      <c r="F11" s="81">
        <f>[4]STA_SP1_NO!$H$40</f>
        <v>32</v>
      </c>
      <c r="G11" s="184">
        <f>[5]STA_SP1_NO!$H$40</f>
        <v>4</v>
      </c>
      <c r="H11" s="81">
        <f>[6]STA_SP1_NO!$H$40</f>
        <v>66</v>
      </c>
      <c r="I11" s="193">
        <f>[7]STA_SP1_NO!$H$40</f>
        <v>15</v>
      </c>
      <c r="J11" s="164">
        <f>[8]STA_SP1_NO!$H$40</f>
        <v>11</v>
      </c>
      <c r="K11" s="184">
        <f>[9]STA_SP1_NO!$H$40</f>
        <v>22</v>
      </c>
      <c r="L11" s="183">
        <f>'[10]СП-1 (н.о.)'!$H$41</f>
        <v>7</v>
      </c>
      <c r="M11" s="184">
        <f>[11]STA_SP1_NO!$H$40</f>
        <v>32</v>
      </c>
      <c r="N11" s="62">
        <f t="shared" si="0"/>
        <v>235</v>
      </c>
    </row>
    <row r="12" spans="1:14" ht="15.75" thickBot="1" x14ac:dyDescent="0.3">
      <c r="A12" s="36">
        <v>9</v>
      </c>
      <c r="B12" s="37" t="s">
        <v>20</v>
      </c>
      <c r="C12" s="184">
        <f>[1]STA_SP1_NO!$H$56</f>
        <v>69</v>
      </c>
      <c r="D12" s="81">
        <f>[2]STA_SP1_NO!$H$56</f>
        <v>92</v>
      </c>
      <c r="E12" s="184">
        <f>[3]STA_SP1_NO!$H$56</f>
        <v>79</v>
      </c>
      <c r="F12" s="81">
        <f>[4]STA_SP1_NO!$H$56</f>
        <v>161</v>
      </c>
      <c r="G12" s="184">
        <f>[5]STA_SP1_NO!$H$56</f>
        <v>92</v>
      </c>
      <c r="H12" s="81">
        <f>[6]STA_SP1_NO!$H$56</f>
        <v>44</v>
      </c>
      <c r="I12" s="193">
        <f>[7]STA_SP1_NO!$H$56</f>
        <v>6</v>
      </c>
      <c r="J12" s="164">
        <f>[8]STA_SP1_NO!$H$56</f>
        <v>71</v>
      </c>
      <c r="K12" s="184">
        <f>[9]STA_SP1_NO!$H$56</f>
        <v>32</v>
      </c>
      <c r="L12" s="183">
        <f>'[10]СП-1 (н.о.)'!$H$57</f>
        <v>24</v>
      </c>
      <c r="M12" s="184">
        <f>[11]STA_SP1_NO!$H$56</f>
        <v>81</v>
      </c>
      <c r="N12" s="62">
        <f t="shared" si="0"/>
        <v>751</v>
      </c>
    </row>
    <row r="13" spans="1:14" ht="15.75" thickBot="1" x14ac:dyDescent="0.3">
      <c r="A13" s="36">
        <v>10</v>
      </c>
      <c r="B13" s="37" t="s">
        <v>21</v>
      </c>
      <c r="C13" s="184">
        <f>[1]STA_SP1_NO!$H$88</f>
        <v>475</v>
      </c>
      <c r="D13" s="81">
        <f>[2]STA_SP1_NO!$H$88</f>
        <v>1095</v>
      </c>
      <c r="E13" s="184">
        <f>[3]STA_SP1_NO!$H$88</f>
        <v>944</v>
      </c>
      <c r="F13" s="81">
        <f>[4]STA_SP1_NO!$H$88</f>
        <v>827</v>
      </c>
      <c r="G13" s="184">
        <f>[5]STA_SP1_NO!$H$88</f>
        <v>802</v>
      </c>
      <c r="H13" s="81">
        <f>[6]STA_SP1_NO!$H$88</f>
        <v>1505</v>
      </c>
      <c r="I13" s="193">
        <f>[7]STA_SP1_NO!$H$88</f>
        <v>2497</v>
      </c>
      <c r="J13" s="164">
        <f>[8]STA_SP1_NO!$H$88</f>
        <v>930</v>
      </c>
      <c r="K13" s="184">
        <f>[9]STA_SP1_NO!$H$88</f>
        <v>832</v>
      </c>
      <c r="L13" s="183">
        <f>'[10]СП-1 (н.о.)'!$H$89</f>
        <v>811</v>
      </c>
      <c r="M13" s="184">
        <f>[11]STA_SP1_NO!$H$88</f>
        <v>1168</v>
      </c>
      <c r="N13" s="62">
        <f t="shared" si="0"/>
        <v>11886</v>
      </c>
    </row>
    <row r="14" spans="1:14" ht="15.75" thickBot="1" x14ac:dyDescent="0.3">
      <c r="A14" s="36">
        <v>11</v>
      </c>
      <c r="B14" s="37" t="s">
        <v>22</v>
      </c>
      <c r="C14" s="184">
        <f>[1]STA_SP1_NO!$H$124</f>
        <v>0</v>
      </c>
      <c r="D14" s="81">
        <f>[2]STA_SP1_NO!$H$124</f>
        <v>0</v>
      </c>
      <c r="E14" s="184">
        <f>[3]STA_SP1_NO!$H$124</f>
        <v>0</v>
      </c>
      <c r="F14" s="81">
        <f>[4]STA_SP1_NO!$H$124</f>
        <v>0</v>
      </c>
      <c r="G14" s="184">
        <f>[5]STA_SP1_NO!$H$124</f>
        <v>0</v>
      </c>
      <c r="H14" s="81">
        <f>[6]STA_SP1_NO!$H$124</f>
        <v>0</v>
      </c>
      <c r="I14" s="193">
        <f>[7]STA_SP1_NO!$H$124</f>
        <v>0</v>
      </c>
      <c r="J14" s="164">
        <f>[8]STA_SP1_NO!$H$124</f>
        <v>0</v>
      </c>
      <c r="K14" s="184">
        <f>[9]STA_SP1_NO!$H$124</f>
        <v>0</v>
      </c>
      <c r="L14" s="183">
        <f>'[10]СП-1 (н.о.)'!$H$125</f>
        <v>0</v>
      </c>
      <c r="M14" s="184">
        <f>[11]STA_SP1_NO!$H$124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84">
        <f>[1]STA_SP1_NO!$H$128</f>
        <v>0</v>
      </c>
      <c r="D15" s="81">
        <f>[2]STA_SP1_NO!$H$128</f>
        <v>6</v>
      </c>
      <c r="E15" s="184">
        <f>[3]STA_SP1_NO!$H$128</f>
        <v>0</v>
      </c>
      <c r="F15" s="81">
        <f>[4]STA_SP1_NO!$H$128</f>
        <v>0</v>
      </c>
      <c r="G15" s="184">
        <f>[5]STA_SP1_NO!$H$128</f>
        <v>0</v>
      </c>
      <c r="H15" s="81">
        <f>[6]STA_SP1_NO!$H$128</f>
        <v>0</v>
      </c>
      <c r="I15" s="193">
        <f>[7]STA_SP1_NO!$H$128</f>
        <v>0</v>
      </c>
      <c r="J15" s="164">
        <f>[8]STA_SP1_NO!$H$128</f>
        <v>0</v>
      </c>
      <c r="K15" s="184">
        <f>[9]STA_SP1_NO!$H$128</f>
        <v>0</v>
      </c>
      <c r="L15" s="183">
        <f>'[10]СП-1 (н.о.)'!$H$129</f>
        <v>0</v>
      </c>
      <c r="M15" s="184">
        <f>[11]STA_SP1_NO!$H$128</f>
        <v>0</v>
      </c>
      <c r="N15" s="62">
        <f t="shared" si="0"/>
        <v>6</v>
      </c>
    </row>
    <row r="16" spans="1:14" ht="15.75" thickBot="1" x14ac:dyDescent="0.3">
      <c r="A16" s="36">
        <v>13</v>
      </c>
      <c r="B16" s="37" t="s">
        <v>24</v>
      </c>
      <c r="C16" s="184">
        <f>[1]STA_SP1_NO!$H$132</f>
        <v>41</v>
      </c>
      <c r="D16" s="81">
        <f>[2]STA_SP1_NO!$H$132</f>
        <v>14</v>
      </c>
      <c r="E16" s="184">
        <f>[3]STA_SP1_NO!$H$132</f>
        <v>8</v>
      </c>
      <c r="F16" s="81">
        <f>[4]STA_SP1_NO!$H$132</f>
        <v>8</v>
      </c>
      <c r="G16" s="184">
        <f>[5]STA_SP1_NO!$H$132</f>
        <v>27</v>
      </c>
      <c r="H16" s="81">
        <f>[6]STA_SP1_NO!$H$132</f>
        <v>25</v>
      </c>
      <c r="I16" s="193">
        <f>[7]STA_SP1_NO!$H$132</f>
        <v>2</v>
      </c>
      <c r="J16" s="164">
        <f>[8]STA_SP1_NO!$H$132</f>
        <v>19</v>
      </c>
      <c r="K16" s="184">
        <f>[9]STA_SP1_NO!$H$132</f>
        <v>19</v>
      </c>
      <c r="L16" s="183">
        <f>'[10]СП-1 (н.о.)'!$H$133</f>
        <v>4</v>
      </c>
      <c r="M16" s="184">
        <f>[11]STA_SP1_NO!$H$132</f>
        <v>4</v>
      </c>
      <c r="N16" s="62">
        <f t="shared" si="0"/>
        <v>171</v>
      </c>
    </row>
    <row r="17" spans="1:14" ht="15.75" thickBot="1" x14ac:dyDescent="0.3">
      <c r="A17" s="36">
        <v>14</v>
      </c>
      <c r="B17" s="37" t="s">
        <v>25</v>
      </c>
      <c r="C17" s="184">
        <f>[1]STA_SP1_NO!$H$153</f>
        <v>0</v>
      </c>
      <c r="D17" s="81">
        <f>[2]STA_SP1_NO!$H$153</f>
        <v>11</v>
      </c>
      <c r="E17" s="184">
        <f>[3]STA_SP1_NO!$H$153</f>
        <v>0</v>
      </c>
      <c r="F17" s="81">
        <f>[4]STA_SP1_NO!$H$153</f>
        <v>0</v>
      </c>
      <c r="G17" s="184">
        <f>[5]STA_SP1_NO!$H$153</f>
        <v>0</v>
      </c>
      <c r="H17" s="81">
        <f>[6]STA_SP1_NO!$H$153</f>
        <v>0</v>
      </c>
      <c r="I17" s="193">
        <f>[7]STA_SP1_NO!$H$153</f>
        <v>0</v>
      </c>
      <c r="J17" s="164">
        <f>[8]STA_SP1_NO!$H$153</f>
        <v>0</v>
      </c>
      <c r="K17" s="184">
        <f>[9]STA_SP1_NO!$H$153</f>
        <v>0</v>
      </c>
      <c r="L17" s="183">
        <f>'[10]СП-1 (н.о.)'!$H$154</f>
        <v>0</v>
      </c>
      <c r="M17" s="184">
        <f>[11]STA_SP1_NO!$H$153</f>
        <v>2</v>
      </c>
      <c r="N17" s="62">
        <f t="shared" si="0"/>
        <v>13</v>
      </c>
    </row>
    <row r="18" spans="1:14" ht="15.75" thickBot="1" x14ac:dyDescent="0.3">
      <c r="A18" s="36">
        <v>15</v>
      </c>
      <c r="B18" s="37" t="s">
        <v>26</v>
      </c>
      <c r="C18" s="184">
        <f>[1]STA_SP1_NO!$H$158</f>
        <v>0</v>
      </c>
      <c r="D18" s="81">
        <f>[2]STA_SP1_NO!$H$158</f>
        <v>0</v>
      </c>
      <c r="E18" s="184">
        <f>[3]STA_SP1_NO!$H$158</f>
        <v>0</v>
      </c>
      <c r="F18" s="81">
        <f>[4]STA_SP1_NO!$H$158</f>
        <v>0</v>
      </c>
      <c r="G18" s="184">
        <f>[5]STA_SP1_NO!$H$158</f>
        <v>0</v>
      </c>
      <c r="H18" s="81">
        <f>[6]STA_SP1_NO!$H$158</f>
        <v>0</v>
      </c>
      <c r="I18" s="193">
        <f>[7]STA_SP1_NO!$H$158</f>
        <v>0</v>
      </c>
      <c r="J18" s="164">
        <f>[8]STA_SP1_NO!$H$158</f>
        <v>0</v>
      </c>
      <c r="K18" s="184">
        <f>[9]STA_SP1_NO!$H$158</f>
        <v>0</v>
      </c>
      <c r="L18" s="183">
        <f>'[10]СП-1 (н.о.)'!$H$159</f>
        <v>0</v>
      </c>
      <c r="M18" s="184">
        <f>[11]STA_SP1_NO!$H$158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84">
        <f>[1]STA_SP1_NO!$H$161</f>
        <v>0</v>
      </c>
      <c r="D19" s="81">
        <f>[2]STA_SP1_NO!$H$161</f>
        <v>0</v>
      </c>
      <c r="E19" s="184">
        <f>[3]STA_SP1_NO!$H$161</f>
        <v>0</v>
      </c>
      <c r="F19" s="81">
        <f>[4]STA_SP1_NO!$H$161</f>
        <v>4</v>
      </c>
      <c r="G19" s="184">
        <f>[5]STA_SP1_NO!$H$161</f>
        <v>0</v>
      </c>
      <c r="H19" s="81">
        <f>[6]STA_SP1_NO!$H$161</f>
        <v>1</v>
      </c>
      <c r="I19" s="193">
        <f>[7]STA_SP1_NO!$H$161</f>
        <v>0</v>
      </c>
      <c r="J19" s="164">
        <f>[8]STA_SP1_NO!$H$161</f>
        <v>2</v>
      </c>
      <c r="K19" s="184">
        <f>[9]STA_SP1_NO!$H$161</f>
        <v>0</v>
      </c>
      <c r="L19" s="183">
        <f>'[10]СП-1 (н.о.)'!$H$162</f>
        <v>0</v>
      </c>
      <c r="M19" s="184">
        <f>[11]STA_SP1_NO!$H$161</f>
        <v>0</v>
      </c>
      <c r="N19" s="62">
        <f t="shared" si="0"/>
        <v>7</v>
      </c>
    </row>
    <row r="20" spans="1:14" ht="15.75" thickBot="1" x14ac:dyDescent="0.3">
      <c r="A20" s="36">
        <v>17</v>
      </c>
      <c r="B20" s="37" t="s">
        <v>28</v>
      </c>
      <c r="C20" s="184">
        <f>[1]STA_SP1_NO!$H$167</f>
        <v>0</v>
      </c>
      <c r="D20" s="81">
        <f>[2]STA_SP1_NO!$H$167</f>
        <v>0</v>
      </c>
      <c r="E20" s="184">
        <f>[3]STA_SP1_NO!$H$167</f>
        <v>0</v>
      </c>
      <c r="F20" s="81">
        <f>[4]STA_SP1_NO!$H$167</f>
        <v>0</v>
      </c>
      <c r="G20" s="184">
        <f>[5]STA_SP1_NO!$H$167</f>
        <v>0</v>
      </c>
      <c r="H20" s="81">
        <f>[6]STA_SP1_NO!$H$167</f>
        <v>0</v>
      </c>
      <c r="I20" s="193">
        <f>[7]STA_SP1_NO!$H$167</f>
        <v>0</v>
      </c>
      <c r="J20" s="164">
        <f>[8]STA_SP1_NO!$H$167</f>
        <v>0</v>
      </c>
      <c r="K20" s="184">
        <f>[9]STA_SP1_NO!$H$167</f>
        <v>0</v>
      </c>
      <c r="L20" s="183">
        <f>'[10]СП-1 (н.о.)'!$H$168</f>
        <v>0</v>
      </c>
      <c r="M20" s="184">
        <f>[11]STA_SP1_NO!$H$167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84">
        <f>[1]STA_SP1_NO!$H$170</f>
        <v>23</v>
      </c>
      <c r="D21" s="81">
        <f>[2]STA_SP1_NO!$H$170</f>
        <v>365</v>
      </c>
      <c r="E21" s="184">
        <f>[3]STA_SP1_NO!$H$170</f>
        <v>123</v>
      </c>
      <c r="F21" s="81">
        <f>[4]STA_SP1_NO!$H$170</f>
        <v>215</v>
      </c>
      <c r="G21" s="184">
        <f>[5]STA_SP1_NO!$H$170</f>
        <v>4</v>
      </c>
      <c r="H21" s="81">
        <f>[6]STA_SP1_NO!$H$170</f>
        <v>264</v>
      </c>
      <c r="I21" s="193">
        <f>[7]STA_SP1_NO!$H$170</f>
        <v>50</v>
      </c>
      <c r="J21" s="164">
        <f>[8]STA_SP1_NO!$H$170</f>
        <v>5</v>
      </c>
      <c r="K21" s="184">
        <f>[9]STA_SP1_NO!$H$170</f>
        <v>205</v>
      </c>
      <c r="L21" s="183">
        <f>'[10]СП-1 (н.о.)'!$H$171</f>
        <v>98</v>
      </c>
      <c r="M21" s="184">
        <f>[11]STA_SP1_NO!$H$170</f>
        <v>249</v>
      </c>
      <c r="N21" s="155">
        <f t="shared" si="0"/>
        <v>1601</v>
      </c>
    </row>
    <row r="22" spans="1:14" ht="15.75" thickBot="1" x14ac:dyDescent="0.3">
      <c r="A22" s="40"/>
      <c r="B22" s="41" t="s">
        <v>37</v>
      </c>
      <c r="C22" s="59">
        <f t="shared" ref="C22:M22" si="1">SUM(C4:C21)</f>
        <v>848</v>
      </c>
      <c r="D22" s="46">
        <f t="shared" si="1"/>
        <v>2843</v>
      </c>
      <c r="E22" s="84">
        <f>SUM(E4:E21)</f>
        <v>1499</v>
      </c>
      <c r="F22" s="46">
        <f t="shared" si="1"/>
        <v>2366</v>
      </c>
      <c r="G22" s="59">
        <f>SUM(G4:G21)</f>
        <v>1129</v>
      </c>
      <c r="H22" s="46">
        <f t="shared" si="1"/>
        <v>3418</v>
      </c>
      <c r="I22" s="59">
        <f t="shared" si="1"/>
        <v>2740</v>
      </c>
      <c r="J22" s="46">
        <f>SUM(J4:J21)</f>
        <v>1279</v>
      </c>
      <c r="K22" s="84">
        <f>SUM(K4:K21)</f>
        <v>1342</v>
      </c>
      <c r="L22" s="46">
        <f>SUM(L4:L21)</f>
        <v>1362</v>
      </c>
      <c r="M22" s="59">
        <f t="shared" si="1"/>
        <v>3865</v>
      </c>
      <c r="N22" s="43">
        <f t="shared" si="0"/>
        <v>22691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thickBot="1" x14ac:dyDescent="0.3">
      <c r="A24" s="325" t="s">
        <v>31</v>
      </c>
      <c r="B24" s="326"/>
      <c r="C24" s="52">
        <f>C22/N22</f>
        <v>3.7371645145652464E-2</v>
      </c>
      <c r="D24" s="51">
        <f>D22/N22</f>
        <v>0.1252919659777004</v>
      </c>
      <c r="E24" s="52">
        <f>E22/N22</f>
        <v>6.6061434048741791E-2</v>
      </c>
      <c r="F24" s="51">
        <f>F22/N22</f>
        <v>0.1042704155832709</v>
      </c>
      <c r="G24" s="52">
        <f>G22/N22</f>
        <v>4.9755409633775505E-2</v>
      </c>
      <c r="H24" s="51">
        <f>H22/N22</f>
        <v>0.15063240932528316</v>
      </c>
      <c r="I24" s="52">
        <f>I22/N22</f>
        <v>0.12075272134326386</v>
      </c>
      <c r="J24" s="51">
        <f>J22/N22</f>
        <v>5.6365960072275352E-2</v>
      </c>
      <c r="K24" s="52">
        <f>K22/N22</f>
        <v>5.9142391256445284E-2</v>
      </c>
      <c r="L24" s="51">
        <f>L22/N22</f>
        <v>6.00237979815786E-2</v>
      </c>
      <c r="M24" s="52">
        <f>M22/N22</f>
        <v>0.1703318496320127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3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29" t="s">
        <v>11</v>
      </c>
      <c r="D27" s="165" t="s">
        <v>32</v>
      </c>
      <c r="E27" s="229" t="s">
        <v>7</v>
      </c>
      <c r="F27" s="165" t="s">
        <v>9</v>
      </c>
      <c r="G27" s="227" t="s">
        <v>4</v>
      </c>
      <c r="H27" s="340"/>
      <c r="I27" s="1"/>
      <c r="J27" s="97"/>
      <c r="K27" s="335" t="s">
        <v>33</v>
      </c>
      <c r="L27" s="336"/>
      <c r="M27" s="148">
        <f>N22</f>
        <v>22691</v>
      </c>
      <c r="N27" s="149">
        <f>M27/M29</f>
        <v>0.9693694463431306</v>
      </c>
    </row>
    <row r="28" spans="1:14" ht="15.75" thickBot="1" x14ac:dyDescent="0.3">
      <c r="A28" s="24">
        <v>19</v>
      </c>
      <c r="B28" s="166" t="s">
        <v>34</v>
      </c>
      <c r="C28" s="223">
        <f>[12]STA_SP2_ZO!$G$51+[12]STA_SP2_ZO!$H$51</f>
        <v>322</v>
      </c>
      <c r="D28" s="55">
        <f>[13]STA_SP2_ZO!$G$51+[13]STA_SP2_ZO!$H$51</f>
        <v>314</v>
      </c>
      <c r="E28" s="223">
        <f>[14]STA_SP2_ZO!$G$51+[14]STA_SP2_ZO!$H$51</f>
        <v>33</v>
      </c>
      <c r="F28" s="55">
        <f>[15]STA_SP2_ZO!$G$51+[15]STA_SP2_ZO!$H$51</f>
        <v>47</v>
      </c>
      <c r="G28" s="147">
        <f>[16]STA_SP2_ZO!$G$51+[16]STA_SP2_ZO!$H$51</f>
        <v>1</v>
      </c>
      <c r="H28" s="55">
        <f>SUM(C28:G28)</f>
        <v>717</v>
      </c>
      <c r="I28" s="1"/>
      <c r="J28" s="97"/>
      <c r="K28" s="327" t="s">
        <v>34</v>
      </c>
      <c r="L28" s="328"/>
      <c r="M28" s="147">
        <f>H28</f>
        <v>717</v>
      </c>
      <c r="N28" s="150">
        <f>M28/M29</f>
        <v>3.0630553656869446E-2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329" t="s">
        <v>3</v>
      </c>
      <c r="L29" s="330"/>
      <c r="M29" s="151">
        <f>M27+M28</f>
        <v>23408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0.4490934449093445</v>
      </c>
      <c r="D30" s="98">
        <f>D28/H28</f>
        <v>0.43793584379358436</v>
      </c>
      <c r="E30" s="25">
        <f>E28/H28</f>
        <v>4.6025104602510462E-2</v>
      </c>
      <c r="F30" s="98">
        <f>F28/H28</f>
        <v>6.555090655509066E-2</v>
      </c>
      <c r="G30" s="25">
        <f>G28/H28</f>
        <v>1.3947001394700139E-3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C1:I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workbookViewId="0">
      <selection activeCell="Q6" sqref="Q6"/>
    </sheetView>
  </sheetViews>
  <sheetFormatPr defaultRowHeight="15" x14ac:dyDescent="0.25"/>
  <cols>
    <col min="1" max="1" width="4.7109375" customWidth="1"/>
    <col min="2" max="2" width="27.85546875" customWidth="1"/>
    <col min="11" max="11" width="9.140625" customWidth="1"/>
  </cols>
  <sheetData>
    <row r="1" spans="1:14" ht="27.75" customHeight="1" thickBot="1" x14ac:dyDescent="0.3">
      <c r="A1" s="29"/>
      <c r="B1" s="29"/>
      <c r="C1" s="314" t="s">
        <v>100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207" t="s">
        <v>36</v>
      </c>
    </row>
    <row r="2" spans="1:14" ht="15.75" thickBot="1" x14ac:dyDescent="0.3">
      <c r="A2" s="317" t="s">
        <v>0</v>
      </c>
      <c r="B2" s="319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23" t="s">
        <v>3</v>
      </c>
    </row>
    <row r="3" spans="1:14" ht="15.75" thickBot="1" x14ac:dyDescent="0.3">
      <c r="A3" s="318"/>
      <c r="B3" s="320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24"/>
    </row>
    <row r="4" spans="1:14" ht="15.75" thickBot="1" x14ac:dyDescent="0.3">
      <c r="A4" s="34">
        <v>1</v>
      </c>
      <c r="B4" s="35" t="s">
        <v>12</v>
      </c>
      <c r="C4" s="153">
        <f>[1]STA_SP1_NO!$I$10</f>
        <v>2653.73</v>
      </c>
      <c r="D4" s="81">
        <f>[2]STA_SP1_NO!$I$10</f>
        <v>19465.509999999998</v>
      </c>
      <c r="E4" s="153">
        <f>[3]STA_SP1_NO!$I$10</f>
        <v>2173</v>
      </c>
      <c r="F4" s="81">
        <f>[4]STA_SP1_NO!$I$10</f>
        <v>6473.34</v>
      </c>
      <c r="G4" s="153">
        <f>[5]STA_SP1_NO!$I$10</f>
        <v>3378</v>
      </c>
      <c r="H4" s="81">
        <f>[6]STA_SP1_NO!$I$10</f>
        <v>5690</v>
      </c>
      <c r="I4" s="193">
        <f>[7]STA_SP1_NO!$I$10</f>
        <v>2067.6</v>
      </c>
      <c r="J4" s="81">
        <f>[8]STA_SP1_NO!$I$10</f>
        <v>3416</v>
      </c>
      <c r="K4" s="153">
        <f>[9]STA_SP1_NO!$I$10</f>
        <v>2114</v>
      </c>
      <c r="L4" s="81">
        <f>'[10]СП-1 (н.о.)'!$I$11</f>
        <v>11707.47</v>
      </c>
      <c r="M4" s="184">
        <f>[11]STA_SP1_NO!$I$10</f>
        <v>3071</v>
      </c>
      <c r="N4" s="154">
        <f t="shared" ref="N4:N21" si="0">SUM(C4:M4)</f>
        <v>62209.65</v>
      </c>
    </row>
    <row r="5" spans="1:14" ht="15.75" thickBot="1" x14ac:dyDescent="0.3">
      <c r="A5" s="36">
        <v>2</v>
      </c>
      <c r="B5" s="37" t="s">
        <v>13</v>
      </c>
      <c r="C5" s="153">
        <f>[1]STA_SP1_NO!$I$20</f>
        <v>2021.29</v>
      </c>
      <c r="D5" s="81">
        <f>[2]STA_SP1_NO!$I$20</f>
        <v>8033.22</v>
      </c>
      <c r="E5" s="153">
        <f>[3]STA_SP1_NO!$I$20</f>
        <v>1060</v>
      </c>
      <c r="F5" s="81">
        <f>[4]STA_SP1_NO!$I$20</f>
        <v>6428.98</v>
      </c>
      <c r="G5" s="153">
        <f>[5]STA_SP1_NO!$I$20</f>
        <v>1393</v>
      </c>
      <c r="H5" s="81">
        <f>[6]STA_SP1_NO!$I$20</f>
        <v>18312</v>
      </c>
      <c r="I5" s="193">
        <f>[7]STA_SP1_NO!$I$20</f>
        <v>0</v>
      </c>
      <c r="J5" s="81">
        <f>[8]STA_SP1_NO!$I$20</f>
        <v>466</v>
      </c>
      <c r="K5" s="153">
        <f>[9]STA_SP1_NO!$I$20</f>
        <v>0</v>
      </c>
      <c r="L5" s="81">
        <f>'[10]СП-1 (н.о.)'!$I$21</f>
        <v>2198.1799999999998</v>
      </c>
      <c r="M5" s="184">
        <f>[11]STA_SP1_NO!$I$20</f>
        <v>16264</v>
      </c>
      <c r="N5" s="62">
        <f t="shared" si="0"/>
        <v>56176.67</v>
      </c>
    </row>
    <row r="6" spans="1:14" ht="15.75" thickBot="1" x14ac:dyDescent="0.3">
      <c r="A6" s="36">
        <v>3</v>
      </c>
      <c r="B6" s="37" t="s">
        <v>14</v>
      </c>
      <c r="C6" s="153">
        <f>[1]STA_SP1_NO!$I$24</f>
        <v>9245.2099999999991</v>
      </c>
      <c r="D6" s="81">
        <f>[2]STA_SP1_NO!$I$24</f>
        <v>50983.08</v>
      </c>
      <c r="E6" s="153">
        <f>[3]STA_SP1_NO!$I$24</f>
        <v>15860</v>
      </c>
      <c r="F6" s="81">
        <f>[4]STA_SP1_NO!$I$24</f>
        <v>32825.25</v>
      </c>
      <c r="G6" s="153">
        <f>[5]STA_SP1_NO!$I$24</f>
        <v>21292</v>
      </c>
      <c r="H6" s="81">
        <f>[6]STA_SP1_NO!$I$24</f>
        <v>30976</v>
      </c>
      <c r="I6" s="193">
        <f>[7]STA_SP1_NO!$I$24</f>
        <v>4406.24</v>
      </c>
      <c r="J6" s="81">
        <f>[8]STA_SP1_NO!$I$24</f>
        <v>12569</v>
      </c>
      <c r="K6" s="153">
        <f>[9]STA_SP1_NO!$I$24</f>
        <v>11854</v>
      </c>
      <c r="L6" s="81">
        <f>'[10]СП-1 (н.о.)'!$I$25</f>
        <v>20292.75</v>
      </c>
      <c r="M6" s="184">
        <f>[11]STA_SP1_NO!$I$24</f>
        <v>22320</v>
      </c>
      <c r="N6" s="62">
        <f t="shared" si="0"/>
        <v>232623.53</v>
      </c>
    </row>
    <row r="7" spans="1:14" ht="15.75" thickBot="1" x14ac:dyDescent="0.3">
      <c r="A7" s="36">
        <v>4</v>
      </c>
      <c r="B7" s="37" t="s">
        <v>15</v>
      </c>
      <c r="C7" s="153">
        <f>[1]STA_SP1_NO!$I$27</f>
        <v>0</v>
      </c>
      <c r="D7" s="81">
        <f>[2]STA_SP1_NO!$I$27</f>
        <v>0</v>
      </c>
      <c r="E7" s="153">
        <f>[3]STA_SP1_NO!$I$27</f>
        <v>0</v>
      </c>
      <c r="F7" s="81">
        <f>[4]STA_SP1_NO!$I$27</f>
        <v>0</v>
      </c>
      <c r="G7" s="153">
        <f>[5]STA_SP1_NO!$I$27</f>
        <v>0</v>
      </c>
      <c r="H7" s="81">
        <f>[6]STA_SP1_NO!$I$27</f>
        <v>0</v>
      </c>
      <c r="I7" s="193">
        <f>[7]STA_SP1_NO!$I$27</f>
        <v>0</v>
      </c>
      <c r="J7" s="81">
        <f>[8]STA_SP1_NO!$I$27</f>
        <v>0</v>
      </c>
      <c r="K7" s="153">
        <f>[9]STA_SP1_NO!$I$27</f>
        <v>0</v>
      </c>
      <c r="L7" s="81">
        <f>'[10]СП-1 (н.о.)'!$I$28</f>
        <v>0</v>
      </c>
      <c r="M7" s="184">
        <f>[11]STA_SP1_NO!$I$27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[1]STA_SP1_NO!$I$30</f>
        <v>0</v>
      </c>
      <c r="D8" s="81">
        <f>[2]STA_SP1_NO!$I$30</f>
        <v>480161.67</v>
      </c>
      <c r="E8" s="153">
        <f>[3]STA_SP1_NO!$I$30</f>
        <v>0</v>
      </c>
      <c r="F8" s="81">
        <f>[4]STA_SP1_NO!$I$30</f>
        <v>0</v>
      </c>
      <c r="G8" s="153">
        <f>[5]STA_SP1_NO!$I$30</f>
        <v>0</v>
      </c>
      <c r="H8" s="81">
        <f>[6]STA_SP1_NO!$I$30</f>
        <v>0</v>
      </c>
      <c r="I8" s="193">
        <f>[7]STA_SP1_NO!$I$30</f>
        <v>0</v>
      </c>
      <c r="J8" s="81">
        <f>[8]STA_SP1_NO!$I$30</f>
        <v>0</v>
      </c>
      <c r="K8" s="153">
        <f>[9]STA_SP1_NO!$I$30</f>
        <v>0</v>
      </c>
      <c r="L8" s="81">
        <f>'[10]СП-1 (н.о.)'!$I$31</f>
        <v>0</v>
      </c>
      <c r="M8" s="184">
        <f>[11]STA_SP1_NO!$I$30</f>
        <v>0</v>
      </c>
      <c r="N8" s="62">
        <f t="shared" si="0"/>
        <v>480161.67</v>
      </c>
    </row>
    <row r="9" spans="1:14" ht="15.75" thickBot="1" x14ac:dyDescent="0.3">
      <c r="A9" s="36">
        <v>6</v>
      </c>
      <c r="B9" s="37" t="s">
        <v>17</v>
      </c>
      <c r="C9" s="153">
        <f>[1]STA_SP1_NO!$I$33</f>
        <v>0</v>
      </c>
      <c r="D9" s="81">
        <f>[2]STA_SP1_NO!$I$33</f>
        <v>0</v>
      </c>
      <c r="E9" s="153">
        <f>[3]STA_SP1_NO!$I$33</f>
        <v>0</v>
      </c>
      <c r="F9" s="81">
        <f>[4]STA_SP1_NO!$I$33</f>
        <v>160</v>
      </c>
      <c r="G9" s="153">
        <f>[5]STA_SP1_NO!$I$33</f>
        <v>0</v>
      </c>
      <c r="H9" s="81">
        <f>[6]STA_SP1_NO!$I$33</f>
        <v>0</v>
      </c>
      <c r="I9" s="193">
        <f>[7]STA_SP1_NO!$I$33</f>
        <v>0</v>
      </c>
      <c r="J9" s="81">
        <f>[8]STA_SP1_NO!$I$33</f>
        <v>0</v>
      </c>
      <c r="K9" s="153">
        <f>[9]STA_SP1_NO!$I$33</f>
        <v>0</v>
      </c>
      <c r="L9" s="81">
        <f>'[10]СП-1 (н.о.)'!$I$34</f>
        <v>0</v>
      </c>
      <c r="M9" s="184">
        <f>[11]STA_SP1_NO!$I$33</f>
        <v>0</v>
      </c>
      <c r="N9" s="62">
        <f t="shared" si="0"/>
        <v>160</v>
      </c>
    </row>
    <row r="10" spans="1:14" ht="15.75" thickBot="1" x14ac:dyDescent="0.3">
      <c r="A10" s="36">
        <v>7</v>
      </c>
      <c r="B10" s="37" t="s">
        <v>18</v>
      </c>
      <c r="C10" s="153">
        <f>[1]STA_SP1_NO!$I$36</f>
        <v>565</v>
      </c>
      <c r="D10" s="81">
        <f>[2]STA_SP1_NO!$I$36</f>
        <v>23.5</v>
      </c>
      <c r="E10" s="153">
        <f>[3]STA_SP1_NO!$I$36</f>
        <v>23</v>
      </c>
      <c r="F10" s="81">
        <f>[4]STA_SP1_NO!$I$36</f>
        <v>0</v>
      </c>
      <c r="G10" s="153">
        <f>[5]STA_SP1_NO!$I$36</f>
        <v>0</v>
      </c>
      <c r="H10" s="81">
        <f>[6]STA_SP1_NO!$I$36</f>
        <v>0</v>
      </c>
      <c r="I10" s="193">
        <f>[7]STA_SP1_NO!$I$36</f>
        <v>0</v>
      </c>
      <c r="J10" s="81">
        <f>[8]STA_SP1_NO!$I$36</f>
        <v>52</v>
      </c>
      <c r="K10" s="153">
        <f>[9]STA_SP1_NO!$I$36</f>
        <v>0</v>
      </c>
      <c r="L10" s="81">
        <f>'[10]СП-1 (н.о.)'!$I$37</f>
        <v>0</v>
      </c>
      <c r="M10" s="184">
        <f>[11]STA_SP1_NO!$I$36</f>
        <v>169</v>
      </c>
      <c r="N10" s="62">
        <f t="shared" si="0"/>
        <v>832.5</v>
      </c>
    </row>
    <row r="11" spans="1:14" ht="15.75" thickBot="1" x14ac:dyDescent="0.3">
      <c r="A11" s="36">
        <v>8</v>
      </c>
      <c r="B11" s="37" t="s">
        <v>19</v>
      </c>
      <c r="C11" s="153">
        <f>[1]STA_SP1_NO!$I$40</f>
        <v>17944.62</v>
      </c>
      <c r="D11" s="81">
        <f>[2]STA_SP1_NO!$I$40</f>
        <v>13833.06</v>
      </c>
      <c r="E11" s="153">
        <f>[3]STA_SP1_NO!$I$40</f>
        <v>444</v>
      </c>
      <c r="F11" s="81">
        <f>[4]STA_SP1_NO!$I$40</f>
        <v>21796.31</v>
      </c>
      <c r="G11" s="153">
        <f>[5]STA_SP1_NO!$I$40</f>
        <v>18872</v>
      </c>
      <c r="H11" s="81">
        <f>[6]STA_SP1_NO!$I$40</f>
        <v>42572</v>
      </c>
      <c r="I11" s="193">
        <f>[7]STA_SP1_NO!$I$40</f>
        <v>480.7</v>
      </c>
      <c r="J11" s="81">
        <f>[8]STA_SP1_NO!$I$40</f>
        <v>4264</v>
      </c>
      <c r="K11" s="153">
        <f>[9]STA_SP1_NO!$I$40</f>
        <v>1522</v>
      </c>
      <c r="L11" s="81">
        <f>'[10]СП-1 (н.о.)'!$I$41</f>
        <v>9184.83</v>
      </c>
      <c r="M11" s="184">
        <f>[11]STA_SP1_NO!$I$40</f>
        <v>58424</v>
      </c>
      <c r="N11" s="62">
        <f t="shared" si="0"/>
        <v>189337.52000000002</v>
      </c>
    </row>
    <row r="12" spans="1:14" ht="15.75" thickBot="1" x14ac:dyDescent="0.3">
      <c r="A12" s="36">
        <v>9</v>
      </c>
      <c r="B12" s="37" t="s">
        <v>20</v>
      </c>
      <c r="C12" s="153">
        <f>[1]STA_SP1_NO!$I$56</f>
        <v>69428.94</v>
      </c>
      <c r="D12" s="81">
        <f>[2]STA_SP1_NO!$I$56</f>
        <v>9606.4699999999993</v>
      </c>
      <c r="E12" s="153">
        <f>[3]STA_SP1_NO!$I$56</f>
        <v>9752</v>
      </c>
      <c r="F12" s="81">
        <f>[4]STA_SP1_NO!$I$56</f>
        <v>5462.1</v>
      </c>
      <c r="G12" s="153">
        <f>[5]STA_SP1_NO!$I$56</f>
        <v>12176</v>
      </c>
      <c r="H12" s="81">
        <f>[6]STA_SP1_NO!$I$56</f>
        <v>3319</v>
      </c>
      <c r="I12" s="193">
        <f>[7]STA_SP1_NO!$I$56</f>
        <v>194.75</v>
      </c>
      <c r="J12" s="81">
        <f>[8]STA_SP1_NO!$I$56</f>
        <v>5672</v>
      </c>
      <c r="K12" s="153">
        <f>[9]STA_SP1_NO!$I$56</f>
        <v>1750</v>
      </c>
      <c r="L12" s="81">
        <f>'[10]СП-1 (н.о.)'!$I$57</f>
        <v>3271.88</v>
      </c>
      <c r="M12" s="184">
        <f>[11]STA_SP1_NO!$I$56</f>
        <v>2999</v>
      </c>
      <c r="N12" s="62">
        <f t="shared" si="0"/>
        <v>123632.14000000001</v>
      </c>
    </row>
    <row r="13" spans="1:14" ht="15.75" thickBot="1" x14ac:dyDescent="0.3">
      <c r="A13" s="36">
        <v>10</v>
      </c>
      <c r="B13" s="37" t="s">
        <v>21</v>
      </c>
      <c r="C13" s="153">
        <f>[1]STA_SP1_NO!$I$88</f>
        <v>76712.67</v>
      </c>
      <c r="D13" s="81">
        <f>[2]STA_SP1_NO!$I$88</f>
        <v>323284.90000000002</v>
      </c>
      <c r="E13" s="153">
        <f>[3]STA_SP1_NO!$I$88</f>
        <v>119518</v>
      </c>
      <c r="F13" s="81">
        <f>[4]STA_SP1_NO!$I$88</f>
        <v>191338.42</v>
      </c>
      <c r="G13" s="153">
        <f>[5]STA_SP1_NO!$I$88</f>
        <v>272285</v>
      </c>
      <c r="H13" s="81">
        <f>[6]STA_SP1_NO!$I$88</f>
        <v>239512</v>
      </c>
      <c r="I13" s="193">
        <f>[7]STA_SP1_NO!$I$88</f>
        <v>193370.36</v>
      </c>
      <c r="J13" s="81">
        <f>[8]STA_SP1_NO!$I$88</f>
        <v>113163</v>
      </c>
      <c r="K13" s="153">
        <f>[9]STA_SP1_NO!$I$88</f>
        <v>187905</v>
      </c>
      <c r="L13" s="81">
        <f>'[10]СП-1 (н.о.)'!$I$89</f>
        <v>226984.88000000003</v>
      </c>
      <c r="M13" s="184">
        <f>[11]STA_SP1_NO!$I$88</f>
        <v>178132</v>
      </c>
      <c r="N13" s="62">
        <f t="shared" si="0"/>
        <v>2122206.2300000004</v>
      </c>
    </row>
    <row r="14" spans="1:14" ht="15.75" thickBot="1" x14ac:dyDescent="0.3">
      <c r="A14" s="36">
        <v>11</v>
      </c>
      <c r="B14" s="37" t="s">
        <v>22</v>
      </c>
      <c r="C14" s="153">
        <f>[1]STA_SP1_NO!$I$124</f>
        <v>0</v>
      </c>
      <c r="D14" s="81">
        <f>[2]STA_SP1_NO!$I$124</f>
        <v>0</v>
      </c>
      <c r="E14" s="153">
        <f>[3]STA_SP1_NO!$I$124</f>
        <v>0</v>
      </c>
      <c r="F14" s="81">
        <f>[4]STA_SP1_NO!$I$124</f>
        <v>0</v>
      </c>
      <c r="G14" s="153">
        <f>[5]STA_SP1_NO!$I$124</f>
        <v>0</v>
      </c>
      <c r="H14" s="81">
        <f>[6]STA_SP1_NO!$I$124</f>
        <v>0</v>
      </c>
      <c r="I14" s="193">
        <f>[7]STA_SP1_NO!$I$124</f>
        <v>0</v>
      </c>
      <c r="J14" s="81">
        <f>[8]STA_SP1_NO!$I$124</f>
        <v>0</v>
      </c>
      <c r="K14" s="153">
        <f>[9]STA_SP1_NO!$I$124</f>
        <v>0</v>
      </c>
      <c r="L14" s="81">
        <f>'[10]СП-1 (н.о.)'!$I$125</f>
        <v>0</v>
      </c>
      <c r="M14" s="184">
        <f>[11]STA_SP1_NO!$I$124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[1]STA_SP1_NO!$I$128</f>
        <v>0</v>
      </c>
      <c r="D15" s="81">
        <f>[2]STA_SP1_NO!$I$128</f>
        <v>6255</v>
      </c>
      <c r="E15" s="153">
        <f>[3]STA_SP1_NO!$I$128</f>
        <v>0</v>
      </c>
      <c r="F15" s="81">
        <f>[4]STA_SP1_NO!$I$128</f>
        <v>0</v>
      </c>
      <c r="G15" s="153">
        <f>[5]STA_SP1_NO!$I$128</f>
        <v>0</v>
      </c>
      <c r="H15" s="81">
        <f>[6]STA_SP1_NO!$I$128</f>
        <v>0</v>
      </c>
      <c r="I15" s="193">
        <f>[7]STA_SP1_NO!$I$128</f>
        <v>0</v>
      </c>
      <c r="J15" s="81">
        <f>[8]STA_SP1_NO!$I$128</f>
        <v>0</v>
      </c>
      <c r="K15" s="153">
        <f>[9]STA_SP1_NO!$I$128</f>
        <v>0</v>
      </c>
      <c r="L15" s="81">
        <f>'[10]СП-1 (н.о.)'!$I$129</f>
        <v>0</v>
      </c>
      <c r="M15" s="184">
        <f>[11]STA_SP1_NO!$I$128</f>
        <v>0</v>
      </c>
      <c r="N15" s="62">
        <f t="shared" si="0"/>
        <v>6255</v>
      </c>
    </row>
    <row r="16" spans="1:14" ht="15.75" thickBot="1" x14ac:dyDescent="0.3">
      <c r="A16" s="36">
        <v>13</v>
      </c>
      <c r="B16" s="37" t="s">
        <v>24</v>
      </c>
      <c r="C16" s="153">
        <f>[1]STA_SP1_NO!$I$132</f>
        <v>2938.49</v>
      </c>
      <c r="D16" s="81">
        <f>[2]STA_SP1_NO!$I$132</f>
        <v>10330.049999999999</v>
      </c>
      <c r="E16" s="153">
        <f>[3]STA_SP1_NO!$I$132</f>
        <v>335</v>
      </c>
      <c r="F16" s="81">
        <f>[4]STA_SP1_NO!$I$132</f>
        <v>3543</v>
      </c>
      <c r="G16" s="153">
        <f>[5]STA_SP1_NO!$I$132</f>
        <v>9495</v>
      </c>
      <c r="H16" s="81">
        <f>[6]STA_SP1_NO!$I$132</f>
        <v>3683</v>
      </c>
      <c r="I16" s="193">
        <f>[7]STA_SP1_NO!$I$132</f>
        <v>132</v>
      </c>
      <c r="J16" s="81">
        <f>[8]STA_SP1_NO!$I$132</f>
        <v>8644</v>
      </c>
      <c r="K16" s="153">
        <f>[9]STA_SP1_NO!$I$132</f>
        <v>8225</v>
      </c>
      <c r="L16" s="81">
        <f>'[10]СП-1 (н.о.)'!$I$133</f>
        <v>907.79</v>
      </c>
      <c r="M16" s="184">
        <f>[11]STA_SP1_NO!$I$132</f>
        <v>80</v>
      </c>
      <c r="N16" s="62">
        <f t="shared" si="0"/>
        <v>48313.33</v>
      </c>
    </row>
    <row r="17" spans="1:14" ht="15.75" thickBot="1" x14ac:dyDescent="0.3">
      <c r="A17" s="36">
        <v>14</v>
      </c>
      <c r="B17" s="37" t="s">
        <v>25</v>
      </c>
      <c r="C17" s="153">
        <f>[1]STA_SP1_NO!$I$153</f>
        <v>0</v>
      </c>
      <c r="D17" s="81">
        <f>[2]STA_SP1_NO!$I$153</f>
        <v>441.62</v>
      </c>
      <c r="E17" s="153">
        <f>[3]STA_SP1_NO!$I$153</f>
        <v>0</v>
      </c>
      <c r="F17" s="81">
        <f>[4]STA_SP1_NO!$I$153</f>
        <v>0</v>
      </c>
      <c r="G17" s="153">
        <f>[5]STA_SP1_NO!$I$153</f>
        <v>0</v>
      </c>
      <c r="H17" s="81">
        <f>[6]STA_SP1_NO!$I$153</f>
        <v>0</v>
      </c>
      <c r="I17" s="193">
        <f>[7]STA_SP1_NO!$I$153</f>
        <v>0</v>
      </c>
      <c r="J17" s="81">
        <f>[8]STA_SP1_NO!$I$153</f>
        <v>0</v>
      </c>
      <c r="K17" s="153">
        <f>[9]STA_SP1_NO!$I$153</f>
        <v>0</v>
      </c>
      <c r="L17" s="81">
        <f>'[10]СП-1 (н.о.)'!$I$154</f>
        <v>0</v>
      </c>
      <c r="M17" s="184">
        <f>[11]STA_SP1_NO!$I$153</f>
        <v>15</v>
      </c>
      <c r="N17" s="62">
        <f t="shared" si="0"/>
        <v>456.62</v>
      </c>
    </row>
    <row r="18" spans="1:14" ht="15.75" thickBot="1" x14ac:dyDescent="0.3">
      <c r="A18" s="36">
        <v>15</v>
      </c>
      <c r="B18" s="37" t="s">
        <v>26</v>
      </c>
      <c r="C18" s="153">
        <f>[1]STA_SP1_NO!$I$158</f>
        <v>0</v>
      </c>
      <c r="D18" s="81">
        <f>[2]STA_SP1_NO!$I$158</f>
        <v>0</v>
      </c>
      <c r="E18" s="153">
        <f>[3]STA_SP1_NO!$I$158</f>
        <v>0</v>
      </c>
      <c r="F18" s="81">
        <f>[4]STA_SP1_NO!$I$158</f>
        <v>0</v>
      </c>
      <c r="G18" s="153">
        <f>[5]STA_SP1_NO!$I$158</f>
        <v>0</v>
      </c>
      <c r="H18" s="81">
        <f>[6]STA_SP1_NO!$I$158</f>
        <v>0</v>
      </c>
      <c r="I18" s="193">
        <f>[7]STA_SP1_NO!$I$158</f>
        <v>0</v>
      </c>
      <c r="J18" s="81">
        <f>[8]STA_SP1_NO!$I$158</f>
        <v>0</v>
      </c>
      <c r="K18" s="153">
        <f>[9]STA_SP1_NO!$I$158</f>
        <v>0</v>
      </c>
      <c r="L18" s="81">
        <f>'[10]СП-1 (н.о.)'!$I$159</f>
        <v>0</v>
      </c>
      <c r="M18" s="184">
        <f>[11]STA_SP1_NO!$I$158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[1]STA_SP1_NO!$I$161</f>
        <v>0</v>
      </c>
      <c r="D19" s="81">
        <f>[2]STA_SP1_NO!$I$161</f>
        <v>0</v>
      </c>
      <c r="E19" s="153">
        <f>[3]STA_SP1_NO!$I$161</f>
        <v>0</v>
      </c>
      <c r="F19" s="81">
        <f>[4]STA_SP1_NO!$I$161</f>
        <v>2230</v>
      </c>
      <c r="G19" s="153">
        <f>[5]STA_SP1_NO!$I$161</f>
        <v>0</v>
      </c>
      <c r="H19" s="81">
        <f>[6]STA_SP1_NO!$I$161</f>
        <v>20</v>
      </c>
      <c r="I19" s="193">
        <f>[7]STA_SP1_NO!$I$161</f>
        <v>0</v>
      </c>
      <c r="J19" s="81">
        <f>[8]STA_SP1_NO!$I$161</f>
        <v>1980</v>
      </c>
      <c r="K19" s="153">
        <f>[9]STA_SP1_NO!$I$161</f>
        <v>0</v>
      </c>
      <c r="L19" s="81">
        <f>'[10]СП-1 (н.о.)'!$I$162</f>
        <v>0</v>
      </c>
      <c r="M19" s="184">
        <f>[11]STA_SP1_NO!$I$161</f>
        <v>0</v>
      </c>
      <c r="N19" s="62">
        <f t="shared" si="0"/>
        <v>4230</v>
      </c>
    </row>
    <row r="20" spans="1:14" ht="15.75" thickBot="1" x14ac:dyDescent="0.3">
      <c r="A20" s="36">
        <v>17</v>
      </c>
      <c r="B20" s="37" t="s">
        <v>28</v>
      </c>
      <c r="C20" s="153">
        <f>[1]STA_SP1_NO!$I$167</f>
        <v>0</v>
      </c>
      <c r="D20" s="81">
        <f>[2]STA_SP1_NO!$I$167</f>
        <v>0</v>
      </c>
      <c r="E20" s="153">
        <f>[3]STA_SP1_NO!$I$167</f>
        <v>0</v>
      </c>
      <c r="F20" s="81">
        <f>[4]STA_SP1_NO!$I$167</f>
        <v>0</v>
      </c>
      <c r="G20" s="153">
        <f>[5]STA_SP1_NO!$I$167</f>
        <v>0</v>
      </c>
      <c r="H20" s="81">
        <f>[6]STA_SP1_NO!$I$167</f>
        <v>0</v>
      </c>
      <c r="I20" s="193">
        <f>[7]STA_SP1_NO!$I$167</f>
        <v>0</v>
      </c>
      <c r="J20" s="81">
        <f>[8]STA_SP1_NO!$I$167</f>
        <v>0</v>
      </c>
      <c r="K20" s="153">
        <f>[9]STA_SP1_NO!$I$167</f>
        <v>0</v>
      </c>
      <c r="L20" s="81">
        <f>'[10]СП-1 (н.о.)'!$I$168</f>
        <v>0</v>
      </c>
      <c r="M20" s="184">
        <f>[11]STA_SP1_NO!$I$167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[1]STA_SP1_NO!$I$170</f>
        <v>364.78</v>
      </c>
      <c r="D21" s="81">
        <f>[2]STA_SP1_NO!$I$170</f>
        <v>13555.86</v>
      </c>
      <c r="E21" s="153">
        <f>[3]STA_SP1_NO!$I$170</f>
        <v>1770</v>
      </c>
      <c r="F21" s="81">
        <f>[4]STA_SP1_NO!$I$170</f>
        <v>3391.29</v>
      </c>
      <c r="G21" s="153">
        <f>[5]STA_SP1_NO!$I$170</f>
        <v>809</v>
      </c>
      <c r="H21" s="81">
        <f>[6]STA_SP1_NO!$I$170</f>
        <v>7680</v>
      </c>
      <c r="I21" s="193">
        <f>[7]STA_SP1_NO!$I$170</f>
        <v>1723.71</v>
      </c>
      <c r="J21" s="81">
        <f>[8]STA_SP1_NO!$I$170</f>
        <v>191</v>
      </c>
      <c r="K21" s="153">
        <f>[9]STA_SP1_NO!$I$170</f>
        <v>4217</v>
      </c>
      <c r="L21" s="81">
        <f>'[10]СП-1 (н.о.)'!$I$171</f>
        <v>3160.94</v>
      </c>
      <c r="M21" s="184">
        <f>[11]STA_SP1_NO!$I$170</f>
        <v>7552</v>
      </c>
      <c r="N21" s="155">
        <f t="shared" si="0"/>
        <v>44415.58</v>
      </c>
    </row>
    <row r="22" spans="1:14" ht="15.75" thickBot="1" x14ac:dyDescent="0.3">
      <c r="A22" s="40"/>
      <c r="B22" s="41" t="s">
        <v>30</v>
      </c>
      <c r="C22" s="45">
        <f>SUM(C4:C21)</f>
        <v>181874.73</v>
      </c>
      <c r="D22" s="46">
        <f>SUM(D4:D21)</f>
        <v>935973.94000000006</v>
      </c>
      <c r="E22" s="45">
        <f t="shared" ref="E22:M22" si="1">SUM(E4:E21)</f>
        <v>150935</v>
      </c>
      <c r="F22" s="46">
        <f t="shared" si="1"/>
        <v>273648.69</v>
      </c>
      <c r="G22" s="88">
        <f t="shared" si="1"/>
        <v>339700</v>
      </c>
      <c r="H22" s="46">
        <f t="shared" si="1"/>
        <v>351764</v>
      </c>
      <c r="I22" s="45">
        <f>SUM(I4:I21)</f>
        <v>202375.36</v>
      </c>
      <c r="J22" s="46">
        <f>SUM(J4:J21)</f>
        <v>150417</v>
      </c>
      <c r="K22" s="88">
        <f t="shared" si="1"/>
        <v>217587</v>
      </c>
      <c r="L22" s="46">
        <f>SUM(L4:L21)</f>
        <v>277708.72000000003</v>
      </c>
      <c r="M22" s="59">
        <f t="shared" si="1"/>
        <v>289026</v>
      </c>
      <c r="N22" s="43">
        <f>SUM(N4:N21)</f>
        <v>3371010.4400000009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25" t="s">
        <v>31</v>
      </c>
      <c r="B24" s="326"/>
      <c r="C24" s="52">
        <f>C22/N22</f>
        <v>5.3952585800950519E-2</v>
      </c>
      <c r="D24" s="51">
        <f>D22/N22</f>
        <v>0.27765382417504464</v>
      </c>
      <c r="E24" s="52">
        <f>E22/N22</f>
        <v>4.4774408945467387E-2</v>
      </c>
      <c r="F24" s="51">
        <f>F22/N22</f>
        <v>8.1177052065136868E-2</v>
      </c>
      <c r="G24" s="52">
        <f>G22/N22</f>
        <v>0.10077097239722578</v>
      </c>
      <c r="H24" s="51">
        <f>H22/N22</f>
        <v>0.10434972132569245</v>
      </c>
      <c r="I24" s="52">
        <f>I22/N22</f>
        <v>6.0034035373678622E-2</v>
      </c>
      <c r="J24" s="51">
        <f>J22/N22</f>
        <v>4.4620745820057428E-2</v>
      </c>
      <c r="K24" s="52">
        <f>K22/N22</f>
        <v>6.4546522140109405E-2</v>
      </c>
      <c r="L24" s="51">
        <f>L22/N22</f>
        <v>8.2381447623164281E-2</v>
      </c>
      <c r="M24" s="52">
        <f>M22/N22</f>
        <v>8.5738684333472412E-2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284" t="s">
        <v>33</v>
      </c>
      <c r="L27" s="285"/>
      <c r="M27" s="148">
        <f>N22</f>
        <v>3371010.4400000009</v>
      </c>
      <c r="N27" s="149">
        <f>M27/M29</f>
        <v>0.97417947184915132</v>
      </c>
    </row>
    <row r="28" spans="1:14" ht="15.75" thickBot="1" x14ac:dyDescent="0.3">
      <c r="A28" s="24">
        <v>19</v>
      </c>
      <c r="B28" s="166" t="s">
        <v>34</v>
      </c>
      <c r="C28" s="264">
        <f>[12]STA_SP4_ZO!$G$51</f>
        <v>16378</v>
      </c>
      <c r="D28" s="263">
        <f>[13]STA_SP4_ZO!$G$51</f>
        <v>49933</v>
      </c>
      <c r="E28" s="265">
        <f>[14]STA_SP4_ZO!$G$51</f>
        <v>9462</v>
      </c>
      <c r="F28" s="55">
        <f>[15]STA_SP4_ZO!$G$51</f>
        <v>8845</v>
      </c>
      <c r="G28" s="147">
        <f>[16]STA_SP4_ZO!$G$51</f>
        <v>4730.29</v>
      </c>
      <c r="H28" s="55">
        <f>SUM(C28:G28)</f>
        <v>89348.29</v>
      </c>
      <c r="I28" s="1"/>
      <c r="J28" s="97"/>
      <c r="K28" s="284" t="s">
        <v>34</v>
      </c>
      <c r="L28" s="285"/>
      <c r="M28" s="208">
        <f>H28</f>
        <v>89348.29</v>
      </c>
      <c r="N28" s="150">
        <f>M28/M29</f>
        <v>2.5820528150848676E-2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209">
        <f>M27+M28</f>
        <v>3460358.7300000009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0.18330513096557305</v>
      </c>
      <c r="D30" s="98">
        <f>D28/H28</f>
        <v>0.55885792554060076</v>
      </c>
      <c r="E30" s="25">
        <f>E28/H28</f>
        <v>0.10590018007059789</v>
      </c>
      <c r="F30" s="98">
        <f>F28/H28</f>
        <v>9.8994619818689317E-2</v>
      </c>
      <c r="G30" s="25">
        <f>G28/H28</f>
        <v>5.2942143604539048E-2</v>
      </c>
      <c r="H30" s="98">
        <f>H28/H28</f>
        <v>1</v>
      </c>
      <c r="I30" s="1"/>
      <c r="J30" s="1"/>
      <c r="K30" s="1"/>
      <c r="L30" s="1"/>
      <c r="M30" s="1"/>
      <c r="N30" s="1"/>
    </row>
    <row r="31" spans="1:14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4">
    <mergeCell ref="N2:N3"/>
    <mergeCell ref="A24:B24"/>
    <mergeCell ref="C1:K1"/>
    <mergeCell ref="A2:A3"/>
    <mergeCell ref="B2:B3"/>
    <mergeCell ref="C2:M2"/>
    <mergeCell ref="K28:L28"/>
    <mergeCell ref="A30:B30"/>
    <mergeCell ref="A26:A27"/>
    <mergeCell ref="B26:B27"/>
    <mergeCell ref="K27:L27"/>
    <mergeCell ref="K29:L29"/>
    <mergeCell ref="H26:H27"/>
    <mergeCell ref="C26:G2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workbookViewId="0">
      <selection activeCell="C21" sqref="C21"/>
    </sheetView>
  </sheetViews>
  <sheetFormatPr defaultRowHeight="15" x14ac:dyDescent="0.25"/>
  <cols>
    <col min="1" max="1" width="6.42578125" customWidth="1"/>
    <col min="2" max="2" width="25.5703125" customWidth="1"/>
  </cols>
  <sheetData>
    <row r="1" spans="1:14" ht="28.5" customHeight="1" thickBot="1" x14ac:dyDescent="0.3">
      <c r="A1" s="314" t="s">
        <v>101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207" t="s">
        <v>36</v>
      </c>
    </row>
    <row r="2" spans="1:14" ht="15.75" thickBot="1" x14ac:dyDescent="0.3">
      <c r="A2" s="317" t="s">
        <v>0</v>
      </c>
      <c r="B2" s="319" t="s">
        <v>1</v>
      </c>
      <c r="C2" s="349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23" t="s">
        <v>3</v>
      </c>
    </row>
    <row r="3" spans="1:14" ht="21" customHeight="1" thickBot="1" x14ac:dyDescent="0.3">
      <c r="A3" s="318"/>
      <c r="B3" s="320"/>
      <c r="C3" s="79" t="s">
        <v>69</v>
      </c>
      <c r="D3" s="33" t="s">
        <v>4</v>
      </c>
      <c r="E3" s="32" t="s">
        <v>5</v>
      </c>
      <c r="F3" s="33" t="s">
        <v>6</v>
      </c>
      <c r="G3" s="32" t="s">
        <v>7</v>
      </c>
      <c r="H3" s="33" t="s">
        <v>8</v>
      </c>
      <c r="I3" s="21" t="s">
        <v>94</v>
      </c>
      <c r="J3" s="33" t="s">
        <v>9</v>
      </c>
      <c r="K3" s="77" t="s">
        <v>38</v>
      </c>
      <c r="L3" s="228" t="s">
        <v>93</v>
      </c>
      <c r="M3" s="57" t="s">
        <v>11</v>
      </c>
      <c r="N3" s="324"/>
    </row>
    <row r="4" spans="1:14" ht="15.75" thickBot="1" x14ac:dyDescent="0.3">
      <c r="A4" s="34">
        <v>1</v>
      </c>
      <c r="B4" s="35" t="s">
        <v>12</v>
      </c>
      <c r="C4" s="153">
        <f>[1]STA_SP5_NO!$G$10</f>
        <v>16216.54</v>
      </c>
      <c r="D4" s="81">
        <f>[2]STA_SP5_NO!$G$10</f>
        <v>23002.14</v>
      </c>
      <c r="E4" s="153">
        <f>[3]STA_SP5_NO!$G$10</f>
        <v>15670</v>
      </c>
      <c r="F4" s="81">
        <f>[4]STA_SP5_NO!$G$10</f>
        <v>8589.4</v>
      </c>
      <c r="G4" s="153">
        <f>[5]STA_SP5_NO!$G$10</f>
        <v>9208</v>
      </c>
      <c r="H4" s="81">
        <f>[6]STA_SP5_NO!$G$10</f>
        <v>23088</v>
      </c>
      <c r="I4" s="153">
        <f>[7]STA_SP5_NO!$G$10</f>
        <v>3228</v>
      </c>
      <c r="J4" s="81">
        <f>[8]STA_SP5_NO!$G$10</f>
        <v>9540</v>
      </c>
      <c r="K4" s="153">
        <f>[9]STA_SP5_NO!$G$10</f>
        <v>8359.98</v>
      </c>
      <c r="L4" s="81">
        <f>'[10]СП-5 (н.о.)'!$G$11</f>
        <v>17997.740000000002</v>
      </c>
      <c r="M4" s="184">
        <f>[11]STA_SP5_NO!$G$10</f>
        <v>25310</v>
      </c>
      <c r="N4" s="154">
        <f t="shared" ref="N4:N21" si="0">SUM(C4:M4)</f>
        <v>160209.79999999999</v>
      </c>
    </row>
    <row r="5" spans="1:14" ht="15.75" thickBot="1" x14ac:dyDescent="0.3">
      <c r="A5" s="36">
        <v>2</v>
      </c>
      <c r="B5" s="37" t="s">
        <v>13</v>
      </c>
      <c r="C5" s="153">
        <f>[1]STA_SP5_NO!$G$11</f>
        <v>9114.7800000000007</v>
      </c>
      <c r="D5" s="81">
        <f>[2]STA_SP5_NO!$G$11</f>
        <v>4415.92</v>
      </c>
      <c r="E5" s="153">
        <f>[3]STA_SP5_NO!$G$11</f>
        <v>5443</v>
      </c>
      <c r="F5" s="81">
        <f>[4]STA_SP5_NO!$G$11</f>
        <v>5465.99</v>
      </c>
      <c r="G5" s="153">
        <f>[5]STA_SP5_NO!$G$11</f>
        <v>115</v>
      </c>
      <c r="H5" s="81">
        <f>[6]STA_SP5_NO!$G$11</f>
        <v>8787</v>
      </c>
      <c r="I5" s="153">
        <f>[7]STA_SP5_NO!$G$11</f>
        <v>0</v>
      </c>
      <c r="J5" s="81">
        <f>[8]STA_SP5_NO!$G$11</f>
        <v>3003</v>
      </c>
      <c r="K5" s="153">
        <f>[9]STA_SP5_NO!$G$11</f>
        <v>0</v>
      </c>
      <c r="L5" s="81">
        <f>'[10]СП-5 (н.о.)'!$G$12</f>
        <v>6003.48</v>
      </c>
      <c r="M5" s="184">
        <f>[11]STA_SP5_NO!$G$11</f>
        <v>5423</v>
      </c>
      <c r="N5" s="62">
        <f t="shared" si="0"/>
        <v>47771.17</v>
      </c>
    </row>
    <row r="6" spans="1:14" ht="15.75" thickBot="1" x14ac:dyDescent="0.3">
      <c r="A6" s="36">
        <v>3</v>
      </c>
      <c r="B6" s="37" t="s">
        <v>14</v>
      </c>
      <c r="C6" s="153">
        <f>[1]STA_SP5_NO!$G$12</f>
        <v>3692.55</v>
      </c>
      <c r="D6" s="81">
        <f>[2]STA_SP5_NO!$G$12</f>
        <v>7201.78</v>
      </c>
      <c r="E6" s="153">
        <f>[3]STA_SP5_NO!$G$12</f>
        <v>17247</v>
      </c>
      <c r="F6" s="81">
        <f>[4]STA_SP5_NO!$G$12</f>
        <v>14725.75</v>
      </c>
      <c r="G6" s="153">
        <f>[5]STA_SP5_NO!$G$12</f>
        <v>4775</v>
      </c>
      <c r="H6" s="81">
        <f>[6]STA_SP5_NO!$G$12</f>
        <v>11382</v>
      </c>
      <c r="I6" s="153">
        <f>[7]STA_SP5_NO!$G$12</f>
        <v>230</v>
      </c>
      <c r="J6" s="81">
        <f>[8]STA_SP5_NO!$G$12</f>
        <v>5134</v>
      </c>
      <c r="K6" s="153">
        <f>[9]STA_SP5_NO!$G$12</f>
        <v>10044.84</v>
      </c>
      <c r="L6" s="81">
        <f>'[10]СП-5 (н.о.)'!$G$13</f>
        <v>19592.87</v>
      </c>
      <c r="M6" s="184">
        <f>[11]STA_SP5_NO!$G$12</f>
        <v>6503</v>
      </c>
      <c r="N6" s="62">
        <f t="shared" si="0"/>
        <v>100528.79</v>
      </c>
    </row>
    <row r="7" spans="1:14" ht="15.75" thickBot="1" x14ac:dyDescent="0.3">
      <c r="A7" s="36">
        <v>4</v>
      </c>
      <c r="B7" s="37" t="s">
        <v>15</v>
      </c>
      <c r="C7" s="153">
        <f>[1]STA_SP5_NO!$G$13</f>
        <v>0</v>
      </c>
      <c r="D7" s="81">
        <f>[2]STA_SP5_NO!$G$13</f>
        <v>0</v>
      </c>
      <c r="E7" s="153">
        <f>[3]STA_SP5_NO!$G$13</f>
        <v>0</v>
      </c>
      <c r="F7" s="81">
        <f>[4]STA_SP5_NO!$G$13</f>
        <v>0</v>
      </c>
      <c r="G7" s="153">
        <f>[5]STA_SP5_NO!$G$13</f>
        <v>0</v>
      </c>
      <c r="H7" s="81">
        <f>[6]STA_SP5_NO!$G$13</f>
        <v>0</v>
      </c>
      <c r="I7" s="153">
        <f>[7]STA_SP5_NO!$G$13</f>
        <v>0</v>
      </c>
      <c r="J7" s="81">
        <f>[8]STA_SP5_NO!$G$13</f>
        <v>0</v>
      </c>
      <c r="K7" s="153">
        <f>[9]STA_SP5_NO!$G$13</f>
        <v>0</v>
      </c>
      <c r="L7" s="81">
        <f>'[10]СП-5 (н.о.)'!$G$14</f>
        <v>0</v>
      </c>
      <c r="M7" s="184">
        <f>[11]STA_SP5_NO!$G$13</f>
        <v>0</v>
      </c>
      <c r="N7" s="62">
        <f t="shared" si="0"/>
        <v>0</v>
      </c>
    </row>
    <row r="8" spans="1:14" ht="15.75" thickBot="1" x14ac:dyDescent="0.3">
      <c r="A8" s="36">
        <v>5</v>
      </c>
      <c r="B8" s="37" t="s">
        <v>16</v>
      </c>
      <c r="C8" s="153">
        <f>[1]STA_SP5_NO!$G$14</f>
        <v>0</v>
      </c>
      <c r="D8" s="81">
        <f>[2]STA_SP5_NO!$G$14</f>
        <v>0</v>
      </c>
      <c r="E8" s="153">
        <f>[3]STA_SP5_NO!$G$14</f>
        <v>0</v>
      </c>
      <c r="F8" s="81">
        <f>[4]STA_SP5_NO!$G$14</f>
        <v>0</v>
      </c>
      <c r="G8" s="153">
        <f>[5]STA_SP5_NO!$G$14</f>
        <v>0</v>
      </c>
      <c r="H8" s="81">
        <f>[6]STA_SP5_NO!$G$14</f>
        <v>0</v>
      </c>
      <c r="I8" s="153">
        <f>[7]STA_SP5_NO!$G$14</f>
        <v>0</v>
      </c>
      <c r="J8" s="81">
        <f>[8]STA_SP5_NO!$G$14</f>
        <v>0</v>
      </c>
      <c r="K8" s="153">
        <f>[9]STA_SP5_NO!$G$14</f>
        <v>0</v>
      </c>
      <c r="L8" s="81">
        <f>'[10]СП-5 (н.о.)'!$G$15</f>
        <v>0</v>
      </c>
      <c r="M8" s="184">
        <f>[11]STA_SP5_NO!$G$14</f>
        <v>0</v>
      </c>
      <c r="N8" s="62">
        <f t="shared" si="0"/>
        <v>0</v>
      </c>
    </row>
    <row r="9" spans="1:14" ht="15.75" thickBot="1" x14ac:dyDescent="0.3">
      <c r="A9" s="36">
        <v>6</v>
      </c>
      <c r="B9" s="37" t="s">
        <v>17</v>
      </c>
      <c r="C9" s="153">
        <f>[1]STA_SP5_NO!$G$15</f>
        <v>0</v>
      </c>
      <c r="D9" s="81">
        <f>[2]STA_SP5_NO!$G$15</f>
        <v>0</v>
      </c>
      <c r="E9" s="153">
        <f>[3]STA_SP5_NO!$G$15</f>
        <v>0</v>
      </c>
      <c r="F9" s="81">
        <f>[4]STA_SP5_NO!$G$15</f>
        <v>0</v>
      </c>
      <c r="G9" s="153">
        <f>[5]STA_SP5_NO!$G$15</f>
        <v>0</v>
      </c>
      <c r="H9" s="81">
        <f>[6]STA_SP5_NO!$G$15</f>
        <v>0</v>
      </c>
      <c r="I9" s="153">
        <f>[7]STA_SP5_NO!$G$15</f>
        <v>0</v>
      </c>
      <c r="J9" s="81">
        <f>[8]STA_SP5_NO!$G$15</f>
        <v>0</v>
      </c>
      <c r="K9" s="153">
        <f>[9]STA_SP5_NO!$G$15</f>
        <v>0</v>
      </c>
      <c r="L9" s="81">
        <f>'[10]СП-5 (н.о.)'!$G$16</f>
        <v>0</v>
      </c>
      <c r="M9" s="184">
        <f>[11]STA_SP5_NO!$G$15</f>
        <v>0</v>
      </c>
      <c r="N9" s="62">
        <f t="shared" si="0"/>
        <v>0</v>
      </c>
    </row>
    <row r="10" spans="1:14" ht="15.75" thickBot="1" x14ac:dyDescent="0.3">
      <c r="A10" s="36">
        <v>7</v>
      </c>
      <c r="B10" s="37" t="s">
        <v>18</v>
      </c>
      <c r="C10" s="153">
        <f>[1]STA_SP5_NO!$G$16</f>
        <v>402.71</v>
      </c>
      <c r="D10" s="81">
        <f>[2]STA_SP5_NO!$G$16</f>
        <v>0</v>
      </c>
      <c r="E10" s="153">
        <f>[3]STA_SP5_NO!$G$16</f>
        <v>684</v>
      </c>
      <c r="F10" s="81">
        <f>[4]STA_SP5_NO!$G$16</f>
        <v>0</v>
      </c>
      <c r="G10" s="153">
        <f>[5]STA_SP5_NO!$G$16</f>
        <v>0</v>
      </c>
      <c r="H10" s="81">
        <f>[6]STA_SP5_NO!$G$16</f>
        <v>5</v>
      </c>
      <c r="I10" s="153">
        <f>[7]STA_SP5_NO!$G$16</f>
        <v>0</v>
      </c>
      <c r="J10" s="81">
        <f>[8]STA_SP5_NO!$G$16</f>
        <v>0</v>
      </c>
      <c r="K10" s="153">
        <f>[9]STA_SP5_NO!$G$16</f>
        <v>0</v>
      </c>
      <c r="L10" s="81">
        <f>'[10]СП-5 (н.о.)'!$G$17</f>
        <v>263</v>
      </c>
      <c r="M10" s="184">
        <f>[11]STA_SP5_NO!$G$16</f>
        <v>98</v>
      </c>
      <c r="N10" s="62">
        <f t="shared" si="0"/>
        <v>1452.71</v>
      </c>
    </row>
    <row r="11" spans="1:14" ht="15.75" thickBot="1" x14ac:dyDescent="0.3">
      <c r="A11" s="36">
        <v>8</v>
      </c>
      <c r="B11" s="37" t="s">
        <v>19</v>
      </c>
      <c r="C11" s="153">
        <f>[1]STA_SP5_NO!$G$17</f>
        <v>5171.66</v>
      </c>
      <c r="D11" s="81">
        <f>[2]STA_SP5_NO!$G$17</f>
        <v>2504.2800000000002</v>
      </c>
      <c r="E11" s="153">
        <f>[3]STA_SP5_NO!$G$17</f>
        <v>736</v>
      </c>
      <c r="F11" s="81">
        <f>[4]STA_SP5_NO!$G$17</f>
        <v>1244.1400000000001</v>
      </c>
      <c r="G11" s="153">
        <f>[5]STA_SP5_NO!$G$17</f>
        <v>341</v>
      </c>
      <c r="H11" s="81">
        <f>[6]STA_SP5_NO!$G$17</f>
        <v>8595</v>
      </c>
      <c r="I11" s="153">
        <f>[7]STA_SP5_NO!$G$17</f>
        <v>50</v>
      </c>
      <c r="J11" s="81">
        <f>[8]STA_SP5_NO!$G$17</f>
        <v>2132</v>
      </c>
      <c r="K11" s="153">
        <f>[9]STA_SP5_NO!$G$17</f>
        <v>3682.32</v>
      </c>
      <c r="L11" s="81">
        <f>'[10]СП-5 (н.о.)'!$G$18</f>
        <v>10091.6</v>
      </c>
      <c r="M11" s="184">
        <f>[11]STA_SP5_NO!$G$17</f>
        <v>4149</v>
      </c>
      <c r="N11" s="62">
        <f t="shared" si="0"/>
        <v>38697</v>
      </c>
    </row>
    <row r="12" spans="1:14" ht="15.75" thickBot="1" x14ac:dyDescent="0.3">
      <c r="A12" s="36">
        <v>9</v>
      </c>
      <c r="B12" s="37" t="s">
        <v>20</v>
      </c>
      <c r="C12" s="153">
        <f>[1]STA_SP5_NO!$G$20</f>
        <v>19599.349999999999</v>
      </c>
      <c r="D12" s="81">
        <f>[2]STA_SP5_NO!$G$20</f>
        <v>2925.14</v>
      </c>
      <c r="E12" s="153">
        <f>[3]STA_SP5_NO!$G$20</f>
        <v>48035</v>
      </c>
      <c r="F12" s="81">
        <f>[4]STA_SP5_NO!$G$20</f>
        <v>13651.64</v>
      </c>
      <c r="G12" s="153">
        <f>[5]STA_SP5_NO!$G$20</f>
        <v>220</v>
      </c>
      <c r="H12" s="81">
        <f>[6]STA_SP5_NO!$G$20</f>
        <v>2421</v>
      </c>
      <c r="I12" s="153">
        <f>[7]STA_SP5_NO!$G$20</f>
        <v>0</v>
      </c>
      <c r="J12" s="81">
        <f>[8]STA_SP5_NO!$G$20</f>
        <v>2836</v>
      </c>
      <c r="K12" s="153">
        <f>[9]STA_SP5_NO!$G$20</f>
        <v>4233.3</v>
      </c>
      <c r="L12" s="81">
        <f>'[10]СП-5 (н.о.)'!$G$21</f>
        <v>3547.73</v>
      </c>
      <c r="M12" s="184">
        <f>[11]STA_SP5_NO!$G$20</f>
        <v>1442</v>
      </c>
      <c r="N12" s="62">
        <f t="shared" si="0"/>
        <v>98911.159999999989</v>
      </c>
    </row>
    <row r="13" spans="1:14" ht="15.75" thickBot="1" x14ac:dyDescent="0.3">
      <c r="A13" s="36">
        <v>10</v>
      </c>
      <c r="B13" s="37" t="s">
        <v>21</v>
      </c>
      <c r="C13" s="153">
        <f>[1]STA_SP5_NO!$G$26</f>
        <v>93351.72</v>
      </c>
      <c r="D13" s="81">
        <f>[2]STA_SP5_NO!$G$26</f>
        <v>244687.04</v>
      </c>
      <c r="E13" s="153">
        <f>[3]STA_SP5_NO!$G$26</f>
        <v>232535</v>
      </c>
      <c r="F13" s="81">
        <f>[4]STA_SP5_NO!$G$26</f>
        <v>188619.3</v>
      </c>
      <c r="G13" s="153">
        <f>[5]STA_SP5_NO!$G$26</f>
        <v>187593</v>
      </c>
      <c r="H13" s="81">
        <f>[6]STA_SP5_NO!$G$26</f>
        <v>163879</v>
      </c>
      <c r="I13" s="153">
        <f>[7]STA_SP5_NO!$G$26</f>
        <v>111404</v>
      </c>
      <c r="J13" s="81">
        <f>[8]STA_SP5_NO!$G$26</f>
        <v>230707</v>
      </c>
      <c r="K13" s="153">
        <f>[9]STA_SP5_NO!$G$26</f>
        <v>231183.04</v>
      </c>
      <c r="L13" s="81">
        <f>'[10]СП-5 (н.о.)'!$G$27</f>
        <v>175041.15000000002</v>
      </c>
      <c r="M13" s="184">
        <f>[11]STA_SP5_NO!$G$26</f>
        <v>219943</v>
      </c>
      <c r="N13" s="62">
        <f t="shared" si="0"/>
        <v>2078943.25</v>
      </c>
    </row>
    <row r="14" spans="1:14" ht="15.75" thickBot="1" x14ac:dyDescent="0.3">
      <c r="A14" s="36">
        <v>11</v>
      </c>
      <c r="B14" s="37" t="s">
        <v>22</v>
      </c>
      <c r="C14" s="153">
        <f>[1]STA_SP5_NO!$G$33</f>
        <v>0</v>
      </c>
      <c r="D14" s="81">
        <f>[2]STA_SP5_NO!$G$33</f>
        <v>0</v>
      </c>
      <c r="E14" s="153">
        <f>[3]STA_SP5_NO!$G$33</f>
        <v>0</v>
      </c>
      <c r="F14" s="81">
        <f>[4]STA_SP5_NO!$G$33</f>
        <v>0</v>
      </c>
      <c r="G14" s="153">
        <f>[5]STA_SP5_NO!$G$33</f>
        <v>0</v>
      </c>
      <c r="H14" s="81">
        <f>[6]STA_SP5_NO!$G$33</f>
        <v>0</v>
      </c>
      <c r="I14" s="153">
        <f>[7]STA_SP5_NO!$G$33</f>
        <v>0</v>
      </c>
      <c r="J14" s="81">
        <f>[8]STA_SP5_NO!$G$33</f>
        <v>0</v>
      </c>
      <c r="K14" s="153">
        <f>[9]STA_SP5_NO!$G$33</f>
        <v>0</v>
      </c>
      <c r="L14" s="81">
        <f>'[10]СП-5 (н.о.)'!$G$34</f>
        <v>0</v>
      </c>
      <c r="M14" s="184">
        <f>[11]STA_SP5_NO!$G$33</f>
        <v>0</v>
      </c>
      <c r="N14" s="62">
        <f t="shared" si="0"/>
        <v>0</v>
      </c>
    </row>
    <row r="15" spans="1:14" ht="15.75" thickBot="1" x14ac:dyDescent="0.3">
      <c r="A15" s="36">
        <v>12</v>
      </c>
      <c r="B15" s="37" t="s">
        <v>23</v>
      </c>
      <c r="C15" s="153">
        <f>[1]STA_SP5_NO!$G$34</f>
        <v>0</v>
      </c>
      <c r="D15" s="81">
        <f>[2]STA_SP5_NO!$G$34</f>
        <v>0</v>
      </c>
      <c r="E15" s="153">
        <f>[3]STA_SP5_NO!$G$34</f>
        <v>0</v>
      </c>
      <c r="F15" s="81">
        <f>[4]STA_SP5_NO!$G$34</f>
        <v>0</v>
      </c>
      <c r="G15" s="153">
        <f>[5]STA_SP5_NO!$G$34</f>
        <v>0</v>
      </c>
      <c r="H15" s="81">
        <f>[6]STA_SP5_NO!$G$34</f>
        <v>0</v>
      </c>
      <c r="I15" s="153">
        <f>[7]STA_SP5_NO!$G$34</f>
        <v>0</v>
      </c>
      <c r="J15" s="81">
        <f>[8]STA_SP5_NO!$G$34</f>
        <v>0</v>
      </c>
      <c r="K15" s="153">
        <f>[9]STA_SP5_NO!$G$34</f>
        <v>0</v>
      </c>
      <c r="L15" s="81">
        <f>'[10]СП-5 (н.о.)'!$G$35</f>
        <v>0</v>
      </c>
      <c r="M15" s="184">
        <f>[11]STA_SP5_NO!$G$34</f>
        <v>0</v>
      </c>
      <c r="N15" s="62">
        <f t="shared" si="0"/>
        <v>0</v>
      </c>
    </row>
    <row r="16" spans="1:14" ht="15.75" thickBot="1" x14ac:dyDescent="0.3">
      <c r="A16" s="36">
        <v>13</v>
      </c>
      <c r="B16" s="37" t="s">
        <v>24</v>
      </c>
      <c r="C16" s="153">
        <f>[1]STA_SP5_NO!$G$35</f>
        <v>3552.05</v>
      </c>
      <c r="D16" s="81">
        <f>[2]STA_SP5_NO!$G$35</f>
        <v>1592.42</v>
      </c>
      <c r="E16" s="153">
        <f>[3]STA_SP5_NO!$G$35</f>
        <v>1921</v>
      </c>
      <c r="F16" s="81">
        <f>[4]STA_SP5_NO!$G$35</f>
        <v>200</v>
      </c>
      <c r="G16" s="153">
        <f>[5]STA_SP5_NO!$G$35</f>
        <v>596</v>
      </c>
      <c r="H16" s="81">
        <f>[6]STA_SP5_NO!$G$35</f>
        <v>6106</v>
      </c>
      <c r="I16" s="153">
        <f>[7]STA_SP5_NO!$G$35</f>
        <v>94</v>
      </c>
      <c r="J16" s="81">
        <f>[8]STA_SP5_NO!$G$35</f>
        <v>3890</v>
      </c>
      <c r="K16" s="153">
        <f>[9]STA_SP5_NO!$G$35</f>
        <v>6677.83</v>
      </c>
      <c r="L16" s="81">
        <f>'[10]СП-5 (н.о.)'!$G$36</f>
        <v>3700</v>
      </c>
      <c r="M16" s="184">
        <f>[11]STA_SP5_NO!$G$35</f>
        <v>246</v>
      </c>
      <c r="N16" s="62">
        <f t="shared" si="0"/>
        <v>28575.300000000003</v>
      </c>
    </row>
    <row r="17" spans="1:14" ht="15.75" thickBot="1" x14ac:dyDescent="0.3">
      <c r="A17" s="36">
        <v>14</v>
      </c>
      <c r="B17" s="37" t="s">
        <v>25</v>
      </c>
      <c r="C17" s="153">
        <f>[1]STA_SP5_NO!$G$36</f>
        <v>0</v>
      </c>
      <c r="D17" s="81">
        <f>[2]STA_SP5_NO!$G$36</f>
        <v>0</v>
      </c>
      <c r="E17" s="153">
        <f>[3]STA_SP5_NO!$G$36</f>
        <v>0</v>
      </c>
      <c r="F17" s="81">
        <f>[4]STA_SP5_NO!$G$36</f>
        <v>0</v>
      </c>
      <c r="G17" s="153">
        <f>[5]STA_SP5_NO!$G$36</f>
        <v>0</v>
      </c>
      <c r="H17" s="81">
        <f>[6]STA_SP5_NO!$G$36</f>
        <v>0</v>
      </c>
      <c r="I17" s="153">
        <f>[7]STA_SP5_NO!$G$36</f>
        <v>0</v>
      </c>
      <c r="J17" s="81">
        <f>[8]STA_SP5_NO!$G$36</f>
        <v>0</v>
      </c>
      <c r="K17" s="153">
        <f>[9]STA_SP5_NO!$G$36</f>
        <v>0</v>
      </c>
      <c r="L17" s="81">
        <f>'[10]СП-5 (н.о.)'!$G$37</f>
        <v>0</v>
      </c>
      <c r="M17" s="184">
        <f>[11]STA_SP5_NO!$G$36</f>
        <v>0</v>
      </c>
      <c r="N17" s="62">
        <f t="shared" si="0"/>
        <v>0</v>
      </c>
    </row>
    <row r="18" spans="1:14" ht="15.75" thickBot="1" x14ac:dyDescent="0.3">
      <c r="A18" s="36">
        <v>15</v>
      </c>
      <c r="B18" s="37" t="s">
        <v>26</v>
      </c>
      <c r="C18" s="153">
        <f>[1]STA_SP5_NO!$G$37</f>
        <v>0</v>
      </c>
      <c r="D18" s="81">
        <f>[2]STA_SP5_NO!$G$37</f>
        <v>0</v>
      </c>
      <c r="E18" s="153">
        <f>[3]STA_SP5_NO!$G$37</f>
        <v>0</v>
      </c>
      <c r="F18" s="81">
        <f>[4]STA_SP5_NO!$G$37</f>
        <v>0</v>
      </c>
      <c r="G18" s="153">
        <f>[5]STA_SP5_NO!$G$37</f>
        <v>0</v>
      </c>
      <c r="H18" s="81">
        <f>[6]STA_SP5_NO!$G$37</f>
        <v>0</v>
      </c>
      <c r="I18" s="153">
        <f>[7]STA_SP5_NO!$G$37</f>
        <v>0</v>
      </c>
      <c r="J18" s="81">
        <f>[8]STA_SP5_NO!$G$37</f>
        <v>0</v>
      </c>
      <c r="K18" s="153">
        <f>[9]STA_SP5_NO!$G$37</f>
        <v>0</v>
      </c>
      <c r="L18" s="81">
        <f>'[10]СП-5 (н.о.)'!$G$38</f>
        <v>0</v>
      </c>
      <c r="M18" s="184">
        <f>[11]STA_SP5_NO!$G$37</f>
        <v>0</v>
      </c>
      <c r="N18" s="62">
        <f t="shared" si="0"/>
        <v>0</v>
      </c>
    </row>
    <row r="19" spans="1:14" ht="15.75" thickBot="1" x14ac:dyDescent="0.3">
      <c r="A19" s="36">
        <v>16</v>
      </c>
      <c r="B19" s="37" t="s">
        <v>27</v>
      </c>
      <c r="C19" s="153">
        <f>[1]STA_SP5_NO!$G$38</f>
        <v>0</v>
      </c>
      <c r="D19" s="81">
        <f>[2]STA_SP5_NO!$G$38</f>
        <v>0</v>
      </c>
      <c r="E19" s="153">
        <f>[3]STA_SP5_NO!$G$38</f>
        <v>296</v>
      </c>
      <c r="F19" s="81">
        <f>[4]STA_SP5_NO!$G$38</f>
        <v>0</v>
      </c>
      <c r="G19" s="153">
        <f>[5]STA_SP5_NO!$G$38</f>
        <v>0</v>
      </c>
      <c r="H19" s="81">
        <f>[6]STA_SP5_NO!$G$38</f>
        <v>0</v>
      </c>
      <c r="I19" s="153">
        <f>[7]STA_SP5_NO!$G$38</f>
        <v>0</v>
      </c>
      <c r="J19" s="81">
        <f>[8]STA_SP5_NO!$G$38</f>
        <v>0</v>
      </c>
      <c r="K19" s="153">
        <f>[9]STA_SP5_NO!$G$38</f>
        <v>0</v>
      </c>
      <c r="L19" s="81">
        <f>'[10]СП-5 (н.о.)'!$G$39</f>
        <v>0</v>
      </c>
      <c r="M19" s="184">
        <f>[11]STA_SP5_NO!$G$38</f>
        <v>0</v>
      </c>
      <c r="N19" s="62">
        <f t="shared" si="0"/>
        <v>296</v>
      </c>
    </row>
    <row r="20" spans="1:14" ht="15.75" thickBot="1" x14ac:dyDescent="0.3">
      <c r="A20" s="36">
        <v>17</v>
      </c>
      <c r="B20" s="37" t="s">
        <v>28</v>
      </c>
      <c r="C20" s="153">
        <f>[1]STA_SP5_NO!$G$39</f>
        <v>0</v>
      </c>
      <c r="D20" s="81">
        <f>[2]STA_SP5_NO!$G$39</f>
        <v>0</v>
      </c>
      <c r="E20" s="153">
        <f>[3]STA_SP5_NO!$G$39</f>
        <v>0</v>
      </c>
      <c r="F20" s="81">
        <f>[4]STA_SP5_NO!$G$39</f>
        <v>0</v>
      </c>
      <c r="G20" s="153">
        <f>[5]STA_SP5_NO!$G$39</f>
        <v>0</v>
      </c>
      <c r="H20" s="81">
        <f>[6]STA_SP5_NO!$G$39</f>
        <v>0</v>
      </c>
      <c r="I20" s="153">
        <f>[7]STA_SP5_NO!$G$39</f>
        <v>0</v>
      </c>
      <c r="J20" s="81">
        <f>[8]STA_SP5_NO!$G$39</f>
        <v>0</v>
      </c>
      <c r="K20" s="153">
        <f>[9]STA_SP5_NO!$G$39</f>
        <v>0</v>
      </c>
      <c r="L20" s="81">
        <f>'[10]СП-5 (н.о.)'!$G$40</f>
        <v>0</v>
      </c>
      <c r="M20" s="184">
        <f>[11]STA_SP5_NO!$G$39</f>
        <v>0</v>
      </c>
      <c r="N20" s="62">
        <f t="shared" si="0"/>
        <v>0</v>
      </c>
    </row>
    <row r="21" spans="1:14" ht="15.75" thickBot="1" x14ac:dyDescent="0.3">
      <c r="A21" s="38">
        <v>18</v>
      </c>
      <c r="B21" s="39" t="s">
        <v>29</v>
      </c>
      <c r="C21" s="153">
        <f>[1]STA_SP5_NO!$G$40</f>
        <v>860.94</v>
      </c>
      <c r="D21" s="81">
        <f>[2]STA_SP5_NO!$G$40</f>
        <v>1098.2</v>
      </c>
      <c r="E21" s="153">
        <f>[3]STA_SP5_NO!$G$40</f>
        <v>2910</v>
      </c>
      <c r="F21" s="81">
        <f>[4]STA_SP5_NO!$G$40</f>
        <v>2156.08</v>
      </c>
      <c r="G21" s="153">
        <f>[5]STA_SP5_NO!$G$40</f>
        <v>1071</v>
      </c>
      <c r="H21" s="81">
        <f>[6]STA_SP5_NO!$G$40</f>
        <v>1557</v>
      </c>
      <c r="I21" s="153">
        <f>[7]STA_SP5_NO!$G$40</f>
        <v>706</v>
      </c>
      <c r="J21" s="81">
        <f>[8]STA_SP5_NO!$G$40</f>
        <v>565</v>
      </c>
      <c r="K21" s="153">
        <f>[9]STA_SP5_NO!$G$40</f>
        <v>2044.46</v>
      </c>
      <c r="L21" s="81">
        <f>'[10]СП-5 (н.о.)'!$G$41</f>
        <v>2400</v>
      </c>
      <c r="M21" s="184">
        <f>[11]STA_SP5_NO!$G$40</f>
        <v>2130</v>
      </c>
      <c r="N21" s="155">
        <f t="shared" si="0"/>
        <v>17498.68</v>
      </c>
    </row>
    <row r="22" spans="1:14" ht="15.75" thickBot="1" x14ac:dyDescent="0.3">
      <c r="A22" s="40"/>
      <c r="B22" s="41" t="s">
        <v>30</v>
      </c>
      <c r="C22" s="45">
        <f t="shared" ref="C22:M22" si="1">SUM(C4:C21)</f>
        <v>151962.29999999999</v>
      </c>
      <c r="D22" s="46">
        <f>SUM(D4:D21)</f>
        <v>287426.92</v>
      </c>
      <c r="E22" s="45">
        <f t="shared" si="1"/>
        <v>325477</v>
      </c>
      <c r="F22" s="46">
        <f t="shared" si="1"/>
        <v>234652.29999999996</v>
      </c>
      <c r="G22" s="88">
        <f t="shared" si="1"/>
        <v>203919</v>
      </c>
      <c r="H22" s="46">
        <f t="shared" si="1"/>
        <v>225820</v>
      </c>
      <c r="I22" s="45">
        <f>SUM(I4:I21)</f>
        <v>115712</v>
      </c>
      <c r="J22" s="46">
        <f>SUM(J4:J21)</f>
        <v>257807</v>
      </c>
      <c r="K22" s="88">
        <f t="shared" si="1"/>
        <v>266225.77</v>
      </c>
      <c r="L22" s="46">
        <f>SUM(L4:L21)</f>
        <v>238637.57</v>
      </c>
      <c r="M22" s="59">
        <f t="shared" si="1"/>
        <v>265244</v>
      </c>
      <c r="N22" s="43">
        <f>SUM(N4:N21)</f>
        <v>2572883.86</v>
      </c>
    </row>
    <row r="23" spans="1:14" ht="15.75" thickBot="1" x14ac:dyDescent="0.3">
      <c r="A23" s="1"/>
      <c r="B23" s="1"/>
      <c r="C23" s="1"/>
      <c r="D23" s="1"/>
      <c r="E23" s="1"/>
      <c r="F23" s="1"/>
      <c r="G23" s="1"/>
      <c r="H23" s="1"/>
      <c r="I23" s="156"/>
      <c r="J23" s="1"/>
      <c r="K23" s="1"/>
      <c r="L23" s="1"/>
      <c r="M23" s="1"/>
      <c r="N23" s="1"/>
    </row>
    <row r="24" spans="1:14" ht="15.75" thickBot="1" x14ac:dyDescent="0.3">
      <c r="A24" s="325" t="s">
        <v>31</v>
      </c>
      <c r="B24" s="326"/>
      <c r="C24" s="52">
        <f>C22/N22</f>
        <v>5.9063023544327416E-2</v>
      </c>
      <c r="D24" s="51">
        <f>D22/N22</f>
        <v>0.11171391156381229</v>
      </c>
      <c r="E24" s="52">
        <f>E22/N22</f>
        <v>0.12650279519418339</v>
      </c>
      <c r="F24" s="51">
        <f>F22/N22</f>
        <v>9.120205682350542E-2</v>
      </c>
      <c r="G24" s="52">
        <f>G22/N22</f>
        <v>7.9256978198774974E-2</v>
      </c>
      <c r="H24" s="51">
        <f>H22/N22</f>
        <v>8.7769216291014404E-2</v>
      </c>
      <c r="I24" s="52">
        <f>I22/N22</f>
        <v>4.4973658468983518E-2</v>
      </c>
      <c r="J24" s="51">
        <f>J22/N22</f>
        <v>0.10020156914506044</v>
      </c>
      <c r="K24" s="52">
        <f>K22/N22</f>
        <v>0.10347368341764172</v>
      </c>
      <c r="L24" s="51">
        <f>L22/N22</f>
        <v>9.2751007424019524E-2</v>
      </c>
      <c r="M24" s="52">
        <f>M22/N22</f>
        <v>0.10309209992867692</v>
      </c>
      <c r="N24" s="51">
        <f>N22/N22</f>
        <v>1</v>
      </c>
    </row>
    <row r="25" spans="1:14" ht="15.75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thickBot="1" x14ac:dyDescent="0.3">
      <c r="A26" s="294" t="s">
        <v>0</v>
      </c>
      <c r="B26" s="300" t="s">
        <v>1</v>
      </c>
      <c r="C26" s="341" t="s">
        <v>90</v>
      </c>
      <c r="D26" s="342"/>
      <c r="E26" s="343"/>
      <c r="F26" s="343"/>
      <c r="G26" s="344"/>
      <c r="H26" s="339" t="s">
        <v>3</v>
      </c>
      <c r="I26" s="1"/>
      <c r="J26" s="1"/>
      <c r="K26" s="1"/>
      <c r="L26" s="1"/>
      <c r="M26" s="1"/>
      <c r="N26" s="1"/>
    </row>
    <row r="27" spans="1:14" ht="15.75" thickBot="1" x14ac:dyDescent="0.3">
      <c r="A27" s="295"/>
      <c r="B27" s="301"/>
      <c r="C27" s="259" t="s">
        <v>11</v>
      </c>
      <c r="D27" s="262" t="s">
        <v>32</v>
      </c>
      <c r="E27" s="261" t="s">
        <v>7</v>
      </c>
      <c r="F27" s="165" t="s">
        <v>9</v>
      </c>
      <c r="G27" s="227" t="s">
        <v>4</v>
      </c>
      <c r="H27" s="340"/>
      <c r="I27" s="1"/>
      <c r="J27" s="97"/>
      <c r="K27" s="284" t="s">
        <v>33</v>
      </c>
      <c r="L27" s="285"/>
      <c r="M27" s="148">
        <f>N22</f>
        <v>2572883.86</v>
      </c>
      <c r="N27" s="149">
        <f>M27/M29</f>
        <v>0.9879311334762928</v>
      </c>
    </row>
    <row r="28" spans="1:14" ht="15.75" thickBot="1" x14ac:dyDescent="0.3">
      <c r="A28" s="24">
        <v>19</v>
      </c>
      <c r="B28" s="166" t="s">
        <v>34</v>
      </c>
      <c r="C28" s="264">
        <f>[12]STA_SP4_ZO!$H$51</f>
        <v>2643</v>
      </c>
      <c r="D28" s="263">
        <f>[13]STA_SP4_ZO!$H$51</f>
        <v>17697</v>
      </c>
      <c r="E28" s="265">
        <f>[14]STA_SP4_ZO!$H$51</f>
        <v>9335</v>
      </c>
      <c r="F28" s="55">
        <f>[15]STA_SP4_ZO!$H$51</f>
        <v>1531</v>
      </c>
      <c r="G28" s="147">
        <f>[16]STA_SP4_ZO!$H$51</f>
        <v>225.13</v>
      </c>
      <c r="H28" s="55">
        <f>SUM(C28:G28)</f>
        <v>31431.13</v>
      </c>
      <c r="I28" s="1"/>
      <c r="J28" s="97"/>
      <c r="K28" s="284" t="s">
        <v>34</v>
      </c>
      <c r="L28" s="285"/>
      <c r="M28" s="208">
        <f>H28</f>
        <v>31431.13</v>
      </c>
      <c r="N28" s="150">
        <f>M28/M29</f>
        <v>1.2068866523707259E-2</v>
      </c>
    </row>
    <row r="29" spans="1:14" ht="15.75" thickBot="1" x14ac:dyDescent="0.3">
      <c r="A29" s="12"/>
      <c r="B29" s="20"/>
      <c r="C29" s="1"/>
      <c r="D29" s="1"/>
      <c r="E29" s="1"/>
      <c r="F29" s="1"/>
      <c r="G29" s="1"/>
      <c r="H29" s="1"/>
      <c r="I29" s="1"/>
      <c r="J29" s="97"/>
      <c r="K29" s="284" t="s">
        <v>3</v>
      </c>
      <c r="L29" s="285"/>
      <c r="M29" s="209">
        <f>M27+M28</f>
        <v>2604314.9899999998</v>
      </c>
      <c r="N29" s="152">
        <f>M29/M29</f>
        <v>1</v>
      </c>
    </row>
    <row r="30" spans="1:14" ht="15.75" thickBot="1" x14ac:dyDescent="0.3">
      <c r="A30" s="288" t="s">
        <v>35</v>
      </c>
      <c r="B30" s="289"/>
      <c r="C30" s="25">
        <f>C28/H28</f>
        <v>8.4088608968242634E-2</v>
      </c>
      <c r="D30" s="98">
        <f>D28/H28</f>
        <v>0.56304052701891405</v>
      </c>
      <c r="E30" s="25">
        <f>E28/H28</f>
        <v>0.29699854889086075</v>
      </c>
      <c r="F30" s="98">
        <f>F28/H28</f>
        <v>4.8709670953605545E-2</v>
      </c>
      <c r="G30" s="25">
        <f>G28/H28</f>
        <v>7.1626441683770191E-3</v>
      </c>
      <c r="H30" s="98">
        <f>H28/H28</f>
        <v>1</v>
      </c>
      <c r="I30" s="1"/>
      <c r="J30" s="1"/>
      <c r="K30" s="1"/>
      <c r="L30" s="1"/>
      <c r="M30" s="1"/>
      <c r="N30" s="1"/>
    </row>
  </sheetData>
  <mergeCells count="14">
    <mergeCell ref="N2:N3"/>
    <mergeCell ref="A24:B24"/>
    <mergeCell ref="K29:L29"/>
    <mergeCell ref="A30:B30"/>
    <mergeCell ref="A1:M1"/>
    <mergeCell ref="A26:A27"/>
    <mergeCell ref="B26:B27"/>
    <mergeCell ref="C26:G26"/>
    <mergeCell ref="H26:H27"/>
    <mergeCell ref="K27:L27"/>
    <mergeCell ref="K28:L28"/>
    <mergeCell ref="A2:A3"/>
    <mergeCell ref="B2:B3"/>
    <mergeCell ref="C2:M2"/>
  </mergeCells>
  <pageMargins left="0.7" right="0.7" top="0.75" bottom="0.75" header="0.3" footer="0.3"/>
  <pageSetup paperSize="9" scale="9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activeCell="Q6" sqref="Q6"/>
    </sheetView>
  </sheetViews>
  <sheetFormatPr defaultRowHeight="15" x14ac:dyDescent="0.25"/>
  <cols>
    <col min="1" max="1" width="3.85546875" customWidth="1"/>
    <col min="2" max="2" width="27.85546875" customWidth="1"/>
  </cols>
  <sheetData>
    <row r="1" spans="1:14" ht="24.75" customHeight="1" thickBot="1" x14ac:dyDescent="0.3">
      <c r="A1" s="29"/>
      <c r="B1" s="29"/>
      <c r="C1" s="314" t="s">
        <v>102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60"/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x14ac:dyDescent="0.25">
      <c r="A3" s="351"/>
      <c r="B3" s="353"/>
      <c r="C3" s="361" t="s">
        <v>69</v>
      </c>
      <c r="D3" s="355" t="s">
        <v>4</v>
      </c>
      <c r="E3" s="357" t="s">
        <v>5</v>
      </c>
      <c r="F3" s="355" t="s">
        <v>6</v>
      </c>
      <c r="G3" s="357" t="s">
        <v>7</v>
      </c>
      <c r="H3" s="355" t="s">
        <v>8</v>
      </c>
      <c r="I3" s="357" t="s">
        <v>94</v>
      </c>
      <c r="J3" s="319" t="s">
        <v>9</v>
      </c>
      <c r="K3" s="358" t="s">
        <v>38</v>
      </c>
      <c r="L3" s="319" t="s">
        <v>93</v>
      </c>
      <c r="M3" s="363" t="s">
        <v>11</v>
      </c>
      <c r="N3" s="360"/>
    </row>
    <row r="4" spans="1:14" ht="15.75" thickBot="1" x14ac:dyDescent="0.3">
      <c r="A4" s="352"/>
      <c r="B4" s="354"/>
      <c r="C4" s="362"/>
      <c r="D4" s="356"/>
      <c r="E4" s="352"/>
      <c r="F4" s="356"/>
      <c r="G4" s="352"/>
      <c r="H4" s="356"/>
      <c r="I4" s="352"/>
      <c r="J4" s="352"/>
      <c r="K4" s="359"/>
      <c r="L4" s="352"/>
      <c r="M4" s="364"/>
      <c r="N4" s="354"/>
    </row>
    <row r="5" spans="1:14" ht="15.75" thickBot="1" x14ac:dyDescent="0.3">
      <c r="A5" s="34">
        <v>1</v>
      </c>
      <c r="B5" s="35" t="s">
        <v>39</v>
      </c>
      <c r="C5" s="153">
        <f>[1]STA_SP2_NO!$C$11</f>
        <v>29354</v>
      </c>
      <c r="D5" s="81">
        <f>[2]STA_SP2_NO!$C$11</f>
        <v>46660</v>
      </c>
      <c r="E5" s="153">
        <f>[3]STA_SP2_NO!$C$11</f>
        <v>38104</v>
      </c>
      <c r="F5" s="81">
        <f>[4]STA_SP2_NO!$C$11</f>
        <v>44594</v>
      </c>
      <c r="G5" s="153">
        <f>[5]STA_SP2_NO!$C$11</f>
        <v>77911</v>
      </c>
      <c r="H5" s="159">
        <f>[6]STA_SP2_NO!$C$11</f>
        <v>48034</v>
      </c>
      <c r="I5" s="153">
        <f>[7]STA_SP2_NO!$C$11</f>
        <v>54666</v>
      </c>
      <c r="J5" s="81">
        <f>[8]STA_SP2_NO!$C$11</f>
        <v>81951</v>
      </c>
      <c r="K5" s="153">
        <f>[9]STA_SP2_NO!$C$11</f>
        <v>56938</v>
      </c>
      <c r="L5" s="81">
        <f>'[10]СП-2 (н.о.)'!$C$12</f>
        <v>34257</v>
      </c>
      <c r="M5" s="153">
        <f>[11]STA_SP2_NO!$C$11</f>
        <v>60333</v>
      </c>
      <c r="N5" s="154">
        <f t="shared" ref="N5:N17" si="0">SUM(C5:M5)</f>
        <v>572802</v>
      </c>
    </row>
    <row r="6" spans="1:14" ht="15.75" thickBot="1" x14ac:dyDescent="0.3">
      <c r="A6" s="36">
        <v>2</v>
      </c>
      <c r="B6" s="37" t="s">
        <v>40</v>
      </c>
      <c r="C6" s="153">
        <f>[1]STA_SP2_NO!$C$12</f>
        <v>3114</v>
      </c>
      <c r="D6" s="81">
        <f>[2]STA_SP2_NO!$C$12</f>
        <v>5573</v>
      </c>
      <c r="E6" s="153">
        <f>[3]STA_SP2_NO!$C$12</f>
        <v>3835</v>
      </c>
      <c r="F6" s="81">
        <f>[4]STA_SP2_NO!$C$12</f>
        <v>6520</v>
      </c>
      <c r="G6" s="153">
        <f>[5]STA_SP2_NO!$C$12</f>
        <v>7129</v>
      </c>
      <c r="H6" s="159">
        <f>[6]STA_SP2_NO!$C$12</f>
        <v>3951</v>
      </c>
      <c r="I6" s="153">
        <f>[7]STA_SP2_NO!$C$12</f>
        <v>4659</v>
      </c>
      <c r="J6" s="81">
        <f>[8]STA_SP2_NO!$C$12</f>
        <v>8695</v>
      </c>
      <c r="K6" s="153">
        <f>[9]STA_SP2_NO!$C$12</f>
        <v>5523</v>
      </c>
      <c r="L6" s="81">
        <f>'[10]СП-2 (н.о.)'!$C$13</f>
        <v>4365</v>
      </c>
      <c r="M6" s="153">
        <f>[11]STA_SP2_NO!$C$12</f>
        <v>5411</v>
      </c>
      <c r="N6" s="62">
        <f t="shared" si="0"/>
        <v>58775</v>
      </c>
    </row>
    <row r="7" spans="1:14" ht="15.75" thickBot="1" x14ac:dyDescent="0.3">
      <c r="A7" s="36">
        <v>3</v>
      </c>
      <c r="B7" s="37" t="s">
        <v>41</v>
      </c>
      <c r="C7" s="153">
        <f>[1]STA_SP2_NO!$C$13</f>
        <v>217</v>
      </c>
      <c r="D7" s="81">
        <f>[2]STA_SP2_NO!$C$13</f>
        <v>382</v>
      </c>
      <c r="E7" s="153">
        <f>[3]STA_SP2_NO!$C$13</f>
        <v>211</v>
      </c>
      <c r="F7" s="81">
        <f>[4]STA_SP2_NO!$C$13</f>
        <v>393</v>
      </c>
      <c r="G7" s="153">
        <f>[5]STA_SP2_NO!$C$13</f>
        <v>408</v>
      </c>
      <c r="H7" s="159">
        <f>[6]STA_SP2_NO!$C$13</f>
        <v>746</v>
      </c>
      <c r="I7" s="153">
        <f>[7]STA_SP2_NO!$C$13</f>
        <v>282</v>
      </c>
      <c r="J7" s="81">
        <f>[8]STA_SP2_NO!$C$13</f>
        <v>742</v>
      </c>
      <c r="K7" s="153">
        <f>[9]STA_SP2_NO!$C$13</f>
        <v>342</v>
      </c>
      <c r="L7" s="81">
        <f>'[10]СП-2 (н.о.)'!$C$14</f>
        <v>322</v>
      </c>
      <c r="M7" s="153">
        <f>[11]STA_SP2_NO!$C$13</f>
        <v>199</v>
      </c>
      <c r="N7" s="62">
        <f t="shared" si="0"/>
        <v>4244</v>
      </c>
    </row>
    <row r="8" spans="1:14" ht="15.75" thickBot="1" x14ac:dyDescent="0.3">
      <c r="A8" s="36">
        <v>4</v>
      </c>
      <c r="B8" s="37" t="s">
        <v>42</v>
      </c>
      <c r="C8" s="153">
        <f>[1]STA_SP2_NO!$C$14</f>
        <v>545</v>
      </c>
      <c r="D8" s="81">
        <f>[2]STA_SP2_NO!$C$14</f>
        <v>670</v>
      </c>
      <c r="E8" s="153">
        <f>[3]STA_SP2_NO!$C$14</f>
        <v>395</v>
      </c>
      <c r="F8" s="81">
        <f>[4]STA_SP2_NO!$C$14</f>
        <v>514</v>
      </c>
      <c r="G8" s="153">
        <f>[5]STA_SP2_NO!$C$14</f>
        <v>1262</v>
      </c>
      <c r="H8" s="159">
        <f>[6]STA_SP2_NO!$C$14</f>
        <v>502</v>
      </c>
      <c r="I8" s="153">
        <f>[7]STA_SP2_NO!$C$14</f>
        <v>648</v>
      </c>
      <c r="J8" s="81">
        <f>[8]STA_SP2_NO!$C$14</f>
        <v>794</v>
      </c>
      <c r="K8" s="153">
        <f>[9]STA_SP2_NO!$C$14</f>
        <v>1070</v>
      </c>
      <c r="L8" s="81">
        <f>'[10]СП-2 (н.о.)'!$C$15</f>
        <v>491</v>
      </c>
      <c r="M8" s="153">
        <f>[11]STA_SP2_NO!$C$14</f>
        <v>793</v>
      </c>
      <c r="N8" s="62">
        <f t="shared" si="0"/>
        <v>7684</v>
      </c>
    </row>
    <row r="9" spans="1:14" ht="15.75" thickBot="1" x14ac:dyDescent="0.3">
      <c r="A9" s="36">
        <v>5</v>
      </c>
      <c r="B9" s="37" t="s">
        <v>43</v>
      </c>
      <c r="C9" s="153">
        <f>[1]STA_SP2_NO!$C$15</f>
        <v>35</v>
      </c>
      <c r="D9" s="81">
        <f>[2]STA_SP2_NO!$C$15</f>
        <v>37</v>
      </c>
      <c r="E9" s="153">
        <f>[3]STA_SP2_NO!$C$15</f>
        <v>136</v>
      </c>
      <c r="F9" s="81">
        <f>[4]STA_SP2_NO!$C$15</f>
        <v>57</v>
      </c>
      <c r="G9" s="153">
        <f>[5]STA_SP2_NO!$C$15</f>
        <v>86</v>
      </c>
      <c r="H9" s="159">
        <f>[6]STA_SP2_NO!$C$15</f>
        <v>43</v>
      </c>
      <c r="I9" s="153">
        <f>[7]STA_SP2_NO!$C$15</f>
        <v>190</v>
      </c>
      <c r="J9" s="81">
        <f>[8]STA_SP2_NO!$C$15</f>
        <v>59</v>
      </c>
      <c r="K9" s="153">
        <f>[9]STA_SP2_NO!$C$15</f>
        <v>305</v>
      </c>
      <c r="L9" s="81">
        <f>'[10]СП-2 (н.о.)'!$C$16</f>
        <v>46</v>
      </c>
      <c r="M9" s="153">
        <f>[11]STA_SP2_NO!$C$15</f>
        <v>49</v>
      </c>
      <c r="N9" s="62">
        <f t="shared" si="0"/>
        <v>1043</v>
      </c>
    </row>
    <row r="10" spans="1:14" ht="15.75" thickBot="1" x14ac:dyDescent="0.3">
      <c r="A10" s="36">
        <v>6</v>
      </c>
      <c r="B10" s="37" t="s">
        <v>44</v>
      </c>
      <c r="C10" s="153">
        <f>[1]STA_SP2_NO!$C$16</f>
        <v>2566</v>
      </c>
      <c r="D10" s="81">
        <f>[2]STA_SP2_NO!$C$16</f>
        <v>2961</v>
      </c>
      <c r="E10" s="153">
        <f>[3]STA_SP2_NO!$C$16</f>
        <v>1526</v>
      </c>
      <c r="F10" s="81">
        <f>[4]STA_SP2_NO!$C$16</f>
        <v>4070</v>
      </c>
      <c r="G10" s="153">
        <f>[5]STA_SP2_NO!$C$16</f>
        <v>4109</v>
      </c>
      <c r="H10" s="159">
        <f>[6]STA_SP2_NO!$C$16</f>
        <v>2978</v>
      </c>
      <c r="I10" s="153">
        <f>[7]STA_SP2_NO!$C$16</f>
        <v>3735</v>
      </c>
      <c r="J10" s="81">
        <f>[8]STA_SP2_NO!$C$16</f>
        <v>5187</v>
      </c>
      <c r="K10" s="153">
        <f>[9]STA_SP2_NO!$C$16</f>
        <v>4034</v>
      </c>
      <c r="L10" s="81">
        <f>'[10]СП-2 (н.о.)'!$C$17</f>
        <v>2043</v>
      </c>
      <c r="M10" s="153">
        <f>[11]STA_SP2_NO!$C$16</f>
        <v>5033</v>
      </c>
      <c r="N10" s="62">
        <f t="shared" si="0"/>
        <v>38242</v>
      </c>
    </row>
    <row r="11" spans="1:14" ht="15.75" thickBot="1" x14ac:dyDescent="0.3">
      <c r="A11" s="36">
        <v>7</v>
      </c>
      <c r="B11" s="37" t="s">
        <v>45</v>
      </c>
      <c r="C11" s="153">
        <f>[1]STA_SP2_NO!$C$17</f>
        <v>837</v>
      </c>
      <c r="D11" s="81">
        <f>[2]STA_SP2_NO!$C$17</f>
        <v>1733</v>
      </c>
      <c r="E11" s="153">
        <f>[3]STA_SP2_NO!$C$17</f>
        <v>824</v>
      </c>
      <c r="F11" s="81">
        <f>[4]STA_SP2_NO!$C$17</f>
        <v>1582</v>
      </c>
      <c r="G11" s="153">
        <f>[5]STA_SP2_NO!$C$17</f>
        <v>1460</v>
      </c>
      <c r="H11" s="159">
        <f>[6]STA_SP2_NO!$C$17</f>
        <v>782</v>
      </c>
      <c r="I11" s="153">
        <f>[7]STA_SP2_NO!$C$17</f>
        <v>947</v>
      </c>
      <c r="J11" s="81">
        <f>[8]STA_SP2_NO!$C$17</f>
        <v>1774</v>
      </c>
      <c r="K11" s="153">
        <f>[9]STA_SP2_NO!$C$17</f>
        <v>1549</v>
      </c>
      <c r="L11" s="81">
        <f>'[10]СП-2 (н.о.)'!$C$18</f>
        <v>1123</v>
      </c>
      <c r="M11" s="153">
        <f>[11]STA_SP2_NO!$C$17</f>
        <v>1249</v>
      </c>
      <c r="N11" s="62">
        <f t="shared" si="0"/>
        <v>13860</v>
      </c>
    </row>
    <row r="12" spans="1:14" ht="15.75" thickBot="1" x14ac:dyDescent="0.3">
      <c r="A12" s="36">
        <v>8</v>
      </c>
      <c r="B12" s="37" t="s">
        <v>46</v>
      </c>
      <c r="C12" s="153">
        <f>[1]STA_SP2_NO!$C$18</f>
        <v>159</v>
      </c>
      <c r="D12" s="81">
        <f>[2]STA_SP2_NO!$C$18</f>
        <v>98</v>
      </c>
      <c r="E12" s="153">
        <f>[3]STA_SP2_NO!$C$18</f>
        <v>281</v>
      </c>
      <c r="F12" s="81">
        <f>[4]STA_SP2_NO!$C$18</f>
        <v>144</v>
      </c>
      <c r="G12" s="153">
        <f>[5]STA_SP2_NO!$C$18</f>
        <v>262</v>
      </c>
      <c r="H12" s="159">
        <f>[6]STA_SP2_NO!$C$18</f>
        <v>98</v>
      </c>
      <c r="I12" s="153">
        <f>[7]STA_SP2_NO!$C$18</f>
        <v>0</v>
      </c>
      <c r="J12" s="81">
        <f>[8]STA_SP2_NO!$C$18</f>
        <v>288</v>
      </c>
      <c r="K12" s="153">
        <f>[9]STA_SP2_NO!$C$18</f>
        <v>368</v>
      </c>
      <c r="L12" s="81">
        <f>'[10]СП-2 (н.о.)'!$C$19</f>
        <v>119</v>
      </c>
      <c r="M12" s="153">
        <f>[11]STA_SP2_NO!$C$18</f>
        <v>218</v>
      </c>
      <c r="N12" s="62">
        <f t="shared" si="0"/>
        <v>2035</v>
      </c>
    </row>
    <row r="13" spans="1:14" ht="23.25" thickBot="1" x14ac:dyDescent="0.3">
      <c r="A13" s="36">
        <v>9</v>
      </c>
      <c r="B13" s="61" t="s">
        <v>47</v>
      </c>
      <c r="C13" s="153">
        <f>[1]STA_SP2_NO!$C$19</f>
        <v>0</v>
      </c>
      <c r="D13" s="81">
        <f>[2]STA_SP2_NO!$C$19</f>
        <v>0</v>
      </c>
      <c r="E13" s="153">
        <f>[3]STA_SP2_NO!$C$19</f>
        <v>0</v>
      </c>
      <c r="F13" s="81">
        <f>[4]STA_SP2_NO!$C$19</f>
        <v>0</v>
      </c>
      <c r="G13" s="153">
        <f>[5]STA_SP2_NO!$C$19</f>
        <v>0</v>
      </c>
      <c r="H13" s="159">
        <f>[6]STA_SP2_NO!$C$19</f>
        <v>0</v>
      </c>
      <c r="I13" s="153">
        <f>[7]STA_SP2_NO!$C$19</f>
        <v>0</v>
      </c>
      <c r="J13" s="81">
        <f>[8]STA_SP2_NO!$C$19</f>
        <v>0</v>
      </c>
      <c r="K13" s="153">
        <f>[9]STA_SP2_NO!$C$19</f>
        <v>0</v>
      </c>
      <c r="L13" s="81">
        <f>'[10]СП-2 (н.о.)'!$C$20</f>
        <v>0</v>
      </c>
      <c r="M13" s="153">
        <f>[11]STA_SP2_NO!$C$19</f>
        <v>0</v>
      </c>
      <c r="N13" s="62">
        <f t="shared" si="0"/>
        <v>0</v>
      </c>
    </row>
    <row r="14" spans="1:14" ht="23.25" thickBot="1" x14ac:dyDescent="0.3">
      <c r="A14" s="36">
        <v>10</v>
      </c>
      <c r="B14" s="61" t="s">
        <v>48</v>
      </c>
      <c r="C14" s="75">
        <f>[1]STA_SP2_NO!$C$20</f>
        <v>0</v>
      </c>
      <c r="D14" s="81">
        <f>[2]STA_SP2_NO!$C$20</f>
        <v>0</v>
      </c>
      <c r="E14" s="153">
        <f>[3]STA_SP2_NO!$C$20</f>
        <v>0</v>
      </c>
      <c r="F14" s="81">
        <f>[4]STA_SP2_NO!$C$20</f>
        <v>0</v>
      </c>
      <c r="G14" s="153">
        <f>[5]STA_SP2_NO!$C$20</f>
        <v>0</v>
      </c>
      <c r="H14" s="159">
        <f>[6]STA_SP2_NO!$C$20</f>
        <v>0</v>
      </c>
      <c r="I14" s="153">
        <f>[7]STA_SP2_NO!$C$20</f>
        <v>0</v>
      </c>
      <c r="J14" s="81">
        <f>[8]STA_SP2_NO!$C$20</f>
        <v>0</v>
      </c>
      <c r="K14" s="153">
        <f>[9]STA_SP2_NO!$C$20</f>
        <v>0</v>
      </c>
      <c r="L14" s="81">
        <f>'[10]СП-2 (н.о.)'!$C$21</f>
        <v>0</v>
      </c>
      <c r="M14" s="153">
        <f>[11]STA_SP2_NO!$C$20</f>
        <v>0</v>
      </c>
      <c r="N14" s="62">
        <f t="shared" si="0"/>
        <v>0</v>
      </c>
    </row>
    <row r="15" spans="1:14" ht="15.75" thickBot="1" x14ac:dyDescent="0.3">
      <c r="A15" s="36">
        <v>11</v>
      </c>
      <c r="B15" s="37" t="s">
        <v>49</v>
      </c>
      <c r="C15" s="75">
        <f>[1]STA_SP2_NO!$C$21</f>
        <v>0</v>
      </c>
      <c r="D15" s="81">
        <f>[2]STA_SP2_NO!$C$21</f>
        <v>0</v>
      </c>
      <c r="E15" s="153">
        <f>[3]STA_SP2_NO!$C$21</f>
        <v>0</v>
      </c>
      <c r="F15" s="81">
        <f>[4]STA_SP2_NO!$C$21</f>
        <v>0</v>
      </c>
      <c r="G15" s="153">
        <f>[5]STA_SP2_NO!$C$21</f>
        <v>0</v>
      </c>
      <c r="H15" s="159">
        <f>[6]STA_SP2_NO!$C$21</f>
        <v>929</v>
      </c>
      <c r="I15" s="153">
        <f>[7]STA_SP2_NO!$C$21</f>
        <v>0</v>
      </c>
      <c r="J15" s="81">
        <f>[8]STA_SP2_NO!$C$21</f>
        <v>0</v>
      </c>
      <c r="K15" s="153">
        <f>[9]STA_SP2_NO!$C$21</f>
        <v>0</v>
      </c>
      <c r="L15" s="81">
        <f>'[10]СП-2 (н.о.)'!$C$22</f>
        <v>0</v>
      </c>
      <c r="M15" s="153">
        <f>[11]STA_SP2_NO!$C$21</f>
        <v>0</v>
      </c>
      <c r="N15" s="62">
        <f t="shared" si="0"/>
        <v>929</v>
      </c>
    </row>
    <row r="16" spans="1:14" ht="49.5" customHeight="1" thickBot="1" x14ac:dyDescent="0.3">
      <c r="A16" s="36">
        <v>12</v>
      </c>
      <c r="B16" s="61" t="s">
        <v>50</v>
      </c>
      <c r="C16" s="75">
        <f>[1]STA_SP2_NO!$C$22</f>
        <v>0</v>
      </c>
      <c r="D16" s="81">
        <f>[2]STA_SP2_NO!$C$22</f>
        <v>0</v>
      </c>
      <c r="E16" s="153">
        <f>[3]STA_SP2_NO!$C$22</f>
        <v>0</v>
      </c>
      <c r="F16" s="81">
        <f>[4]STA_SP2_NO!$C$22</f>
        <v>0</v>
      </c>
      <c r="G16" s="153">
        <f>[5]STA_SP2_NO!$C$22</f>
        <v>0</v>
      </c>
      <c r="H16" s="159">
        <f>[6]STA_SP2_NO!$C$22</f>
        <v>0</v>
      </c>
      <c r="I16" s="153">
        <f>[7]STA_SP2_NO!$C$22</f>
        <v>0</v>
      </c>
      <c r="J16" s="81">
        <f>[8]STA_SP2_NO!$C$22</f>
        <v>0</v>
      </c>
      <c r="K16" s="153">
        <f>[9]STA_SP2_NO!$C$22</f>
        <v>0</v>
      </c>
      <c r="L16" s="81">
        <f>'[10]СП-2 (н.о.)'!$C$23</f>
        <v>0</v>
      </c>
      <c r="M16" s="153">
        <f>[11]STA_SP2_NO!$C$22</f>
        <v>0</v>
      </c>
      <c r="N16" s="62">
        <f t="shared" si="0"/>
        <v>0</v>
      </c>
    </row>
    <row r="17" spans="1:14" ht="34.5" thickBot="1" x14ac:dyDescent="0.3">
      <c r="A17" s="36">
        <v>13</v>
      </c>
      <c r="B17" s="61" t="s">
        <v>51</v>
      </c>
      <c r="C17" s="75">
        <f>[1]STA_SP2_NO!$C$23</f>
        <v>92</v>
      </c>
      <c r="D17" s="81">
        <f>[2]STA_SP2_NO!$C$23</f>
        <v>0</v>
      </c>
      <c r="E17" s="153">
        <f>[3]STA_SP2_NO!$C$23</f>
        <v>0</v>
      </c>
      <c r="F17" s="81">
        <f>[4]STA_SP2_NO!$C$23</f>
        <v>0</v>
      </c>
      <c r="G17" s="153">
        <f>[5]STA_SP2_NO!$C$23</f>
        <v>0</v>
      </c>
      <c r="H17" s="159">
        <f>[6]STA_SP2_NO!$C$23</f>
        <v>15</v>
      </c>
      <c r="I17" s="153">
        <f>[7]STA_SP2_NO!$C$23</f>
        <v>0</v>
      </c>
      <c r="J17" s="81">
        <f>[8]STA_SP2_NO!$C$23</f>
        <v>0</v>
      </c>
      <c r="K17" s="153">
        <f>[9]STA_SP2_NO!$C$23</f>
        <v>0</v>
      </c>
      <c r="L17" s="81">
        <f>'[10]СП-2 (н.о.)'!$C$24</f>
        <v>0</v>
      </c>
      <c r="M17" s="153">
        <f>[11]STA_SP2_NO!$C$23</f>
        <v>2</v>
      </c>
      <c r="N17" s="62">
        <f t="shared" si="0"/>
        <v>109</v>
      </c>
    </row>
    <row r="18" spans="1:14" ht="15.75" thickBot="1" x14ac:dyDescent="0.3">
      <c r="A18" s="40"/>
      <c r="B18" s="41" t="s">
        <v>37</v>
      </c>
      <c r="C18" s="45">
        <f t="shared" ref="C18:M18" si="1">SUM(C5:C17)</f>
        <v>36919</v>
      </c>
      <c r="D18" s="46">
        <f>SUM(D5:D17)</f>
        <v>58114</v>
      </c>
      <c r="E18" s="45">
        <f t="shared" si="1"/>
        <v>45312</v>
      </c>
      <c r="F18" s="46">
        <f t="shared" si="1"/>
        <v>57874</v>
      </c>
      <c r="G18" s="45">
        <f>SUM(G5:G17)</f>
        <v>92627</v>
      </c>
      <c r="H18" s="46">
        <f t="shared" si="1"/>
        <v>58078</v>
      </c>
      <c r="I18" s="45">
        <f t="shared" si="1"/>
        <v>65127</v>
      </c>
      <c r="J18" s="46">
        <f t="shared" si="1"/>
        <v>99490</v>
      </c>
      <c r="K18" s="45">
        <f t="shared" si="1"/>
        <v>70129</v>
      </c>
      <c r="L18" s="46">
        <f>SUM(L5:L17)</f>
        <v>42766</v>
      </c>
      <c r="M18" s="45">
        <f t="shared" si="1"/>
        <v>73287</v>
      </c>
      <c r="N18" s="43">
        <f>SUM(N5:N17)</f>
        <v>699723</v>
      </c>
    </row>
    <row r="19" spans="1:1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thickBot="1" x14ac:dyDescent="0.3">
      <c r="A20" s="325" t="s">
        <v>53</v>
      </c>
      <c r="B20" s="326"/>
      <c r="C20" s="52">
        <f>C18/N18</f>
        <v>5.2762307370202211E-2</v>
      </c>
      <c r="D20" s="51">
        <f>D18/N18</f>
        <v>8.3052865205231211E-2</v>
      </c>
      <c r="E20" s="52">
        <f>E18/N18</f>
        <v>6.475705386274283E-2</v>
      </c>
      <c r="F20" s="51">
        <f>F18/N18</f>
        <v>8.27098723351955E-2</v>
      </c>
      <c r="G20" s="52">
        <f>G18/N18</f>
        <v>0.13237666905332537</v>
      </c>
      <c r="H20" s="51">
        <f>H18/N18</f>
        <v>8.3001416274725862E-2</v>
      </c>
      <c r="I20" s="52">
        <f>I18/N18</f>
        <v>9.3075402695066478E-2</v>
      </c>
      <c r="J20" s="51">
        <f>J18/N18</f>
        <v>0.14218483599938833</v>
      </c>
      <c r="K20" s="52">
        <f>K18/N18</f>
        <v>0.10022394576139415</v>
      </c>
      <c r="L20" s="51">
        <f>L18/N18</f>
        <v>6.1118471166447294E-2</v>
      </c>
      <c r="M20" s="52">
        <f>M18/N18</f>
        <v>0.10473716027628076</v>
      </c>
      <c r="N20" s="51">
        <f>N18/N18</f>
        <v>1</v>
      </c>
    </row>
  </sheetData>
  <mergeCells count="17">
    <mergeCell ref="N2:N4"/>
    <mergeCell ref="C3:C4"/>
    <mergeCell ref="D3:D4"/>
    <mergeCell ref="E3:E4"/>
    <mergeCell ref="F3:F4"/>
    <mergeCell ref="G3:G4"/>
    <mergeCell ref="M3:M4"/>
    <mergeCell ref="A20:B20"/>
    <mergeCell ref="C1:K1"/>
    <mergeCell ref="A2:A4"/>
    <mergeCell ref="B2:B4"/>
    <mergeCell ref="C2:M2"/>
    <mergeCell ref="H3:H4"/>
    <mergeCell ref="I3:I4"/>
    <mergeCell ref="J3:J4"/>
    <mergeCell ref="K3:K4"/>
    <mergeCell ref="L3:L4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workbookViewId="0">
      <selection activeCell="R10" sqref="R10"/>
    </sheetView>
  </sheetViews>
  <sheetFormatPr defaultRowHeight="15" x14ac:dyDescent="0.25"/>
  <cols>
    <col min="1" max="1" width="4.42578125" customWidth="1"/>
    <col min="2" max="2" width="28.28515625" customWidth="1"/>
    <col min="3" max="3" width="9.140625" customWidth="1"/>
  </cols>
  <sheetData>
    <row r="1" spans="1:14" ht="26.25" customHeight="1" thickBot="1" x14ac:dyDescent="0.3">
      <c r="A1" s="157"/>
      <c r="B1" s="29"/>
      <c r="C1" s="314" t="s">
        <v>103</v>
      </c>
      <c r="D1" s="315"/>
      <c r="E1" s="315"/>
      <c r="F1" s="315"/>
      <c r="G1" s="315"/>
      <c r="H1" s="315"/>
      <c r="I1" s="315"/>
      <c r="J1" s="316"/>
      <c r="K1" s="316"/>
      <c r="L1" s="29"/>
      <c r="M1" s="29"/>
      <c r="N1" s="207" t="s">
        <v>52</v>
      </c>
    </row>
    <row r="2" spans="1:14" ht="15.75" thickBot="1" x14ac:dyDescent="0.3">
      <c r="A2" s="317" t="s">
        <v>0</v>
      </c>
      <c r="B2" s="319" t="s">
        <v>1</v>
      </c>
      <c r="C2" s="350" t="s">
        <v>2</v>
      </c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19" t="s">
        <v>3</v>
      </c>
    </row>
    <row r="3" spans="1:14" ht="12.75" customHeight="1" x14ac:dyDescent="0.25">
      <c r="A3" s="351"/>
      <c r="B3" s="353"/>
      <c r="C3" s="372" t="s">
        <v>69</v>
      </c>
      <c r="D3" s="319" t="s">
        <v>4</v>
      </c>
      <c r="E3" s="357" t="s">
        <v>5</v>
      </c>
      <c r="F3" s="319" t="s">
        <v>6</v>
      </c>
      <c r="G3" s="357" t="s">
        <v>7</v>
      </c>
      <c r="H3" s="319" t="s">
        <v>8</v>
      </c>
      <c r="I3" s="357" t="s">
        <v>94</v>
      </c>
      <c r="J3" s="319" t="s">
        <v>9</v>
      </c>
      <c r="K3" s="369" t="s">
        <v>38</v>
      </c>
      <c r="L3" s="319" t="s">
        <v>93</v>
      </c>
      <c r="M3" s="357" t="s">
        <v>11</v>
      </c>
      <c r="N3" s="360"/>
    </row>
    <row r="4" spans="1:14" ht="9" customHeight="1" x14ac:dyDescent="0.25">
      <c r="A4" s="365"/>
      <c r="B4" s="366"/>
      <c r="C4" s="373"/>
      <c r="D4" s="366"/>
      <c r="E4" s="368"/>
      <c r="F4" s="366"/>
      <c r="G4" s="368"/>
      <c r="H4" s="366"/>
      <c r="I4" s="368"/>
      <c r="J4" s="366"/>
      <c r="K4" s="370"/>
      <c r="L4" s="366"/>
      <c r="M4" s="368"/>
      <c r="N4" s="366"/>
    </row>
    <row r="5" spans="1:14" ht="5.25" customHeight="1" thickBot="1" x14ac:dyDescent="0.3">
      <c r="A5" s="352"/>
      <c r="B5" s="354"/>
      <c r="C5" s="374"/>
      <c r="D5" s="352"/>
      <c r="E5" s="352"/>
      <c r="F5" s="352"/>
      <c r="G5" s="352"/>
      <c r="H5" s="352"/>
      <c r="I5" s="352"/>
      <c r="J5" s="352"/>
      <c r="K5" s="371"/>
      <c r="L5" s="352"/>
      <c r="M5" s="352"/>
      <c r="N5" s="354"/>
    </row>
    <row r="6" spans="1:14" ht="15.75" thickBot="1" x14ac:dyDescent="0.3">
      <c r="A6" s="34">
        <v>1</v>
      </c>
      <c r="B6" s="35" t="s">
        <v>39</v>
      </c>
      <c r="C6" s="74">
        <f>[1]STA_SP2_NO!$D$11</f>
        <v>150469.04999999999</v>
      </c>
      <c r="D6" s="81">
        <f>[2]STA_SP2_NO!$D$11</f>
        <v>254740.18</v>
      </c>
      <c r="E6" s="153">
        <f>[3]STA_SP2_NO!$D$11</f>
        <v>214206</v>
      </c>
      <c r="F6" s="164">
        <f>[4]STA_SP2_NO!$D$11</f>
        <v>258082.56</v>
      </c>
      <c r="G6" s="185">
        <f>[5]STA_SP2_NO!$D$11</f>
        <v>449779</v>
      </c>
      <c r="H6" s="164">
        <f>[6]STA_SP2_NO!$D$11</f>
        <v>263866</v>
      </c>
      <c r="I6" s="153">
        <f>[7]STA_SP2_NO!$D$11</f>
        <v>307642.31</v>
      </c>
      <c r="J6" s="164">
        <f>[8]STA_SP2_NO!$D$11</f>
        <v>468087</v>
      </c>
      <c r="K6" s="185">
        <f>[9]STA_SP2_NO!$D$11</f>
        <v>307121</v>
      </c>
      <c r="L6" s="62">
        <f>'[10]СП-2 (н.о.)'!$D$12</f>
        <v>193694.06</v>
      </c>
      <c r="M6" s="185">
        <f>[11]STA_SP2_NO!$D$11</f>
        <v>328298</v>
      </c>
      <c r="N6" s="154">
        <f t="shared" ref="N6:N18" si="0">SUM(C6:M6)</f>
        <v>3195985.16</v>
      </c>
    </row>
    <row r="7" spans="1:14" ht="15.75" thickBot="1" x14ac:dyDescent="0.3">
      <c r="A7" s="36">
        <v>2</v>
      </c>
      <c r="B7" s="37" t="s">
        <v>40</v>
      </c>
      <c r="C7" s="74">
        <f>[1]STA_SP2_NO!$D$12</f>
        <v>35805.51</v>
      </c>
      <c r="D7" s="81">
        <f>[2]STA_SP2_NO!$D$12</f>
        <v>68963.899999999994</v>
      </c>
      <c r="E7" s="153">
        <f>[3]STA_SP2_NO!$D$12</f>
        <v>45633</v>
      </c>
      <c r="F7" s="164">
        <f>[4]STA_SP2_NO!$D$12</f>
        <v>76746.5</v>
      </c>
      <c r="G7" s="185">
        <f>[5]STA_SP2_NO!$D$12</f>
        <v>80073</v>
      </c>
      <c r="H7" s="164">
        <f>[6]STA_SP2_NO!$D$12</f>
        <v>42021</v>
      </c>
      <c r="I7" s="153">
        <f>[7]STA_SP2_NO!$D$12</f>
        <v>48228.4</v>
      </c>
      <c r="J7" s="164">
        <f>[8]STA_SP2_NO!$D$12</f>
        <v>94609</v>
      </c>
      <c r="K7" s="185">
        <f>[9]STA_SP2_NO!$D$12</f>
        <v>60267</v>
      </c>
      <c r="L7" s="62">
        <f>'[10]СП-2 (н.о.)'!$D$13</f>
        <v>52167.199999999997</v>
      </c>
      <c r="M7" s="185">
        <f>[11]STA_SP2_NO!$D$12</f>
        <v>55793</v>
      </c>
      <c r="N7" s="62">
        <f t="shared" si="0"/>
        <v>660307.51</v>
      </c>
    </row>
    <row r="8" spans="1:14" ht="15.75" thickBot="1" x14ac:dyDescent="0.3">
      <c r="A8" s="36">
        <v>3</v>
      </c>
      <c r="B8" s="37" t="s">
        <v>41</v>
      </c>
      <c r="C8" s="74">
        <f>[1]STA_SP2_NO!$D$13</f>
        <v>4970.29</v>
      </c>
      <c r="D8" s="81">
        <f>[2]STA_SP2_NO!$D$13</f>
        <v>7143.47</v>
      </c>
      <c r="E8" s="153">
        <f>[3]STA_SP2_NO!$D$13</f>
        <v>4023</v>
      </c>
      <c r="F8" s="164">
        <f>[4]STA_SP2_NO!$D$13</f>
        <v>8909.1299999999992</v>
      </c>
      <c r="G8" s="185">
        <f>[5]STA_SP2_NO!$D$13</f>
        <v>8631</v>
      </c>
      <c r="H8" s="164">
        <f>[6]STA_SP2_NO!$D$13</f>
        <v>4796</v>
      </c>
      <c r="I8" s="153">
        <f>[7]STA_SP2_NO!$D$13</f>
        <v>6826.97</v>
      </c>
      <c r="J8" s="164">
        <f>[8]STA_SP2_NO!$D$13</f>
        <v>16753</v>
      </c>
      <c r="K8" s="185">
        <f>[9]STA_SP2_NO!$D$13</f>
        <v>6494.31</v>
      </c>
      <c r="L8" s="62">
        <f>'[10]СП-2 (н.о.)'!$D$14</f>
        <v>6839.76</v>
      </c>
      <c r="M8" s="185">
        <f>[11]STA_SP2_NO!$D$13</f>
        <v>4059</v>
      </c>
      <c r="N8" s="62">
        <f t="shared" si="0"/>
        <v>79445.929999999993</v>
      </c>
    </row>
    <row r="9" spans="1:14" ht="15.75" thickBot="1" x14ac:dyDescent="0.3">
      <c r="A9" s="36">
        <v>4</v>
      </c>
      <c r="B9" s="37" t="s">
        <v>42</v>
      </c>
      <c r="C9" s="74">
        <f>[1]STA_SP2_NO!$D$14</f>
        <v>437.01</v>
      </c>
      <c r="D9" s="81">
        <f>[2]STA_SP2_NO!$D$14</f>
        <v>548.91</v>
      </c>
      <c r="E9" s="153">
        <f>[3]STA_SP2_NO!$D$14</f>
        <v>334</v>
      </c>
      <c r="F9" s="164">
        <f>[4]STA_SP2_NO!$D$14</f>
        <v>443.6</v>
      </c>
      <c r="G9" s="185">
        <f>[5]STA_SP2_NO!$D$14</f>
        <v>958</v>
      </c>
      <c r="H9" s="164">
        <f>[6]STA_SP2_NO!$D$14</f>
        <v>419</v>
      </c>
      <c r="I9" s="153">
        <f>[7]STA_SP2_NO!$D$14</f>
        <v>567.39</v>
      </c>
      <c r="J9" s="164">
        <f>[8]STA_SP2_NO!$D$14</f>
        <v>622</v>
      </c>
      <c r="K9" s="185">
        <f>[9]STA_SP2_NO!$D$14</f>
        <v>943</v>
      </c>
      <c r="L9" s="62">
        <f>'[10]СП-2 (н.о.)'!$D$15</f>
        <v>417.3</v>
      </c>
      <c r="M9" s="185">
        <f>[11]STA_SP2_NO!$D$14</f>
        <v>808</v>
      </c>
      <c r="N9" s="62">
        <f t="shared" si="0"/>
        <v>6498.21</v>
      </c>
    </row>
    <row r="10" spans="1:14" ht="15.75" thickBot="1" x14ac:dyDescent="0.3">
      <c r="A10" s="36">
        <v>5</v>
      </c>
      <c r="B10" s="37" t="s">
        <v>43</v>
      </c>
      <c r="C10" s="74">
        <f>[1]STA_SP2_NO!$D$15</f>
        <v>114.75</v>
      </c>
      <c r="D10" s="81">
        <f>[2]STA_SP2_NO!$D$15</f>
        <v>104.97</v>
      </c>
      <c r="E10" s="153">
        <f>[3]STA_SP2_NO!$D$15</f>
        <v>378</v>
      </c>
      <c r="F10" s="164">
        <f>[4]STA_SP2_NO!$D$15</f>
        <v>172.79</v>
      </c>
      <c r="G10" s="185">
        <f>[5]STA_SP2_NO!$D$15</f>
        <v>258</v>
      </c>
      <c r="H10" s="164">
        <f>[6]STA_SP2_NO!$D$15</f>
        <v>128</v>
      </c>
      <c r="I10" s="153">
        <f>[7]STA_SP2_NO!$D$15</f>
        <v>612.15</v>
      </c>
      <c r="J10" s="164">
        <f>[8]STA_SP2_NO!$D$15</f>
        <v>189</v>
      </c>
      <c r="K10" s="185">
        <f>[9]STA_SP2_NO!$D$15</f>
        <v>917</v>
      </c>
      <c r="L10" s="62">
        <f>'[10]СП-2 (н.о.)'!$D$16</f>
        <v>138.55000000000001</v>
      </c>
      <c r="M10" s="185">
        <f>[11]STA_SP2_NO!$D$15</f>
        <v>169</v>
      </c>
      <c r="N10" s="62">
        <f t="shared" si="0"/>
        <v>3182.21</v>
      </c>
    </row>
    <row r="11" spans="1:14" ht="15.75" thickBot="1" x14ac:dyDescent="0.3">
      <c r="A11" s="36">
        <v>6</v>
      </c>
      <c r="B11" s="37" t="s">
        <v>44</v>
      </c>
      <c r="C11" s="74">
        <f>[1]STA_SP2_NO!$D$16</f>
        <v>3700.96</v>
      </c>
      <c r="D11" s="81">
        <f>[2]STA_SP2_NO!$D$16</f>
        <v>5107.78</v>
      </c>
      <c r="E11" s="153">
        <f>[3]STA_SP2_NO!$D$16</f>
        <v>2782</v>
      </c>
      <c r="F11" s="164">
        <f>[4]STA_SP2_NO!$D$16</f>
        <v>8083.33</v>
      </c>
      <c r="G11" s="185">
        <f>[5]STA_SP2_NO!$D$16</f>
        <v>6572</v>
      </c>
      <c r="H11" s="164">
        <f>[6]STA_SP2_NO!$D$16</f>
        <v>4354</v>
      </c>
      <c r="I11" s="153">
        <f>[7]STA_SP2_NO!$D$16</f>
        <v>6406.26</v>
      </c>
      <c r="J11" s="164">
        <f>[8]STA_SP2_NO!$D$16</f>
        <v>8554</v>
      </c>
      <c r="K11" s="185">
        <f>[9]STA_SP2_NO!$D$16</f>
        <v>5977.84</v>
      </c>
      <c r="L11" s="62">
        <f>'[10]СП-2 (н.о.)'!$D$17</f>
        <v>3354.1</v>
      </c>
      <c r="M11" s="185">
        <f>[11]STA_SP2_NO!$D$16</f>
        <v>8936</v>
      </c>
      <c r="N11" s="62">
        <f t="shared" si="0"/>
        <v>63828.27</v>
      </c>
    </row>
    <row r="12" spans="1:14" ht="15.75" thickBot="1" x14ac:dyDescent="0.3">
      <c r="A12" s="36">
        <v>7</v>
      </c>
      <c r="B12" s="37" t="s">
        <v>45</v>
      </c>
      <c r="C12" s="74">
        <f>[1]STA_SP2_NO!$D$17</f>
        <v>271.19</v>
      </c>
      <c r="D12" s="81">
        <f>[2]STA_SP2_NO!$D$17</f>
        <v>549.23</v>
      </c>
      <c r="E12" s="153">
        <f>[3]STA_SP2_NO!$D$17</f>
        <v>261</v>
      </c>
      <c r="F12" s="164">
        <f>[4]STA_SP2_NO!$D$17</f>
        <v>510.09</v>
      </c>
      <c r="G12" s="185">
        <f>[5]STA_SP2_NO!$D$17</f>
        <v>456</v>
      </c>
      <c r="H12" s="164">
        <f>[6]STA_SP2_NO!$D$17</f>
        <v>237</v>
      </c>
      <c r="I12" s="153">
        <f>[7]STA_SP2_NO!$D$17</f>
        <v>322.37</v>
      </c>
      <c r="J12" s="164">
        <f>[8]STA_SP2_NO!$D$17</f>
        <v>572</v>
      </c>
      <c r="K12" s="185">
        <f>[9]STA_SP2_NO!$D$17</f>
        <v>540</v>
      </c>
      <c r="L12" s="62">
        <f>'[10]СП-2 (н.о.)'!$D$18</f>
        <v>360.46</v>
      </c>
      <c r="M12" s="185">
        <f>[11]STA_SP2_NO!$D$17</f>
        <v>402</v>
      </c>
      <c r="N12" s="62">
        <f t="shared" si="0"/>
        <v>4481.34</v>
      </c>
    </row>
    <row r="13" spans="1:14" ht="15.75" thickBot="1" x14ac:dyDescent="0.3">
      <c r="A13" s="36">
        <v>8</v>
      </c>
      <c r="B13" s="37" t="s">
        <v>46</v>
      </c>
      <c r="C13" s="74">
        <f>[1]STA_SP2_NO!$D$18</f>
        <v>691.19</v>
      </c>
      <c r="D13" s="81">
        <f>[2]STA_SP2_NO!$D$18</f>
        <v>393.79</v>
      </c>
      <c r="E13" s="153">
        <f>[3]STA_SP2_NO!$D$18</f>
        <v>1029</v>
      </c>
      <c r="F13" s="164">
        <f>[4]STA_SP2_NO!$D$18</f>
        <v>507.92</v>
      </c>
      <c r="G13" s="185">
        <f>[5]STA_SP2_NO!$D$18</f>
        <v>965</v>
      </c>
      <c r="H13" s="164">
        <f>[6]STA_SP2_NO!$D$18</f>
        <v>401</v>
      </c>
      <c r="I13" s="153">
        <f>[7]STA_SP2_NO!$D$18</f>
        <v>0</v>
      </c>
      <c r="J13" s="164">
        <f>[8]STA_SP2_NO!$D$18</f>
        <v>1098</v>
      </c>
      <c r="K13" s="185">
        <f>[9]STA_SP2_NO!$D$18</f>
        <v>1588</v>
      </c>
      <c r="L13" s="62">
        <f>'[10]СП-2 (н.о.)'!$D$19</f>
        <v>436.08</v>
      </c>
      <c r="M13" s="185">
        <f>[11]STA_SP2_NO!$D$18</f>
        <v>1175</v>
      </c>
      <c r="N13" s="62">
        <f t="shared" si="0"/>
        <v>8284.98</v>
      </c>
    </row>
    <row r="14" spans="1:14" ht="23.25" thickBot="1" x14ac:dyDescent="0.3">
      <c r="A14" s="36">
        <v>9</v>
      </c>
      <c r="B14" s="61" t="s">
        <v>47</v>
      </c>
      <c r="C14" s="74">
        <f>[1]STA_SP2_NO!$D$19</f>
        <v>0</v>
      </c>
      <c r="D14" s="81">
        <f>[2]STA_SP2_NO!$D$19</f>
        <v>0</v>
      </c>
      <c r="E14" s="153">
        <f>[3]STA_SP2_NO!$D$19</f>
        <v>0</v>
      </c>
      <c r="F14" s="164">
        <f>[4]STA_SP2_NO!$D$19</f>
        <v>0</v>
      </c>
      <c r="G14" s="185">
        <f>[5]STA_SP2_NO!$D$19</f>
        <v>0</v>
      </c>
      <c r="H14" s="164">
        <f>[6]STA_SP2_NO!$D$19</f>
        <v>0</v>
      </c>
      <c r="I14" s="153">
        <f>[7]STA_SP2_NO!$D$19</f>
        <v>0</v>
      </c>
      <c r="J14" s="164">
        <f>[8]STA_SP2_NO!$D$19</f>
        <v>0</v>
      </c>
      <c r="K14" s="185">
        <f>[9]STA_SP2_NO!$D$19</f>
        <v>0</v>
      </c>
      <c r="L14" s="62">
        <f>'[10]СП-2 (н.о.)'!$D$20</f>
        <v>0</v>
      </c>
      <c r="M14" s="185">
        <f>[11]STA_SP2_NO!$D$19</f>
        <v>0</v>
      </c>
      <c r="N14" s="62">
        <f t="shared" si="0"/>
        <v>0</v>
      </c>
    </row>
    <row r="15" spans="1:14" ht="23.25" thickBot="1" x14ac:dyDescent="0.3">
      <c r="A15" s="36">
        <v>10</v>
      </c>
      <c r="B15" s="61" t="s">
        <v>48</v>
      </c>
      <c r="C15" s="74">
        <f>[1]STA_SP2_NO!$D$20</f>
        <v>0</v>
      </c>
      <c r="D15" s="81">
        <f>[2]STA_SP2_NO!$D$20</f>
        <v>0</v>
      </c>
      <c r="E15" s="153">
        <f>[3]STA_SP2_NO!$D$20</f>
        <v>0</v>
      </c>
      <c r="F15" s="164">
        <f>[4]STA_SP2_NO!$D$20</f>
        <v>0</v>
      </c>
      <c r="G15" s="185">
        <f>[5]STA_SP2_NO!$D$20</f>
        <v>0</v>
      </c>
      <c r="H15" s="164">
        <f>[6]STA_SP2_NO!$D$20</f>
        <v>0</v>
      </c>
      <c r="I15" s="153">
        <f>[7]STA_SP2_NO!$D$20</f>
        <v>0</v>
      </c>
      <c r="J15" s="164">
        <f>[8]STA_SP2_NO!$D$20</f>
        <v>0</v>
      </c>
      <c r="K15" s="185">
        <f>[9]STA_SP2_NO!$D$20</f>
        <v>0</v>
      </c>
      <c r="L15" s="62">
        <f>'[10]СП-2 (н.о.)'!$D$21</f>
        <v>0</v>
      </c>
      <c r="M15" s="185">
        <f>[11]STA_SP2_NO!$D$20</f>
        <v>0</v>
      </c>
      <c r="N15" s="62">
        <f t="shared" si="0"/>
        <v>0</v>
      </c>
    </row>
    <row r="16" spans="1:14" ht="15.75" thickBot="1" x14ac:dyDescent="0.3">
      <c r="A16" s="36">
        <v>11</v>
      </c>
      <c r="B16" s="37" t="s">
        <v>49</v>
      </c>
      <c r="C16" s="74">
        <f>[1]STA_SP2_NO!$D$21</f>
        <v>0</v>
      </c>
      <c r="D16" s="81">
        <f>[2]STA_SP2_NO!$D$21</f>
        <v>0</v>
      </c>
      <c r="E16" s="153">
        <f>[3]STA_SP2_NO!$D$21</f>
        <v>0</v>
      </c>
      <c r="F16" s="164">
        <f>[4]STA_SP2_NO!$D$21</f>
        <v>0</v>
      </c>
      <c r="G16" s="185">
        <f>[5]STA_SP2_NO!$D$21</f>
        <v>0</v>
      </c>
      <c r="H16" s="164">
        <f>[6]STA_SP2_NO!$D$21</f>
        <v>1147</v>
      </c>
      <c r="I16" s="153">
        <f>[7]STA_SP2_NO!$D$21</f>
        <v>0</v>
      </c>
      <c r="J16" s="164">
        <f>[8]STA_SP2_NO!$D$21</f>
        <v>0</v>
      </c>
      <c r="K16" s="185">
        <f>[9]STA_SP2_NO!$D$21</f>
        <v>0</v>
      </c>
      <c r="L16" s="62">
        <f>'[10]СП-2 (н.о.)'!$D$22</f>
        <v>0</v>
      </c>
      <c r="M16" s="185">
        <f>[11]STA_SP2_NO!$D$21</f>
        <v>0</v>
      </c>
      <c r="N16" s="62">
        <f t="shared" si="0"/>
        <v>1147</v>
      </c>
    </row>
    <row r="17" spans="1:14" ht="45.75" thickBot="1" x14ac:dyDescent="0.3">
      <c r="A17" s="36">
        <v>12</v>
      </c>
      <c r="B17" s="61" t="s">
        <v>50</v>
      </c>
      <c r="C17" s="74">
        <f>[1]STA_SP2_NO!$D$22</f>
        <v>0</v>
      </c>
      <c r="D17" s="81">
        <f>[2]STA_SP2_NO!$D$22</f>
        <v>0</v>
      </c>
      <c r="E17" s="153">
        <f>[3]STA_SP2_NO!$D$22</f>
        <v>0</v>
      </c>
      <c r="F17" s="164">
        <f>[4]STA_SP2_NO!$D$22</f>
        <v>0</v>
      </c>
      <c r="G17" s="185">
        <f>[5]STA_SP2_NO!$D$22</f>
        <v>0</v>
      </c>
      <c r="H17" s="164">
        <f>[6]STA_SP2_NO!$D$22</f>
        <v>0</v>
      </c>
      <c r="I17" s="153">
        <f>[7]STA_SP2_NO!$D$22</f>
        <v>0</v>
      </c>
      <c r="J17" s="164">
        <f>[8]STA_SP2_NO!$D$22</f>
        <v>0</v>
      </c>
      <c r="K17" s="185">
        <f>[9]STA_SP2_NO!$D$22</f>
        <v>0</v>
      </c>
      <c r="L17" s="62">
        <f>'[10]СП-2 (н.о.)'!$D$23</f>
        <v>0</v>
      </c>
      <c r="M17" s="185">
        <f>[11]STA_SP2_NO!$D$22</f>
        <v>0</v>
      </c>
      <c r="N17" s="62">
        <f t="shared" si="0"/>
        <v>0</v>
      </c>
    </row>
    <row r="18" spans="1:14" ht="34.5" thickBot="1" x14ac:dyDescent="0.3">
      <c r="A18" s="36">
        <v>13</v>
      </c>
      <c r="B18" s="61" t="s">
        <v>51</v>
      </c>
      <c r="C18" s="74">
        <f>[1]STA_SP2_NO!$D$23</f>
        <v>510.64</v>
      </c>
      <c r="D18" s="81">
        <f>[2]STA_SP2_NO!$D$23</f>
        <v>0</v>
      </c>
      <c r="E18" s="153">
        <f>[3]STA_SP2_NO!$D$23</f>
        <v>0</v>
      </c>
      <c r="F18" s="164">
        <f>[4]STA_SP2_NO!$D$23</f>
        <v>0</v>
      </c>
      <c r="G18" s="185">
        <f>[5]STA_SP2_NO!$D$23</f>
        <v>0</v>
      </c>
      <c r="H18" s="164">
        <f>[6]STA_SP2_NO!$D$23</f>
        <v>116</v>
      </c>
      <c r="I18" s="153">
        <f>[7]STA_SP2_NO!$D$23</f>
        <v>0</v>
      </c>
      <c r="J18" s="164">
        <f>[8]STA_SP2_NO!$D$23</f>
        <v>0</v>
      </c>
      <c r="K18" s="185">
        <f>[9]STA_SP2_NO!$D$23</f>
        <v>0</v>
      </c>
      <c r="L18" s="62">
        <f>'[10]СП-2 (н.о.)'!$D$24</f>
        <v>0</v>
      </c>
      <c r="M18" s="185">
        <f>[11]STA_SP2_NO!$D$23</f>
        <v>15</v>
      </c>
      <c r="N18" s="62">
        <f t="shared" si="0"/>
        <v>641.64</v>
      </c>
    </row>
    <row r="19" spans="1:14" ht="15.75" thickBot="1" x14ac:dyDescent="0.3">
      <c r="A19" s="40"/>
      <c r="B19" s="41" t="s">
        <v>37</v>
      </c>
      <c r="C19" s="45">
        <f t="shared" ref="C19:M19" si="1">SUM(C6:C18)</f>
        <v>196970.59000000003</v>
      </c>
      <c r="D19" s="46">
        <f>SUM(D6:D18)</f>
        <v>337552.22999999986</v>
      </c>
      <c r="E19" s="45">
        <f t="shared" si="1"/>
        <v>268646</v>
      </c>
      <c r="F19" s="43">
        <f>SUM(F6:F18)</f>
        <v>353455.92</v>
      </c>
      <c r="G19" s="45">
        <f t="shared" si="1"/>
        <v>547692</v>
      </c>
      <c r="H19" s="43">
        <f t="shared" si="1"/>
        <v>317485</v>
      </c>
      <c r="I19" s="44">
        <f t="shared" si="1"/>
        <v>370605.85000000003</v>
      </c>
      <c r="J19" s="43">
        <f t="shared" si="1"/>
        <v>590484</v>
      </c>
      <c r="K19" s="44">
        <f t="shared" si="1"/>
        <v>383848.15</v>
      </c>
      <c r="L19" s="43">
        <f>SUM(L6:L18)</f>
        <v>257407.50999999998</v>
      </c>
      <c r="M19" s="44">
        <f t="shared" si="1"/>
        <v>399655</v>
      </c>
      <c r="N19" s="43">
        <f>SUM(N6:N18)</f>
        <v>4023802.25</v>
      </c>
    </row>
    <row r="20" spans="1:14" ht="15.75" thickBo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thickBot="1" x14ac:dyDescent="0.3">
      <c r="A21" s="325" t="s">
        <v>53</v>
      </c>
      <c r="B21" s="367"/>
      <c r="C21" s="63">
        <f>C19/N19</f>
        <v>4.8951359376569768E-2</v>
      </c>
      <c r="D21" s="64">
        <f>D19/N19</f>
        <v>8.3888871526924536E-2</v>
      </c>
      <c r="E21" s="52">
        <f>E19/N19</f>
        <v>6.6764215363714755E-2</v>
      </c>
      <c r="F21" s="64">
        <f>F19/N19</f>
        <v>8.7841275003014863E-2</v>
      </c>
      <c r="G21" s="52">
        <f>G19/N19</f>
        <v>0.13611305078424268</v>
      </c>
      <c r="H21" s="64">
        <f>H19/N19</f>
        <v>7.8901740263205025E-2</v>
      </c>
      <c r="I21" s="52">
        <f>I19/N19</f>
        <v>9.2103395488682391E-2</v>
      </c>
      <c r="J21" s="64">
        <f>J19/N19</f>
        <v>0.1467477682333917</v>
      </c>
      <c r="K21" s="52">
        <f>K19/N19</f>
        <v>9.5394387236599418E-2</v>
      </c>
      <c r="L21" s="64">
        <f>L19/N19</f>
        <v>6.3971212800032595E-2</v>
      </c>
      <c r="M21" s="65">
        <f>M19/N19</f>
        <v>9.9322723923622236E-2</v>
      </c>
      <c r="N21" s="210">
        <f>N19/N19</f>
        <v>1</v>
      </c>
    </row>
  </sheetData>
  <mergeCells count="17">
    <mergeCell ref="N2:N5"/>
    <mergeCell ref="C3:C5"/>
    <mergeCell ref="D3:D5"/>
    <mergeCell ref="E3:E5"/>
    <mergeCell ref="F3:F5"/>
    <mergeCell ref="G3:G5"/>
    <mergeCell ref="L3:L5"/>
    <mergeCell ref="M3:M5"/>
    <mergeCell ref="C1:K1"/>
    <mergeCell ref="A2:A5"/>
    <mergeCell ref="B2:B5"/>
    <mergeCell ref="C2:M2"/>
    <mergeCell ref="A21:B21"/>
    <mergeCell ref="H3:H5"/>
    <mergeCell ref="I3:I5"/>
    <mergeCell ref="J3:J5"/>
    <mergeCell ref="K3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Премија</vt:lpstr>
      <vt:lpstr>Број на склучени договори</vt:lpstr>
      <vt:lpstr>Ликвидирани штети</vt:lpstr>
      <vt:lpstr>Број на ликвидирани штети</vt:lpstr>
      <vt:lpstr>Број на резервирани штети</vt:lpstr>
      <vt:lpstr>Резервации</vt:lpstr>
      <vt:lpstr>Не пријавени штети</vt:lpstr>
      <vt:lpstr>ЗАО договори</vt:lpstr>
      <vt:lpstr>ЗАО Премија</vt:lpstr>
      <vt:lpstr>ЗК Број Премија</vt:lpstr>
      <vt:lpstr>ГР Број и Премија </vt:lpstr>
      <vt:lpstr>ЗАО број Лик штети</vt:lpstr>
      <vt:lpstr>ЗАО Ликвидирани штети</vt:lpstr>
      <vt:lpstr>ЗК број и штети</vt:lpstr>
      <vt:lpstr>ГР Број Штети</vt:lpstr>
      <vt:lpstr>Техничка премија</vt:lpstr>
      <vt:lpstr>Рез за настанати при штети</vt:lpstr>
      <vt:lpstr>Продажба по канали</vt:lpstr>
      <vt:lpstr>Бруто тех</vt:lpstr>
      <vt:lpstr>Вкупно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BetiMitrovska</dc:creator>
  <cp:lastModifiedBy>Viktorija Nikudinoska</cp:lastModifiedBy>
  <cp:lastPrinted>2024-02-01T13:05:59Z</cp:lastPrinted>
  <dcterms:created xsi:type="dcterms:W3CDTF">2013-08-27T07:05:34Z</dcterms:created>
  <dcterms:modified xsi:type="dcterms:W3CDTF">2024-02-12T09:52:56Z</dcterms:modified>
</cp:coreProperties>
</file>