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35" windowWidth="20115" windowHeight="133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I22" i="47" l="1"/>
  <c r="I21" i="47"/>
  <c r="I19" i="47"/>
  <c r="N22" i="1" l="1"/>
  <c r="N22" i="10" l="1"/>
  <c r="N12" i="31" l="1"/>
  <c r="G16" i="47" l="1"/>
  <c r="L30" i="30"/>
  <c r="K23" i="47" l="1"/>
  <c r="K22" i="47"/>
  <c r="K20" i="47"/>
  <c r="K21" i="47"/>
  <c r="C11" i="47"/>
  <c r="G22" i="47" l="1"/>
  <c r="F28" i="5"/>
  <c r="E28" i="4" l="1"/>
  <c r="E28" i="3"/>
  <c r="C28" i="3"/>
  <c r="G14" i="47" l="1"/>
  <c r="G13" i="47"/>
  <c r="G17" i="47" l="1"/>
  <c r="M30" i="30"/>
  <c r="G19" i="47" l="1"/>
  <c r="C28" i="5"/>
  <c r="D28" i="5" l="1"/>
  <c r="G20" i="47"/>
  <c r="G12" i="47" l="1"/>
  <c r="G10" i="47" l="1"/>
  <c r="F30" i="30"/>
  <c r="C12" i="1" l="1"/>
  <c r="C11" i="1"/>
  <c r="C12" i="10"/>
  <c r="C11" i="10"/>
  <c r="G7" i="47"/>
  <c r="G8" i="47" l="1"/>
  <c r="J15" i="47" l="1"/>
  <c r="G15" i="47"/>
  <c r="G21" i="47" l="1"/>
  <c r="E28" i="5"/>
  <c r="C9" i="47" l="1"/>
  <c r="G9" i="47" l="1"/>
  <c r="G11" i="47" l="1"/>
  <c r="N29" i="30" l="1"/>
  <c r="H28" i="4" l="1"/>
  <c r="D11" i="57" l="1"/>
  <c r="G23" i="47" l="1"/>
  <c r="J18" i="47" l="1"/>
  <c r="I18" i="47"/>
  <c r="H18" i="47"/>
  <c r="F18" i="47"/>
  <c r="E18" i="47"/>
  <c r="D18" i="47"/>
  <c r="C18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G18" i="47" l="1"/>
  <c r="L22" i="10" l="1"/>
  <c r="M22" i="10" l="1"/>
  <c r="C30" i="30" l="1"/>
  <c r="K19" i="47" l="1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G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0" i="30" l="1"/>
  <c r="H32" i="30" s="1"/>
  <c r="K18" i="47"/>
  <c r="D24" i="10"/>
  <c r="N29" i="53"/>
  <c r="N31" i="53" s="1"/>
  <c r="N22" i="6"/>
  <c r="M27" i="6" s="1"/>
  <c r="N22" i="5"/>
  <c r="M27" i="5" s="1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D24" i="1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7" i="2"/>
  <c r="D24" i="2"/>
  <c r="F24" i="2"/>
  <c r="H24" i="2"/>
  <c r="J24" i="2"/>
  <c r="L24" i="2"/>
  <c r="H30" i="4" l="1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<sst xmlns="http://schemas.openxmlformats.org/spreadsheetml/2006/main" count="817" uniqueCount="117">
  <si>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</si>
  <si>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</si>
  <si>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</si>
  <si>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</si>
  <si>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</si>
  <si>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</si>
  <si>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</si>
  <si>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</si>
  <si>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</si>
  <si>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</si>
  <si>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</si>
  <si>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</si>
  <si>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</si>
  <si>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</si>
  <si>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</si>
  <si>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</si>
  <si>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</si>
  <si>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</si>
  <si>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</si>
  <si>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</si>
  <si>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</si>
  <si>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</si>
  <si>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</si>
  <si>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</si>
  <si>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</si>
  <si>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</si>
  <si>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</si>
  <si>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</si>
  <si>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</si>
  <si>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</si>
  <si>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</si>
  <si>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</si>
  <si>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</si>
  <si>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</si>
  <si>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</si>
  <si>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</si>
  <si>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</si>
  <si>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</si>
  <si>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</si>
  <si>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</si>
  <si>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</si>
  <si>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</si>
  <si>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</si>
  <si>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</si>
  <si>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</si>
  <si>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</si>
  <si>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</si>
  <si>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</si>
  <si>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</si>
  <si>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</si>
  <si>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</si>
  <si>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</si>
  <si>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</si>
  <si>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</si>
  <si>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</si>
  <si>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</si>
  <si>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</si>
  <si>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</si>
  <si>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</si>
  <si>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</si>
  <si>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</si>
  <si>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</si>
  <si>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</si>
  <si>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</si>
  <si>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</si>
  <si>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</si>
  <si>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</si>
  <si>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</si>
  <si>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</si>
  <si>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</si>
  <si>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</si>
  <si>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</si>
  <si>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</si>
  <si>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</si>
  <si>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</si>
  <si>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</si>
  <si>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</si>
  <si>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</si>
  <si>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</si>
  <si>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</si>
  <si>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</si>
  <si>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</si>
  <si>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</si>
  <si>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</si>
  <si>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</si>
  <si>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</si>
  <si>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</si>
  <si>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</si>
  <si>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</si>
  <si>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</si>
  <si>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</si>
  <si>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</si>
  <si>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</si>
  <si>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Еуросиг</t>
  </si>
  <si>
    <t>Нова</t>
  </si>
  <si>
    <t>Бруто полисирана премија за период од 01.01.2018 до 30.09.2018</t>
  </si>
  <si>
    <t>Број на договори за период од 01.01.2018 до 30.09.2018</t>
  </si>
  <si>
    <t>Бруто исплатени (ликвидирани) штети за период од 01.01.2018 до 30.09.2018</t>
  </si>
  <si>
    <t>Број исплатени (ликвидирани) штети за период од 01.01.2018 до 30.09.2018</t>
  </si>
  <si>
    <t>Број на резервирани штети за период од 01.01.2018 до 30.09.2018</t>
  </si>
  <si>
    <t>Бруто резерви за настанати и пријавени штети за период од 01.01.2018 до 30.09.2018</t>
  </si>
  <si>
    <t>Договори за ЗАО за период од 01.01.2018 до 30.09.2018</t>
  </si>
  <si>
    <t>Премија за ЗАО за период од 01.01.2018 до 30.09.2018</t>
  </si>
  <si>
    <t>Број на Зелена карта за период од 01.01.2018 до 30.09.2018</t>
  </si>
  <si>
    <t>Премија за Зелена карта за период од 01.01.2018 до 30.09.2018</t>
  </si>
  <si>
    <t>Број на Гранично осигурување за период од 01.01.2018 до 30.09.2018</t>
  </si>
  <si>
    <t>Премија за Гранично осигурување за период од 01.01.2018 до 30.09.2018</t>
  </si>
  <si>
    <t>Број на штети од ЗАО за период од 01.01.2018 до 30.09.2018</t>
  </si>
  <si>
    <t>Ликвидирани штети на ЗАО за период од 01.01.2018  до 30.09.2018</t>
  </si>
  <si>
    <t>Број на штети на Зелена карта за период од 01.01.2018 до 30.09.2018</t>
  </si>
  <si>
    <t>Ликвидирани штети за ЗК за период од 01.01.2018 до 30.09.2018</t>
  </si>
  <si>
    <t>Штети на Гранично осигурување за период од 01.01.2018 до 30.09.2018</t>
  </si>
  <si>
    <t>Техничка премија за период од 01.01.2018  до 30.09.2018</t>
  </si>
  <si>
    <t xml:space="preserve">          Резерви за настанати и пријавени, непријавени штети за период од 01.01.2018 до 30.09.2018</t>
  </si>
  <si>
    <t>Продажба по канали за период од 01.01.2018 до 30.09.2018 година</t>
  </si>
  <si>
    <t>Бруто технички резерви за периодот од  01.01.2018 до 30.09.2018</t>
  </si>
  <si>
    <t>Неосигурени возила, непознати возила и услужни штети за период од 01.01 до 30.09.2018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</si>
</sst>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0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</cols>
  <sheetData>
    <row r="1" spans="1:14" ht="24.75" customHeight="1" thickBot="1" x14ac:dyDescent="0.3">
      <c r="A1" s="231"/>
      <c r="B1" s="232"/>
      <c r="C1" s="298" t="s">
        <v>95</v>
      </c>
      <c r="D1" s="299"/>
      <c r="E1" s="299"/>
      <c r="F1" s="299"/>
      <c r="G1" s="299"/>
      <c r="H1" s="299"/>
      <c r="I1" s="299"/>
      <c r="J1" s="2"/>
      <c r="K1" s="2"/>
      <c r="L1" s="2"/>
      <c r="M1" s="2"/>
      <c r="N1" s="231" t="s">
        <v>36</v>
      </c>
    </row>
    <row r="2" spans="1:14" ht="15.75" thickBot="1" x14ac:dyDescent="0.3">
      <c r="A2" s="302" t="s">
        <v>0</v>
      </c>
      <c r="B2" s="304" t="s">
        <v>1</v>
      </c>
      <c r="C2" s="306" t="s">
        <v>2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0" t="s">
        <v>3</v>
      </c>
    </row>
    <row r="3" spans="1:14" ht="15.75" thickBot="1" x14ac:dyDescent="0.3">
      <c r="A3" s="303"/>
      <c r="B3" s="305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94</v>
      </c>
      <c r="M3" s="25" t="s">
        <v>11</v>
      </c>
      <c r="N3" s="301"/>
    </row>
    <row r="4" spans="1:14" x14ac:dyDescent="0.25">
      <c r="A4" s="5">
        <v>1</v>
      </c>
      <c r="B4" s="9" t="s">
        <v>12</v>
      </c>
      <c r="C4" s="202">
        <v>72296</v>
      </c>
      <c r="D4" s="172">
        <v>76824</v>
      </c>
      <c r="E4" s="224">
        <v>31417</v>
      </c>
      <c r="F4" s="218">
        <v>55882</v>
      </c>
      <c r="G4" s="224">
        <v>38923</v>
      </c>
      <c r="H4" s="218">
        <v>99722</v>
      </c>
      <c r="I4" s="224">
        <v>10802</v>
      </c>
      <c r="J4" s="218">
        <v>43063</v>
      </c>
      <c r="K4" s="202">
        <v>35030</v>
      </c>
      <c r="L4" s="218">
        <v>8186</v>
      </c>
      <c r="M4" s="214">
        <v>23384</v>
      </c>
      <c r="N4" s="211">
        <f t="shared" ref="N4:N21" si="0">SUM(C4:M4)</f>
        <v>495529</v>
      </c>
    </row>
    <row r="5" spans="1:14" x14ac:dyDescent="0.25">
      <c r="A5" s="4">
        <v>2</v>
      </c>
      <c r="B5" s="10" t="s">
        <v>13</v>
      </c>
      <c r="C5" s="221">
        <v>255</v>
      </c>
      <c r="D5" s="73">
        <v>40212</v>
      </c>
      <c r="E5" s="21">
        <v>0</v>
      </c>
      <c r="F5" s="219">
        <v>4828</v>
      </c>
      <c r="G5" s="222">
        <v>931</v>
      </c>
      <c r="H5" s="219">
        <v>63153</v>
      </c>
      <c r="I5" s="221">
        <v>0</v>
      </c>
      <c r="J5" s="219">
        <v>1882</v>
      </c>
      <c r="K5" s="221">
        <v>132</v>
      </c>
      <c r="L5" s="22">
        <v>0</v>
      </c>
      <c r="M5" s="215">
        <v>0</v>
      </c>
      <c r="N5" s="212">
        <f t="shared" si="0"/>
        <v>111393</v>
      </c>
    </row>
    <row r="6" spans="1:14" x14ac:dyDescent="0.25">
      <c r="A6" s="4">
        <v>3</v>
      </c>
      <c r="B6" s="10" t="s">
        <v>14</v>
      </c>
      <c r="C6" s="222">
        <v>57774</v>
      </c>
      <c r="D6" s="73">
        <v>126239</v>
      </c>
      <c r="E6" s="222">
        <v>42116</v>
      </c>
      <c r="F6" s="219">
        <v>96787</v>
      </c>
      <c r="G6" s="222">
        <v>35415</v>
      </c>
      <c r="H6" s="219">
        <v>70451</v>
      </c>
      <c r="I6" s="222">
        <v>8158</v>
      </c>
      <c r="J6" s="219">
        <v>39532</v>
      </c>
      <c r="K6" s="222">
        <v>69814</v>
      </c>
      <c r="L6" s="219">
        <v>18080</v>
      </c>
      <c r="M6" s="216">
        <v>35019</v>
      </c>
      <c r="N6" s="212">
        <f t="shared" si="0"/>
        <v>599385</v>
      </c>
    </row>
    <row r="7" spans="1:14" x14ac:dyDescent="0.25">
      <c r="A7" s="4">
        <v>4</v>
      </c>
      <c r="B7" s="10" t="s">
        <v>15</v>
      </c>
      <c r="C7" s="221">
        <v>0</v>
      </c>
      <c r="D7" s="39">
        <v>0</v>
      </c>
      <c r="E7" s="221">
        <v>0</v>
      </c>
      <c r="F7" s="22">
        <v>0</v>
      </c>
      <c r="G7" s="221">
        <v>0</v>
      </c>
      <c r="H7" s="22">
        <v>0</v>
      </c>
      <c r="I7" s="221">
        <v>0</v>
      </c>
      <c r="J7" s="22">
        <v>0</v>
      </c>
      <c r="K7" s="221">
        <v>0</v>
      </c>
      <c r="L7" s="22">
        <v>0</v>
      </c>
      <c r="M7" s="215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21">
        <v>0</v>
      </c>
      <c r="D8" s="73">
        <v>18068</v>
      </c>
      <c r="E8" s="21">
        <v>0</v>
      </c>
      <c r="F8" s="22">
        <v>0</v>
      </c>
      <c r="G8" s="222">
        <v>6363</v>
      </c>
      <c r="H8" s="219">
        <v>4773</v>
      </c>
      <c r="I8" s="221">
        <v>0</v>
      </c>
      <c r="J8" s="22">
        <v>0</v>
      </c>
      <c r="K8" s="221">
        <v>17</v>
      </c>
      <c r="L8" s="22">
        <v>0</v>
      </c>
      <c r="M8" s="215">
        <v>0</v>
      </c>
      <c r="N8" s="212">
        <f t="shared" si="0"/>
        <v>29221</v>
      </c>
    </row>
    <row r="9" spans="1:14" x14ac:dyDescent="0.25">
      <c r="A9" s="4">
        <v>6</v>
      </c>
      <c r="B9" s="10" t="s">
        <v>17</v>
      </c>
      <c r="C9" s="221">
        <v>44</v>
      </c>
      <c r="D9" s="39">
        <v>309</v>
      </c>
      <c r="E9" s="221">
        <v>28</v>
      </c>
      <c r="F9" s="22">
        <v>67</v>
      </c>
      <c r="G9" s="221">
        <v>68</v>
      </c>
      <c r="H9" s="22">
        <v>105</v>
      </c>
      <c r="I9" s="221">
        <v>0</v>
      </c>
      <c r="J9" s="22">
        <v>38</v>
      </c>
      <c r="K9" s="221">
        <v>39</v>
      </c>
      <c r="L9" s="22">
        <v>0</v>
      </c>
      <c r="M9" s="215">
        <v>0</v>
      </c>
      <c r="N9" s="212">
        <f t="shared" si="0"/>
        <v>698</v>
      </c>
    </row>
    <row r="10" spans="1:14" x14ac:dyDescent="0.25">
      <c r="A10" s="4">
        <v>7</v>
      </c>
      <c r="B10" s="10" t="s">
        <v>18</v>
      </c>
      <c r="C10" s="222">
        <v>20427</v>
      </c>
      <c r="D10" s="73">
        <v>18583</v>
      </c>
      <c r="E10" s="222">
        <v>8520</v>
      </c>
      <c r="F10" s="219">
        <v>2701</v>
      </c>
      <c r="G10" s="222">
        <v>4891</v>
      </c>
      <c r="H10" s="219">
        <v>2875</v>
      </c>
      <c r="I10" s="221">
        <v>81</v>
      </c>
      <c r="J10" s="219">
        <v>3200</v>
      </c>
      <c r="K10" s="222">
        <v>335</v>
      </c>
      <c r="L10" s="22">
        <v>9</v>
      </c>
      <c r="M10" s="216">
        <v>602</v>
      </c>
      <c r="N10" s="212">
        <f t="shared" si="0"/>
        <v>62224</v>
      </c>
    </row>
    <row r="11" spans="1:14" x14ac:dyDescent="0.25">
      <c r="A11" s="4">
        <v>8</v>
      </c>
      <c r="B11" s="10" t="s">
        <v>19</v>
      </c>
      <c r="C11" s="222">
        <f>107061+55</f>
        <v>107116</v>
      </c>
      <c r="D11" s="73">
        <v>72438</v>
      </c>
      <c r="E11" s="222">
        <v>69279</v>
      </c>
      <c r="F11" s="219">
        <v>40316</v>
      </c>
      <c r="G11" s="222">
        <v>11406</v>
      </c>
      <c r="H11" s="219">
        <v>89541</v>
      </c>
      <c r="I11" s="222">
        <v>3269</v>
      </c>
      <c r="J11" s="219">
        <v>21365</v>
      </c>
      <c r="K11" s="222">
        <v>24686</v>
      </c>
      <c r="L11" s="219">
        <v>6867</v>
      </c>
      <c r="M11" s="216">
        <v>21476</v>
      </c>
      <c r="N11" s="212">
        <f t="shared" si="0"/>
        <v>467759</v>
      </c>
    </row>
    <row r="12" spans="1:14" x14ac:dyDescent="0.25">
      <c r="A12" s="4">
        <v>9</v>
      </c>
      <c r="B12" s="10" t="s">
        <v>20</v>
      </c>
      <c r="C12" s="222">
        <f>218244+55</f>
        <v>218299</v>
      </c>
      <c r="D12" s="73">
        <v>206083</v>
      </c>
      <c r="E12" s="222">
        <v>30589</v>
      </c>
      <c r="F12" s="219">
        <v>62857</v>
      </c>
      <c r="G12" s="222">
        <v>94559</v>
      </c>
      <c r="H12" s="219">
        <v>106423</v>
      </c>
      <c r="I12" s="222">
        <v>959</v>
      </c>
      <c r="J12" s="219">
        <v>77970</v>
      </c>
      <c r="K12" s="222">
        <v>15314</v>
      </c>
      <c r="L12" s="219">
        <v>26570</v>
      </c>
      <c r="M12" s="216">
        <v>12762</v>
      </c>
      <c r="N12" s="212">
        <f t="shared" si="0"/>
        <v>852385</v>
      </c>
    </row>
    <row r="13" spans="1:14" x14ac:dyDescent="0.25">
      <c r="A13" s="4">
        <v>10</v>
      </c>
      <c r="B13" s="10" t="s">
        <v>21</v>
      </c>
      <c r="C13" s="222">
        <v>208704</v>
      </c>
      <c r="D13" s="73">
        <v>462654</v>
      </c>
      <c r="E13" s="222">
        <v>296994</v>
      </c>
      <c r="F13" s="219">
        <v>302645</v>
      </c>
      <c r="G13" s="222">
        <v>358832</v>
      </c>
      <c r="H13" s="219">
        <v>317513</v>
      </c>
      <c r="I13" s="222">
        <v>226275</v>
      </c>
      <c r="J13" s="219">
        <v>338839</v>
      </c>
      <c r="K13" s="222">
        <v>342844</v>
      </c>
      <c r="L13" s="219">
        <v>203687</v>
      </c>
      <c r="M13" s="216">
        <v>212619</v>
      </c>
      <c r="N13" s="212">
        <f t="shared" si="0"/>
        <v>3271606</v>
      </c>
    </row>
    <row r="14" spans="1:14" x14ac:dyDescent="0.25">
      <c r="A14" s="4">
        <v>11</v>
      </c>
      <c r="B14" s="10" t="s">
        <v>22</v>
      </c>
      <c r="C14" s="221">
        <v>0</v>
      </c>
      <c r="D14" s="73">
        <v>2581</v>
      </c>
      <c r="E14" s="221">
        <v>0</v>
      </c>
      <c r="F14" s="219">
        <v>0</v>
      </c>
      <c r="G14" s="222">
        <v>1909</v>
      </c>
      <c r="H14" s="219">
        <v>1594</v>
      </c>
      <c r="I14" s="221">
        <v>0</v>
      </c>
      <c r="J14" s="22">
        <v>0</v>
      </c>
      <c r="K14" s="221">
        <v>223</v>
      </c>
      <c r="L14" s="22">
        <v>0</v>
      </c>
      <c r="M14" s="215">
        <v>0</v>
      </c>
      <c r="N14" s="212">
        <f t="shared" si="0"/>
        <v>6307</v>
      </c>
    </row>
    <row r="15" spans="1:14" x14ac:dyDescent="0.25">
      <c r="A15" s="4">
        <v>12</v>
      </c>
      <c r="B15" s="10" t="s">
        <v>23</v>
      </c>
      <c r="C15" s="221">
        <v>190</v>
      </c>
      <c r="D15" s="39">
        <v>425</v>
      </c>
      <c r="E15" s="221">
        <v>56</v>
      </c>
      <c r="F15" s="22">
        <v>813</v>
      </c>
      <c r="G15" s="221">
        <v>197</v>
      </c>
      <c r="H15" s="22">
        <v>284</v>
      </c>
      <c r="I15" s="221">
        <v>0</v>
      </c>
      <c r="J15" s="22">
        <v>110</v>
      </c>
      <c r="K15" s="221">
        <v>438</v>
      </c>
      <c r="L15" s="22">
        <v>0</v>
      </c>
      <c r="M15" s="215">
        <v>8</v>
      </c>
      <c r="N15" s="212">
        <f t="shared" si="0"/>
        <v>2521</v>
      </c>
    </row>
    <row r="16" spans="1:14" x14ac:dyDescent="0.25">
      <c r="A16" s="4">
        <v>13</v>
      </c>
      <c r="B16" s="10" t="s">
        <v>24</v>
      </c>
      <c r="C16" s="222">
        <v>33571</v>
      </c>
      <c r="D16" s="73">
        <v>31186</v>
      </c>
      <c r="E16" s="222">
        <v>8067</v>
      </c>
      <c r="F16" s="219">
        <v>7107</v>
      </c>
      <c r="G16" s="222">
        <v>10513</v>
      </c>
      <c r="H16" s="219">
        <v>51157</v>
      </c>
      <c r="I16" s="222">
        <v>1076</v>
      </c>
      <c r="J16" s="219">
        <v>15377</v>
      </c>
      <c r="K16" s="222">
        <v>8062</v>
      </c>
      <c r="L16" s="219">
        <v>1502</v>
      </c>
      <c r="M16" s="216">
        <v>1802</v>
      </c>
      <c r="N16" s="212">
        <f t="shared" si="0"/>
        <v>169420</v>
      </c>
    </row>
    <row r="17" spans="1:14" x14ac:dyDescent="0.25">
      <c r="A17" s="4">
        <v>14</v>
      </c>
      <c r="B17" s="10" t="s">
        <v>25</v>
      </c>
      <c r="C17" s="221">
        <v>0</v>
      </c>
      <c r="D17" s="73">
        <v>1330</v>
      </c>
      <c r="E17" s="221">
        <v>0</v>
      </c>
      <c r="F17" s="22">
        <v>0</v>
      </c>
      <c r="G17" s="221">
        <v>0</v>
      </c>
      <c r="H17" s="22">
        <v>0</v>
      </c>
      <c r="I17" s="221">
        <v>0</v>
      </c>
      <c r="J17" s="22">
        <v>0</v>
      </c>
      <c r="K17" s="221">
        <v>0</v>
      </c>
      <c r="L17" s="22">
        <v>0</v>
      </c>
      <c r="M17" s="215">
        <v>0</v>
      </c>
      <c r="N17" s="212">
        <f t="shared" si="0"/>
        <v>1330</v>
      </c>
    </row>
    <row r="18" spans="1:14" x14ac:dyDescent="0.25">
      <c r="A18" s="4">
        <v>15</v>
      </c>
      <c r="B18" s="10" t="s">
        <v>26</v>
      </c>
      <c r="C18" s="221">
        <v>12</v>
      </c>
      <c r="D18" s="39">
        <v>94</v>
      </c>
      <c r="E18" s="221">
        <v>6</v>
      </c>
      <c r="F18" s="219">
        <v>3761</v>
      </c>
      <c r="G18" s="221">
        <v>0</v>
      </c>
      <c r="H18" s="22">
        <v>0</v>
      </c>
      <c r="I18" s="221">
        <v>0</v>
      </c>
      <c r="J18" s="22">
        <v>0</v>
      </c>
      <c r="K18" s="221">
        <v>218</v>
      </c>
      <c r="L18" s="22">
        <v>0</v>
      </c>
      <c r="M18" s="215">
        <v>0</v>
      </c>
      <c r="N18" s="212">
        <f>SUM(C18:M18)</f>
        <v>4091</v>
      </c>
    </row>
    <row r="19" spans="1:14" x14ac:dyDescent="0.25">
      <c r="A19" s="4">
        <v>16</v>
      </c>
      <c r="B19" s="10" t="s">
        <v>27</v>
      </c>
      <c r="C19" s="222">
        <v>3250</v>
      </c>
      <c r="D19" s="73">
        <v>49422</v>
      </c>
      <c r="E19" s="222">
        <v>643</v>
      </c>
      <c r="F19" s="219">
        <v>1830</v>
      </c>
      <c r="G19" s="221">
        <v>0</v>
      </c>
      <c r="H19" s="22">
        <v>295</v>
      </c>
      <c r="I19" s="221">
        <v>0</v>
      </c>
      <c r="J19" s="219">
        <v>1844</v>
      </c>
      <c r="K19" s="222">
        <v>0</v>
      </c>
      <c r="L19" s="22">
        <v>0</v>
      </c>
      <c r="M19" s="216">
        <v>292</v>
      </c>
      <c r="N19" s="212">
        <f>SUM(C19:M19)</f>
        <v>57576</v>
      </c>
    </row>
    <row r="20" spans="1:14" x14ac:dyDescent="0.25">
      <c r="A20" s="4">
        <v>17</v>
      </c>
      <c r="B20" s="10" t="s">
        <v>28</v>
      </c>
      <c r="C20" s="221">
        <v>0</v>
      </c>
      <c r="D20" s="39">
        <v>0</v>
      </c>
      <c r="E20" s="221">
        <v>0</v>
      </c>
      <c r="F20" s="22">
        <v>0</v>
      </c>
      <c r="G20" s="221">
        <v>0</v>
      </c>
      <c r="H20" s="22">
        <v>0</v>
      </c>
      <c r="I20" s="221">
        <v>0</v>
      </c>
      <c r="J20" s="22">
        <v>0</v>
      </c>
      <c r="K20" s="221">
        <v>0</v>
      </c>
      <c r="L20" s="22">
        <v>0</v>
      </c>
      <c r="M20" s="215">
        <v>12</v>
      </c>
      <c r="N20" s="10">
        <f>SUM(C20:M20)</f>
        <v>12</v>
      </c>
    </row>
    <row r="21" spans="1:14" ht="15.75" thickBot="1" x14ac:dyDescent="0.3">
      <c r="A21" s="6">
        <v>18</v>
      </c>
      <c r="B21" s="11" t="s">
        <v>29</v>
      </c>
      <c r="C21" s="223">
        <v>11662</v>
      </c>
      <c r="D21" s="173">
        <v>35022</v>
      </c>
      <c r="E21" s="223">
        <v>12013</v>
      </c>
      <c r="F21" s="220">
        <v>25290</v>
      </c>
      <c r="G21" s="223">
        <v>12312</v>
      </c>
      <c r="H21" s="220">
        <v>29376</v>
      </c>
      <c r="I21" s="223">
        <v>4942</v>
      </c>
      <c r="J21" s="220">
        <v>13537</v>
      </c>
      <c r="K21" s="223">
        <v>16222</v>
      </c>
      <c r="L21" s="220">
        <v>3837</v>
      </c>
      <c r="M21" s="217">
        <v>10899</v>
      </c>
      <c r="N21" s="213">
        <f t="shared" si="0"/>
        <v>175112</v>
      </c>
    </row>
    <row r="22" spans="1:14" ht="15.75" thickBot="1" x14ac:dyDescent="0.3">
      <c r="A22" s="7"/>
      <c r="B22" s="19" t="s">
        <v>30</v>
      </c>
      <c r="C22" s="233">
        <f t="shared" ref="C22:N22" si="1">SUM(C4:C21)</f>
        <v>733600</v>
      </c>
      <c r="D22" s="234">
        <f>SUM(D4:D21)</f>
        <v>1141470</v>
      </c>
      <c r="E22" s="233">
        <f>SUM(E4:E21)</f>
        <v>499728</v>
      </c>
      <c r="F22" s="235">
        <f>SUM(F4:F21)</f>
        <v>604884</v>
      </c>
      <c r="G22" s="236">
        <f t="shared" si="1"/>
        <v>576319</v>
      </c>
      <c r="H22" s="235">
        <f t="shared" si="1"/>
        <v>837262</v>
      </c>
      <c r="I22" s="236">
        <f t="shared" si="1"/>
        <v>255562</v>
      </c>
      <c r="J22" s="235">
        <f t="shared" si="1"/>
        <v>556757</v>
      </c>
      <c r="K22" s="236">
        <f t="shared" si="1"/>
        <v>513374</v>
      </c>
      <c r="L22" s="235">
        <f t="shared" si="1"/>
        <v>268738</v>
      </c>
      <c r="M22" s="237">
        <f t="shared" si="1"/>
        <v>318875</v>
      </c>
      <c r="N22" s="238">
        <f>SUM(C22:M22)</f>
        <v>6306569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6" t="s">
        <v>31</v>
      </c>
      <c r="B24" s="297"/>
      <c r="C24" s="27">
        <f>C22/N22</f>
        <v>0.11632315447591234</v>
      </c>
      <c r="D24" s="28">
        <f>D22/N22</f>
        <v>0.18099698901256769</v>
      </c>
      <c r="E24" s="29">
        <f>E22/N22</f>
        <v>7.9239282088247986E-2</v>
      </c>
      <c r="F24" s="28">
        <f>F22/N22</f>
        <v>9.5913324661951682E-2</v>
      </c>
      <c r="G24" s="29">
        <f>G22/N22</f>
        <v>9.1383920480375302E-2</v>
      </c>
      <c r="H24" s="28">
        <f>H22/N22</f>
        <v>0.13276030120339602</v>
      </c>
      <c r="I24" s="29">
        <f>I22/N22</f>
        <v>4.0523143408087665E-2</v>
      </c>
      <c r="J24" s="28">
        <f>J22/N22</f>
        <v>8.8282075404233273E-2</v>
      </c>
      <c r="K24" s="29">
        <f>K22/N22</f>
        <v>8.1403057668916326E-2</v>
      </c>
      <c r="L24" s="28">
        <f>L22/N22</f>
        <v>4.2612393521738998E-2</v>
      </c>
      <c r="M24" s="30">
        <f>M22/N22</f>
        <v>5.0562358074572718E-2</v>
      </c>
      <c r="N24" s="108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6" t="s">
        <v>4</v>
      </c>
      <c r="H27" s="313"/>
      <c r="I27" s="1"/>
      <c r="J27" s="111"/>
      <c r="K27" s="310" t="s">
        <v>33</v>
      </c>
      <c r="L27" s="311"/>
      <c r="M27" s="162">
        <f>N22</f>
        <v>6306569</v>
      </c>
      <c r="N27" s="163">
        <f>M27/M29</f>
        <v>0.85197804942729027</v>
      </c>
    </row>
    <row r="28" spans="1:14" ht="15.75" thickBot="1" x14ac:dyDescent="0.3">
      <c r="A28" s="26">
        <v>19</v>
      </c>
      <c r="B28" s="186" t="s">
        <v>34</v>
      </c>
      <c r="C28" s="161">
        <v>502820</v>
      </c>
      <c r="D28" s="59">
        <v>338332</v>
      </c>
      <c r="E28" s="161">
        <v>177968</v>
      </c>
      <c r="F28" s="59">
        <v>61066</v>
      </c>
      <c r="G28" s="161">
        <v>15512</v>
      </c>
      <c r="H28" s="59">
        <f>SUM(C28:G28)</f>
        <v>1095698</v>
      </c>
      <c r="I28" s="1"/>
      <c r="J28" s="111"/>
      <c r="K28" s="292" t="s">
        <v>34</v>
      </c>
      <c r="L28" s="293"/>
      <c r="M28" s="161">
        <f>H28</f>
        <v>1095698</v>
      </c>
      <c r="N28" s="164">
        <f>M28/M29</f>
        <v>0.1480219505727097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294" t="s">
        <v>3</v>
      </c>
      <c r="L29" s="295"/>
      <c r="M29" s="165">
        <f>M27+M28</f>
        <v>7402267</v>
      </c>
      <c r="N29" s="166">
        <f>M29/M29</f>
        <v>1</v>
      </c>
    </row>
    <row r="30" spans="1:14" ht="15.75" thickBot="1" x14ac:dyDescent="0.3">
      <c r="A30" s="296" t="s">
        <v>35</v>
      </c>
      <c r="B30" s="297"/>
      <c r="C30" s="27">
        <f>C28/H28</f>
        <v>0.4589038220385544</v>
      </c>
      <c r="D30" s="112">
        <f>D28/H28</f>
        <v>0.30878216442851952</v>
      </c>
      <c r="E30" s="27">
        <f>E28/H28</f>
        <v>0.16242431764957133</v>
      </c>
      <c r="F30" s="112">
        <f>F28/H28</f>
        <v>5.5732510235484596E-2</v>
      </c>
      <c r="G30" s="27">
        <f>G28/H28</f>
        <v>1.4157185647870125E-2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25" t="s">
        <v>105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68"/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59" t="s">
        <v>69</v>
      </c>
      <c r="D3" s="330" t="s">
        <v>4</v>
      </c>
      <c r="E3" s="350" t="s">
        <v>5</v>
      </c>
      <c r="F3" s="368" t="s">
        <v>6</v>
      </c>
      <c r="G3" s="350" t="s">
        <v>7</v>
      </c>
      <c r="H3" s="348" t="s">
        <v>8</v>
      </c>
      <c r="I3" s="350" t="s">
        <v>93</v>
      </c>
      <c r="J3" s="348" t="s">
        <v>9</v>
      </c>
      <c r="K3" s="359" t="s">
        <v>10</v>
      </c>
      <c r="L3" s="330" t="s">
        <v>94</v>
      </c>
      <c r="M3" s="350" t="s">
        <v>11</v>
      </c>
      <c r="N3" s="344"/>
    </row>
    <row r="4" spans="1:14" ht="15.75" thickBot="1" x14ac:dyDescent="0.3">
      <c r="A4" s="351"/>
      <c r="B4" s="345"/>
      <c r="C4" s="361"/>
      <c r="D4" s="351"/>
      <c r="E4" s="351"/>
      <c r="F4" s="369"/>
      <c r="G4" s="351"/>
      <c r="H4" s="349"/>
      <c r="I4" s="351"/>
      <c r="J4" s="349"/>
      <c r="K4" s="361"/>
      <c r="L4" s="351"/>
      <c r="M4" s="351"/>
      <c r="N4" s="345"/>
    </row>
    <row r="5" spans="1:14" x14ac:dyDescent="0.25">
      <c r="A5" s="36">
        <v>1</v>
      </c>
      <c r="B5" s="37" t="s">
        <v>39</v>
      </c>
      <c r="C5" s="86">
        <v>2840</v>
      </c>
      <c r="D5" s="172">
        <v>211</v>
      </c>
      <c r="E5" s="86">
        <v>9956</v>
      </c>
      <c r="F5" s="172">
        <v>919</v>
      </c>
      <c r="G5" s="86">
        <v>263</v>
      </c>
      <c r="H5" s="172">
        <v>493</v>
      </c>
      <c r="I5" s="86">
        <v>243</v>
      </c>
      <c r="J5" s="172">
        <v>362</v>
      </c>
      <c r="K5" s="86">
        <v>61</v>
      </c>
      <c r="L5" s="172">
        <v>307</v>
      </c>
      <c r="M5" s="86">
        <v>212</v>
      </c>
      <c r="N5" s="172">
        <f t="shared" ref="N5:N13" si="0">SUM(C5:M5)</f>
        <v>15867</v>
      </c>
    </row>
    <row r="6" spans="1:14" x14ac:dyDescent="0.25">
      <c r="A6" s="38">
        <v>2</v>
      </c>
      <c r="B6" s="39" t="s">
        <v>40</v>
      </c>
      <c r="C6" s="86">
        <v>70</v>
      </c>
      <c r="D6" s="73">
        <v>3</v>
      </c>
      <c r="E6" s="86">
        <v>161</v>
      </c>
      <c r="F6" s="73">
        <v>7</v>
      </c>
      <c r="G6" s="86">
        <v>1</v>
      </c>
      <c r="H6" s="73">
        <v>6</v>
      </c>
      <c r="I6" s="86">
        <v>1</v>
      </c>
      <c r="J6" s="73">
        <v>0</v>
      </c>
      <c r="K6" s="86">
        <v>2</v>
      </c>
      <c r="L6" s="73">
        <v>8</v>
      </c>
      <c r="M6" s="86">
        <v>4</v>
      </c>
      <c r="N6" s="73">
        <f t="shared" si="0"/>
        <v>263</v>
      </c>
    </row>
    <row r="7" spans="1:14" x14ac:dyDescent="0.25">
      <c r="A7" s="38">
        <v>3</v>
      </c>
      <c r="B7" s="39" t="s">
        <v>41</v>
      </c>
      <c r="C7" s="70">
        <v>8</v>
      </c>
      <c r="D7" s="39">
        <v>0</v>
      </c>
      <c r="E7" s="70">
        <v>31</v>
      </c>
      <c r="F7" s="39">
        <v>3</v>
      </c>
      <c r="G7" s="70">
        <v>0</v>
      </c>
      <c r="H7" s="39">
        <v>0</v>
      </c>
      <c r="I7" s="70">
        <v>2</v>
      </c>
      <c r="J7" s="39">
        <v>0</v>
      </c>
      <c r="K7" s="70">
        <v>0</v>
      </c>
      <c r="L7" s="39">
        <v>6</v>
      </c>
      <c r="M7" s="70">
        <v>0</v>
      </c>
      <c r="N7" s="39">
        <f t="shared" si="0"/>
        <v>50</v>
      </c>
    </row>
    <row r="8" spans="1:14" x14ac:dyDescent="0.25">
      <c r="A8" s="38">
        <v>4</v>
      </c>
      <c r="B8" s="39" t="s">
        <v>42</v>
      </c>
      <c r="C8" s="70">
        <v>18</v>
      </c>
      <c r="D8" s="39">
        <v>0</v>
      </c>
      <c r="E8" s="70">
        <v>70</v>
      </c>
      <c r="F8" s="39">
        <v>0</v>
      </c>
      <c r="G8" s="70">
        <v>0</v>
      </c>
      <c r="H8" s="39">
        <v>0</v>
      </c>
      <c r="I8" s="70">
        <v>0</v>
      </c>
      <c r="J8" s="39">
        <v>0</v>
      </c>
      <c r="K8" s="70">
        <v>0</v>
      </c>
      <c r="L8" s="39">
        <v>13</v>
      </c>
      <c r="M8" s="70">
        <v>0</v>
      </c>
      <c r="N8" s="39">
        <f t="shared" si="0"/>
        <v>101</v>
      </c>
    </row>
    <row r="9" spans="1:14" x14ac:dyDescent="0.25">
      <c r="A9" s="38">
        <v>5</v>
      </c>
      <c r="B9" s="39" t="s">
        <v>43</v>
      </c>
      <c r="C9" s="70">
        <v>2</v>
      </c>
      <c r="D9" s="39">
        <v>2</v>
      </c>
      <c r="E9" s="70">
        <v>1</v>
      </c>
      <c r="F9" s="39">
        <v>2</v>
      </c>
      <c r="G9" s="70">
        <v>0</v>
      </c>
      <c r="H9" s="39">
        <v>1</v>
      </c>
      <c r="I9" s="70">
        <v>2</v>
      </c>
      <c r="J9" s="39">
        <v>0</v>
      </c>
      <c r="K9" s="70">
        <v>0</v>
      </c>
      <c r="L9" s="39">
        <v>4</v>
      </c>
      <c r="M9" s="70">
        <v>0</v>
      </c>
      <c r="N9" s="39">
        <f t="shared" si="0"/>
        <v>14</v>
      </c>
    </row>
    <row r="10" spans="1:14" x14ac:dyDescent="0.25">
      <c r="A10" s="38">
        <v>6</v>
      </c>
      <c r="B10" s="39" t="s">
        <v>44</v>
      </c>
      <c r="C10" s="70">
        <v>84</v>
      </c>
      <c r="D10" s="39">
        <v>4</v>
      </c>
      <c r="E10" s="70">
        <v>18</v>
      </c>
      <c r="F10" s="39">
        <v>76</v>
      </c>
      <c r="G10" s="70">
        <v>5</v>
      </c>
      <c r="H10" s="39">
        <v>0</v>
      </c>
      <c r="I10" s="70">
        <v>0</v>
      </c>
      <c r="J10" s="39">
        <v>0</v>
      </c>
      <c r="K10" s="70">
        <v>2</v>
      </c>
      <c r="L10" s="39">
        <v>24</v>
      </c>
      <c r="M10" s="70">
        <v>13</v>
      </c>
      <c r="N10" s="39">
        <f t="shared" si="0"/>
        <v>226</v>
      </c>
    </row>
    <row r="11" spans="1:14" x14ac:dyDescent="0.25">
      <c r="A11" s="38">
        <v>7</v>
      </c>
      <c r="B11" s="39" t="s">
        <v>45</v>
      </c>
      <c r="C11" s="70">
        <v>130</v>
      </c>
      <c r="D11" s="73">
        <v>11</v>
      </c>
      <c r="E11" s="70">
        <v>232</v>
      </c>
      <c r="F11" s="73">
        <v>136</v>
      </c>
      <c r="G11" s="70">
        <v>2</v>
      </c>
      <c r="H11" s="73">
        <v>11</v>
      </c>
      <c r="I11" s="70">
        <v>2</v>
      </c>
      <c r="J11" s="73">
        <v>0</v>
      </c>
      <c r="K11" s="70">
        <v>6</v>
      </c>
      <c r="L11" s="73">
        <v>8</v>
      </c>
      <c r="M11" s="70">
        <v>23</v>
      </c>
      <c r="N11" s="73">
        <f t="shared" si="0"/>
        <v>561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1</v>
      </c>
      <c r="E12" s="87">
        <v>0</v>
      </c>
      <c r="F12" s="39">
        <v>0</v>
      </c>
      <c r="G12" s="87">
        <v>0</v>
      </c>
      <c r="H12" s="39">
        <v>0</v>
      </c>
      <c r="I12" s="87">
        <v>2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3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3152</v>
      </c>
      <c r="D13" s="47">
        <f t="shared" si="1"/>
        <v>232</v>
      </c>
      <c r="E13" s="49">
        <f t="shared" si="1"/>
        <v>10469</v>
      </c>
      <c r="F13" s="47">
        <f t="shared" si="1"/>
        <v>1143</v>
      </c>
      <c r="G13" s="49">
        <f t="shared" si="1"/>
        <v>271</v>
      </c>
      <c r="H13" s="47">
        <f t="shared" si="1"/>
        <v>511</v>
      </c>
      <c r="I13" s="49">
        <f t="shared" si="1"/>
        <v>252</v>
      </c>
      <c r="J13" s="47">
        <f t="shared" si="1"/>
        <v>362</v>
      </c>
      <c r="K13" s="49">
        <f t="shared" si="1"/>
        <v>71</v>
      </c>
      <c r="L13" s="47">
        <f t="shared" si="1"/>
        <v>370</v>
      </c>
      <c r="M13" s="49">
        <f t="shared" si="1"/>
        <v>252</v>
      </c>
      <c r="N13" s="47">
        <f t="shared" si="0"/>
        <v>17085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3" t="s">
        <v>53</v>
      </c>
      <c r="B15" s="364"/>
      <c r="C15" s="74">
        <f>C13/N13</f>
        <v>0.18448931811530583</v>
      </c>
      <c r="D15" s="75">
        <f>D13/N13</f>
        <v>1.3579163008486977E-2</v>
      </c>
      <c r="E15" s="56">
        <f>E13/N13</f>
        <v>0.61275973075797485</v>
      </c>
      <c r="F15" s="75">
        <f>F13/N13</f>
        <v>6.6900790166812996E-2</v>
      </c>
      <c r="G15" s="56">
        <f>G13/N13</f>
        <v>1.5861867134913665E-2</v>
      </c>
      <c r="H15" s="75">
        <f>H13/N13</f>
        <v>2.9909277143693298E-2</v>
      </c>
      <c r="I15" s="56">
        <f>I13/N13</f>
        <v>1.4749780509218612E-2</v>
      </c>
      <c r="J15" s="75">
        <f>J13/N13</f>
        <v>2.1188176763242611E-2</v>
      </c>
      <c r="K15" s="56">
        <f>K13/N13</f>
        <v>4.1556921275973076E-3</v>
      </c>
      <c r="L15" s="75">
        <f>L13/N13</f>
        <v>2.1656423763535264E-2</v>
      </c>
      <c r="M15" s="76">
        <f>M13/N13</f>
        <v>1.4749780509218612E-2</v>
      </c>
      <c r="N15" s="243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25" t="s">
        <v>106</v>
      </c>
      <c r="D17" s="326"/>
      <c r="E17" s="326"/>
      <c r="F17" s="326"/>
      <c r="G17" s="326"/>
      <c r="H17" s="326"/>
      <c r="I17" s="326"/>
      <c r="J17" s="327"/>
      <c r="K17" s="327"/>
      <c r="L17" s="31"/>
      <c r="M17" s="31"/>
      <c r="N17" s="240" t="s">
        <v>36</v>
      </c>
    </row>
    <row r="18" spans="1:14" ht="15.75" thickBot="1" x14ac:dyDescent="0.3">
      <c r="A18" s="328" t="s">
        <v>0</v>
      </c>
      <c r="B18" s="330" t="s">
        <v>1</v>
      </c>
      <c r="C18" s="343" t="s">
        <v>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30" t="s">
        <v>3</v>
      </c>
    </row>
    <row r="19" spans="1:14" x14ac:dyDescent="0.25">
      <c r="A19" s="354"/>
      <c r="B19" s="355"/>
      <c r="C19" s="359" t="s">
        <v>69</v>
      </c>
      <c r="D19" s="330" t="s">
        <v>4</v>
      </c>
      <c r="E19" s="350" t="s">
        <v>5</v>
      </c>
      <c r="F19" s="368" t="s">
        <v>6</v>
      </c>
      <c r="G19" s="350" t="s">
        <v>7</v>
      </c>
      <c r="H19" s="348" t="s">
        <v>8</v>
      </c>
      <c r="I19" s="350" t="s">
        <v>93</v>
      </c>
      <c r="J19" s="348" t="s">
        <v>9</v>
      </c>
      <c r="K19" s="359" t="s">
        <v>10</v>
      </c>
      <c r="L19" s="330" t="s">
        <v>94</v>
      </c>
      <c r="M19" s="350" t="s">
        <v>11</v>
      </c>
      <c r="N19" s="344"/>
    </row>
    <row r="20" spans="1:14" ht="15.75" thickBot="1" x14ac:dyDescent="0.3">
      <c r="A20" s="351"/>
      <c r="B20" s="345"/>
      <c r="C20" s="361"/>
      <c r="D20" s="351"/>
      <c r="E20" s="351"/>
      <c r="F20" s="369"/>
      <c r="G20" s="351"/>
      <c r="H20" s="349"/>
      <c r="I20" s="351"/>
      <c r="J20" s="349"/>
      <c r="K20" s="361"/>
      <c r="L20" s="351"/>
      <c r="M20" s="351"/>
      <c r="N20" s="345"/>
    </row>
    <row r="21" spans="1:14" x14ac:dyDescent="0.25">
      <c r="A21" s="36">
        <v>1</v>
      </c>
      <c r="B21" s="37" t="s">
        <v>39</v>
      </c>
      <c r="C21" s="86">
        <v>9181</v>
      </c>
      <c r="D21" s="172">
        <v>1488</v>
      </c>
      <c r="E21" s="86">
        <v>31740</v>
      </c>
      <c r="F21" s="172">
        <v>3488</v>
      </c>
      <c r="G21" s="86">
        <v>1492</v>
      </c>
      <c r="H21" s="172">
        <v>2356</v>
      </c>
      <c r="I21" s="86">
        <v>1272</v>
      </c>
      <c r="J21" s="172">
        <v>1889</v>
      </c>
      <c r="K21" s="86">
        <v>420</v>
      </c>
      <c r="L21" s="172">
        <v>1417</v>
      </c>
      <c r="M21" s="86">
        <v>799</v>
      </c>
      <c r="N21" s="172">
        <f t="shared" ref="N21:N28" si="2">SUM(C21:M21)</f>
        <v>55542</v>
      </c>
    </row>
    <row r="22" spans="1:14" x14ac:dyDescent="0.25">
      <c r="A22" s="38">
        <v>2</v>
      </c>
      <c r="B22" s="39" t="s">
        <v>40</v>
      </c>
      <c r="C22" s="86">
        <v>645</v>
      </c>
      <c r="D22" s="73">
        <v>42</v>
      </c>
      <c r="E22" s="86">
        <v>1795</v>
      </c>
      <c r="F22" s="73">
        <v>99</v>
      </c>
      <c r="G22" s="86">
        <v>14</v>
      </c>
      <c r="H22" s="73">
        <v>85</v>
      </c>
      <c r="I22" s="86">
        <v>14</v>
      </c>
      <c r="J22" s="73">
        <v>0</v>
      </c>
      <c r="K22" s="86">
        <v>28</v>
      </c>
      <c r="L22" s="73">
        <v>106</v>
      </c>
      <c r="M22" s="86">
        <v>45</v>
      </c>
      <c r="N22" s="73">
        <f t="shared" si="2"/>
        <v>2873</v>
      </c>
    </row>
    <row r="23" spans="1:14" x14ac:dyDescent="0.25">
      <c r="A23" s="38">
        <v>3</v>
      </c>
      <c r="B23" s="39" t="s">
        <v>41</v>
      </c>
      <c r="C23" s="70">
        <v>113</v>
      </c>
      <c r="D23" s="39">
        <v>0</v>
      </c>
      <c r="E23" s="70">
        <v>546</v>
      </c>
      <c r="F23" s="39">
        <v>54</v>
      </c>
      <c r="G23" s="70">
        <v>0</v>
      </c>
      <c r="H23" s="39">
        <v>0</v>
      </c>
      <c r="I23" s="70">
        <v>41</v>
      </c>
      <c r="J23" s="39">
        <v>0</v>
      </c>
      <c r="K23" s="70">
        <v>0</v>
      </c>
      <c r="L23" s="39">
        <v>107</v>
      </c>
      <c r="M23" s="70">
        <v>0</v>
      </c>
      <c r="N23" s="73">
        <f t="shared" si="2"/>
        <v>861</v>
      </c>
    </row>
    <row r="24" spans="1:14" x14ac:dyDescent="0.25">
      <c r="A24" s="38">
        <v>4</v>
      </c>
      <c r="B24" s="39" t="s">
        <v>42</v>
      </c>
      <c r="C24" s="70">
        <v>13</v>
      </c>
      <c r="D24" s="39">
        <v>0</v>
      </c>
      <c r="E24" s="70">
        <v>46</v>
      </c>
      <c r="F24" s="39">
        <v>0</v>
      </c>
      <c r="G24" s="70">
        <v>0</v>
      </c>
      <c r="H24" s="39">
        <v>0</v>
      </c>
      <c r="I24" s="70">
        <v>0</v>
      </c>
      <c r="J24" s="39">
        <v>0</v>
      </c>
      <c r="K24" s="70">
        <v>0</v>
      </c>
      <c r="L24" s="39">
        <v>8</v>
      </c>
      <c r="M24" s="70">
        <v>0</v>
      </c>
      <c r="N24" s="39">
        <f t="shared" si="2"/>
        <v>67</v>
      </c>
    </row>
    <row r="25" spans="1:14" x14ac:dyDescent="0.25">
      <c r="A25" s="38">
        <v>5</v>
      </c>
      <c r="B25" s="39" t="s">
        <v>43</v>
      </c>
      <c r="C25" s="70">
        <v>5</v>
      </c>
      <c r="D25" s="39">
        <v>6</v>
      </c>
      <c r="E25" s="70">
        <v>2</v>
      </c>
      <c r="F25" s="39">
        <v>5</v>
      </c>
      <c r="G25" s="70">
        <v>0</v>
      </c>
      <c r="H25" s="39">
        <v>7</v>
      </c>
      <c r="I25" s="70">
        <v>31</v>
      </c>
      <c r="J25" s="39">
        <v>0</v>
      </c>
      <c r="K25" s="70">
        <v>0</v>
      </c>
      <c r="L25" s="39">
        <v>10</v>
      </c>
      <c r="M25" s="70">
        <v>0</v>
      </c>
      <c r="N25" s="39">
        <f t="shared" si="2"/>
        <v>66</v>
      </c>
    </row>
    <row r="26" spans="1:14" x14ac:dyDescent="0.25">
      <c r="A26" s="38">
        <v>6</v>
      </c>
      <c r="B26" s="39" t="s">
        <v>44</v>
      </c>
      <c r="C26" s="70">
        <v>262</v>
      </c>
      <c r="D26" s="39">
        <v>17</v>
      </c>
      <c r="E26" s="70">
        <v>56</v>
      </c>
      <c r="F26" s="39">
        <v>242</v>
      </c>
      <c r="G26" s="70">
        <v>26</v>
      </c>
      <c r="H26" s="39">
        <v>0</v>
      </c>
      <c r="I26" s="70">
        <v>0</v>
      </c>
      <c r="J26" s="39">
        <v>0</v>
      </c>
      <c r="K26" s="70">
        <v>7</v>
      </c>
      <c r="L26" s="39">
        <v>75</v>
      </c>
      <c r="M26" s="70">
        <v>44</v>
      </c>
      <c r="N26" s="39">
        <f t="shared" si="2"/>
        <v>729</v>
      </c>
    </row>
    <row r="27" spans="1:14" x14ac:dyDescent="0.25">
      <c r="A27" s="38">
        <v>7</v>
      </c>
      <c r="B27" s="39" t="s">
        <v>45</v>
      </c>
      <c r="C27" s="70">
        <v>85</v>
      </c>
      <c r="D27" s="73">
        <v>7</v>
      </c>
      <c r="E27" s="70">
        <v>150</v>
      </c>
      <c r="F27" s="73">
        <v>256</v>
      </c>
      <c r="G27" s="70">
        <v>2</v>
      </c>
      <c r="H27" s="73">
        <v>7</v>
      </c>
      <c r="I27" s="70">
        <v>6</v>
      </c>
      <c r="J27" s="73">
        <v>0</v>
      </c>
      <c r="K27" s="70">
        <v>47</v>
      </c>
      <c r="L27" s="73">
        <v>5</v>
      </c>
      <c r="M27" s="70">
        <v>14</v>
      </c>
      <c r="N27" s="73">
        <f t="shared" si="2"/>
        <v>579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2</v>
      </c>
      <c r="E28" s="87">
        <v>0</v>
      </c>
      <c r="F28" s="39">
        <v>0</v>
      </c>
      <c r="G28" s="87">
        <v>0</v>
      </c>
      <c r="H28" s="39">
        <v>0</v>
      </c>
      <c r="I28" s="87">
        <v>41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43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10304</v>
      </c>
      <c r="D29" s="47">
        <f>SUM(D21:D28)</f>
        <v>1562</v>
      </c>
      <c r="E29" s="49">
        <f t="shared" si="3"/>
        <v>34335</v>
      </c>
      <c r="F29" s="47">
        <f t="shared" si="3"/>
        <v>4144</v>
      </c>
      <c r="G29" s="49">
        <f t="shared" si="3"/>
        <v>1534</v>
      </c>
      <c r="H29" s="47">
        <f t="shared" si="3"/>
        <v>2455</v>
      </c>
      <c r="I29" s="49">
        <f>SUM(I21:I28)</f>
        <v>1405</v>
      </c>
      <c r="J29" s="47">
        <f t="shared" si="3"/>
        <v>1889</v>
      </c>
      <c r="K29" s="49">
        <f t="shared" si="3"/>
        <v>502</v>
      </c>
      <c r="L29" s="47">
        <f t="shared" si="3"/>
        <v>1728</v>
      </c>
      <c r="M29" s="49">
        <f t="shared" si="3"/>
        <v>902</v>
      </c>
      <c r="N29" s="47">
        <f>SUM(C29:M29)</f>
        <v>60760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3" t="s">
        <v>53</v>
      </c>
      <c r="B31" s="364"/>
      <c r="C31" s="74">
        <f>C29/N29</f>
        <v>0.16958525345622119</v>
      </c>
      <c r="D31" s="75">
        <f>D29/N29</f>
        <v>2.5707702435813034E-2</v>
      </c>
      <c r="E31" s="56">
        <f>E29/N29</f>
        <v>0.56509216589861755</v>
      </c>
      <c r="F31" s="75">
        <f>F29/N29</f>
        <v>6.8202764976958527E-2</v>
      </c>
      <c r="G31" s="56">
        <f>G29/N29</f>
        <v>2.5246872942725478E-2</v>
      </c>
      <c r="H31" s="75">
        <f>H29/N29</f>
        <v>4.0404871626069781E-2</v>
      </c>
      <c r="I31" s="56">
        <f>I29/N29</f>
        <v>2.3123765635286373E-2</v>
      </c>
      <c r="J31" s="75">
        <f>J29/N29</f>
        <v>3.1089532587228439E-2</v>
      </c>
      <c r="K31" s="56">
        <f>K29/N29</f>
        <v>8.2620144832126399E-3</v>
      </c>
      <c r="L31" s="75">
        <f>L29/N29</f>
        <v>2.8439763001974983E-2</v>
      </c>
      <c r="M31" s="76">
        <f>M29/N29</f>
        <v>1.4845292955892033E-2</v>
      </c>
      <c r="N31" s="243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5"/>
      <c r="B1" s="175"/>
      <c r="C1" s="325" t="s">
        <v>107</v>
      </c>
      <c r="D1" s="326"/>
      <c r="E1" s="326"/>
      <c r="F1" s="326"/>
      <c r="G1" s="326"/>
      <c r="H1" s="326"/>
      <c r="I1" s="326"/>
      <c r="J1" s="430"/>
      <c r="K1" s="430"/>
      <c r="L1" s="175"/>
      <c r="M1" s="175"/>
      <c r="N1" s="176"/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46" t="s">
        <v>69</v>
      </c>
      <c r="D3" s="348" t="s">
        <v>4</v>
      </c>
      <c r="E3" s="350" t="s">
        <v>5</v>
      </c>
      <c r="F3" s="348" t="s">
        <v>6</v>
      </c>
      <c r="G3" s="350" t="s">
        <v>7</v>
      </c>
      <c r="H3" s="348" t="s">
        <v>8</v>
      </c>
      <c r="I3" s="350" t="s">
        <v>93</v>
      </c>
      <c r="J3" s="330" t="s">
        <v>9</v>
      </c>
      <c r="K3" s="372" t="s">
        <v>38</v>
      </c>
      <c r="L3" s="330" t="s">
        <v>94</v>
      </c>
      <c r="M3" s="352" t="s">
        <v>11</v>
      </c>
      <c r="N3" s="344"/>
    </row>
    <row r="4" spans="1:14" ht="15.75" thickBot="1" x14ac:dyDescent="0.3">
      <c r="A4" s="351"/>
      <c r="B4" s="345"/>
      <c r="C4" s="347"/>
      <c r="D4" s="349"/>
      <c r="E4" s="351"/>
      <c r="F4" s="349"/>
      <c r="G4" s="351"/>
      <c r="H4" s="349"/>
      <c r="I4" s="351"/>
      <c r="J4" s="351"/>
      <c r="K4" s="373"/>
      <c r="L4" s="351"/>
      <c r="M4" s="353"/>
      <c r="N4" s="345"/>
    </row>
    <row r="5" spans="1:14" x14ac:dyDescent="0.25">
      <c r="A5" s="36">
        <v>1</v>
      </c>
      <c r="B5" s="37" t="s">
        <v>39</v>
      </c>
      <c r="C5" s="168">
        <v>919</v>
      </c>
      <c r="D5" s="93">
        <v>2298</v>
      </c>
      <c r="E5" s="168">
        <v>1470</v>
      </c>
      <c r="F5" s="93">
        <v>1419</v>
      </c>
      <c r="G5" s="168">
        <v>1948</v>
      </c>
      <c r="H5" s="177">
        <v>1529</v>
      </c>
      <c r="I5" s="168">
        <v>1077</v>
      </c>
      <c r="J5" s="93">
        <v>1929</v>
      </c>
      <c r="K5" s="168">
        <v>1458</v>
      </c>
      <c r="L5" s="93">
        <v>1337</v>
      </c>
      <c r="M5" s="168">
        <v>1153</v>
      </c>
      <c r="N5" s="172">
        <f t="shared" ref="N5:N17" si="0">SUM(C5:M5)</f>
        <v>16537</v>
      </c>
    </row>
    <row r="6" spans="1:14" x14ac:dyDescent="0.25">
      <c r="A6" s="38">
        <v>2</v>
      </c>
      <c r="B6" s="39" t="s">
        <v>40</v>
      </c>
      <c r="C6" s="86">
        <v>121</v>
      </c>
      <c r="D6" s="67">
        <v>346</v>
      </c>
      <c r="E6" s="86">
        <v>168</v>
      </c>
      <c r="F6" s="67">
        <v>275</v>
      </c>
      <c r="G6" s="86">
        <v>189</v>
      </c>
      <c r="H6" s="67">
        <v>204</v>
      </c>
      <c r="I6" s="86">
        <v>33</v>
      </c>
      <c r="J6" s="67">
        <v>267</v>
      </c>
      <c r="K6" s="86">
        <v>187</v>
      </c>
      <c r="L6" s="67">
        <v>119</v>
      </c>
      <c r="M6" s="86">
        <v>151</v>
      </c>
      <c r="N6" s="73">
        <f t="shared" si="0"/>
        <v>2060</v>
      </c>
    </row>
    <row r="7" spans="1:14" x14ac:dyDescent="0.25">
      <c r="A7" s="38">
        <v>3</v>
      </c>
      <c r="B7" s="39" t="s">
        <v>41</v>
      </c>
      <c r="C7" s="86">
        <v>10</v>
      </c>
      <c r="D7" s="67">
        <v>25</v>
      </c>
      <c r="E7" s="86">
        <v>16</v>
      </c>
      <c r="F7" s="67">
        <v>33</v>
      </c>
      <c r="G7" s="86">
        <v>36</v>
      </c>
      <c r="H7" s="71">
        <v>16</v>
      </c>
      <c r="I7" s="70">
        <v>6</v>
      </c>
      <c r="J7" s="67">
        <v>28</v>
      </c>
      <c r="K7" s="86">
        <v>86</v>
      </c>
      <c r="L7" s="67">
        <v>30</v>
      </c>
      <c r="M7" s="70">
        <v>19</v>
      </c>
      <c r="N7" s="73">
        <f t="shared" si="0"/>
        <v>305</v>
      </c>
    </row>
    <row r="8" spans="1:14" x14ac:dyDescent="0.25">
      <c r="A8" s="38">
        <v>4</v>
      </c>
      <c r="B8" s="39" t="s">
        <v>42</v>
      </c>
      <c r="C8" s="70">
        <v>2</v>
      </c>
      <c r="D8" s="71">
        <v>7</v>
      </c>
      <c r="E8" s="70">
        <v>6</v>
      </c>
      <c r="F8" s="71">
        <v>5</v>
      </c>
      <c r="G8" s="70">
        <v>5</v>
      </c>
      <c r="H8" s="71">
        <v>5</v>
      </c>
      <c r="I8" s="70">
        <v>0</v>
      </c>
      <c r="J8" s="71">
        <v>2</v>
      </c>
      <c r="K8" s="86">
        <v>10</v>
      </c>
      <c r="L8" s="67">
        <v>0</v>
      </c>
      <c r="M8" s="70">
        <v>3</v>
      </c>
      <c r="N8" s="73">
        <f t="shared" si="0"/>
        <v>45</v>
      </c>
    </row>
    <row r="9" spans="1:14" x14ac:dyDescent="0.25">
      <c r="A9" s="38">
        <v>5</v>
      </c>
      <c r="B9" s="39" t="s">
        <v>43</v>
      </c>
      <c r="C9" s="70">
        <v>3</v>
      </c>
      <c r="D9" s="71">
        <v>4</v>
      </c>
      <c r="E9" s="70">
        <v>6</v>
      </c>
      <c r="F9" s="71">
        <v>0</v>
      </c>
      <c r="G9" s="70">
        <v>4</v>
      </c>
      <c r="H9" s="71">
        <v>0</v>
      </c>
      <c r="I9" s="70">
        <v>0</v>
      </c>
      <c r="J9" s="71">
        <v>2</v>
      </c>
      <c r="K9" s="87">
        <v>5</v>
      </c>
      <c r="L9" s="71">
        <v>3</v>
      </c>
      <c r="M9" s="70">
        <v>4</v>
      </c>
      <c r="N9" s="39">
        <f t="shared" si="0"/>
        <v>31</v>
      </c>
    </row>
    <row r="10" spans="1:14" x14ac:dyDescent="0.25">
      <c r="A10" s="38">
        <v>6</v>
      </c>
      <c r="B10" s="39" t="s">
        <v>44</v>
      </c>
      <c r="C10" s="86">
        <v>5</v>
      </c>
      <c r="D10" s="67">
        <v>16</v>
      </c>
      <c r="E10" s="86">
        <v>7</v>
      </c>
      <c r="F10" s="67">
        <v>6</v>
      </c>
      <c r="G10" s="86">
        <v>7</v>
      </c>
      <c r="H10" s="67">
        <v>7</v>
      </c>
      <c r="I10" s="86">
        <v>21</v>
      </c>
      <c r="J10" s="67">
        <v>11</v>
      </c>
      <c r="K10" s="86">
        <v>14</v>
      </c>
      <c r="L10" s="67">
        <v>4</v>
      </c>
      <c r="M10" s="86">
        <v>15</v>
      </c>
      <c r="N10" s="73">
        <f t="shared" si="0"/>
        <v>113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6</v>
      </c>
      <c r="E11" s="70">
        <v>2</v>
      </c>
      <c r="F11" s="71">
        <v>0</v>
      </c>
      <c r="G11" s="70">
        <v>0</v>
      </c>
      <c r="H11" s="71">
        <v>1</v>
      </c>
      <c r="I11" s="70">
        <v>1</v>
      </c>
      <c r="J11" s="71">
        <v>2</v>
      </c>
      <c r="K11" s="85">
        <v>1</v>
      </c>
      <c r="L11" s="71">
        <v>1</v>
      </c>
      <c r="M11" s="70">
        <v>1</v>
      </c>
      <c r="N11" s="73">
        <f t="shared" si="0"/>
        <v>15</v>
      </c>
    </row>
    <row r="12" spans="1:14" x14ac:dyDescent="0.25">
      <c r="A12" s="38">
        <v>8</v>
      </c>
      <c r="B12" s="39" t="s">
        <v>46</v>
      </c>
      <c r="C12" s="70">
        <v>8</v>
      </c>
      <c r="D12" s="71">
        <v>4</v>
      </c>
      <c r="E12" s="70">
        <v>14</v>
      </c>
      <c r="F12" s="71">
        <v>9</v>
      </c>
      <c r="G12" s="70">
        <v>3</v>
      </c>
      <c r="H12" s="71">
        <v>1</v>
      </c>
      <c r="I12" s="70">
        <v>0</v>
      </c>
      <c r="J12" s="71">
        <v>20</v>
      </c>
      <c r="K12" s="86">
        <v>14</v>
      </c>
      <c r="L12" s="71">
        <v>3</v>
      </c>
      <c r="M12" s="70">
        <v>2</v>
      </c>
      <c r="N12" s="73">
        <f t="shared" si="0"/>
        <v>78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7" customHeight="1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6">
        <v>3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3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1071</v>
      </c>
      <c r="D18" s="50">
        <f t="shared" si="1"/>
        <v>2706</v>
      </c>
      <c r="E18" s="49">
        <f t="shared" si="1"/>
        <v>1689</v>
      </c>
      <c r="F18" s="50">
        <f t="shared" si="1"/>
        <v>1747</v>
      </c>
      <c r="G18" s="49">
        <f t="shared" si="1"/>
        <v>2192</v>
      </c>
      <c r="H18" s="50">
        <f t="shared" si="1"/>
        <v>1763</v>
      </c>
      <c r="I18" s="49">
        <f t="shared" si="1"/>
        <v>1138</v>
      </c>
      <c r="J18" s="50">
        <f t="shared" si="1"/>
        <v>2261</v>
      </c>
      <c r="K18" s="49">
        <f t="shared" si="1"/>
        <v>1775</v>
      </c>
      <c r="L18" s="50">
        <f>SUM(L5:L17)</f>
        <v>1497</v>
      </c>
      <c r="M18" s="49">
        <f t="shared" si="1"/>
        <v>1348</v>
      </c>
      <c r="N18" s="47">
        <f>SUM(C18:M18)</f>
        <v>19187</v>
      </c>
    </row>
    <row r="19" spans="1:14" ht="15.75" thickBot="1" x14ac:dyDescent="0.3">
      <c r="A19" s="142"/>
      <c r="B19" s="143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70" t="s">
        <v>53</v>
      </c>
      <c r="B20" s="371"/>
      <c r="C20" s="74">
        <f>C18/N18</f>
        <v>5.5819044144472821E-2</v>
      </c>
      <c r="D20" s="75">
        <f>D18/N18</f>
        <v>0.14103299108771564</v>
      </c>
      <c r="E20" s="56">
        <f>E18/N18</f>
        <v>8.8028352530359094E-2</v>
      </c>
      <c r="F20" s="75">
        <f>F18/N18</f>
        <v>9.1051232605409912E-2</v>
      </c>
      <c r="G20" s="56">
        <f>G18/N18</f>
        <v>0.11424401938812738</v>
      </c>
      <c r="H20" s="75">
        <f>H18/N18</f>
        <v>9.1885130557148073E-2</v>
      </c>
      <c r="I20" s="56">
        <f>I18/N18</f>
        <v>5.9310991817376348E-2</v>
      </c>
      <c r="J20" s="75">
        <f>J18/N18</f>
        <v>0.11784020430499817</v>
      </c>
      <c r="K20" s="56">
        <f>K18/N18</f>
        <v>9.251055402095168E-2</v>
      </c>
      <c r="L20" s="75">
        <f>L18/N18</f>
        <v>7.8021577109501222E-2</v>
      </c>
      <c r="M20" s="76">
        <f>M18/N18</f>
        <v>7.0255902433939643E-2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75" t="s">
        <v>67</v>
      </c>
      <c r="B1" s="31"/>
      <c r="C1" s="325" t="s">
        <v>108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240" t="s">
        <v>36</v>
      </c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46" t="s">
        <v>69</v>
      </c>
      <c r="D3" s="348" t="s">
        <v>4</v>
      </c>
      <c r="E3" s="350" t="s">
        <v>5</v>
      </c>
      <c r="F3" s="348" t="s">
        <v>6</v>
      </c>
      <c r="G3" s="350" t="s">
        <v>7</v>
      </c>
      <c r="H3" s="348" t="s">
        <v>8</v>
      </c>
      <c r="I3" s="350" t="s">
        <v>93</v>
      </c>
      <c r="J3" s="330" t="s">
        <v>9</v>
      </c>
      <c r="K3" s="372" t="s">
        <v>38</v>
      </c>
      <c r="L3" s="330" t="s">
        <v>94</v>
      </c>
      <c r="M3" s="352" t="s">
        <v>11</v>
      </c>
      <c r="N3" s="344"/>
    </row>
    <row r="4" spans="1:14" ht="15.75" thickBot="1" x14ac:dyDescent="0.3">
      <c r="A4" s="351"/>
      <c r="B4" s="345"/>
      <c r="C4" s="347"/>
      <c r="D4" s="349"/>
      <c r="E4" s="351"/>
      <c r="F4" s="349"/>
      <c r="G4" s="351"/>
      <c r="H4" s="349"/>
      <c r="I4" s="351"/>
      <c r="J4" s="351"/>
      <c r="K4" s="373"/>
      <c r="L4" s="351"/>
      <c r="M4" s="353"/>
      <c r="N4" s="345"/>
    </row>
    <row r="5" spans="1:14" x14ac:dyDescent="0.25">
      <c r="A5" s="36">
        <v>1</v>
      </c>
      <c r="B5" s="37" t="s">
        <v>39</v>
      </c>
      <c r="C5" s="168">
        <v>55856</v>
      </c>
      <c r="D5" s="93">
        <v>139212</v>
      </c>
      <c r="E5" s="168">
        <v>76101</v>
      </c>
      <c r="F5" s="93">
        <v>88092</v>
      </c>
      <c r="G5" s="168">
        <v>121760</v>
      </c>
      <c r="H5" s="177">
        <v>91590</v>
      </c>
      <c r="I5" s="168">
        <v>61334</v>
      </c>
      <c r="J5" s="93">
        <v>101634</v>
      </c>
      <c r="K5" s="168">
        <v>95987</v>
      </c>
      <c r="L5" s="93">
        <v>81791</v>
      </c>
      <c r="M5" s="168">
        <v>64511</v>
      </c>
      <c r="N5" s="172">
        <f t="shared" ref="N5:N17" si="0">SUM(C5:M5)</f>
        <v>977868</v>
      </c>
    </row>
    <row r="6" spans="1:14" x14ac:dyDescent="0.25">
      <c r="A6" s="38">
        <v>2</v>
      </c>
      <c r="B6" s="39" t="s">
        <v>40</v>
      </c>
      <c r="C6" s="86">
        <v>6257</v>
      </c>
      <c r="D6" s="67">
        <v>14542</v>
      </c>
      <c r="E6" s="86">
        <v>11667</v>
      </c>
      <c r="F6" s="67">
        <v>13707</v>
      </c>
      <c r="G6" s="86">
        <v>12263</v>
      </c>
      <c r="H6" s="67">
        <v>11865</v>
      </c>
      <c r="I6" s="86">
        <v>1346</v>
      </c>
      <c r="J6" s="67">
        <v>13451</v>
      </c>
      <c r="K6" s="86">
        <v>15002</v>
      </c>
      <c r="L6" s="67">
        <v>12382</v>
      </c>
      <c r="M6" s="86">
        <v>9517</v>
      </c>
      <c r="N6" s="73">
        <f t="shared" si="0"/>
        <v>121999</v>
      </c>
    </row>
    <row r="7" spans="1:14" x14ac:dyDescent="0.25">
      <c r="A7" s="38">
        <v>3</v>
      </c>
      <c r="B7" s="39" t="s">
        <v>41</v>
      </c>
      <c r="C7" s="86">
        <v>496</v>
      </c>
      <c r="D7" s="67">
        <v>1690</v>
      </c>
      <c r="E7" s="86">
        <v>2916</v>
      </c>
      <c r="F7" s="67">
        <v>3413</v>
      </c>
      <c r="G7" s="86">
        <v>3085</v>
      </c>
      <c r="H7" s="67">
        <v>762</v>
      </c>
      <c r="I7" s="70">
        <v>344</v>
      </c>
      <c r="J7" s="67">
        <v>613</v>
      </c>
      <c r="K7" s="86">
        <v>6649</v>
      </c>
      <c r="L7" s="67">
        <v>2204</v>
      </c>
      <c r="M7" s="86">
        <v>5921</v>
      </c>
      <c r="N7" s="73">
        <f t="shared" si="0"/>
        <v>28093</v>
      </c>
    </row>
    <row r="8" spans="1:14" x14ac:dyDescent="0.25">
      <c r="A8" s="38">
        <v>4</v>
      </c>
      <c r="B8" s="39" t="s">
        <v>42</v>
      </c>
      <c r="C8" s="70">
        <v>58</v>
      </c>
      <c r="D8" s="71">
        <v>162</v>
      </c>
      <c r="E8" s="70">
        <v>143</v>
      </c>
      <c r="F8" s="71">
        <v>175</v>
      </c>
      <c r="G8" s="70">
        <v>140</v>
      </c>
      <c r="H8" s="71">
        <v>341</v>
      </c>
      <c r="I8" s="70">
        <v>0</v>
      </c>
      <c r="J8" s="71">
        <v>30</v>
      </c>
      <c r="K8" s="70">
        <v>383</v>
      </c>
      <c r="L8" s="67">
        <v>0</v>
      </c>
      <c r="M8" s="86">
        <v>278</v>
      </c>
      <c r="N8" s="73">
        <f t="shared" si="0"/>
        <v>1710</v>
      </c>
    </row>
    <row r="9" spans="1:14" x14ac:dyDescent="0.25">
      <c r="A9" s="38">
        <v>5</v>
      </c>
      <c r="B9" s="39" t="s">
        <v>43</v>
      </c>
      <c r="C9" s="70">
        <v>508</v>
      </c>
      <c r="D9" s="71">
        <v>64</v>
      </c>
      <c r="E9" s="70">
        <v>297</v>
      </c>
      <c r="F9" s="71">
        <v>0</v>
      </c>
      <c r="G9" s="70">
        <v>316</v>
      </c>
      <c r="H9" s="71">
        <v>0</v>
      </c>
      <c r="I9" s="70">
        <v>0</v>
      </c>
      <c r="J9" s="71">
        <v>52</v>
      </c>
      <c r="K9" s="87">
        <v>254</v>
      </c>
      <c r="L9" s="71">
        <v>54</v>
      </c>
      <c r="M9" s="70">
        <v>62</v>
      </c>
      <c r="N9" s="73">
        <f t="shared" si="0"/>
        <v>1607</v>
      </c>
    </row>
    <row r="10" spans="1:14" x14ac:dyDescent="0.25">
      <c r="A10" s="38">
        <v>6</v>
      </c>
      <c r="B10" s="39" t="s">
        <v>44</v>
      </c>
      <c r="C10" s="70">
        <v>93</v>
      </c>
      <c r="D10" s="67">
        <v>841</v>
      </c>
      <c r="E10" s="86">
        <v>697</v>
      </c>
      <c r="F10" s="67">
        <v>170</v>
      </c>
      <c r="G10" s="86">
        <v>268</v>
      </c>
      <c r="H10" s="67">
        <v>573</v>
      </c>
      <c r="I10" s="86">
        <v>1975</v>
      </c>
      <c r="J10" s="67">
        <v>348</v>
      </c>
      <c r="K10" s="86">
        <v>707</v>
      </c>
      <c r="L10" s="67">
        <v>188</v>
      </c>
      <c r="M10" s="86">
        <v>1292</v>
      </c>
      <c r="N10" s="73">
        <f t="shared" si="0"/>
        <v>7152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127</v>
      </c>
      <c r="E11" s="70">
        <v>33</v>
      </c>
      <c r="F11" s="71">
        <v>0</v>
      </c>
      <c r="G11" s="70">
        <v>0</v>
      </c>
      <c r="H11" s="71">
        <v>25</v>
      </c>
      <c r="I11" s="70">
        <v>27</v>
      </c>
      <c r="J11" s="71">
        <v>44</v>
      </c>
      <c r="K11" s="85">
        <v>261</v>
      </c>
      <c r="L11" s="71">
        <v>53</v>
      </c>
      <c r="M11" s="70">
        <v>31</v>
      </c>
      <c r="N11" s="73">
        <f t="shared" si="0"/>
        <v>601</v>
      </c>
    </row>
    <row r="12" spans="1:14" x14ac:dyDescent="0.25">
      <c r="A12" s="38">
        <v>8</v>
      </c>
      <c r="B12" s="39" t="s">
        <v>46</v>
      </c>
      <c r="C12" s="70">
        <v>193</v>
      </c>
      <c r="D12" s="67">
        <v>101</v>
      </c>
      <c r="E12" s="70">
        <v>373</v>
      </c>
      <c r="F12" s="71">
        <v>406</v>
      </c>
      <c r="G12" s="70">
        <v>45</v>
      </c>
      <c r="H12" s="71">
        <v>9</v>
      </c>
      <c r="I12" s="70">
        <v>0</v>
      </c>
      <c r="J12" s="71">
        <v>556</v>
      </c>
      <c r="K12" s="86">
        <v>1597</v>
      </c>
      <c r="L12" s="71">
        <v>34</v>
      </c>
      <c r="M12" s="70">
        <v>25</v>
      </c>
      <c r="N12" s="73">
        <f t="shared" si="0"/>
        <v>3339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44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7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7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70">
        <v>51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51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63512</v>
      </c>
      <c r="D18" s="50">
        <f>SUM(D5:D17)</f>
        <v>156739</v>
      </c>
      <c r="E18" s="49">
        <f t="shared" si="1"/>
        <v>92227</v>
      </c>
      <c r="F18" s="50">
        <f>SUM(F5:F17)</f>
        <v>105963</v>
      </c>
      <c r="G18" s="49">
        <f t="shared" si="1"/>
        <v>137877</v>
      </c>
      <c r="H18" s="50">
        <f t="shared" si="1"/>
        <v>105172</v>
      </c>
      <c r="I18" s="49">
        <f>SUM(I5:I17)</f>
        <v>65026</v>
      </c>
      <c r="J18" s="50">
        <f t="shared" si="1"/>
        <v>116728</v>
      </c>
      <c r="K18" s="101">
        <f t="shared" si="1"/>
        <v>120840</v>
      </c>
      <c r="L18" s="50">
        <f t="shared" si="1"/>
        <v>96706</v>
      </c>
      <c r="M18" s="49">
        <f t="shared" si="1"/>
        <v>81637</v>
      </c>
      <c r="N18" s="47">
        <f>SUM(N5:N17)</f>
        <v>1142427</v>
      </c>
    </row>
    <row r="19" spans="1:14" ht="15.75" thickBot="1" x14ac:dyDescent="0.3"/>
    <row r="20" spans="1:14" ht="15.75" thickBot="1" x14ac:dyDescent="0.3">
      <c r="A20" s="370" t="s">
        <v>53</v>
      </c>
      <c r="B20" s="371"/>
      <c r="C20" s="74">
        <f>C18/N18</f>
        <v>5.559392416320693E-2</v>
      </c>
      <c r="D20" s="75">
        <f>D18/N18</f>
        <v>0.13719826299623522</v>
      </c>
      <c r="E20" s="56">
        <f>E18/N18</f>
        <v>8.0729009380905742E-2</v>
      </c>
      <c r="F20" s="75">
        <f>F18/N18</f>
        <v>9.2752534735260989E-2</v>
      </c>
      <c r="G20" s="56">
        <f>G18/N18</f>
        <v>0.1206877988702998</v>
      </c>
      <c r="H20" s="75">
        <f>H18/N18</f>
        <v>9.2060149138632058E-2</v>
      </c>
      <c r="I20" s="56">
        <f>I18/N18</f>
        <v>5.6919172953720454E-2</v>
      </c>
      <c r="J20" s="75">
        <f>J18/N18</f>
        <v>0.10217545628736016</v>
      </c>
      <c r="K20" s="56">
        <f>K18/N18</f>
        <v>0.10577481099448804</v>
      </c>
      <c r="L20" s="75">
        <f>L18/N18</f>
        <v>8.464960999696261E-2</v>
      </c>
      <c r="M20" s="76">
        <f>M18/N18</f>
        <v>7.1459270482928008E-2</v>
      </c>
      <c r="N20" s="243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5"/>
      <c r="B1" s="31"/>
      <c r="C1" s="325" t="s">
        <v>109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68"/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59" t="s">
        <v>69</v>
      </c>
      <c r="D3" s="330" t="s">
        <v>4</v>
      </c>
      <c r="E3" s="350" t="s">
        <v>5</v>
      </c>
      <c r="F3" s="368" t="s">
        <v>6</v>
      </c>
      <c r="G3" s="350" t="s">
        <v>7</v>
      </c>
      <c r="H3" s="348" t="s">
        <v>8</v>
      </c>
      <c r="I3" s="350" t="s">
        <v>93</v>
      </c>
      <c r="J3" s="348" t="s">
        <v>9</v>
      </c>
      <c r="K3" s="359" t="s">
        <v>10</v>
      </c>
      <c r="L3" s="330" t="s">
        <v>94</v>
      </c>
      <c r="M3" s="350" t="s">
        <v>11</v>
      </c>
      <c r="N3" s="344"/>
    </row>
    <row r="4" spans="1:14" ht="15.75" thickBot="1" x14ac:dyDescent="0.3">
      <c r="A4" s="351"/>
      <c r="B4" s="345"/>
      <c r="C4" s="361"/>
      <c r="D4" s="351"/>
      <c r="E4" s="351"/>
      <c r="F4" s="369"/>
      <c r="G4" s="351"/>
      <c r="H4" s="349"/>
      <c r="I4" s="351"/>
      <c r="J4" s="349"/>
      <c r="K4" s="361"/>
      <c r="L4" s="351"/>
      <c r="M4" s="351"/>
      <c r="N4" s="345"/>
    </row>
    <row r="5" spans="1:14" x14ac:dyDescent="0.25">
      <c r="A5" s="36">
        <v>1</v>
      </c>
      <c r="B5" s="37" t="s">
        <v>39</v>
      </c>
      <c r="C5" s="86">
        <v>16</v>
      </c>
      <c r="D5" s="172">
        <v>75</v>
      </c>
      <c r="E5" s="85">
        <v>57</v>
      </c>
      <c r="F5" s="93">
        <v>30</v>
      </c>
      <c r="G5" s="85">
        <v>40</v>
      </c>
      <c r="H5" s="93">
        <v>26</v>
      </c>
      <c r="I5" s="85">
        <v>39</v>
      </c>
      <c r="J5" s="93">
        <v>56</v>
      </c>
      <c r="K5" s="85">
        <v>22</v>
      </c>
      <c r="L5" s="93">
        <v>56</v>
      </c>
      <c r="M5" s="85">
        <v>26</v>
      </c>
      <c r="N5" s="265">
        <f t="shared" ref="N5:N12" si="0">SUM(C5:M5)</f>
        <v>443</v>
      </c>
    </row>
    <row r="6" spans="1:14" x14ac:dyDescent="0.25">
      <c r="A6" s="38">
        <v>2</v>
      </c>
      <c r="B6" s="39" t="s">
        <v>40</v>
      </c>
      <c r="C6" s="86">
        <v>38</v>
      </c>
      <c r="D6" s="73">
        <v>156</v>
      </c>
      <c r="E6" s="86">
        <v>7</v>
      </c>
      <c r="F6" s="67">
        <v>63</v>
      </c>
      <c r="G6" s="86">
        <v>24</v>
      </c>
      <c r="H6" s="67">
        <v>46</v>
      </c>
      <c r="I6" s="70">
        <v>0</v>
      </c>
      <c r="J6" s="67">
        <v>39</v>
      </c>
      <c r="K6" s="86">
        <v>48</v>
      </c>
      <c r="L6" s="71">
        <v>21</v>
      </c>
      <c r="M6" s="70">
        <v>50</v>
      </c>
      <c r="N6" s="73">
        <f t="shared" si="0"/>
        <v>492</v>
      </c>
    </row>
    <row r="7" spans="1:14" x14ac:dyDescent="0.25">
      <c r="A7" s="38">
        <v>3</v>
      </c>
      <c r="B7" s="39" t="s">
        <v>41</v>
      </c>
      <c r="C7" s="70">
        <v>2</v>
      </c>
      <c r="D7" s="39">
        <v>9</v>
      </c>
      <c r="E7" s="70">
        <v>0</v>
      </c>
      <c r="F7" s="67">
        <v>15</v>
      </c>
      <c r="G7" s="70">
        <v>4</v>
      </c>
      <c r="H7" s="71">
        <v>6</v>
      </c>
      <c r="I7" s="70">
        <v>0</v>
      </c>
      <c r="J7" s="71">
        <v>2</v>
      </c>
      <c r="K7" s="70">
        <v>1</v>
      </c>
      <c r="L7" s="71">
        <v>8</v>
      </c>
      <c r="M7" s="70">
        <v>2</v>
      </c>
      <c r="N7" s="39">
        <f t="shared" si="0"/>
        <v>49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1</v>
      </c>
      <c r="L8" s="71">
        <v>0</v>
      </c>
      <c r="M8" s="70">
        <v>0</v>
      </c>
      <c r="N8" s="39">
        <f t="shared" si="0"/>
        <v>1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1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1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1</v>
      </c>
      <c r="M10" s="70">
        <v>0</v>
      </c>
      <c r="N10" s="39">
        <f t="shared" si="0"/>
        <v>1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13</v>
      </c>
      <c r="E11" s="70">
        <v>0</v>
      </c>
      <c r="F11" s="71">
        <v>1</v>
      </c>
      <c r="G11" s="70">
        <v>1</v>
      </c>
      <c r="H11" s="71">
        <v>0</v>
      </c>
      <c r="I11" s="70">
        <v>0</v>
      </c>
      <c r="J11" s="71">
        <v>1</v>
      </c>
      <c r="K11" s="180">
        <v>3</v>
      </c>
      <c r="L11" s="71">
        <v>2</v>
      </c>
      <c r="M11" s="70">
        <v>1</v>
      </c>
      <c r="N11" s="264">
        <f t="shared" si="0"/>
        <v>22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9">
        <v>0</v>
      </c>
      <c r="G12" s="87">
        <v>0</v>
      </c>
      <c r="H12" s="179">
        <v>0</v>
      </c>
      <c r="I12" s="87">
        <v>0</v>
      </c>
      <c r="J12" s="179">
        <v>0</v>
      </c>
      <c r="K12" s="87">
        <v>0</v>
      </c>
      <c r="L12" s="179">
        <v>0</v>
      </c>
      <c r="M12" s="87">
        <v>0</v>
      </c>
      <c r="N12" s="263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56</v>
      </c>
      <c r="D13" s="47">
        <f t="shared" si="1"/>
        <v>253</v>
      </c>
      <c r="E13" s="49">
        <f t="shared" si="1"/>
        <v>64</v>
      </c>
      <c r="F13" s="50">
        <f t="shared" si="1"/>
        <v>109</v>
      </c>
      <c r="G13" s="49">
        <f t="shared" si="1"/>
        <v>70</v>
      </c>
      <c r="H13" s="50">
        <f t="shared" si="1"/>
        <v>78</v>
      </c>
      <c r="I13" s="49">
        <f t="shared" si="1"/>
        <v>39</v>
      </c>
      <c r="J13" s="50">
        <f t="shared" si="1"/>
        <v>98</v>
      </c>
      <c r="K13" s="49">
        <f t="shared" si="1"/>
        <v>75</v>
      </c>
      <c r="L13" s="50">
        <f t="shared" si="1"/>
        <v>88</v>
      </c>
      <c r="M13" s="49">
        <f t="shared" si="1"/>
        <v>79</v>
      </c>
      <c r="N13" s="47">
        <f t="shared" si="1"/>
        <v>1009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74" t="s">
        <v>53</v>
      </c>
      <c r="B16" s="375"/>
      <c r="C16" s="74">
        <f>C13/N13</f>
        <v>5.550049554013875E-2</v>
      </c>
      <c r="D16" s="75">
        <f>D13/N13</f>
        <v>0.25074331020812685</v>
      </c>
      <c r="E16" s="56">
        <f>E13/N13</f>
        <v>6.3429137760158572E-2</v>
      </c>
      <c r="F16" s="75">
        <f>F13/N13</f>
        <v>0.10802775024777007</v>
      </c>
      <c r="G16" s="56">
        <f>G13/N13</f>
        <v>6.9375619425173438E-2</v>
      </c>
      <c r="H16" s="75">
        <f>H13/N13</f>
        <v>7.7304261645193259E-2</v>
      </c>
      <c r="I16" s="56">
        <f>I13/N13</f>
        <v>3.865213082259663E-2</v>
      </c>
      <c r="J16" s="75">
        <f>J13/N13</f>
        <v>9.7125867195242813E-2</v>
      </c>
      <c r="K16" s="56">
        <f>K13/N13</f>
        <v>7.4331020812685833E-2</v>
      </c>
      <c r="L16" s="75">
        <f>L13/N13</f>
        <v>8.7215064420218036E-2</v>
      </c>
      <c r="M16" s="76">
        <f>M13/N13</f>
        <v>7.8295341922695744E-2</v>
      </c>
      <c r="N16" s="243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25" t="s">
        <v>110</v>
      </c>
      <c r="D18" s="326"/>
      <c r="E18" s="326"/>
      <c r="F18" s="326"/>
      <c r="G18" s="326"/>
      <c r="H18" s="326"/>
      <c r="I18" s="326"/>
      <c r="J18" s="327"/>
      <c r="K18" s="327"/>
      <c r="L18" s="31"/>
      <c r="M18" s="31"/>
      <c r="N18" s="240" t="s">
        <v>36</v>
      </c>
    </row>
    <row r="19" spans="1:14" ht="15.75" thickBot="1" x14ac:dyDescent="0.3">
      <c r="A19" s="328" t="s">
        <v>0</v>
      </c>
      <c r="B19" s="330" t="s">
        <v>1</v>
      </c>
      <c r="C19" s="343" t="s">
        <v>2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30" t="s">
        <v>3</v>
      </c>
    </row>
    <row r="20" spans="1:14" x14ac:dyDescent="0.25">
      <c r="A20" s="354"/>
      <c r="B20" s="355"/>
      <c r="C20" s="359" t="s">
        <v>69</v>
      </c>
      <c r="D20" s="330" t="s">
        <v>4</v>
      </c>
      <c r="E20" s="350" t="s">
        <v>5</v>
      </c>
      <c r="F20" s="368" t="s">
        <v>6</v>
      </c>
      <c r="G20" s="350" t="s">
        <v>7</v>
      </c>
      <c r="H20" s="348" t="s">
        <v>8</v>
      </c>
      <c r="I20" s="350" t="s">
        <v>93</v>
      </c>
      <c r="J20" s="348" t="s">
        <v>9</v>
      </c>
      <c r="K20" s="359" t="s">
        <v>10</v>
      </c>
      <c r="L20" s="330" t="s">
        <v>94</v>
      </c>
      <c r="M20" s="350" t="s">
        <v>11</v>
      </c>
      <c r="N20" s="344"/>
    </row>
    <row r="21" spans="1:14" ht="15.75" thickBot="1" x14ac:dyDescent="0.3">
      <c r="A21" s="351"/>
      <c r="B21" s="345"/>
      <c r="C21" s="361"/>
      <c r="D21" s="351"/>
      <c r="E21" s="351"/>
      <c r="F21" s="369"/>
      <c r="G21" s="351"/>
      <c r="H21" s="349"/>
      <c r="I21" s="351"/>
      <c r="J21" s="349"/>
      <c r="K21" s="361"/>
      <c r="L21" s="351"/>
      <c r="M21" s="351"/>
      <c r="N21" s="345"/>
    </row>
    <row r="22" spans="1:14" x14ac:dyDescent="0.25">
      <c r="A22" s="36">
        <v>1</v>
      </c>
      <c r="B22" s="37" t="s">
        <v>39</v>
      </c>
      <c r="C22" s="86">
        <v>4470</v>
      </c>
      <c r="D22" s="172">
        <v>13152</v>
      </c>
      <c r="E22" s="85">
        <v>9742</v>
      </c>
      <c r="F22" s="93">
        <v>3818</v>
      </c>
      <c r="G22" s="85">
        <v>13724</v>
      </c>
      <c r="H22" s="93">
        <v>6024</v>
      </c>
      <c r="I22" s="85">
        <v>7788</v>
      </c>
      <c r="J22" s="93">
        <v>18677</v>
      </c>
      <c r="K22" s="85">
        <v>9685</v>
      </c>
      <c r="L22" s="93">
        <v>10995</v>
      </c>
      <c r="M22" s="85">
        <v>7021</v>
      </c>
      <c r="N22" s="172">
        <f t="shared" ref="N22:N29" si="2">SUM(C22:M22)</f>
        <v>105096</v>
      </c>
    </row>
    <row r="23" spans="1:14" x14ac:dyDescent="0.25">
      <c r="A23" s="38">
        <v>2</v>
      </c>
      <c r="B23" s="39" t="s">
        <v>40</v>
      </c>
      <c r="C23" s="86">
        <v>5776</v>
      </c>
      <c r="D23" s="73">
        <v>25978</v>
      </c>
      <c r="E23" s="86">
        <v>7906</v>
      </c>
      <c r="F23" s="67">
        <v>7929</v>
      </c>
      <c r="G23" s="86">
        <v>5047</v>
      </c>
      <c r="H23" s="67">
        <v>6806</v>
      </c>
      <c r="I23" s="70">
        <v>0</v>
      </c>
      <c r="J23" s="67">
        <v>15513</v>
      </c>
      <c r="K23" s="86">
        <v>20993</v>
      </c>
      <c r="L23" s="67">
        <v>1947</v>
      </c>
      <c r="M23" s="86">
        <v>6978</v>
      </c>
      <c r="N23" s="73">
        <f t="shared" si="2"/>
        <v>104873</v>
      </c>
    </row>
    <row r="24" spans="1:14" x14ac:dyDescent="0.25">
      <c r="A24" s="38">
        <v>3</v>
      </c>
      <c r="B24" s="39" t="s">
        <v>41</v>
      </c>
      <c r="C24" s="70">
        <v>98</v>
      </c>
      <c r="D24" s="73">
        <v>2124</v>
      </c>
      <c r="E24" s="86">
        <v>0</v>
      </c>
      <c r="F24" s="67">
        <v>2436</v>
      </c>
      <c r="G24" s="86">
        <v>364</v>
      </c>
      <c r="H24" s="67">
        <v>1628</v>
      </c>
      <c r="I24" s="70">
        <v>0</v>
      </c>
      <c r="J24" s="67">
        <v>96</v>
      </c>
      <c r="K24" s="70">
        <v>93</v>
      </c>
      <c r="L24" s="246">
        <v>1181</v>
      </c>
      <c r="M24" s="70">
        <v>275</v>
      </c>
      <c r="N24" s="264">
        <f t="shared" si="2"/>
        <v>8295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98</v>
      </c>
      <c r="L25" s="71">
        <v>0</v>
      </c>
      <c r="M25" s="70">
        <v>0</v>
      </c>
      <c r="N25" s="264">
        <f t="shared" si="2"/>
        <v>98</v>
      </c>
    </row>
    <row r="26" spans="1:14" x14ac:dyDescent="0.25">
      <c r="A26" s="38">
        <v>5</v>
      </c>
      <c r="B26" s="39" t="s">
        <v>43</v>
      </c>
      <c r="C26" s="70">
        <v>0</v>
      </c>
      <c r="D26" s="39">
        <v>0</v>
      </c>
      <c r="E26" s="70">
        <v>0</v>
      </c>
      <c r="F26" s="71">
        <v>0</v>
      </c>
      <c r="G26" s="70">
        <v>62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62</v>
      </c>
    </row>
    <row r="27" spans="1:14" x14ac:dyDescent="0.25">
      <c r="A27" s="38">
        <v>6</v>
      </c>
      <c r="B27" s="39" t="s">
        <v>44</v>
      </c>
      <c r="C27" s="70">
        <v>0</v>
      </c>
      <c r="D27" s="39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71">
        <v>0</v>
      </c>
      <c r="K27" s="70">
        <v>0</v>
      </c>
      <c r="L27" s="71">
        <v>785</v>
      </c>
      <c r="M27" s="70">
        <v>0</v>
      </c>
      <c r="N27" s="39">
        <f t="shared" si="2"/>
        <v>785</v>
      </c>
    </row>
    <row r="28" spans="1:14" x14ac:dyDescent="0.25">
      <c r="A28" s="38">
        <v>7</v>
      </c>
      <c r="B28" s="39" t="s">
        <v>45</v>
      </c>
      <c r="C28" s="70">
        <v>0</v>
      </c>
      <c r="D28" s="73">
        <v>2292</v>
      </c>
      <c r="E28" s="70">
        <v>0</v>
      </c>
      <c r="F28" s="71">
        <v>56</v>
      </c>
      <c r="G28" s="70">
        <v>105</v>
      </c>
      <c r="H28" s="71">
        <v>0</v>
      </c>
      <c r="I28" s="70">
        <v>0</v>
      </c>
      <c r="J28" s="67">
        <v>272</v>
      </c>
      <c r="K28" s="85">
        <v>209</v>
      </c>
      <c r="L28" s="71">
        <v>133</v>
      </c>
      <c r="M28" s="86">
        <v>718</v>
      </c>
      <c r="N28" s="73">
        <f t="shared" si="2"/>
        <v>3785</v>
      </c>
    </row>
    <row r="29" spans="1:14" ht="15.75" thickBot="1" x14ac:dyDescent="0.3">
      <c r="A29" s="41">
        <v>8</v>
      </c>
      <c r="B29" s="42" t="s">
        <v>46</v>
      </c>
      <c r="C29" s="87">
        <v>0</v>
      </c>
      <c r="D29" s="39">
        <v>0</v>
      </c>
      <c r="E29" s="87">
        <v>0</v>
      </c>
      <c r="F29" s="179">
        <v>56</v>
      </c>
      <c r="G29" s="87">
        <v>0</v>
      </c>
      <c r="H29" s="179">
        <v>0</v>
      </c>
      <c r="I29" s="87">
        <v>0</v>
      </c>
      <c r="J29" s="179">
        <v>0</v>
      </c>
      <c r="K29" s="87">
        <v>0</v>
      </c>
      <c r="L29" s="179">
        <v>133</v>
      </c>
      <c r="M29" s="277">
        <v>718</v>
      </c>
      <c r="N29" s="173">
        <f t="shared" si="2"/>
        <v>907</v>
      </c>
    </row>
    <row r="30" spans="1:14" ht="15.75" thickBot="1" x14ac:dyDescent="0.3">
      <c r="A30" s="77"/>
      <c r="B30" s="45" t="s">
        <v>3</v>
      </c>
      <c r="C30" s="178">
        <f>SUM(C22:C29)</f>
        <v>10344</v>
      </c>
      <c r="D30" s="61">
        <f t="shared" ref="D30:K30" si="3">SUM(D22:D29)</f>
        <v>43546</v>
      </c>
      <c r="E30" s="49">
        <f t="shared" si="3"/>
        <v>17648</v>
      </c>
      <c r="F30" s="144">
        <f>SUM(F22:F28)</f>
        <v>14239</v>
      </c>
      <c r="G30" s="49">
        <f t="shared" si="3"/>
        <v>19302</v>
      </c>
      <c r="H30" s="50">
        <f t="shared" si="3"/>
        <v>14458</v>
      </c>
      <c r="I30" s="49">
        <f>SUM(I22:I29)</f>
        <v>7788</v>
      </c>
      <c r="J30" s="50">
        <f t="shared" si="3"/>
        <v>34558</v>
      </c>
      <c r="K30" s="49">
        <f t="shared" si="3"/>
        <v>31078</v>
      </c>
      <c r="L30" s="50">
        <f>SUM(L22:L28)</f>
        <v>15041</v>
      </c>
      <c r="M30" s="101">
        <f>SUM(M22:M28)</f>
        <v>14992</v>
      </c>
      <c r="N30" s="47">
        <f>SUM(C30:M30)</f>
        <v>222994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76" t="s">
        <v>53</v>
      </c>
      <c r="B32" s="377"/>
      <c r="C32" s="100">
        <f>C30/N30</f>
        <v>4.6386898302196472E-2</v>
      </c>
      <c r="D32" s="99">
        <f>D30/N30</f>
        <v>0.1952787967389257</v>
      </c>
      <c r="E32" s="100">
        <f>E30/N30</f>
        <v>7.9141142811017334E-2</v>
      </c>
      <c r="F32" s="55">
        <f>F30/N30</f>
        <v>6.3853735974958969E-2</v>
      </c>
      <c r="G32" s="100">
        <f>G30/N30</f>
        <v>8.6558382736755243E-2</v>
      </c>
      <c r="H32" s="55">
        <f>H30/N30</f>
        <v>6.4835825179152803E-2</v>
      </c>
      <c r="I32" s="100">
        <f>I30/N30</f>
        <v>3.4924706494345141E-2</v>
      </c>
      <c r="J32" s="55">
        <f>J30/N30</f>
        <v>0.15497277953666916</v>
      </c>
      <c r="K32" s="100">
        <f>K30/N30</f>
        <v>0.13936697848372601</v>
      </c>
      <c r="L32" s="55">
        <f>L30/N30</f>
        <v>6.7450245298079775E-2</v>
      </c>
      <c r="M32" s="100">
        <f>M30/N30</f>
        <v>6.7230508444173387E-2</v>
      </c>
      <c r="N32" s="55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25" t="s">
        <v>105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68"/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59" t="s">
        <v>69</v>
      </c>
      <c r="D3" s="330" t="s">
        <v>4</v>
      </c>
      <c r="E3" s="350" t="s">
        <v>5</v>
      </c>
      <c r="F3" s="368" t="s">
        <v>6</v>
      </c>
      <c r="G3" s="350" t="s">
        <v>7</v>
      </c>
      <c r="H3" s="348" t="s">
        <v>8</v>
      </c>
      <c r="I3" s="350" t="s">
        <v>93</v>
      </c>
      <c r="J3" s="348" t="s">
        <v>9</v>
      </c>
      <c r="K3" s="359" t="s">
        <v>10</v>
      </c>
      <c r="L3" s="330" t="s">
        <v>94</v>
      </c>
      <c r="M3" s="350" t="s">
        <v>11</v>
      </c>
      <c r="N3" s="344"/>
    </row>
    <row r="4" spans="1:14" ht="15.75" thickBot="1" x14ac:dyDescent="0.3">
      <c r="A4" s="351"/>
      <c r="B4" s="345"/>
      <c r="C4" s="361"/>
      <c r="D4" s="351"/>
      <c r="E4" s="351"/>
      <c r="F4" s="369"/>
      <c r="G4" s="351"/>
      <c r="H4" s="349"/>
      <c r="I4" s="351"/>
      <c r="J4" s="349"/>
      <c r="K4" s="361"/>
      <c r="L4" s="351"/>
      <c r="M4" s="351"/>
      <c r="N4" s="345"/>
    </row>
    <row r="5" spans="1:14" x14ac:dyDescent="0.25">
      <c r="A5" s="36">
        <v>1</v>
      </c>
      <c r="B5" s="37" t="s">
        <v>39</v>
      </c>
      <c r="C5" s="86">
        <v>0</v>
      </c>
      <c r="D5" s="172">
        <v>0</v>
      </c>
      <c r="E5" s="85">
        <v>2</v>
      </c>
      <c r="F5" s="93">
        <v>1</v>
      </c>
      <c r="G5" s="85">
        <v>0</v>
      </c>
      <c r="H5" s="93">
        <v>1</v>
      </c>
      <c r="I5" s="85">
        <v>1</v>
      </c>
      <c r="J5" s="93">
        <v>2</v>
      </c>
      <c r="K5" s="85">
        <v>1</v>
      </c>
      <c r="L5" s="93">
        <v>0</v>
      </c>
      <c r="M5" s="85">
        <v>0</v>
      </c>
      <c r="N5" s="172">
        <f t="shared" ref="N5:N12" si="0">SUM(C5:M5)</f>
        <v>8</v>
      </c>
    </row>
    <row r="6" spans="1:14" x14ac:dyDescent="0.25">
      <c r="A6" s="38">
        <v>2</v>
      </c>
      <c r="B6" s="39" t="s">
        <v>40</v>
      </c>
      <c r="C6" s="86">
        <v>0</v>
      </c>
      <c r="D6" s="73">
        <v>0</v>
      </c>
      <c r="E6" s="86">
        <v>1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1</v>
      </c>
    </row>
    <row r="7" spans="1:14" x14ac:dyDescent="0.25">
      <c r="A7" s="38">
        <v>3</v>
      </c>
      <c r="B7" s="39" t="s">
        <v>41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80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9">
        <v>0</v>
      </c>
      <c r="G12" s="87">
        <v>0</v>
      </c>
      <c r="H12" s="179">
        <v>0</v>
      </c>
      <c r="I12" s="87">
        <v>0</v>
      </c>
      <c r="J12" s="179">
        <v>0</v>
      </c>
      <c r="K12" s="87">
        <v>0</v>
      </c>
      <c r="L12" s="179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30</v>
      </c>
      <c r="C13" s="178">
        <f t="shared" ref="C13:N13" si="1">SUM(C5:C12)</f>
        <v>0</v>
      </c>
      <c r="D13" s="47">
        <f t="shared" si="1"/>
        <v>0</v>
      </c>
      <c r="E13" s="49">
        <f t="shared" si="1"/>
        <v>3</v>
      </c>
      <c r="F13" s="50">
        <f t="shared" si="1"/>
        <v>1</v>
      </c>
      <c r="G13" s="49">
        <f t="shared" si="1"/>
        <v>0</v>
      </c>
      <c r="H13" s="50">
        <f t="shared" si="1"/>
        <v>1</v>
      </c>
      <c r="I13" s="49">
        <f t="shared" si="1"/>
        <v>1</v>
      </c>
      <c r="J13" s="50">
        <f t="shared" si="1"/>
        <v>2</v>
      </c>
      <c r="K13" s="49">
        <f t="shared" si="1"/>
        <v>1</v>
      </c>
      <c r="L13" s="50">
        <f t="shared" si="1"/>
        <v>0</v>
      </c>
      <c r="M13" s="49">
        <f t="shared" si="1"/>
        <v>0</v>
      </c>
      <c r="N13" s="47">
        <f t="shared" si="1"/>
        <v>9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78" t="s">
        <v>53</v>
      </c>
      <c r="B15" s="379"/>
      <c r="C15" s="100">
        <f>C13/N13</f>
        <v>0</v>
      </c>
      <c r="D15" s="99">
        <f>D13/N13</f>
        <v>0</v>
      </c>
      <c r="E15" s="98">
        <f>E13/N13</f>
        <v>0.33333333333333331</v>
      </c>
      <c r="F15" s="55">
        <f>F13/N13</f>
        <v>0.1111111111111111</v>
      </c>
      <c r="G15" s="98">
        <f>G13/N13</f>
        <v>0</v>
      </c>
      <c r="H15" s="55">
        <f>H13/N13</f>
        <v>0.1111111111111111</v>
      </c>
      <c r="I15" s="98">
        <f>I13/N13</f>
        <v>0.1111111111111111</v>
      </c>
      <c r="J15" s="55">
        <f>J13/N13</f>
        <v>0.22222222222222221</v>
      </c>
      <c r="K15" s="98">
        <f>K13/N13</f>
        <v>0.1111111111111111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25" t="s">
        <v>111</v>
      </c>
      <c r="D17" s="326"/>
      <c r="E17" s="326"/>
      <c r="F17" s="326"/>
      <c r="G17" s="326"/>
      <c r="H17" s="326"/>
      <c r="I17" s="326"/>
      <c r="J17" s="327"/>
      <c r="K17" s="327"/>
      <c r="L17" s="31"/>
      <c r="M17" s="31"/>
      <c r="N17" s="240" t="s">
        <v>36</v>
      </c>
    </row>
    <row r="18" spans="1:14" ht="15.75" thickBot="1" x14ac:dyDescent="0.3">
      <c r="A18" s="328" t="s">
        <v>0</v>
      </c>
      <c r="B18" s="330" t="s">
        <v>1</v>
      </c>
      <c r="C18" s="343" t="s">
        <v>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30" t="s">
        <v>3</v>
      </c>
    </row>
    <row r="19" spans="1:14" x14ac:dyDescent="0.25">
      <c r="A19" s="354"/>
      <c r="B19" s="355"/>
      <c r="C19" s="359" t="s">
        <v>69</v>
      </c>
      <c r="D19" s="330" t="s">
        <v>4</v>
      </c>
      <c r="E19" s="350" t="s">
        <v>5</v>
      </c>
      <c r="F19" s="368" t="s">
        <v>6</v>
      </c>
      <c r="G19" s="350" t="s">
        <v>7</v>
      </c>
      <c r="H19" s="348" t="s">
        <v>8</v>
      </c>
      <c r="I19" s="350" t="s">
        <v>93</v>
      </c>
      <c r="J19" s="348" t="s">
        <v>9</v>
      </c>
      <c r="K19" s="359" t="s">
        <v>10</v>
      </c>
      <c r="L19" s="330" t="s">
        <v>94</v>
      </c>
      <c r="M19" s="350" t="s">
        <v>11</v>
      </c>
      <c r="N19" s="344"/>
    </row>
    <row r="20" spans="1:14" ht="15.75" thickBot="1" x14ac:dyDescent="0.3">
      <c r="A20" s="351"/>
      <c r="B20" s="345"/>
      <c r="C20" s="361"/>
      <c r="D20" s="351"/>
      <c r="E20" s="351"/>
      <c r="F20" s="369"/>
      <c r="G20" s="351"/>
      <c r="H20" s="349"/>
      <c r="I20" s="351"/>
      <c r="J20" s="349"/>
      <c r="K20" s="361"/>
      <c r="L20" s="351"/>
      <c r="M20" s="351"/>
      <c r="N20" s="345"/>
    </row>
    <row r="21" spans="1:14" x14ac:dyDescent="0.25">
      <c r="A21" s="36">
        <v>1</v>
      </c>
      <c r="B21" s="37" t="s">
        <v>39</v>
      </c>
      <c r="C21" s="86">
        <v>0</v>
      </c>
      <c r="D21" s="172">
        <v>0</v>
      </c>
      <c r="E21" s="85">
        <v>81</v>
      </c>
      <c r="F21" s="93">
        <v>63</v>
      </c>
      <c r="G21" s="85">
        <v>0</v>
      </c>
      <c r="H21" s="93">
        <v>63</v>
      </c>
      <c r="I21" s="85">
        <v>0</v>
      </c>
      <c r="J21" s="93">
        <v>186</v>
      </c>
      <c r="K21" s="85">
        <v>32</v>
      </c>
      <c r="L21" s="93">
        <v>0</v>
      </c>
      <c r="M21" s="85">
        <v>0</v>
      </c>
      <c r="N21" s="172">
        <f t="shared" ref="N21:N28" si="2">SUM(C21:M21)</f>
        <v>425</v>
      </c>
    </row>
    <row r="22" spans="1:14" x14ac:dyDescent="0.25">
      <c r="A22" s="38">
        <v>2</v>
      </c>
      <c r="B22" s="39" t="s">
        <v>40</v>
      </c>
      <c r="C22" s="86">
        <v>0</v>
      </c>
      <c r="D22" s="73">
        <v>0</v>
      </c>
      <c r="E22" s="86">
        <v>22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22</v>
      </c>
    </row>
    <row r="23" spans="1:14" x14ac:dyDescent="0.25">
      <c r="A23" s="38">
        <v>3</v>
      </c>
      <c r="B23" s="39" t="s">
        <v>41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80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179">
        <v>0</v>
      </c>
      <c r="G28" s="87">
        <v>0</v>
      </c>
      <c r="H28" s="179">
        <v>0</v>
      </c>
      <c r="I28" s="87">
        <v>0</v>
      </c>
      <c r="J28" s="179">
        <v>0</v>
      </c>
      <c r="K28" s="87">
        <v>0</v>
      </c>
      <c r="L28" s="179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1">
        <f t="shared" ref="C29:N29" si="3">SUM(C21:C28)</f>
        <v>0</v>
      </c>
      <c r="D29" s="47">
        <f t="shared" si="3"/>
        <v>0</v>
      </c>
      <c r="E29" s="101">
        <f t="shared" si="3"/>
        <v>103</v>
      </c>
      <c r="F29" s="47">
        <f t="shared" si="3"/>
        <v>63</v>
      </c>
      <c r="G29" s="101">
        <f t="shared" si="3"/>
        <v>0</v>
      </c>
      <c r="H29" s="47">
        <f t="shared" si="3"/>
        <v>63</v>
      </c>
      <c r="I29" s="101">
        <f t="shared" si="3"/>
        <v>0</v>
      </c>
      <c r="J29" s="47">
        <f t="shared" si="3"/>
        <v>186</v>
      </c>
      <c r="K29" s="101">
        <f t="shared" si="3"/>
        <v>32</v>
      </c>
      <c r="L29" s="47">
        <f t="shared" si="3"/>
        <v>0</v>
      </c>
      <c r="M29" s="101">
        <f t="shared" si="3"/>
        <v>0</v>
      </c>
      <c r="N29" s="47">
        <f t="shared" si="3"/>
        <v>447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78" t="s">
        <v>53</v>
      </c>
      <c r="B31" s="379"/>
      <c r="C31" s="98">
        <f>C29/N29</f>
        <v>0</v>
      </c>
      <c r="D31" s="99">
        <f>D29/N29</f>
        <v>0</v>
      </c>
      <c r="E31" s="98">
        <f>E29/N29</f>
        <v>0.23042505592841164</v>
      </c>
      <c r="F31" s="99">
        <f>F29/N29</f>
        <v>0.14093959731543623</v>
      </c>
      <c r="G31" s="98">
        <f>G29/N29</f>
        <v>0</v>
      </c>
      <c r="H31" s="99">
        <f>H29/N29</f>
        <v>0.14093959731543623</v>
      </c>
      <c r="I31" s="98">
        <f>I29/N29</f>
        <v>0</v>
      </c>
      <c r="J31" s="99">
        <f>J29/N29</f>
        <v>0.41610738255033558</v>
      </c>
      <c r="K31" s="98">
        <f>K29/N29</f>
        <v>7.1588366890380312E-2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38" t="s">
        <v>112</v>
      </c>
      <c r="D1" s="339"/>
      <c r="E1" s="339"/>
      <c r="F1" s="339"/>
      <c r="G1" s="339"/>
      <c r="H1" s="339"/>
      <c r="I1" s="339"/>
      <c r="J1" s="31"/>
      <c r="K1" s="31"/>
      <c r="L1" s="31"/>
      <c r="M1" s="31"/>
      <c r="N1" s="245" t="s">
        <v>36</v>
      </c>
    </row>
    <row r="2" spans="1:14" ht="15.75" thickBot="1" x14ac:dyDescent="0.3">
      <c r="A2" s="328" t="s">
        <v>0</v>
      </c>
      <c r="B2" s="330" t="s">
        <v>1</v>
      </c>
      <c r="C2" s="340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34" t="s">
        <v>3</v>
      </c>
    </row>
    <row r="3" spans="1:14" ht="15.75" thickBot="1" x14ac:dyDescent="0.3">
      <c r="A3" s="329"/>
      <c r="B3" s="331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32" t="s">
        <v>94</v>
      </c>
      <c r="M3" s="254" t="s">
        <v>11</v>
      </c>
      <c r="N3" s="335"/>
    </row>
    <row r="4" spans="1:14" x14ac:dyDescent="0.25">
      <c r="A4" s="36">
        <v>1</v>
      </c>
      <c r="B4" s="37" t="s">
        <v>12</v>
      </c>
      <c r="C4" s="206">
        <v>50610</v>
      </c>
      <c r="D4" s="274">
        <v>54960</v>
      </c>
      <c r="E4" s="206">
        <v>21992</v>
      </c>
      <c r="F4" s="93">
        <v>46568</v>
      </c>
      <c r="G4" s="206">
        <v>29192</v>
      </c>
      <c r="H4" s="93">
        <v>72785</v>
      </c>
      <c r="I4" s="206">
        <v>8641</v>
      </c>
      <c r="J4" s="93">
        <v>30144</v>
      </c>
      <c r="K4" s="206">
        <v>25126</v>
      </c>
      <c r="L4" s="93">
        <v>6140</v>
      </c>
      <c r="M4" s="206">
        <v>8190</v>
      </c>
      <c r="N4" s="172">
        <f t="shared" ref="N4:N20" si="0">SUM(C4:M4)</f>
        <v>354348</v>
      </c>
    </row>
    <row r="5" spans="1:14" x14ac:dyDescent="0.25">
      <c r="A5" s="38">
        <v>2</v>
      </c>
      <c r="B5" s="39" t="s">
        <v>13</v>
      </c>
      <c r="C5" s="64">
        <v>179</v>
      </c>
      <c r="D5" s="67">
        <v>28768</v>
      </c>
      <c r="E5" s="64">
        <v>0</v>
      </c>
      <c r="F5" s="246">
        <v>4023</v>
      </c>
      <c r="G5" s="170">
        <v>698</v>
      </c>
      <c r="H5" s="67">
        <v>53049</v>
      </c>
      <c r="I5" s="64">
        <v>0</v>
      </c>
      <c r="J5" s="67">
        <v>1317</v>
      </c>
      <c r="K5" s="64">
        <v>86</v>
      </c>
      <c r="L5" s="71">
        <v>0</v>
      </c>
      <c r="M5" s="64">
        <v>0</v>
      </c>
      <c r="N5" s="73">
        <f t="shared" si="0"/>
        <v>88120</v>
      </c>
    </row>
    <row r="6" spans="1:14" x14ac:dyDescent="0.25">
      <c r="A6" s="38">
        <v>3</v>
      </c>
      <c r="B6" s="39" t="s">
        <v>14</v>
      </c>
      <c r="C6" s="170">
        <v>40442</v>
      </c>
      <c r="D6" s="275">
        <v>86954</v>
      </c>
      <c r="E6" s="170">
        <v>27375</v>
      </c>
      <c r="F6" s="67">
        <v>77430</v>
      </c>
      <c r="G6" s="170">
        <v>26561</v>
      </c>
      <c r="H6" s="67">
        <v>59883</v>
      </c>
      <c r="I6" s="170">
        <v>6527</v>
      </c>
      <c r="J6" s="67">
        <v>27672</v>
      </c>
      <c r="K6" s="170">
        <v>47408</v>
      </c>
      <c r="L6" s="67">
        <v>13560</v>
      </c>
      <c r="M6" s="170">
        <v>12832</v>
      </c>
      <c r="N6" s="73">
        <f>SUM(C6:M6)</f>
        <v>426644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15071</v>
      </c>
      <c r="E8" s="64">
        <v>0</v>
      </c>
      <c r="F8" s="71">
        <v>0</v>
      </c>
      <c r="G8" s="170">
        <v>4772</v>
      </c>
      <c r="H8" s="67">
        <v>3580</v>
      </c>
      <c r="I8" s="64">
        <v>0</v>
      </c>
      <c r="J8" s="71">
        <v>0</v>
      </c>
      <c r="K8" s="64">
        <v>12</v>
      </c>
      <c r="L8" s="71">
        <v>0</v>
      </c>
      <c r="M8" s="64">
        <v>0</v>
      </c>
      <c r="N8" s="73">
        <f t="shared" si="0"/>
        <v>23435</v>
      </c>
    </row>
    <row r="9" spans="1:14" x14ac:dyDescent="0.25">
      <c r="A9" s="38">
        <v>6</v>
      </c>
      <c r="B9" s="39" t="s">
        <v>17</v>
      </c>
      <c r="C9" s="64">
        <v>29</v>
      </c>
      <c r="D9" s="71">
        <v>258</v>
      </c>
      <c r="E9" s="64">
        <v>18</v>
      </c>
      <c r="F9" s="71">
        <v>53</v>
      </c>
      <c r="G9" s="64">
        <v>51</v>
      </c>
      <c r="H9" s="71">
        <v>89</v>
      </c>
      <c r="I9" s="64">
        <v>0</v>
      </c>
      <c r="J9" s="71">
        <v>27</v>
      </c>
      <c r="K9" s="64">
        <v>27</v>
      </c>
      <c r="L9" s="71">
        <v>0</v>
      </c>
      <c r="M9" s="64">
        <v>0</v>
      </c>
      <c r="N9" s="39">
        <f t="shared" si="0"/>
        <v>552</v>
      </c>
    </row>
    <row r="10" spans="1:14" x14ac:dyDescent="0.25">
      <c r="A10" s="38">
        <v>7</v>
      </c>
      <c r="B10" s="39" t="s">
        <v>18</v>
      </c>
      <c r="C10" s="170">
        <v>12257</v>
      </c>
      <c r="D10" s="67">
        <v>15500</v>
      </c>
      <c r="E10" s="170">
        <v>5964</v>
      </c>
      <c r="F10" s="67">
        <v>2161</v>
      </c>
      <c r="G10" s="170">
        <v>3668</v>
      </c>
      <c r="H10" s="67">
        <v>2156</v>
      </c>
      <c r="I10" s="64">
        <v>0</v>
      </c>
      <c r="J10" s="67">
        <v>2240</v>
      </c>
      <c r="K10" s="64">
        <v>187</v>
      </c>
      <c r="L10" s="71">
        <v>7</v>
      </c>
      <c r="M10" s="64">
        <v>241</v>
      </c>
      <c r="N10" s="73">
        <f t="shared" si="0"/>
        <v>44381</v>
      </c>
    </row>
    <row r="11" spans="1:14" x14ac:dyDescent="0.25">
      <c r="A11" s="38">
        <v>8</v>
      </c>
      <c r="B11" s="39" t="s">
        <v>19</v>
      </c>
      <c r="C11" s="247">
        <f>69590+47</f>
        <v>69637</v>
      </c>
      <c r="D11" s="67">
        <v>41044</v>
      </c>
      <c r="E11" s="170">
        <v>41568</v>
      </c>
      <c r="F11" s="67">
        <v>32373</v>
      </c>
      <c r="G11" s="170">
        <v>8555</v>
      </c>
      <c r="H11" s="67">
        <v>76095</v>
      </c>
      <c r="I11" s="170">
        <v>2615</v>
      </c>
      <c r="J11" s="67">
        <v>14956</v>
      </c>
      <c r="K11" s="170">
        <v>16046</v>
      </c>
      <c r="L11" s="67">
        <v>5151</v>
      </c>
      <c r="M11" s="170">
        <v>8591</v>
      </c>
      <c r="N11" s="73">
        <f t="shared" si="0"/>
        <v>316631</v>
      </c>
    </row>
    <row r="12" spans="1:14" x14ac:dyDescent="0.25">
      <c r="A12" s="38">
        <v>9</v>
      </c>
      <c r="B12" s="39" t="s">
        <v>20</v>
      </c>
      <c r="C12" s="247">
        <f>141858+47</f>
        <v>141905</v>
      </c>
      <c r="D12" s="67">
        <v>139106</v>
      </c>
      <c r="E12" s="170">
        <v>18353</v>
      </c>
      <c r="F12" s="67">
        <v>50959</v>
      </c>
      <c r="G12" s="170">
        <v>70919</v>
      </c>
      <c r="H12" s="67">
        <v>90582</v>
      </c>
      <c r="I12" s="64">
        <v>768</v>
      </c>
      <c r="J12" s="67">
        <v>54579</v>
      </c>
      <c r="K12" s="170">
        <v>10775</v>
      </c>
      <c r="L12" s="67">
        <v>19928</v>
      </c>
      <c r="M12" s="170">
        <v>6381</v>
      </c>
      <c r="N12" s="73">
        <f t="shared" si="0"/>
        <v>604255</v>
      </c>
    </row>
    <row r="13" spans="1:14" x14ac:dyDescent="0.25">
      <c r="A13" s="38">
        <v>10</v>
      </c>
      <c r="B13" s="39" t="s">
        <v>21</v>
      </c>
      <c r="C13" s="170">
        <v>159099</v>
      </c>
      <c r="D13" s="67">
        <v>355600</v>
      </c>
      <c r="E13" s="170">
        <v>228686</v>
      </c>
      <c r="F13" s="67">
        <v>232805</v>
      </c>
      <c r="G13" s="170">
        <v>251182</v>
      </c>
      <c r="H13" s="67">
        <v>247518</v>
      </c>
      <c r="I13" s="170">
        <v>158392</v>
      </c>
      <c r="J13" s="67">
        <v>260905</v>
      </c>
      <c r="K13" s="170">
        <v>253138</v>
      </c>
      <c r="L13" s="67">
        <v>152766</v>
      </c>
      <c r="M13" s="170">
        <v>160358</v>
      </c>
      <c r="N13" s="73">
        <f t="shared" si="0"/>
        <v>2460449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2153</v>
      </c>
      <c r="E14" s="64">
        <v>0</v>
      </c>
      <c r="F14" s="67">
        <v>0</v>
      </c>
      <c r="G14" s="170">
        <v>1432</v>
      </c>
      <c r="H14" s="67">
        <v>1196</v>
      </c>
      <c r="I14" s="64">
        <v>0</v>
      </c>
      <c r="J14" s="71">
        <v>0</v>
      </c>
      <c r="K14" s="64">
        <v>167</v>
      </c>
      <c r="L14" s="71">
        <v>0</v>
      </c>
      <c r="M14" s="64">
        <v>0</v>
      </c>
      <c r="N14" s="73">
        <f t="shared" si="0"/>
        <v>4948</v>
      </c>
    </row>
    <row r="15" spans="1:14" x14ac:dyDescent="0.25">
      <c r="A15" s="38">
        <v>12</v>
      </c>
      <c r="B15" s="39" t="s">
        <v>23</v>
      </c>
      <c r="C15" s="64">
        <v>123</v>
      </c>
      <c r="D15" s="71">
        <v>355</v>
      </c>
      <c r="E15" s="64">
        <v>43</v>
      </c>
      <c r="F15" s="71">
        <v>678</v>
      </c>
      <c r="G15" s="64">
        <v>148</v>
      </c>
      <c r="H15" s="71">
        <v>217</v>
      </c>
      <c r="I15" s="64">
        <v>0</v>
      </c>
      <c r="J15" s="71">
        <v>77</v>
      </c>
      <c r="K15" s="64">
        <v>285</v>
      </c>
      <c r="L15" s="71">
        <v>0</v>
      </c>
      <c r="M15" s="64">
        <v>6</v>
      </c>
      <c r="N15" s="73">
        <f t="shared" si="0"/>
        <v>1932</v>
      </c>
    </row>
    <row r="16" spans="1:14" x14ac:dyDescent="0.25">
      <c r="A16" s="38">
        <v>13</v>
      </c>
      <c r="B16" s="39" t="s">
        <v>68</v>
      </c>
      <c r="C16" s="170">
        <v>21822</v>
      </c>
      <c r="D16" s="67">
        <v>24596</v>
      </c>
      <c r="E16" s="170">
        <v>6212</v>
      </c>
      <c r="F16" s="67">
        <v>5922</v>
      </c>
      <c r="G16" s="170">
        <v>7885</v>
      </c>
      <c r="H16" s="67">
        <v>42460</v>
      </c>
      <c r="I16" s="64">
        <v>861</v>
      </c>
      <c r="J16" s="67">
        <v>10764</v>
      </c>
      <c r="K16" s="170">
        <v>5643</v>
      </c>
      <c r="L16" s="67">
        <v>1127</v>
      </c>
      <c r="M16" s="170">
        <v>1388</v>
      </c>
      <c r="N16" s="73">
        <f t="shared" si="0"/>
        <v>128680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798</v>
      </c>
      <c r="E17" s="64">
        <v>0</v>
      </c>
      <c r="F17" s="71">
        <v>0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39">
        <f t="shared" si="0"/>
        <v>798</v>
      </c>
    </row>
    <row r="18" spans="1:14" x14ac:dyDescent="0.25">
      <c r="A18" s="38">
        <v>15</v>
      </c>
      <c r="B18" s="39" t="s">
        <v>26</v>
      </c>
      <c r="C18" s="64">
        <v>8</v>
      </c>
      <c r="D18" s="71">
        <v>74</v>
      </c>
      <c r="E18" s="64">
        <v>5</v>
      </c>
      <c r="F18" s="67">
        <v>3134</v>
      </c>
      <c r="G18" s="64">
        <v>0</v>
      </c>
      <c r="H18" s="71">
        <v>0</v>
      </c>
      <c r="I18" s="64">
        <v>0</v>
      </c>
      <c r="J18" s="71">
        <v>0</v>
      </c>
      <c r="K18" s="64">
        <v>141</v>
      </c>
      <c r="L18" s="71">
        <v>0</v>
      </c>
      <c r="M18" s="64">
        <v>0</v>
      </c>
      <c r="N18" s="73">
        <f t="shared" si="0"/>
        <v>3362</v>
      </c>
    </row>
    <row r="19" spans="1:14" x14ac:dyDescent="0.25">
      <c r="A19" s="38">
        <v>16</v>
      </c>
      <c r="B19" s="39" t="s">
        <v>27</v>
      </c>
      <c r="C19" s="170">
        <v>2113</v>
      </c>
      <c r="D19" s="67">
        <v>38979</v>
      </c>
      <c r="E19" s="64">
        <v>450</v>
      </c>
      <c r="F19" s="67">
        <v>1525</v>
      </c>
      <c r="G19" s="64">
        <v>0</v>
      </c>
      <c r="H19" s="71">
        <v>251</v>
      </c>
      <c r="I19" s="64">
        <v>0</v>
      </c>
      <c r="J19" s="67">
        <v>1291</v>
      </c>
      <c r="K19" s="64">
        <v>0</v>
      </c>
      <c r="L19" s="71">
        <v>0</v>
      </c>
      <c r="M19" s="170">
        <v>190</v>
      </c>
      <c r="N19" s="73">
        <f t="shared" si="0"/>
        <v>44799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8</v>
      </c>
      <c r="N20" s="39">
        <f t="shared" si="0"/>
        <v>8</v>
      </c>
    </row>
    <row r="21" spans="1:14" ht="15.75" thickBot="1" x14ac:dyDescent="0.3">
      <c r="A21" s="41">
        <v>18</v>
      </c>
      <c r="B21" s="42" t="s">
        <v>29</v>
      </c>
      <c r="C21" s="171">
        <v>6414</v>
      </c>
      <c r="D21" s="169">
        <v>21013</v>
      </c>
      <c r="E21" s="171">
        <v>7208</v>
      </c>
      <c r="F21" s="169">
        <v>16861</v>
      </c>
      <c r="G21" s="171">
        <v>9234</v>
      </c>
      <c r="H21" s="169">
        <v>16157</v>
      </c>
      <c r="I21" s="171">
        <v>3212</v>
      </c>
      <c r="J21" s="169">
        <v>9476</v>
      </c>
      <c r="K21" s="171">
        <v>8814</v>
      </c>
      <c r="L21" s="169">
        <v>2878</v>
      </c>
      <c r="M21" s="171">
        <v>3255</v>
      </c>
      <c r="N21" s="173">
        <f>SUM(C21:M21)</f>
        <v>104522</v>
      </c>
    </row>
    <row r="22" spans="1:14" ht="15.75" thickBot="1" x14ac:dyDescent="0.3">
      <c r="A22" s="44"/>
      <c r="B22" s="45" t="s">
        <v>37</v>
      </c>
      <c r="C22" s="97">
        <f t="shared" ref="C22:L22" si="1">SUM(C4:C21)</f>
        <v>504638</v>
      </c>
      <c r="D22" s="144">
        <f t="shared" si="1"/>
        <v>825229</v>
      </c>
      <c r="E22" s="65">
        <f t="shared" si="1"/>
        <v>357874</v>
      </c>
      <c r="F22" s="50">
        <f>SUM(F4:F21)</f>
        <v>474492</v>
      </c>
      <c r="G22" s="65">
        <f>SUM(G4:G21)</f>
        <v>414297</v>
      </c>
      <c r="H22" s="50">
        <f t="shared" si="1"/>
        <v>666018</v>
      </c>
      <c r="I22" s="65">
        <f t="shared" si="1"/>
        <v>181016</v>
      </c>
      <c r="J22" s="50">
        <f t="shared" si="1"/>
        <v>413448</v>
      </c>
      <c r="K22" s="65">
        <f>SUM(K4:K21)</f>
        <v>367855</v>
      </c>
      <c r="L22" s="50">
        <f t="shared" si="1"/>
        <v>201557</v>
      </c>
      <c r="M22" s="97">
        <f>SUM(M4:M21)</f>
        <v>201440</v>
      </c>
      <c r="N22" s="47">
        <f>SUM(C22:M22)</f>
        <v>4607864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23" t="s">
        <v>53</v>
      </c>
      <c r="B24" s="324"/>
      <c r="C24" s="74">
        <f>C22/N22</f>
        <v>0.10951668712444639</v>
      </c>
      <c r="D24" s="81">
        <f>D22/N22</f>
        <v>0.17909144019875586</v>
      </c>
      <c r="E24" s="56">
        <f>E22/N22</f>
        <v>7.7665920695576082E-2</v>
      </c>
      <c r="F24" s="75">
        <f>F22/N22</f>
        <v>0.10297439334147014</v>
      </c>
      <c r="G24" s="56">
        <f>G22/N22</f>
        <v>8.9910856744035844E-2</v>
      </c>
      <c r="H24" s="81">
        <f>H22/N22</f>
        <v>0.14453942217044599</v>
      </c>
      <c r="I24" s="82">
        <f>I22/N22</f>
        <v>3.9284145539017643E-2</v>
      </c>
      <c r="J24" s="81">
        <f>J22/N22</f>
        <v>8.9726606514428375E-2</v>
      </c>
      <c r="K24" s="56">
        <f>K22/N22</f>
        <v>7.9832000250007376E-2</v>
      </c>
      <c r="L24" s="81">
        <f>L22/N22</f>
        <v>4.3741959398107239E-2</v>
      </c>
      <c r="M24" s="83">
        <f>M22/N22</f>
        <v>4.3716568023709032E-2</v>
      </c>
      <c r="N24" s="243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8" t="s">
        <v>4</v>
      </c>
      <c r="H27" s="313"/>
      <c r="I27" s="1"/>
      <c r="J27" s="111"/>
      <c r="K27" s="292" t="s">
        <v>33</v>
      </c>
      <c r="L27" s="293"/>
      <c r="M27" s="162">
        <f>N22</f>
        <v>4607864</v>
      </c>
      <c r="N27" s="163">
        <f>M27/M29</f>
        <v>0.84722320283357455</v>
      </c>
    </row>
    <row r="28" spans="1:14" ht="15.75" thickBot="1" x14ac:dyDescent="0.3">
      <c r="A28" s="26">
        <v>19</v>
      </c>
      <c r="B28" s="186" t="s">
        <v>34</v>
      </c>
      <c r="C28" s="161">
        <v>350852</v>
      </c>
      <c r="D28" s="59">
        <v>265361</v>
      </c>
      <c r="E28" s="161">
        <v>149379</v>
      </c>
      <c r="F28" s="59">
        <v>50787</v>
      </c>
      <c r="G28" s="161">
        <v>14541</v>
      </c>
      <c r="H28" s="59">
        <f>SUM(C28:G28)</f>
        <v>830920</v>
      </c>
      <c r="I28" s="1"/>
      <c r="J28" s="111"/>
      <c r="K28" s="292" t="s">
        <v>34</v>
      </c>
      <c r="L28" s="293"/>
      <c r="M28" s="241">
        <f>H28</f>
        <v>830920</v>
      </c>
      <c r="N28" s="164">
        <f>M28/M29</f>
        <v>0.15277679716642545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292" t="s">
        <v>3</v>
      </c>
      <c r="L29" s="293"/>
      <c r="M29" s="165">
        <f>M27+M28</f>
        <v>5438784</v>
      </c>
      <c r="N29" s="166">
        <f>M29/M29</f>
        <v>1</v>
      </c>
    </row>
    <row r="30" spans="1:14" ht="15.75" thickBot="1" x14ac:dyDescent="0.3">
      <c r="A30" s="296" t="s">
        <v>53</v>
      </c>
      <c r="B30" s="297"/>
      <c r="C30" s="27">
        <f>C28/H28</f>
        <v>0.42224522216338517</v>
      </c>
      <c r="D30" s="112">
        <f>D28/H28</f>
        <v>0.31935806094449526</v>
      </c>
      <c r="E30" s="27">
        <f>E28/H28</f>
        <v>0.17977542964424975</v>
      </c>
      <c r="F30" s="112">
        <f>F28/H28</f>
        <v>6.1121407596399169E-2</v>
      </c>
      <c r="G30" s="27">
        <f>G28/H28</f>
        <v>1.7499879651470658E-2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0" t="s">
        <v>113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2"/>
      <c r="M2" s="1"/>
      <c r="N2" s="1"/>
    </row>
    <row r="3" spans="1:14" ht="15.75" thickBot="1" x14ac:dyDescent="0.3">
      <c r="A3" s="31"/>
      <c r="B3" s="325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1"/>
      <c r="N3" s="240" t="s">
        <v>91</v>
      </c>
    </row>
    <row r="4" spans="1:14" ht="15.75" thickBot="1" x14ac:dyDescent="0.3">
      <c r="A4" s="328" t="s">
        <v>0</v>
      </c>
      <c r="B4" s="397" t="s">
        <v>89</v>
      </c>
      <c r="C4" s="343" t="s">
        <v>2</v>
      </c>
      <c r="D4" s="343"/>
      <c r="E4" s="343"/>
      <c r="F4" s="343"/>
      <c r="G4" s="343"/>
      <c r="H4" s="343"/>
      <c r="I4" s="343"/>
      <c r="J4" s="343"/>
      <c r="K4" s="343"/>
      <c r="L4" s="343"/>
      <c r="M4" s="399"/>
      <c r="N4" s="388" t="s">
        <v>3</v>
      </c>
    </row>
    <row r="5" spans="1:14" ht="15.75" thickBot="1" x14ac:dyDescent="0.3">
      <c r="A5" s="329"/>
      <c r="B5" s="398"/>
      <c r="C5" s="159" t="s">
        <v>69</v>
      </c>
      <c r="D5" s="158" t="s">
        <v>4</v>
      </c>
      <c r="E5" s="157" t="s">
        <v>5</v>
      </c>
      <c r="F5" s="158" t="s">
        <v>6</v>
      </c>
      <c r="G5" s="157" t="s">
        <v>7</v>
      </c>
      <c r="H5" s="158" t="s">
        <v>8</v>
      </c>
      <c r="I5" s="157" t="s">
        <v>93</v>
      </c>
      <c r="J5" s="158" t="s">
        <v>9</v>
      </c>
      <c r="K5" s="160" t="s">
        <v>10</v>
      </c>
      <c r="L5" s="158" t="s">
        <v>94</v>
      </c>
      <c r="M5" s="156" t="s">
        <v>11</v>
      </c>
      <c r="N5" s="389"/>
    </row>
    <row r="6" spans="1:14" ht="37.5" customHeight="1" x14ac:dyDescent="0.25">
      <c r="A6" s="36">
        <v>1</v>
      </c>
      <c r="B6" s="84" t="s">
        <v>59</v>
      </c>
      <c r="C6" s="92">
        <v>206904</v>
      </c>
      <c r="D6" s="93">
        <v>436332</v>
      </c>
      <c r="E6" s="85">
        <v>161633</v>
      </c>
      <c r="F6" s="93">
        <v>306852</v>
      </c>
      <c r="G6" s="85">
        <v>209866</v>
      </c>
      <c r="H6" s="93">
        <v>257832</v>
      </c>
      <c r="I6" s="85">
        <v>93423</v>
      </c>
      <c r="J6" s="93">
        <v>231567</v>
      </c>
      <c r="K6" s="102">
        <v>238338</v>
      </c>
      <c r="L6" s="93">
        <v>150976</v>
      </c>
      <c r="M6" s="94">
        <v>82841</v>
      </c>
      <c r="N6" s="128">
        <f>SUM(C6:M6)</f>
        <v>2376564</v>
      </c>
    </row>
    <row r="7" spans="1:14" ht="37.5" customHeight="1" thickBot="1" x14ac:dyDescent="0.3">
      <c r="A7" s="113">
        <v>2</v>
      </c>
      <c r="B7" s="114" t="s">
        <v>60</v>
      </c>
      <c r="C7" s="115">
        <v>147481</v>
      </c>
      <c r="D7" s="116">
        <v>210095</v>
      </c>
      <c r="E7" s="117">
        <v>131266</v>
      </c>
      <c r="F7" s="116">
        <v>140803</v>
      </c>
      <c r="G7" s="117">
        <v>171267</v>
      </c>
      <c r="H7" s="116">
        <v>125098</v>
      </c>
      <c r="I7" s="117">
        <v>66902</v>
      </c>
      <c r="J7" s="116">
        <v>104952</v>
      </c>
      <c r="K7" s="117">
        <v>175790</v>
      </c>
      <c r="L7" s="116">
        <v>88184</v>
      </c>
      <c r="M7" s="118">
        <v>83402</v>
      </c>
      <c r="N7" s="129">
        <f>SUM(C7:M7)</f>
        <v>1445240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8" t="s">
        <v>0</v>
      </c>
      <c r="B10" s="397" t="s">
        <v>89</v>
      </c>
      <c r="C10" s="402" t="s">
        <v>90</v>
      </c>
      <c r="D10" s="403"/>
      <c r="E10" s="403"/>
      <c r="F10" s="403"/>
      <c r="G10" s="404"/>
      <c r="H10" s="400" t="s">
        <v>3</v>
      </c>
      <c r="I10" s="1"/>
      <c r="J10" s="382" t="s">
        <v>81</v>
      </c>
      <c r="K10" s="383"/>
      <c r="L10" s="380" t="s">
        <v>2</v>
      </c>
      <c r="M10" s="386" t="s">
        <v>90</v>
      </c>
      <c r="N10" s="380" t="s">
        <v>3</v>
      </c>
    </row>
    <row r="11" spans="1:14" ht="15.75" thickBot="1" x14ac:dyDescent="0.3">
      <c r="A11" s="329"/>
      <c r="B11" s="398"/>
      <c r="C11" s="269" t="s">
        <v>11</v>
      </c>
      <c r="D11" s="270" t="s">
        <v>32</v>
      </c>
      <c r="E11" s="271" t="s">
        <v>7</v>
      </c>
      <c r="F11" s="272" t="s">
        <v>9</v>
      </c>
      <c r="G11" s="157" t="s">
        <v>4</v>
      </c>
      <c r="H11" s="401"/>
      <c r="I11" s="1"/>
      <c r="J11" s="384"/>
      <c r="K11" s="385"/>
      <c r="L11" s="381"/>
      <c r="M11" s="387"/>
      <c r="N11" s="381"/>
    </row>
    <row r="12" spans="1:14" ht="37.5" customHeight="1" thickBot="1" x14ac:dyDescent="0.3">
      <c r="A12" s="130">
        <v>1</v>
      </c>
      <c r="B12" s="84" t="s">
        <v>59</v>
      </c>
      <c r="C12" s="131">
        <v>4065</v>
      </c>
      <c r="D12" s="132">
        <v>29650</v>
      </c>
      <c r="E12" s="133">
        <v>4877</v>
      </c>
      <c r="F12" s="132">
        <v>1200</v>
      </c>
      <c r="G12" s="134">
        <v>0</v>
      </c>
      <c r="H12" s="276">
        <f>SUM(C12:G12)</f>
        <v>39792</v>
      </c>
      <c r="I12" s="1"/>
      <c r="J12" s="393" t="s">
        <v>59</v>
      </c>
      <c r="K12" s="394"/>
      <c r="L12" s="139">
        <f>N6</f>
        <v>2376564</v>
      </c>
      <c r="M12" s="153">
        <f>H12</f>
        <v>39792</v>
      </c>
      <c r="N12" s="154">
        <f>SUM(L12:M12)</f>
        <v>2416356</v>
      </c>
    </row>
    <row r="13" spans="1:14" ht="37.5" customHeight="1" thickBot="1" x14ac:dyDescent="0.3">
      <c r="A13" s="113">
        <v>2</v>
      </c>
      <c r="B13" s="114" t="s">
        <v>60</v>
      </c>
      <c r="C13" s="135">
        <v>3083</v>
      </c>
      <c r="D13" s="136">
        <v>21961</v>
      </c>
      <c r="E13" s="137">
        <v>7623</v>
      </c>
      <c r="F13" s="136">
        <v>32</v>
      </c>
      <c r="G13" s="138">
        <v>0</v>
      </c>
      <c r="H13" s="129">
        <f>SUM(C13:G13)</f>
        <v>32699</v>
      </c>
      <c r="I13" s="1"/>
      <c r="J13" s="395" t="s">
        <v>60</v>
      </c>
      <c r="K13" s="396"/>
      <c r="L13" s="140">
        <f>N7</f>
        <v>1445240</v>
      </c>
      <c r="M13" s="153">
        <f>H13</f>
        <v>32699</v>
      </c>
      <c r="N13" s="155">
        <f>SUM(L13:M13)</f>
        <v>1477939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74"/>
      <c r="B1" s="174"/>
      <c r="C1" s="248" t="s">
        <v>114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5.75" thickBot="1" x14ac:dyDescent="0.3">
      <c r="A2" s="106"/>
      <c r="B2" s="107" t="s">
        <v>69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93</v>
      </c>
      <c r="I2" s="89" t="s">
        <v>9</v>
      </c>
      <c r="J2" s="90" t="s">
        <v>10</v>
      </c>
      <c r="K2" s="89" t="s">
        <v>94</v>
      </c>
      <c r="L2" s="88" t="s">
        <v>11</v>
      </c>
      <c r="M2" s="89" t="s">
        <v>3</v>
      </c>
    </row>
    <row r="3" spans="1:13" x14ac:dyDescent="0.25">
      <c r="A3" s="181" t="s">
        <v>70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2" t="s">
        <v>76</v>
      </c>
      <c r="B4" s="225">
        <v>11034</v>
      </c>
      <c r="C4" s="225">
        <v>96905</v>
      </c>
      <c r="D4" s="226">
        <v>61609</v>
      </c>
      <c r="E4" s="225">
        <v>61681</v>
      </c>
      <c r="F4" s="226">
        <v>58090</v>
      </c>
      <c r="G4" s="225">
        <v>96486</v>
      </c>
      <c r="H4" s="182">
        <v>536</v>
      </c>
      <c r="I4" s="225">
        <v>46780</v>
      </c>
      <c r="J4" s="225">
        <v>68322</v>
      </c>
      <c r="K4" s="225">
        <v>33310</v>
      </c>
      <c r="L4" s="226">
        <v>46219</v>
      </c>
      <c r="M4" s="225">
        <f>SUM(B4:L4)</f>
        <v>580972</v>
      </c>
    </row>
    <row r="5" spans="1:13" x14ac:dyDescent="0.25">
      <c r="A5" s="182" t="s">
        <v>77</v>
      </c>
      <c r="B5" s="225">
        <v>147176</v>
      </c>
      <c r="C5" s="225">
        <v>840049</v>
      </c>
      <c r="D5" s="226">
        <v>314148</v>
      </c>
      <c r="E5" s="225">
        <v>387380</v>
      </c>
      <c r="F5" s="226">
        <v>289076</v>
      </c>
      <c r="G5" s="225">
        <v>654182</v>
      </c>
      <c r="H5" s="225">
        <v>4402</v>
      </c>
      <c r="I5" s="225">
        <v>220468</v>
      </c>
      <c r="J5" s="225">
        <v>336907</v>
      </c>
      <c r="K5" s="225">
        <v>185094</v>
      </c>
      <c r="L5" s="226">
        <v>194902</v>
      </c>
      <c r="M5" s="251">
        <f>SUM(B5:L5)</f>
        <v>3573784</v>
      </c>
    </row>
    <row r="6" spans="1:13" x14ac:dyDescent="0.25">
      <c r="A6" s="182" t="s">
        <v>58</v>
      </c>
      <c r="B6" s="182">
        <v>0</v>
      </c>
      <c r="C6" s="182">
        <v>0</v>
      </c>
      <c r="D6" s="227">
        <v>0</v>
      </c>
      <c r="E6" s="182">
        <v>0</v>
      </c>
      <c r="F6" s="227">
        <v>0</v>
      </c>
      <c r="G6" s="182">
        <v>0</v>
      </c>
      <c r="H6" s="182">
        <v>0</v>
      </c>
      <c r="I6" s="182">
        <v>0</v>
      </c>
      <c r="J6" s="227">
        <v>0</v>
      </c>
      <c r="K6" s="182">
        <v>0</v>
      </c>
      <c r="L6" s="227">
        <v>0</v>
      </c>
      <c r="M6" s="182">
        <f>SUM(B6:L6)</f>
        <v>0</v>
      </c>
    </row>
    <row r="7" spans="1:13" x14ac:dyDescent="0.25">
      <c r="A7" s="181" t="s">
        <v>71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2" t="s">
        <v>76</v>
      </c>
      <c r="B8" s="225">
        <v>14002</v>
      </c>
      <c r="C8" s="225">
        <v>42909</v>
      </c>
      <c r="D8" s="226">
        <v>25038</v>
      </c>
      <c r="E8" s="225">
        <v>15731</v>
      </c>
      <c r="F8" s="226">
        <v>17594</v>
      </c>
      <c r="G8" s="225">
        <v>26373</v>
      </c>
      <c r="H8" s="225">
        <v>19934</v>
      </c>
      <c r="I8" s="225">
        <v>12681</v>
      </c>
      <c r="J8" s="225">
        <v>20664</v>
      </c>
      <c r="K8" s="225">
        <v>10719</v>
      </c>
      <c r="L8" s="226">
        <v>24758</v>
      </c>
      <c r="M8" s="225">
        <f>SUM(B8:L8)</f>
        <v>230403</v>
      </c>
    </row>
    <row r="9" spans="1:13" x14ac:dyDescent="0.25">
      <c r="A9" s="182" t="s">
        <v>77</v>
      </c>
      <c r="B9" s="225">
        <v>169664</v>
      </c>
      <c r="C9" s="225">
        <v>254417</v>
      </c>
      <c r="D9" s="226">
        <v>167677</v>
      </c>
      <c r="E9" s="225">
        <v>77328</v>
      </c>
      <c r="F9" s="226">
        <v>116476</v>
      </c>
      <c r="G9" s="225">
        <v>140948</v>
      </c>
      <c r="H9" s="225">
        <v>100322</v>
      </c>
      <c r="I9" s="225">
        <v>126475</v>
      </c>
      <c r="J9" s="225">
        <v>105327</v>
      </c>
      <c r="K9" s="225">
        <v>70432</v>
      </c>
      <c r="L9" s="226">
        <v>108814</v>
      </c>
      <c r="M9" s="251">
        <f>SUM(B9:L9)</f>
        <v>1437880</v>
      </c>
    </row>
    <row r="10" spans="1:13" x14ac:dyDescent="0.25">
      <c r="A10" s="182" t="s">
        <v>58</v>
      </c>
      <c r="B10" s="225">
        <v>31867</v>
      </c>
      <c r="C10" s="225">
        <v>56870</v>
      </c>
      <c r="D10" s="226">
        <v>42932</v>
      </c>
      <c r="E10" s="225">
        <v>14479</v>
      </c>
      <c r="F10" s="226">
        <v>30059</v>
      </c>
      <c r="G10" s="225">
        <v>38567</v>
      </c>
      <c r="H10" s="225">
        <v>36034</v>
      </c>
      <c r="I10" s="225">
        <v>29300</v>
      </c>
      <c r="J10" s="225">
        <v>29925</v>
      </c>
      <c r="K10" s="225">
        <v>18483</v>
      </c>
      <c r="L10" s="226">
        <v>28591</v>
      </c>
      <c r="M10" s="225">
        <f>SUM(B10:L10)</f>
        <v>357107</v>
      </c>
    </row>
    <row r="11" spans="1:13" x14ac:dyDescent="0.25">
      <c r="A11" s="181" t="s">
        <v>72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2" t="s">
        <v>76</v>
      </c>
      <c r="B12" s="225">
        <v>36547</v>
      </c>
      <c r="C12" s="225">
        <v>0</v>
      </c>
      <c r="D12" s="227">
        <v>146</v>
      </c>
      <c r="E12" s="225">
        <v>3596</v>
      </c>
      <c r="F12" s="227">
        <v>28</v>
      </c>
      <c r="G12" s="182">
        <v>0</v>
      </c>
      <c r="H12" s="182">
        <v>0</v>
      </c>
      <c r="I12" s="225">
        <v>24117</v>
      </c>
      <c r="J12" s="225">
        <v>2748</v>
      </c>
      <c r="K12" s="182">
        <v>0</v>
      </c>
      <c r="L12" s="227">
        <v>0</v>
      </c>
      <c r="M12" s="225">
        <f>SUM(B12:L12)</f>
        <v>67182</v>
      </c>
    </row>
    <row r="13" spans="1:13" x14ac:dyDescent="0.25">
      <c r="A13" s="182" t="s">
        <v>77</v>
      </c>
      <c r="B13" s="225">
        <v>410942</v>
      </c>
      <c r="C13" s="225">
        <v>0</v>
      </c>
      <c r="D13" s="226">
        <v>643</v>
      </c>
      <c r="E13" s="225">
        <v>22890</v>
      </c>
      <c r="F13" s="226">
        <v>872</v>
      </c>
      <c r="G13" s="182">
        <v>0</v>
      </c>
      <c r="H13" s="182">
        <v>0</v>
      </c>
      <c r="I13" s="225">
        <v>99365</v>
      </c>
      <c r="J13" s="225">
        <v>10766</v>
      </c>
      <c r="K13" s="182">
        <v>0</v>
      </c>
      <c r="L13" s="227">
        <v>0</v>
      </c>
      <c r="M13" s="251">
        <f>SUM(B13:L13)</f>
        <v>545478</v>
      </c>
    </row>
    <row r="14" spans="1:13" x14ac:dyDescent="0.25">
      <c r="A14" s="182" t="s">
        <v>58</v>
      </c>
      <c r="B14" s="225">
        <v>68115</v>
      </c>
      <c r="C14" s="225">
        <v>0</v>
      </c>
      <c r="D14" s="226">
        <v>0</v>
      </c>
      <c r="E14" s="225">
        <v>5651</v>
      </c>
      <c r="F14" s="227">
        <v>122</v>
      </c>
      <c r="G14" s="182">
        <v>0</v>
      </c>
      <c r="H14" s="182">
        <v>0</v>
      </c>
      <c r="I14" s="225">
        <v>28849</v>
      </c>
      <c r="J14" s="225">
        <v>3622</v>
      </c>
      <c r="K14" s="182">
        <v>0</v>
      </c>
      <c r="L14" s="227">
        <v>0</v>
      </c>
      <c r="M14" s="225">
        <f>SUM(B14:L14)</f>
        <v>106359</v>
      </c>
    </row>
    <row r="15" spans="1:13" x14ac:dyDescent="0.25">
      <c r="A15" s="181" t="s">
        <v>73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2" t="s">
        <v>76</v>
      </c>
      <c r="B16" s="225">
        <v>6163</v>
      </c>
      <c r="C16" s="225">
        <v>6279</v>
      </c>
      <c r="D16" s="226">
        <v>1120</v>
      </c>
      <c r="E16" s="225">
        <v>10861</v>
      </c>
      <c r="F16" s="226">
        <v>2006</v>
      </c>
      <c r="G16" s="225">
        <v>25679</v>
      </c>
      <c r="H16" s="225">
        <v>8864</v>
      </c>
      <c r="I16" s="225">
        <v>7418</v>
      </c>
      <c r="J16" s="226">
        <v>2649</v>
      </c>
      <c r="K16" s="225">
        <v>5262</v>
      </c>
      <c r="L16" s="226">
        <v>3293</v>
      </c>
      <c r="M16" s="225">
        <f>SUM(B16:L16)</f>
        <v>79594</v>
      </c>
    </row>
    <row r="17" spans="1:13" x14ac:dyDescent="0.25">
      <c r="A17" s="182" t="s">
        <v>77</v>
      </c>
      <c r="B17" s="225">
        <v>2505</v>
      </c>
      <c r="C17" s="225">
        <v>2744</v>
      </c>
      <c r="D17" s="226">
        <v>416</v>
      </c>
      <c r="E17" s="225">
        <v>4375</v>
      </c>
      <c r="F17" s="226">
        <v>741</v>
      </c>
      <c r="G17" s="225">
        <v>8927</v>
      </c>
      <c r="H17" s="225">
        <v>2021</v>
      </c>
      <c r="I17" s="225">
        <v>2168</v>
      </c>
      <c r="J17" s="226">
        <v>1359</v>
      </c>
      <c r="K17" s="225">
        <v>1278</v>
      </c>
      <c r="L17" s="226">
        <v>1270</v>
      </c>
      <c r="M17" s="251">
        <f>SUM(B17:L17)</f>
        <v>27804</v>
      </c>
    </row>
    <row r="18" spans="1:13" x14ac:dyDescent="0.25">
      <c r="A18" s="182" t="s">
        <v>58</v>
      </c>
      <c r="B18" s="225">
        <v>701</v>
      </c>
      <c r="C18" s="182">
        <v>0</v>
      </c>
      <c r="D18" s="227">
        <v>92</v>
      </c>
      <c r="E18" s="225">
        <v>763</v>
      </c>
      <c r="F18" s="227">
        <v>281</v>
      </c>
      <c r="G18" s="225">
        <v>2217</v>
      </c>
      <c r="H18" s="182">
        <v>682</v>
      </c>
      <c r="I18" s="182">
        <v>0</v>
      </c>
      <c r="J18" s="227">
        <v>264</v>
      </c>
      <c r="K18" s="182">
        <v>464</v>
      </c>
      <c r="L18" s="227">
        <v>413</v>
      </c>
      <c r="M18" s="225">
        <f>SUM(B18:L18)</f>
        <v>5877</v>
      </c>
    </row>
    <row r="19" spans="1:13" x14ac:dyDescent="0.25">
      <c r="A19" s="181" t="s">
        <v>74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2" t="s">
        <v>76</v>
      </c>
      <c r="B20" s="182">
        <v>0</v>
      </c>
      <c r="C20" s="182">
        <v>0</v>
      </c>
      <c r="D20" s="227">
        <v>515</v>
      </c>
      <c r="E20" s="182">
        <v>0</v>
      </c>
      <c r="F20" s="227">
        <v>0</v>
      </c>
      <c r="G20" s="182">
        <v>0</v>
      </c>
      <c r="H20" s="182">
        <v>0</v>
      </c>
      <c r="I20" s="182">
        <v>0</v>
      </c>
      <c r="J20" s="227">
        <v>0</v>
      </c>
      <c r="K20" s="225">
        <v>0</v>
      </c>
      <c r="L20" s="105">
        <v>0</v>
      </c>
      <c r="M20" s="182">
        <f>SUM(B20:L20)</f>
        <v>515</v>
      </c>
    </row>
    <row r="21" spans="1:13" x14ac:dyDescent="0.25">
      <c r="A21" s="182" t="s">
        <v>77</v>
      </c>
      <c r="B21" s="182">
        <v>0</v>
      </c>
      <c r="C21" s="182">
        <v>0</v>
      </c>
      <c r="D21" s="226">
        <v>5878</v>
      </c>
      <c r="E21" s="182">
        <v>0</v>
      </c>
      <c r="F21" s="227">
        <v>0</v>
      </c>
      <c r="G21" s="182">
        <v>0</v>
      </c>
      <c r="H21" s="182">
        <v>0</v>
      </c>
      <c r="I21" s="182">
        <v>0</v>
      </c>
      <c r="J21" s="227">
        <v>0</v>
      </c>
      <c r="K21" s="182">
        <v>0</v>
      </c>
      <c r="L21" s="105">
        <v>0</v>
      </c>
      <c r="M21" s="251">
        <f>SUM(B21:L21)</f>
        <v>5878</v>
      </c>
    </row>
    <row r="22" spans="1:13" ht="12.75" customHeight="1" x14ac:dyDescent="0.25">
      <c r="A22" s="182" t="s">
        <v>58</v>
      </c>
      <c r="B22" s="182">
        <v>0</v>
      </c>
      <c r="C22" s="182">
        <v>0</v>
      </c>
      <c r="D22" s="226">
        <v>881</v>
      </c>
      <c r="E22" s="182">
        <v>0</v>
      </c>
      <c r="F22" s="227">
        <v>0</v>
      </c>
      <c r="G22" s="182">
        <v>0</v>
      </c>
      <c r="H22" s="182">
        <v>0</v>
      </c>
      <c r="I22" s="182">
        <v>0</v>
      </c>
      <c r="J22" s="227">
        <v>0</v>
      </c>
      <c r="K22" s="182">
        <v>0</v>
      </c>
      <c r="L22" s="105">
        <v>0</v>
      </c>
      <c r="M22" s="225">
        <f>SUM(B22:L22)</f>
        <v>881</v>
      </c>
    </row>
    <row r="23" spans="1:13" x14ac:dyDescent="0.25">
      <c r="A23" s="181" t="s">
        <v>75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2" t="s">
        <v>76</v>
      </c>
      <c r="B24" s="225">
        <v>1755</v>
      </c>
      <c r="C24" s="225">
        <v>852</v>
      </c>
      <c r="D24" s="227">
        <v>0</v>
      </c>
      <c r="E24" s="225">
        <v>33755</v>
      </c>
      <c r="F24" s="227">
        <v>0</v>
      </c>
      <c r="G24" s="182">
        <v>166</v>
      </c>
      <c r="H24" s="182">
        <v>0</v>
      </c>
      <c r="I24" s="225">
        <v>3247</v>
      </c>
      <c r="J24" s="227">
        <v>658</v>
      </c>
      <c r="K24" s="182">
        <v>0</v>
      </c>
      <c r="L24" s="226">
        <v>1104</v>
      </c>
      <c r="M24" s="225">
        <f>SUM(B24:L24)</f>
        <v>41537</v>
      </c>
    </row>
    <row r="25" spans="1:13" x14ac:dyDescent="0.25">
      <c r="A25" s="182" t="s">
        <v>77</v>
      </c>
      <c r="B25" s="225">
        <v>3203</v>
      </c>
      <c r="C25" s="225">
        <v>1557</v>
      </c>
      <c r="D25" s="227">
        <v>0</v>
      </c>
      <c r="E25" s="225">
        <v>23299</v>
      </c>
      <c r="F25" s="227">
        <v>0</v>
      </c>
      <c r="G25" s="182">
        <v>207</v>
      </c>
      <c r="H25" s="225">
        <v>0</v>
      </c>
      <c r="I25" s="225">
        <v>10497</v>
      </c>
      <c r="J25" s="226">
        <v>2812</v>
      </c>
      <c r="K25" s="182">
        <v>0</v>
      </c>
      <c r="L25" s="226">
        <v>2346</v>
      </c>
      <c r="M25" s="251">
        <f>SUM(B25:L25)</f>
        <v>43921</v>
      </c>
    </row>
    <row r="26" spans="1:13" x14ac:dyDescent="0.25">
      <c r="A26" s="182" t="s">
        <v>58</v>
      </c>
      <c r="B26" s="225">
        <v>473</v>
      </c>
      <c r="C26" s="182">
        <v>0</v>
      </c>
      <c r="D26" s="227">
        <v>0</v>
      </c>
      <c r="E26" s="225">
        <v>4551</v>
      </c>
      <c r="F26" s="227">
        <v>0</v>
      </c>
      <c r="G26" s="182">
        <v>30</v>
      </c>
      <c r="H26" s="182">
        <v>0</v>
      </c>
      <c r="I26" s="225">
        <v>1011</v>
      </c>
      <c r="J26" s="227">
        <v>0</v>
      </c>
      <c r="K26" s="182">
        <v>0</v>
      </c>
      <c r="L26" s="227">
        <v>662</v>
      </c>
      <c r="M26" s="225">
        <f>SUM(B26:L26)</f>
        <v>6727</v>
      </c>
    </row>
    <row r="27" spans="1:13" x14ac:dyDescent="0.25">
      <c r="A27" s="181" t="s">
        <v>78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2" t="s">
        <v>76</v>
      </c>
      <c r="B28" s="182">
        <v>0</v>
      </c>
      <c r="C28" s="225">
        <v>7360</v>
      </c>
      <c r="D28" s="226">
        <v>3790</v>
      </c>
      <c r="E28" s="225">
        <v>17380</v>
      </c>
      <c r="F28" s="226">
        <v>23554</v>
      </c>
      <c r="G28" s="225">
        <v>5862</v>
      </c>
      <c r="H28" s="225">
        <v>30270</v>
      </c>
      <c r="I28" s="225">
        <v>22129</v>
      </c>
      <c r="J28" s="226">
        <v>12971</v>
      </c>
      <c r="K28" s="225">
        <v>2097</v>
      </c>
      <c r="L28" s="226">
        <v>2116</v>
      </c>
      <c r="M28" s="225">
        <f>SUM(B28:L28)</f>
        <v>127529</v>
      </c>
    </row>
    <row r="29" spans="1:13" x14ac:dyDescent="0.25">
      <c r="A29" s="182" t="s">
        <v>77</v>
      </c>
      <c r="B29" s="182">
        <v>0</v>
      </c>
      <c r="C29" s="225">
        <v>42705</v>
      </c>
      <c r="D29" s="226">
        <v>10966</v>
      </c>
      <c r="E29" s="225">
        <v>85014</v>
      </c>
      <c r="F29" s="226">
        <v>169154</v>
      </c>
      <c r="G29" s="225">
        <v>26899</v>
      </c>
      <c r="H29" s="225">
        <v>148817</v>
      </c>
      <c r="I29" s="225">
        <v>97783</v>
      </c>
      <c r="J29" s="226">
        <v>56203</v>
      </c>
      <c r="K29" s="225">
        <v>11935</v>
      </c>
      <c r="L29" s="226">
        <v>9295</v>
      </c>
      <c r="M29" s="251">
        <f>SUM(B29:L29)</f>
        <v>658771</v>
      </c>
    </row>
    <row r="30" spans="1:13" x14ac:dyDescent="0.25">
      <c r="A30" s="182" t="s">
        <v>58</v>
      </c>
      <c r="B30" s="182">
        <v>0</v>
      </c>
      <c r="C30" s="225">
        <v>8031</v>
      </c>
      <c r="D30" s="226">
        <v>17277</v>
      </c>
      <c r="E30" s="225">
        <v>20573</v>
      </c>
      <c r="F30" s="226">
        <v>23626</v>
      </c>
      <c r="G30" s="225">
        <v>4636</v>
      </c>
      <c r="H30" s="225">
        <v>13620</v>
      </c>
      <c r="I30" s="225">
        <v>23568</v>
      </c>
      <c r="J30" s="226">
        <v>6578</v>
      </c>
      <c r="K30" s="225">
        <v>1064</v>
      </c>
      <c r="L30" s="226">
        <v>4352</v>
      </c>
      <c r="M30" s="225">
        <f>SUM(B30:L30)</f>
        <v>123325</v>
      </c>
    </row>
    <row r="31" spans="1:13" ht="12" customHeight="1" x14ac:dyDescent="0.25">
      <c r="A31" s="181" t="s">
        <v>79</v>
      </c>
      <c r="B31" s="181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2" t="s">
        <v>76</v>
      </c>
      <c r="B32" s="182">
        <v>0</v>
      </c>
      <c r="C32" s="182">
        <v>0</v>
      </c>
      <c r="D32" s="227">
        <v>0</v>
      </c>
      <c r="E32" s="225">
        <v>5969</v>
      </c>
      <c r="F32" s="227">
        <v>0</v>
      </c>
      <c r="G32" s="225">
        <v>4086</v>
      </c>
      <c r="H32" s="182">
        <v>0</v>
      </c>
      <c r="I32" s="182">
        <v>0</v>
      </c>
      <c r="J32" s="226">
        <v>0</v>
      </c>
      <c r="K32" s="182">
        <v>0</v>
      </c>
      <c r="L32" s="227">
        <v>105</v>
      </c>
      <c r="M32" s="225">
        <f>SUM(B32:L32)</f>
        <v>10160</v>
      </c>
    </row>
    <row r="33" spans="1:13" ht="12.75" customHeight="1" x14ac:dyDescent="0.25">
      <c r="A33" s="182" t="s">
        <v>77</v>
      </c>
      <c r="B33" s="182">
        <v>0</v>
      </c>
      <c r="C33" s="182">
        <v>0</v>
      </c>
      <c r="D33" s="227">
        <v>0</v>
      </c>
      <c r="E33" s="225">
        <v>4602</v>
      </c>
      <c r="F33" s="227">
        <v>0</v>
      </c>
      <c r="G33" s="225">
        <v>6099</v>
      </c>
      <c r="H33" s="182">
        <v>0</v>
      </c>
      <c r="I33" s="225">
        <v>0</v>
      </c>
      <c r="J33" s="226">
        <v>0</v>
      </c>
      <c r="K33" s="182">
        <v>0</v>
      </c>
      <c r="L33" s="226">
        <v>2248</v>
      </c>
      <c r="M33" s="251">
        <f>SUM(B33:L33)</f>
        <v>12949</v>
      </c>
    </row>
    <row r="34" spans="1:13" ht="15.75" thickBot="1" x14ac:dyDescent="0.3">
      <c r="A34" s="183" t="s">
        <v>58</v>
      </c>
      <c r="B34" s="183">
        <v>0</v>
      </c>
      <c r="C34" s="183">
        <v>0</v>
      </c>
      <c r="D34" s="228">
        <v>0</v>
      </c>
      <c r="E34" s="255">
        <v>891</v>
      </c>
      <c r="F34" s="228">
        <v>0</v>
      </c>
      <c r="G34" s="183">
        <v>324</v>
      </c>
      <c r="H34" s="183">
        <v>0</v>
      </c>
      <c r="I34" s="183">
        <v>0</v>
      </c>
      <c r="J34" s="228">
        <v>0</v>
      </c>
      <c r="K34" s="183">
        <v>0</v>
      </c>
      <c r="L34" s="228">
        <v>520</v>
      </c>
      <c r="M34" s="165">
        <f>SUM(B34:L34)</f>
        <v>1735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x14ac:dyDescent="0.25">
      <c r="A2" s="258"/>
      <c r="B2" s="408" t="s">
        <v>115</v>
      </c>
      <c r="C2" s="408"/>
      <c r="D2" s="408"/>
      <c r="E2" s="408"/>
      <c r="F2" s="408"/>
      <c r="G2" s="409"/>
      <c r="H2" s="409"/>
      <c r="I2" s="126"/>
      <c r="J2" s="126"/>
      <c r="K2" s="126"/>
    </row>
    <row r="3" spans="1:11" ht="15.75" thickBot="1" x14ac:dyDescent="0.3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40" t="s">
        <v>92</v>
      </c>
    </row>
    <row r="4" spans="1:11" ht="15.75" thickBot="1" x14ac:dyDescent="0.3">
      <c r="A4" s="312" t="s">
        <v>82</v>
      </c>
      <c r="B4" s="312" t="s">
        <v>57</v>
      </c>
      <c r="C4" s="312" t="s">
        <v>83</v>
      </c>
      <c r="D4" s="312" t="s">
        <v>84</v>
      </c>
      <c r="E4" s="410" t="s">
        <v>85</v>
      </c>
      <c r="F4" s="411"/>
      <c r="G4" s="412"/>
      <c r="H4" s="312" t="s">
        <v>86</v>
      </c>
      <c r="I4" s="312" t="s">
        <v>80</v>
      </c>
      <c r="J4" s="312" t="s">
        <v>87</v>
      </c>
      <c r="K4" s="312" t="s">
        <v>3</v>
      </c>
    </row>
    <row r="5" spans="1:11" ht="47.25" customHeight="1" thickBot="1" x14ac:dyDescent="0.3">
      <c r="A5" s="407"/>
      <c r="B5" s="407"/>
      <c r="C5" s="407"/>
      <c r="D5" s="407"/>
      <c r="E5" s="120" t="s">
        <v>59</v>
      </c>
      <c r="F5" s="120" t="s">
        <v>60</v>
      </c>
      <c r="G5" s="120" t="s">
        <v>88</v>
      </c>
      <c r="H5" s="407"/>
      <c r="I5" s="407"/>
      <c r="J5" s="407"/>
      <c r="K5" s="407"/>
    </row>
    <row r="6" spans="1:11" ht="15.75" thickBot="1" x14ac:dyDescent="0.3">
      <c r="A6" s="127"/>
      <c r="B6" s="151" t="s">
        <v>55</v>
      </c>
      <c r="C6" s="121">
        <f t="shared" ref="C6:K6" si="0">SUM(C7:C17)</f>
        <v>3747591</v>
      </c>
      <c r="D6" s="78">
        <f t="shared" si="0"/>
        <v>54325</v>
      </c>
      <c r="E6" s="196">
        <f t="shared" si="0"/>
        <v>2376564</v>
      </c>
      <c r="F6" s="196">
        <f t="shared" si="0"/>
        <v>1445240</v>
      </c>
      <c r="G6" s="280">
        <f t="shared" si="0"/>
        <v>3914554</v>
      </c>
      <c r="H6" s="78">
        <f t="shared" si="0"/>
        <v>0</v>
      </c>
      <c r="I6" s="78">
        <f t="shared" si="0"/>
        <v>0</v>
      </c>
      <c r="J6" s="78">
        <f t="shared" si="0"/>
        <v>57033</v>
      </c>
      <c r="K6" s="281">
        <f t="shared" si="0"/>
        <v>7773503</v>
      </c>
    </row>
    <row r="7" spans="1:11" x14ac:dyDescent="0.25">
      <c r="A7" s="122">
        <v>1</v>
      </c>
      <c r="B7" s="187" t="s">
        <v>69</v>
      </c>
      <c r="C7" s="195">
        <v>367788</v>
      </c>
      <c r="D7" s="197">
        <v>11558</v>
      </c>
      <c r="E7" s="195">
        <v>206904</v>
      </c>
      <c r="F7" s="195">
        <v>147481</v>
      </c>
      <c r="G7" s="197">
        <f>SUM(E7:F7)+5313</f>
        <v>359698</v>
      </c>
      <c r="H7" s="195">
        <v>0</v>
      </c>
      <c r="I7" s="195">
        <v>0</v>
      </c>
      <c r="J7" s="195">
        <v>553</v>
      </c>
      <c r="K7" s="197">
        <f t="shared" ref="K7:K17" si="1">C7+D7+G7+J7</f>
        <v>739597</v>
      </c>
    </row>
    <row r="8" spans="1:11" x14ac:dyDescent="0.25">
      <c r="A8" s="119">
        <v>2</v>
      </c>
      <c r="B8" s="125" t="s">
        <v>4</v>
      </c>
      <c r="C8" s="198">
        <v>642247</v>
      </c>
      <c r="D8" s="192">
        <v>9055</v>
      </c>
      <c r="E8" s="192">
        <v>436332</v>
      </c>
      <c r="F8" s="192">
        <v>210095</v>
      </c>
      <c r="G8" s="198">
        <f>SUM(E8:F8)+51719</f>
        <v>698146</v>
      </c>
      <c r="H8" s="198">
        <v>0</v>
      </c>
      <c r="I8" s="198">
        <v>0</v>
      </c>
      <c r="J8" s="198">
        <v>10267</v>
      </c>
      <c r="K8" s="279">
        <f t="shared" si="1"/>
        <v>1359715</v>
      </c>
    </row>
    <row r="9" spans="1:11" x14ac:dyDescent="0.25">
      <c r="A9" s="123">
        <v>3</v>
      </c>
      <c r="B9" s="188" t="s">
        <v>5</v>
      </c>
      <c r="C9" s="191">
        <f>285218</f>
        <v>285218</v>
      </c>
      <c r="D9" s="191">
        <v>2569</v>
      </c>
      <c r="E9" s="191">
        <v>161633</v>
      </c>
      <c r="F9" s="191">
        <v>131266</v>
      </c>
      <c r="G9" s="201">
        <f>SUM(E9:F9)+1904</f>
        <v>294803</v>
      </c>
      <c r="H9" s="191">
        <v>0</v>
      </c>
      <c r="I9" s="191">
        <v>0</v>
      </c>
      <c r="J9" s="201">
        <v>4669</v>
      </c>
      <c r="K9" s="197">
        <f t="shared" si="1"/>
        <v>587259</v>
      </c>
    </row>
    <row r="10" spans="1:11" x14ac:dyDescent="0.25">
      <c r="A10" s="119">
        <v>4</v>
      </c>
      <c r="B10" s="125" t="s">
        <v>6</v>
      </c>
      <c r="C10" s="192">
        <v>374540</v>
      </c>
      <c r="D10" s="192">
        <v>2625</v>
      </c>
      <c r="E10" s="192">
        <v>306852</v>
      </c>
      <c r="F10" s="192">
        <v>140803</v>
      </c>
      <c r="G10" s="198">
        <f>SUM(E10:F10)+11639</f>
        <v>459294</v>
      </c>
      <c r="H10" s="192">
        <v>0</v>
      </c>
      <c r="I10" s="192">
        <v>0</v>
      </c>
      <c r="J10" s="198">
        <v>4001</v>
      </c>
      <c r="K10" s="279">
        <f t="shared" si="1"/>
        <v>840460</v>
      </c>
    </row>
    <row r="11" spans="1:11" x14ac:dyDescent="0.25">
      <c r="A11" s="123">
        <v>5</v>
      </c>
      <c r="B11" s="188" t="s">
        <v>7</v>
      </c>
      <c r="C11" s="191">
        <f>368883</f>
        <v>368883</v>
      </c>
      <c r="D11" s="191">
        <v>1129</v>
      </c>
      <c r="E11" s="191">
        <v>209866</v>
      </c>
      <c r="F11" s="191">
        <v>171267</v>
      </c>
      <c r="G11" s="201">
        <f>SUM(E11:F11)+3811</f>
        <v>384944</v>
      </c>
      <c r="H11" s="191">
        <v>0</v>
      </c>
      <c r="I11" s="191">
        <v>0</v>
      </c>
      <c r="J11" s="201">
        <v>1251</v>
      </c>
      <c r="K11" s="197">
        <f t="shared" si="1"/>
        <v>756207</v>
      </c>
    </row>
    <row r="12" spans="1:11" x14ac:dyDescent="0.25">
      <c r="A12" s="119">
        <v>6</v>
      </c>
      <c r="B12" s="125" t="s">
        <v>8</v>
      </c>
      <c r="C12" s="192">
        <v>511854</v>
      </c>
      <c r="D12" s="192">
        <v>19145</v>
      </c>
      <c r="E12" s="192">
        <v>257832</v>
      </c>
      <c r="F12" s="192">
        <v>125098</v>
      </c>
      <c r="G12" s="198">
        <f>SUM(E12:F12)+2212</f>
        <v>385142</v>
      </c>
      <c r="H12" s="192">
        <v>0</v>
      </c>
      <c r="I12" s="192">
        <v>0</v>
      </c>
      <c r="J12" s="198">
        <v>0</v>
      </c>
      <c r="K12" s="279">
        <f t="shared" si="1"/>
        <v>916141</v>
      </c>
    </row>
    <row r="13" spans="1:11" x14ac:dyDescent="0.25">
      <c r="A13" s="123">
        <v>7</v>
      </c>
      <c r="B13" s="188" t="s">
        <v>93</v>
      </c>
      <c r="C13" s="191">
        <v>166655</v>
      </c>
      <c r="D13" s="191">
        <v>0</v>
      </c>
      <c r="E13" s="191">
        <v>93423</v>
      </c>
      <c r="F13" s="191">
        <v>66902</v>
      </c>
      <c r="G13" s="201">
        <f>SUM(E13:F13)+1850</f>
        <v>162175</v>
      </c>
      <c r="H13" s="191">
        <v>0</v>
      </c>
      <c r="I13" s="191">
        <v>0</v>
      </c>
      <c r="J13" s="201">
        <v>14452</v>
      </c>
      <c r="K13" s="197">
        <f t="shared" si="1"/>
        <v>343282</v>
      </c>
    </row>
    <row r="14" spans="1:11" x14ac:dyDescent="0.25">
      <c r="A14" s="119">
        <v>8</v>
      </c>
      <c r="B14" s="125" t="s">
        <v>9</v>
      </c>
      <c r="C14" s="192">
        <v>324009</v>
      </c>
      <c r="D14" s="192">
        <v>0</v>
      </c>
      <c r="E14" s="192">
        <v>231567</v>
      </c>
      <c r="F14" s="192">
        <v>104952</v>
      </c>
      <c r="G14" s="198">
        <f>SUM(E14:F14)+3788</f>
        <v>340307</v>
      </c>
      <c r="H14" s="192">
        <v>0</v>
      </c>
      <c r="I14" s="192">
        <v>0</v>
      </c>
      <c r="J14" s="198">
        <v>2320</v>
      </c>
      <c r="K14" s="279">
        <f t="shared" si="1"/>
        <v>666636</v>
      </c>
    </row>
    <row r="15" spans="1:11" x14ac:dyDescent="0.25">
      <c r="A15" s="123">
        <v>9</v>
      </c>
      <c r="B15" s="188" t="s">
        <v>38</v>
      </c>
      <c r="C15" s="191">
        <v>324264</v>
      </c>
      <c r="D15" s="191">
        <v>7974</v>
      </c>
      <c r="E15" s="191">
        <v>238338</v>
      </c>
      <c r="F15" s="191">
        <v>175790</v>
      </c>
      <c r="G15" s="201">
        <f>SUM(E15:F15)+5318</f>
        <v>419446</v>
      </c>
      <c r="H15" s="191">
        <v>0</v>
      </c>
      <c r="I15" s="191">
        <v>0</v>
      </c>
      <c r="J15" s="201">
        <f>7223+12297</f>
        <v>19520</v>
      </c>
      <c r="K15" s="197">
        <f t="shared" si="1"/>
        <v>771204</v>
      </c>
    </row>
    <row r="16" spans="1:11" x14ac:dyDescent="0.25">
      <c r="A16" s="119">
        <v>10</v>
      </c>
      <c r="B16" s="125" t="s">
        <v>94</v>
      </c>
      <c r="C16" s="192">
        <v>174550</v>
      </c>
      <c r="D16" s="192">
        <v>0</v>
      </c>
      <c r="E16" s="192">
        <v>150976</v>
      </c>
      <c r="F16" s="192">
        <v>88184</v>
      </c>
      <c r="G16" s="198">
        <f>SUM(E16:F16)+1974</f>
        <v>241134</v>
      </c>
      <c r="H16" s="192">
        <v>0</v>
      </c>
      <c r="I16" s="192">
        <v>0</v>
      </c>
      <c r="J16" s="198">
        <v>0</v>
      </c>
      <c r="K16" s="279">
        <f t="shared" si="1"/>
        <v>415684</v>
      </c>
    </row>
    <row r="17" spans="1:11" ht="15.75" thickBot="1" x14ac:dyDescent="0.3">
      <c r="A17" s="124">
        <v>11</v>
      </c>
      <c r="B17" s="189" t="s">
        <v>11</v>
      </c>
      <c r="C17" s="200">
        <v>207583</v>
      </c>
      <c r="D17" s="199">
        <v>270</v>
      </c>
      <c r="E17" s="200">
        <v>82841</v>
      </c>
      <c r="F17" s="200">
        <v>83402</v>
      </c>
      <c r="G17" s="201">
        <f>SUM(E17:F17)+3222</f>
        <v>169465</v>
      </c>
      <c r="H17" s="200">
        <v>0</v>
      </c>
      <c r="I17" s="200">
        <v>0</v>
      </c>
      <c r="J17" s="199">
        <v>0</v>
      </c>
      <c r="K17" s="197">
        <f t="shared" si="1"/>
        <v>377318</v>
      </c>
    </row>
    <row r="18" spans="1:11" ht="15.75" thickBot="1" x14ac:dyDescent="0.3">
      <c r="A18" s="127"/>
      <c r="B18" s="151" t="s">
        <v>56</v>
      </c>
      <c r="C18" s="152">
        <f t="shared" ref="C18:K18" si="2">SUM(C19:C23)</f>
        <v>28572</v>
      </c>
      <c r="D18" s="194">
        <f t="shared" si="2"/>
        <v>119200</v>
      </c>
      <c r="E18" s="194">
        <f t="shared" si="2"/>
        <v>39792</v>
      </c>
      <c r="F18" s="194">
        <f t="shared" si="2"/>
        <v>32699</v>
      </c>
      <c r="G18" s="283">
        <f t="shared" si="2"/>
        <v>75679</v>
      </c>
      <c r="H18" s="194">
        <f t="shared" si="2"/>
        <v>0</v>
      </c>
      <c r="I18" s="194">
        <f t="shared" si="2"/>
        <v>4705875</v>
      </c>
      <c r="J18" s="194">
        <f t="shared" si="2"/>
        <v>0</v>
      </c>
      <c r="K18" s="283">
        <f t="shared" si="2"/>
        <v>4929326</v>
      </c>
    </row>
    <row r="19" spans="1:11" x14ac:dyDescent="0.25">
      <c r="A19" s="123">
        <v>1</v>
      </c>
      <c r="B19" s="188" t="s">
        <v>11</v>
      </c>
      <c r="C19" s="191">
        <v>8710</v>
      </c>
      <c r="D19" s="191">
        <v>0</v>
      </c>
      <c r="E19" s="191">
        <v>4065</v>
      </c>
      <c r="F19" s="191">
        <v>3083</v>
      </c>
      <c r="G19" s="201">
        <f>SUM(E19:F19)+99</f>
        <v>7247</v>
      </c>
      <c r="H19" s="191">
        <v>0</v>
      </c>
      <c r="I19" s="201">
        <f>2111662+21970</f>
        <v>2133632</v>
      </c>
      <c r="J19" s="191"/>
      <c r="K19" s="197">
        <f>C19+D19+G19+I19+J19</f>
        <v>2149589</v>
      </c>
    </row>
    <row r="20" spans="1:11" x14ac:dyDescent="0.25">
      <c r="A20" s="119">
        <v>2</v>
      </c>
      <c r="B20" s="125" t="s">
        <v>32</v>
      </c>
      <c r="C20" s="192">
        <v>14659</v>
      </c>
      <c r="D20" s="192">
        <v>119200</v>
      </c>
      <c r="E20" s="192">
        <v>29650</v>
      </c>
      <c r="F20" s="192">
        <v>21961</v>
      </c>
      <c r="G20" s="198">
        <f>SUM(E20:F20)+1548</f>
        <v>53159</v>
      </c>
      <c r="H20" s="192">
        <v>0</v>
      </c>
      <c r="I20" s="192">
        <v>1821443</v>
      </c>
      <c r="J20" s="192">
        <v>0</v>
      </c>
      <c r="K20" s="279">
        <f>C20+D20+G20+I20+J20</f>
        <v>2008461</v>
      </c>
    </row>
    <row r="21" spans="1:11" x14ac:dyDescent="0.25">
      <c r="A21" s="123">
        <v>3</v>
      </c>
      <c r="B21" s="188" t="s">
        <v>7</v>
      </c>
      <c r="C21" s="191">
        <v>3831</v>
      </c>
      <c r="D21" s="188">
        <v>0</v>
      </c>
      <c r="E21" s="191">
        <v>4877</v>
      </c>
      <c r="F21" s="191">
        <v>7623</v>
      </c>
      <c r="G21" s="201">
        <f>SUM(E21:F21)+1445</f>
        <v>13945</v>
      </c>
      <c r="H21" s="191">
        <v>0</v>
      </c>
      <c r="I21" s="201">
        <f>398710+76934</f>
        <v>475644</v>
      </c>
      <c r="J21" s="191"/>
      <c r="K21" s="197">
        <f>C21+D21+G21+I21+J21</f>
        <v>493420</v>
      </c>
    </row>
    <row r="22" spans="1:11" x14ac:dyDescent="0.25">
      <c r="A22" s="141">
        <v>4</v>
      </c>
      <c r="B22" s="190" t="s">
        <v>9</v>
      </c>
      <c r="C22" s="193">
        <v>1323</v>
      </c>
      <c r="D22" s="190">
        <v>0</v>
      </c>
      <c r="E22" s="193">
        <v>1200</v>
      </c>
      <c r="F22" s="193">
        <v>32</v>
      </c>
      <c r="G22" s="284">
        <f>SUM(E22:F22)+96</f>
        <v>1328</v>
      </c>
      <c r="H22" s="193">
        <v>0</v>
      </c>
      <c r="I22" s="193">
        <f>260545+1371</f>
        <v>261916</v>
      </c>
      <c r="J22" s="193"/>
      <c r="K22" s="279">
        <f>C22+D22+G22+I22+J22</f>
        <v>264567</v>
      </c>
    </row>
    <row r="23" spans="1:11" s="1" customFormat="1" ht="15.75" thickBot="1" x14ac:dyDescent="0.3">
      <c r="A23" s="123">
        <v>5</v>
      </c>
      <c r="B23" s="188" t="s">
        <v>4</v>
      </c>
      <c r="C23" s="191">
        <v>49</v>
      </c>
      <c r="D23" s="188">
        <v>0</v>
      </c>
      <c r="E23" s="191">
        <v>0</v>
      </c>
      <c r="F23" s="191">
        <v>0</v>
      </c>
      <c r="G23" s="201">
        <f>SUM(E23:F23)</f>
        <v>0</v>
      </c>
      <c r="H23" s="191">
        <v>0</v>
      </c>
      <c r="I23" s="191">
        <v>13240</v>
      </c>
      <c r="J23" s="191">
        <v>0</v>
      </c>
      <c r="K23" s="197">
        <f>C23+D23+G23+I23+J23</f>
        <v>13289</v>
      </c>
    </row>
    <row r="24" spans="1:11" ht="15.75" thickBot="1" x14ac:dyDescent="0.3">
      <c r="A24" s="405" t="s">
        <v>30</v>
      </c>
      <c r="B24" s="406"/>
      <c r="C24" s="273">
        <f t="shared" ref="C24:K24" si="3">C6+C18</f>
        <v>3776163</v>
      </c>
      <c r="D24" s="273">
        <f t="shared" si="3"/>
        <v>173525</v>
      </c>
      <c r="E24" s="273">
        <f t="shared" si="3"/>
        <v>2416356</v>
      </c>
      <c r="F24" s="273">
        <f t="shared" si="3"/>
        <v>1477939</v>
      </c>
      <c r="G24" s="282">
        <f t="shared" si="3"/>
        <v>3990233</v>
      </c>
      <c r="H24" s="273">
        <f t="shared" si="3"/>
        <v>0</v>
      </c>
      <c r="I24" s="273">
        <f t="shared" si="3"/>
        <v>4705875</v>
      </c>
      <c r="J24" s="273">
        <f t="shared" si="3"/>
        <v>57033</v>
      </c>
      <c r="K24" s="282">
        <f t="shared" si="3"/>
        <v>12702829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78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19" t="s">
        <v>116</v>
      </c>
      <c r="C4" s="419"/>
      <c r="D4" s="419"/>
      <c r="E4" s="419"/>
      <c r="F4" s="419"/>
      <c r="G4" s="419"/>
      <c r="H4" s="419"/>
    </row>
    <row r="5" spans="1:8" x14ac:dyDescent="0.25">
      <c r="A5" s="1"/>
      <c r="B5" s="249"/>
      <c r="C5" s="250"/>
      <c r="D5" s="250"/>
      <c r="E5" s="250"/>
      <c r="F5" s="250"/>
      <c r="G5" s="250"/>
      <c r="H5" s="250"/>
    </row>
    <row r="6" spans="1:8" ht="15.75" thickBot="1" x14ac:dyDescent="0.3">
      <c r="A6" s="1"/>
      <c r="B6" s="1"/>
      <c r="C6" s="1"/>
      <c r="D6" s="1"/>
      <c r="E6" s="1"/>
      <c r="F6" s="1"/>
      <c r="G6" s="109"/>
      <c r="H6" s="1"/>
    </row>
    <row r="7" spans="1:8" ht="15" customHeight="1" x14ac:dyDescent="0.25">
      <c r="A7" s="1"/>
      <c r="B7" s="420" t="s">
        <v>3</v>
      </c>
      <c r="C7" s="421"/>
      <c r="D7" s="424" t="s">
        <v>61</v>
      </c>
      <c r="E7" s="426" t="s">
        <v>62</v>
      </c>
      <c r="F7" s="426" t="s">
        <v>63</v>
      </c>
      <c r="G7" s="428" t="s">
        <v>59</v>
      </c>
      <c r="H7" s="1"/>
    </row>
    <row r="8" spans="1:8" ht="23.25" customHeight="1" x14ac:dyDescent="0.25">
      <c r="A8" s="1"/>
      <c r="B8" s="422"/>
      <c r="C8" s="423"/>
      <c r="D8" s="425"/>
      <c r="E8" s="427"/>
      <c r="F8" s="427"/>
      <c r="G8" s="429"/>
      <c r="H8" s="1"/>
    </row>
    <row r="9" spans="1:8" ht="45" customHeight="1" x14ac:dyDescent="0.25">
      <c r="A9" s="1"/>
      <c r="B9" s="413" t="s">
        <v>64</v>
      </c>
      <c r="C9" s="414"/>
      <c r="D9" s="285">
        <v>610</v>
      </c>
      <c r="E9" s="285">
        <v>79616</v>
      </c>
      <c r="F9" s="285">
        <v>709</v>
      </c>
      <c r="G9" s="286">
        <v>137346</v>
      </c>
      <c r="H9" s="1"/>
    </row>
    <row r="10" spans="1:8" ht="45" customHeight="1" x14ac:dyDescent="0.25">
      <c r="A10" s="1"/>
      <c r="B10" s="413" t="s">
        <v>65</v>
      </c>
      <c r="C10" s="414"/>
      <c r="D10" s="285">
        <v>58</v>
      </c>
      <c r="E10" s="285">
        <v>19251</v>
      </c>
      <c r="F10" s="285">
        <v>148</v>
      </c>
      <c r="G10" s="286">
        <v>37764</v>
      </c>
      <c r="H10" s="1"/>
    </row>
    <row r="11" spans="1:8" ht="38.25" customHeight="1" x14ac:dyDescent="0.25">
      <c r="A11" s="1"/>
      <c r="B11" s="415" t="s">
        <v>3</v>
      </c>
      <c r="C11" s="416"/>
      <c r="D11" s="287">
        <f>D9+D10</f>
        <v>668</v>
      </c>
      <c r="E11" s="288">
        <f t="shared" ref="E11:G11" si="0">E9+E10</f>
        <v>98867</v>
      </c>
      <c r="F11" s="287">
        <f t="shared" si="0"/>
        <v>857</v>
      </c>
      <c r="G11" s="289">
        <f t="shared" si="0"/>
        <v>175110</v>
      </c>
      <c r="H11" s="1"/>
    </row>
    <row r="12" spans="1:8" ht="53.25" customHeight="1" thickBot="1" x14ac:dyDescent="0.3">
      <c r="A12" s="1"/>
      <c r="B12" s="417" t="s">
        <v>66</v>
      </c>
      <c r="C12" s="418"/>
      <c r="D12" s="290">
        <v>438</v>
      </c>
      <c r="E12" s="290">
        <v>69050</v>
      </c>
      <c r="F12" s="290">
        <v>416</v>
      </c>
      <c r="G12" s="291">
        <v>86738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2"/>
      <c r="B1" s="232"/>
      <c r="C1" s="298" t="s">
        <v>96</v>
      </c>
      <c r="D1" s="299"/>
      <c r="E1" s="299"/>
      <c r="F1" s="299"/>
      <c r="G1" s="299"/>
      <c r="H1" s="299"/>
      <c r="I1" s="299"/>
      <c r="J1" s="2"/>
      <c r="K1" s="2"/>
      <c r="L1" s="2"/>
      <c r="M1" s="2"/>
      <c r="N1" s="8"/>
    </row>
    <row r="2" spans="1:14" ht="15.75" thickBot="1" x14ac:dyDescent="0.3">
      <c r="A2" s="302" t="s">
        <v>0</v>
      </c>
      <c r="B2" s="304" t="s">
        <v>1</v>
      </c>
      <c r="C2" s="306" t="s">
        <v>2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0" t="s">
        <v>3</v>
      </c>
    </row>
    <row r="3" spans="1:14" ht="15.75" thickBot="1" x14ac:dyDescent="0.3">
      <c r="A3" s="303"/>
      <c r="B3" s="305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94</v>
      </c>
      <c r="M3" s="25" t="s">
        <v>11</v>
      </c>
      <c r="N3" s="301"/>
    </row>
    <row r="4" spans="1:14" x14ac:dyDescent="0.25">
      <c r="A4" s="5">
        <v>1</v>
      </c>
      <c r="B4" s="9" t="s">
        <v>12</v>
      </c>
      <c r="C4" s="202">
        <v>24780</v>
      </c>
      <c r="D4" s="218">
        <v>45716</v>
      </c>
      <c r="E4" s="202">
        <v>25517</v>
      </c>
      <c r="F4" s="218">
        <v>81256</v>
      </c>
      <c r="G4" s="224">
        <v>40209</v>
      </c>
      <c r="H4" s="218">
        <v>34225</v>
      </c>
      <c r="I4" s="224">
        <v>20821</v>
      </c>
      <c r="J4" s="218">
        <v>32788</v>
      </c>
      <c r="K4" s="224">
        <v>37380</v>
      </c>
      <c r="L4" s="218">
        <v>20697</v>
      </c>
      <c r="M4" s="214">
        <v>24369</v>
      </c>
      <c r="N4" s="211">
        <f>SUM(C4:M4)</f>
        <v>387758</v>
      </c>
    </row>
    <row r="5" spans="1:14" x14ac:dyDescent="0.25">
      <c r="A5" s="4">
        <v>2</v>
      </c>
      <c r="B5" s="10" t="s">
        <v>13</v>
      </c>
      <c r="C5" s="221">
        <v>4</v>
      </c>
      <c r="D5" s="219">
        <v>2349</v>
      </c>
      <c r="E5" s="221">
        <v>0</v>
      </c>
      <c r="F5" s="219">
        <v>807</v>
      </c>
      <c r="G5" s="221">
        <v>17</v>
      </c>
      <c r="H5" s="22">
        <v>337</v>
      </c>
      <c r="I5" s="221">
        <v>0</v>
      </c>
      <c r="J5" s="22">
        <v>22</v>
      </c>
      <c r="K5" s="221">
        <v>30</v>
      </c>
      <c r="L5" s="22">
        <v>0</v>
      </c>
      <c r="M5" s="215">
        <v>0</v>
      </c>
      <c r="N5" s="212">
        <f>SUM(C5:M5)</f>
        <v>3566</v>
      </c>
    </row>
    <row r="6" spans="1:14" x14ac:dyDescent="0.25">
      <c r="A6" s="4">
        <v>3</v>
      </c>
      <c r="B6" s="10" t="s">
        <v>14</v>
      </c>
      <c r="C6" s="222">
        <v>2312</v>
      </c>
      <c r="D6" s="219">
        <v>5601</v>
      </c>
      <c r="E6" s="222">
        <v>6927</v>
      </c>
      <c r="F6" s="219">
        <v>4929</v>
      </c>
      <c r="G6" s="222">
        <v>2024</v>
      </c>
      <c r="H6" s="219">
        <v>3648</v>
      </c>
      <c r="I6" s="222">
        <v>572</v>
      </c>
      <c r="J6" s="219">
        <v>2070</v>
      </c>
      <c r="K6" s="222">
        <v>4294</v>
      </c>
      <c r="L6" s="219">
        <v>596</v>
      </c>
      <c r="M6" s="216">
        <v>1998</v>
      </c>
      <c r="N6" s="239">
        <f>SUM(C6:M6)</f>
        <v>34971</v>
      </c>
    </row>
    <row r="7" spans="1:14" x14ac:dyDescent="0.25">
      <c r="A7" s="4">
        <v>4</v>
      </c>
      <c r="B7" s="10" t="s">
        <v>15</v>
      </c>
      <c r="C7" s="221">
        <v>0</v>
      </c>
      <c r="D7" s="22">
        <v>0</v>
      </c>
      <c r="E7" s="221">
        <v>0</v>
      </c>
      <c r="F7" s="22">
        <v>0</v>
      </c>
      <c r="G7" s="221">
        <v>0</v>
      </c>
      <c r="H7" s="22">
        <v>0</v>
      </c>
      <c r="I7" s="221">
        <v>0</v>
      </c>
      <c r="J7" s="22">
        <v>0</v>
      </c>
      <c r="K7" s="221">
        <v>0</v>
      </c>
      <c r="L7" s="22">
        <v>0</v>
      </c>
      <c r="M7" s="215">
        <v>0</v>
      </c>
      <c r="N7" s="10">
        <v>0</v>
      </c>
    </row>
    <row r="8" spans="1:14" x14ac:dyDescent="0.25">
      <c r="A8" s="4">
        <v>5</v>
      </c>
      <c r="B8" s="10" t="s">
        <v>16</v>
      </c>
      <c r="C8" s="221">
        <v>0</v>
      </c>
      <c r="D8" s="219">
        <v>6</v>
      </c>
      <c r="E8" s="221">
        <v>0</v>
      </c>
      <c r="F8" s="22">
        <v>0</v>
      </c>
      <c r="G8" s="222">
        <v>1</v>
      </c>
      <c r="H8" s="219">
        <v>2</v>
      </c>
      <c r="I8" s="221">
        <v>0</v>
      </c>
      <c r="J8" s="22">
        <v>0</v>
      </c>
      <c r="K8" s="221">
        <v>1</v>
      </c>
      <c r="L8" s="22">
        <v>0</v>
      </c>
      <c r="M8" s="215">
        <v>0</v>
      </c>
      <c r="N8" s="212">
        <f t="shared" ref="N8:N21" si="0">SUM(C8:M8)</f>
        <v>10</v>
      </c>
    </row>
    <row r="9" spans="1:14" x14ac:dyDescent="0.25">
      <c r="A9" s="4">
        <v>6</v>
      </c>
      <c r="B9" s="10" t="s">
        <v>17</v>
      </c>
      <c r="C9" s="221">
        <v>3</v>
      </c>
      <c r="D9" s="22">
        <v>6</v>
      </c>
      <c r="E9" s="221">
        <v>4</v>
      </c>
      <c r="F9" s="22">
        <v>5</v>
      </c>
      <c r="G9" s="221">
        <v>5</v>
      </c>
      <c r="H9" s="22">
        <v>7</v>
      </c>
      <c r="I9" s="221">
        <v>0</v>
      </c>
      <c r="J9" s="22">
        <v>3</v>
      </c>
      <c r="K9" s="221">
        <v>2</v>
      </c>
      <c r="L9" s="22">
        <v>0</v>
      </c>
      <c r="M9" s="215">
        <v>0</v>
      </c>
      <c r="N9" s="10">
        <f t="shared" si="0"/>
        <v>35</v>
      </c>
    </row>
    <row r="10" spans="1:14" x14ac:dyDescent="0.25">
      <c r="A10" s="4">
        <v>7</v>
      </c>
      <c r="B10" s="10" t="s">
        <v>18</v>
      </c>
      <c r="C10" s="222">
        <v>443</v>
      </c>
      <c r="D10" s="219">
        <v>454</v>
      </c>
      <c r="E10" s="222">
        <v>291</v>
      </c>
      <c r="F10" s="219">
        <v>195</v>
      </c>
      <c r="G10" s="222">
        <v>244</v>
      </c>
      <c r="H10" s="219">
        <v>405</v>
      </c>
      <c r="I10" s="221">
        <v>3</v>
      </c>
      <c r="J10" s="219">
        <v>103</v>
      </c>
      <c r="K10" s="221">
        <v>26</v>
      </c>
      <c r="L10" s="22">
        <v>1</v>
      </c>
      <c r="M10" s="215">
        <v>52</v>
      </c>
      <c r="N10" s="212">
        <f t="shared" si="0"/>
        <v>2217</v>
      </c>
    </row>
    <row r="11" spans="1:14" x14ac:dyDescent="0.25">
      <c r="A11" s="4">
        <v>8</v>
      </c>
      <c r="B11" s="10" t="s">
        <v>19</v>
      </c>
      <c r="C11" s="222">
        <v>9911</v>
      </c>
      <c r="D11" s="219">
        <v>11891</v>
      </c>
      <c r="E11" s="222">
        <v>4380</v>
      </c>
      <c r="F11" s="219">
        <v>11504</v>
      </c>
      <c r="G11" s="222">
        <v>4948</v>
      </c>
      <c r="H11" s="219">
        <v>13324</v>
      </c>
      <c r="I11" s="222">
        <v>657</v>
      </c>
      <c r="J11" s="219">
        <v>5097</v>
      </c>
      <c r="K11" s="222">
        <v>4819</v>
      </c>
      <c r="L11" s="219">
        <v>1151</v>
      </c>
      <c r="M11" s="216">
        <v>3914</v>
      </c>
      <c r="N11" s="239">
        <f t="shared" si="0"/>
        <v>71596</v>
      </c>
    </row>
    <row r="12" spans="1:14" x14ac:dyDescent="0.25">
      <c r="A12" s="4">
        <v>9</v>
      </c>
      <c r="B12" s="10" t="s">
        <v>20</v>
      </c>
      <c r="C12" s="222">
        <v>10674</v>
      </c>
      <c r="D12" s="219">
        <v>12992</v>
      </c>
      <c r="E12" s="222">
        <v>1779</v>
      </c>
      <c r="F12" s="219">
        <v>15435</v>
      </c>
      <c r="G12" s="222">
        <v>5315</v>
      </c>
      <c r="H12" s="219">
        <v>10850</v>
      </c>
      <c r="I12" s="222">
        <v>242</v>
      </c>
      <c r="J12" s="219">
        <v>7371</v>
      </c>
      <c r="K12" s="222">
        <v>2200</v>
      </c>
      <c r="L12" s="22">
        <v>785</v>
      </c>
      <c r="M12" s="216">
        <v>1645</v>
      </c>
      <c r="N12" s="239">
        <f t="shared" si="0"/>
        <v>69288</v>
      </c>
    </row>
    <row r="13" spans="1:14" x14ac:dyDescent="0.25">
      <c r="A13" s="4">
        <v>10</v>
      </c>
      <c r="B13" s="10" t="s">
        <v>21</v>
      </c>
      <c r="C13" s="222">
        <v>39776</v>
      </c>
      <c r="D13" s="219">
        <v>80773</v>
      </c>
      <c r="E13" s="222">
        <v>58492</v>
      </c>
      <c r="F13" s="219">
        <v>52946</v>
      </c>
      <c r="G13" s="222">
        <v>66776</v>
      </c>
      <c r="H13" s="219">
        <v>60172</v>
      </c>
      <c r="I13" s="222">
        <v>41567</v>
      </c>
      <c r="J13" s="219">
        <v>64675</v>
      </c>
      <c r="K13" s="222">
        <v>62555</v>
      </c>
      <c r="L13" s="219">
        <v>38111</v>
      </c>
      <c r="M13" s="216">
        <v>40034</v>
      </c>
      <c r="N13" s="239">
        <f t="shared" si="0"/>
        <v>605877</v>
      </c>
    </row>
    <row r="14" spans="1:14" x14ac:dyDescent="0.25">
      <c r="A14" s="4">
        <v>11</v>
      </c>
      <c r="B14" s="10" t="s">
        <v>22</v>
      </c>
      <c r="C14" s="221">
        <v>0</v>
      </c>
      <c r="D14" s="22">
        <v>6</v>
      </c>
      <c r="E14" s="221">
        <v>0</v>
      </c>
      <c r="F14" s="219">
        <v>0</v>
      </c>
      <c r="G14" s="222">
        <v>2</v>
      </c>
      <c r="H14" s="219">
        <v>3</v>
      </c>
      <c r="I14" s="221">
        <v>0</v>
      </c>
      <c r="J14" s="22">
        <v>0</v>
      </c>
      <c r="K14" s="221">
        <v>28</v>
      </c>
      <c r="L14" s="22">
        <v>0</v>
      </c>
      <c r="M14" s="215">
        <v>0</v>
      </c>
      <c r="N14" s="212">
        <f t="shared" si="0"/>
        <v>39</v>
      </c>
    </row>
    <row r="15" spans="1:14" x14ac:dyDescent="0.25">
      <c r="A15" s="4">
        <v>12</v>
      </c>
      <c r="B15" s="10" t="s">
        <v>23</v>
      </c>
      <c r="C15" s="221">
        <v>42</v>
      </c>
      <c r="D15" s="22">
        <v>72</v>
      </c>
      <c r="E15" s="221">
        <v>18</v>
      </c>
      <c r="F15" s="22">
        <v>233</v>
      </c>
      <c r="G15" s="221">
        <v>43</v>
      </c>
      <c r="H15" s="22">
        <v>60</v>
      </c>
      <c r="I15" s="221">
        <v>0</v>
      </c>
      <c r="J15" s="22">
        <v>22</v>
      </c>
      <c r="K15" s="221">
        <v>155</v>
      </c>
      <c r="L15" s="22">
        <v>0</v>
      </c>
      <c r="M15" s="215">
        <v>7</v>
      </c>
      <c r="N15" s="212">
        <f t="shared" si="0"/>
        <v>652</v>
      </c>
    </row>
    <row r="16" spans="1:14" x14ac:dyDescent="0.25">
      <c r="A16" s="4">
        <v>13</v>
      </c>
      <c r="B16" s="10" t="s">
        <v>24</v>
      </c>
      <c r="C16" s="222">
        <v>2787</v>
      </c>
      <c r="D16" s="219">
        <v>3771</v>
      </c>
      <c r="E16" s="222">
        <v>1325</v>
      </c>
      <c r="F16" s="219">
        <v>4608</v>
      </c>
      <c r="G16" s="222">
        <v>3387</v>
      </c>
      <c r="H16" s="219">
        <v>9618</v>
      </c>
      <c r="I16" s="221">
        <v>139</v>
      </c>
      <c r="J16" s="219">
        <v>811</v>
      </c>
      <c r="K16" s="222">
        <v>2377</v>
      </c>
      <c r="L16" s="22">
        <v>195</v>
      </c>
      <c r="M16" s="261">
        <v>1046</v>
      </c>
      <c r="N16" s="212">
        <f t="shared" si="0"/>
        <v>30064</v>
      </c>
    </row>
    <row r="17" spans="1:14" x14ac:dyDescent="0.25">
      <c r="A17" s="4">
        <v>14</v>
      </c>
      <c r="B17" s="10" t="s">
        <v>25</v>
      </c>
      <c r="C17" s="221">
        <v>0</v>
      </c>
      <c r="D17" s="22">
        <v>8</v>
      </c>
      <c r="E17" s="221">
        <v>0</v>
      </c>
      <c r="F17" s="22">
        <v>0</v>
      </c>
      <c r="G17" s="221">
        <v>0</v>
      </c>
      <c r="H17" s="22">
        <v>0</v>
      </c>
      <c r="I17" s="221">
        <v>0</v>
      </c>
      <c r="J17" s="22">
        <v>0</v>
      </c>
      <c r="K17" s="221">
        <v>0</v>
      </c>
      <c r="L17" s="22">
        <v>0</v>
      </c>
      <c r="M17" s="215">
        <v>0</v>
      </c>
      <c r="N17" s="10">
        <f t="shared" si="0"/>
        <v>8</v>
      </c>
    </row>
    <row r="18" spans="1:14" x14ac:dyDescent="0.25">
      <c r="A18" s="4">
        <v>15</v>
      </c>
      <c r="B18" s="10" t="s">
        <v>26</v>
      </c>
      <c r="C18" s="221">
        <v>4</v>
      </c>
      <c r="D18" s="22">
        <v>11</v>
      </c>
      <c r="E18" s="221">
        <v>2</v>
      </c>
      <c r="F18" s="22">
        <v>3916</v>
      </c>
      <c r="G18" s="221">
        <v>0</v>
      </c>
      <c r="H18" s="22">
        <v>0</v>
      </c>
      <c r="I18" s="221">
        <v>0</v>
      </c>
      <c r="J18" s="22">
        <v>0</v>
      </c>
      <c r="K18" s="221">
        <v>118</v>
      </c>
      <c r="L18" s="22">
        <v>0</v>
      </c>
      <c r="M18" s="215">
        <v>0</v>
      </c>
      <c r="N18" s="212">
        <f t="shared" si="0"/>
        <v>4051</v>
      </c>
    </row>
    <row r="19" spans="1:14" x14ac:dyDescent="0.25">
      <c r="A19" s="4">
        <v>16</v>
      </c>
      <c r="B19" s="10" t="s">
        <v>27</v>
      </c>
      <c r="C19" s="222">
        <v>18</v>
      </c>
      <c r="D19" s="219">
        <v>36</v>
      </c>
      <c r="E19" s="222">
        <v>25</v>
      </c>
      <c r="F19" s="219">
        <v>50</v>
      </c>
      <c r="G19" s="221">
        <v>0</v>
      </c>
      <c r="H19" s="219">
        <v>1165</v>
      </c>
      <c r="I19" s="221">
        <v>0</v>
      </c>
      <c r="J19" s="22">
        <v>10</v>
      </c>
      <c r="K19" s="221">
        <v>0</v>
      </c>
      <c r="L19" s="22">
        <v>0</v>
      </c>
      <c r="M19" s="215">
        <v>1</v>
      </c>
      <c r="N19" s="212">
        <f t="shared" si="0"/>
        <v>1305</v>
      </c>
    </row>
    <row r="20" spans="1:14" x14ac:dyDescent="0.25">
      <c r="A20" s="4">
        <v>17</v>
      </c>
      <c r="B20" s="10" t="s">
        <v>28</v>
      </c>
      <c r="C20" s="221">
        <v>0</v>
      </c>
      <c r="D20" s="22">
        <v>0</v>
      </c>
      <c r="E20" s="221">
        <v>0</v>
      </c>
      <c r="F20" s="22">
        <v>0</v>
      </c>
      <c r="G20" s="221">
        <v>0</v>
      </c>
      <c r="H20" s="22">
        <v>0</v>
      </c>
      <c r="I20" s="221">
        <v>0</v>
      </c>
      <c r="J20" s="22">
        <v>0</v>
      </c>
      <c r="K20" s="222">
        <v>0</v>
      </c>
      <c r="L20" s="22">
        <v>0</v>
      </c>
      <c r="M20" s="215">
        <v>14</v>
      </c>
      <c r="N20" s="212">
        <f t="shared" si="0"/>
        <v>14</v>
      </c>
    </row>
    <row r="21" spans="1:14" ht="15.75" thickBot="1" x14ac:dyDescent="0.3">
      <c r="A21" s="6">
        <v>18</v>
      </c>
      <c r="B21" s="11" t="s">
        <v>29</v>
      </c>
      <c r="C21" s="223">
        <v>15249</v>
      </c>
      <c r="D21" s="220">
        <v>49733</v>
      </c>
      <c r="E21" s="223">
        <v>21091</v>
      </c>
      <c r="F21" s="220">
        <v>50781</v>
      </c>
      <c r="G21" s="223">
        <v>24165</v>
      </c>
      <c r="H21" s="220">
        <v>78667</v>
      </c>
      <c r="I21" s="223">
        <v>16493</v>
      </c>
      <c r="J21" s="220">
        <v>37111</v>
      </c>
      <c r="K21" s="223">
        <v>34422</v>
      </c>
      <c r="L21" s="220">
        <v>11184</v>
      </c>
      <c r="M21" s="217">
        <v>30129</v>
      </c>
      <c r="N21" s="213">
        <f t="shared" si="0"/>
        <v>369025</v>
      </c>
    </row>
    <row r="22" spans="1:14" ht="15.75" thickBot="1" x14ac:dyDescent="0.3">
      <c r="A22" s="7"/>
      <c r="B22" s="19" t="s">
        <v>30</v>
      </c>
      <c r="C22" s="146">
        <v>69501</v>
      </c>
      <c r="D22" s="147">
        <v>154305</v>
      </c>
      <c r="E22" s="148">
        <v>92218</v>
      </c>
      <c r="F22" s="147">
        <v>148973</v>
      </c>
      <c r="G22" s="148">
        <v>101272</v>
      </c>
      <c r="H22" s="147">
        <v>158652</v>
      </c>
      <c r="I22" s="148">
        <v>59604</v>
      </c>
      <c r="J22" s="147">
        <v>116372</v>
      </c>
      <c r="K22" s="148">
        <v>108012</v>
      </c>
      <c r="L22" s="147">
        <v>51388</v>
      </c>
      <c r="M22" s="149">
        <v>77595</v>
      </c>
      <c r="N22" s="150">
        <f>SUM(C22:M22)</f>
        <v>1137892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6" t="s">
        <v>31</v>
      </c>
      <c r="B24" s="297"/>
      <c r="C24" s="27">
        <f>C22/N22</f>
        <v>6.1078731549215566E-2</v>
      </c>
      <c r="D24" s="28">
        <f>D22/N22</f>
        <v>0.13560601533361691</v>
      </c>
      <c r="E24" s="29">
        <f>E22/N22</f>
        <v>8.1042840621078277E-2</v>
      </c>
      <c r="F24" s="28">
        <f>F22/N22</f>
        <v>0.13092015762480094</v>
      </c>
      <c r="G24" s="29">
        <f>G22/N22</f>
        <v>8.8999659018606334E-2</v>
      </c>
      <c r="H24" s="28">
        <f>H22/N22</f>
        <v>0.13942623728789727</v>
      </c>
      <c r="I24" s="29">
        <f>I22/N22</f>
        <v>5.2381069556689037E-2</v>
      </c>
      <c r="J24" s="28">
        <f>J22/N22</f>
        <v>0.10226981119473554</v>
      </c>
      <c r="K24" s="29">
        <f>K22/N22</f>
        <v>9.4922892506494466E-2</v>
      </c>
      <c r="L24" s="28">
        <f>L22/N22</f>
        <v>4.5160700664034902E-2</v>
      </c>
      <c r="M24" s="30">
        <f>M22/N22</f>
        <v>6.8191884642830783E-2</v>
      </c>
      <c r="N24" s="108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6" t="s">
        <v>4</v>
      </c>
      <c r="H27" s="313"/>
      <c r="I27" s="1"/>
      <c r="J27" s="111"/>
      <c r="K27" s="321" t="s">
        <v>33</v>
      </c>
      <c r="L27" s="322"/>
      <c r="M27" s="162">
        <f>N22</f>
        <v>1137892</v>
      </c>
      <c r="N27" s="163">
        <f>M27/M29</f>
        <v>0.98705858982955574</v>
      </c>
    </row>
    <row r="28" spans="1:14" ht="15.75" thickBot="1" x14ac:dyDescent="0.3">
      <c r="A28" s="26">
        <v>19</v>
      </c>
      <c r="B28" s="110" t="s">
        <v>34</v>
      </c>
      <c r="C28" s="161">
        <v>10999</v>
      </c>
      <c r="D28" s="59">
        <v>1410</v>
      </c>
      <c r="E28" s="161">
        <v>1849</v>
      </c>
      <c r="F28" s="59">
        <v>478</v>
      </c>
      <c r="G28" s="161">
        <v>183</v>
      </c>
      <c r="H28" s="59">
        <f>SUM(C28:G28)</f>
        <v>14919</v>
      </c>
      <c r="I28" s="1"/>
      <c r="J28" s="111"/>
      <c r="K28" s="317" t="s">
        <v>34</v>
      </c>
      <c r="L28" s="318"/>
      <c r="M28" s="161">
        <f>H28</f>
        <v>14919</v>
      </c>
      <c r="N28" s="164">
        <f>M28/M29</f>
        <v>1.2941410170444244E-2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19" t="s">
        <v>3</v>
      </c>
      <c r="L29" s="320"/>
      <c r="M29" s="165">
        <f>M27+M28</f>
        <v>1152811</v>
      </c>
      <c r="N29" s="166">
        <f>M29/M29</f>
        <v>1</v>
      </c>
    </row>
    <row r="30" spans="1:14" ht="15.75" thickBot="1" x14ac:dyDescent="0.3">
      <c r="A30" s="296" t="s">
        <v>35</v>
      </c>
      <c r="B30" s="297"/>
      <c r="C30" s="27">
        <f>C28/H28</f>
        <v>0.73724780481265495</v>
      </c>
      <c r="D30" s="112">
        <f>D28/H28</f>
        <v>9.4510355921978678E-2</v>
      </c>
      <c r="E30" s="27">
        <f>E28/H28</f>
        <v>0.12393592063811247</v>
      </c>
      <c r="F30" s="112">
        <f>F28/H28</f>
        <v>3.2039680943762985E-2</v>
      </c>
      <c r="G30" s="27">
        <f>G28/H28</f>
        <v>1.226623768349085E-2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5"/>
      <c r="B1" s="175"/>
      <c r="C1" s="325" t="s">
        <v>97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240" t="s">
        <v>36</v>
      </c>
    </row>
    <row r="2" spans="1:14" ht="15.75" thickBot="1" x14ac:dyDescent="0.3">
      <c r="A2" s="328" t="s">
        <v>0</v>
      </c>
      <c r="B2" s="330" t="s">
        <v>1</v>
      </c>
      <c r="C2" s="332" t="s">
        <v>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 t="s">
        <v>3</v>
      </c>
    </row>
    <row r="3" spans="1:14" ht="15.75" thickBot="1" x14ac:dyDescent="0.3">
      <c r="A3" s="329"/>
      <c r="B3" s="331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89" t="s">
        <v>10</v>
      </c>
      <c r="L3" s="24" t="s">
        <v>94</v>
      </c>
      <c r="M3" s="34" t="s">
        <v>11</v>
      </c>
      <c r="N3" s="335"/>
    </row>
    <row r="4" spans="1:14" x14ac:dyDescent="0.25">
      <c r="A4" s="36">
        <v>1</v>
      </c>
      <c r="B4" s="37" t="s">
        <v>12</v>
      </c>
      <c r="C4" s="207">
        <v>34923</v>
      </c>
      <c r="D4" s="172">
        <v>51211</v>
      </c>
      <c r="E4" s="207">
        <v>19125</v>
      </c>
      <c r="F4" s="172">
        <v>14017</v>
      </c>
      <c r="G4" s="207">
        <v>28074</v>
      </c>
      <c r="H4" s="172">
        <v>67562</v>
      </c>
      <c r="I4" s="207">
        <v>2641</v>
      </c>
      <c r="J4" s="172">
        <v>18746</v>
      </c>
      <c r="K4" s="207">
        <v>18239</v>
      </c>
      <c r="L4" s="184">
        <v>4463</v>
      </c>
      <c r="M4" s="85">
        <v>17244</v>
      </c>
      <c r="N4" s="172">
        <f t="shared" ref="N4:N21" si="0">SUM(C4:M4)</f>
        <v>276245</v>
      </c>
    </row>
    <row r="5" spans="1:14" x14ac:dyDescent="0.25">
      <c r="A5" s="38">
        <v>2</v>
      </c>
      <c r="B5" s="39" t="s">
        <v>13</v>
      </c>
      <c r="C5" s="60">
        <v>0</v>
      </c>
      <c r="D5" s="73">
        <v>7717</v>
      </c>
      <c r="E5" s="60">
        <v>0</v>
      </c>
      <c r="F5" s="39">
        <v>415</v>
      </c>
      <c r="G5" s="60">
        <v>299</v>
      </c>
      <c r="H5" s="73">
        <v>13901</v>
      </c>
      <c r="I5" s="60">
        <v>0</v>
      </c>
      <c r="J5" s="73">
        <v>1456</v>
      </c>
      <c r="K5" s="60">
        <v>31</v>
      </c>
      <c r="L5" s="39">
        <v>0</v>
      </c>
      <c r="M5" s="70">
        <v>0</v>
      </c>
      <c r="N5" s="73">
        <f t="shared" si="0"/>
        <v>23819</v>
      </c>
    </row>
    <row r="6" spans="1:14" x14ac:dyDescent="0.25">
      <c r="A6" s="38">
        <v>3</v>
      </c>
      <c r="B6" s="39" t="s">
        <v>14</v>
      </c>
      <c r="C6" s="208">
        <v>29720</v>
      </c>
      <c r="D6" s="73">
        <v>94713</v>
      </c>
      <c r="E6" s="208">
        <v>19985</v>
      </c>
      <c r="F6" s="73">
        <v>59221</v>
      </c>
      <c r="G6" s="208">
        <v>20890</v>
      </c>
      <c r="H6" s="73">
        <v>41915</v>
      </c>
      <c r="I6" s="208">
        <v>4607</v>
      </c>
      <c r="J6" s="73">
        <v>31938</v>
      </c>
      <c r="K6" s="208">
        <v>52798</v>
      </c>
      <c r="L6" s="73">
        <v>10295</v>
      </c>
      <c r="M6" s="86">
        <v>27292</v>
      </c>
      <c r="N6" s="73">
        <f t="shared" si="0"/>
        <v>393374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08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973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973</v>
      </c>
    </row>
    <row r="10" spans="1:14" x14ac:dyDescent="0.25">
      <c r="A10" s="38">
        <v>7</v>
      </c>
      <c r="B10" s="39" t="s">
        <v>18</v>
      </c>
      <c r="C10" s="208">
        <v>776</v>
      </c>
      <c r="D10" s="73">
        <v>0</v>
      </c>
      <c r="E10" s="60">
        <v>229</v>
      </c>
      <c r="F10" s="73">
        <v>943</v>
      </c>
      <c r="G10" s="208">
        <v>173</v>
      </c>
      <c r="H10" s="39">
        <v>16</v>
      </c>
      <c r="I10" s="60">
        <v>0</v>
      </c>
      <c r="J10" s="39">
        <v>10</v>
      </c>
      <c r="K10" s="208">
        <v>0</v>
      </c>
      <c r="L10" s="39">
        <v>0</v>
      </c>
      <c r="M10" s="70">
        <v>0</v>
      </c>
      <c r="N10" s="73">
        <f t="shared" si="0"/>
        <v>2147</v>
      </c>
    </row>
    <row r="11" spans="1:14" x14ac:dyDescent="0.25">
      <c r="A11" s="38">
        <v>8</v>
      </c>
      <c r="B11" s="39" t="s">
        <v>19</v>
      </c>
      <c r="C11" s="208">
        <v>11595</v>
      </c>
      <c r="D11" s="73">
        <v>10741</v>
      </c>
      <c r="E11" s="208">
        <v>42723</v>
      </c>
      <c r="F11" s="73">
        <v>8784</v>
      </c>
      <c r="G11" s="208">
        <v>4348</v>
      </c>
      <c r="H11" s="73">
        <v>8406</v>
      </c>
      <c r="I11" s="208">
        <v>363</v>
      </c>
      <c r="J11" s="73">
        <v>1884</v>
      </c>
      <c r="K11" s="208">
        <v>2747</v>
      </c>
      <c r="L11" s="73">
        <v>323</v>
      </c>
      <c r="M11" s="86">
        <v>334</v>
      </c>
      <c r="N11" s="73">
        <f t="shared" si="0"/>
        <v>92248</v>
      </c>
    </row>
    <row r="12" spans="1:14" x14ac:dyDescent="0.25">
      <c r="A12" s="38">
        <v>9</v>
      </c>
      <c r="B12" s="39" t="s">
        <v>20</v>
      </c>
      <c r="C12" s="208">
        <v>61178</v>
      </c>
      <c r="D12" s="73">
        <v>66931</v>
      </c>
      <c r="E12" s="208">
        <v>11592</v>
      </c>
      <c r="F12" s="73">
        <v>19344</v>
      </c>
      <c r="G12" s="208">
        <v>77663</v>
      </c>
      <c r="H12" s="73">
        <v>5853</v>
      </c>
      <c r="I12" s="60">
        <v>456</v>
      </c>
      <c r="J12" s="73">
        <v>17513</v>
      </c>
      <c r="K12" s="208">
        <v>20552</v>
      </c>
      <c r="L12" s="73">
        <v>4311</v>
      </c>
      <c r="M12" s="86">
        <v>5640</v>
      </c>
      <c r="N12" s="73">
        <f t="shared" si="0"/>
        <v>291033</v>
      </c>
    </row>
    <row r="13" spans="1:14" x14ac:dyDescent="0.25">
      <c r="A13" s="38">
        <v>10</v>
      </c>
      <c r="B13" s="39" t="s">
        <v>21</v>
      </c>
      <c r="C13" s="208">
        <v>76185</v>
      </c>
      <c r="D13" s="73">
        <v>209669</v>
      </c>
      <c r="E13" s="208">
        <v>112960</v>
      </c>
      <c r="F13" s="73">
        <v>122768</v>
      </c>
      <c r="G13" s="208">
        <v>157461</v>
      </c>
      <c r="H13" s="73">
        <v>122137</v>
      </c>
      <c r="I13" s="208">
        <v>72815</v>
      </c>
      <c r="J13" s="73">
        <v>152671</v>
      </c>
      <c r="K13" s="208">
        <v>153173</v>
      </c>
      <c r="L13" s="73">
        <v>111747</v>
      </c>
      <c r="M13" s="86">
        <v>97033</v>
      </c>
      <c r="N13" s="73">
        <f t="shared" si="0"/>
        <v>1388619</v>
      </c>
    </row>
    <row r="14" spans="1:14" x14ac:dyDescent="0.25">
      <c r="A14" s="38">
        <v>11</v>
      </c>
      <c r="B14" s="39" t="s">
        <v>22</v>
      </c>
      <c r="C14" s="60">
        <v>0</v>
      </c>
      <c r="D14" s="73">
        <v>161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161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208">
        <v>1041</v>
      </c>
      <c r="D16" s="73">
        <v>691</v>
      </c>
      <c r="E16" s="208">
        <v>228</v>
      </c>
      <c r="F16" s="73">
        <v>5380</v>
      </c>
      <c r="G16" s="208">
        <v>286</v>
      </c>
      <c r="H16" s="73">
        <v>811</v>
      </c>
      <c r="I16" s="208">
        <v>0</v>
      </c>
      <c r="J16" s="73">
        <v>15226</v>
      </c>
      <c r="K16" s="208">
        <v>1071</v>
      </c>
      <c r="L16" s="39">
        <v>127</v>
      </c>
      <c r="M16" s="86">
        <v>2</v>
      </c>
      <c r="N16" s="73">
        <f t="shared" si="0"/>
        <v>24863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34</v>
      </c>
      <c r="D19" s="39">
        <v>0</v>
      </c>
      <c r="E19" s="60">
        <v>160</v>
      </c>
      <c r="F19" s="73">
        <v>1087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70">
        <v>0</v>
      </c>
      <c r="N19" s="73">
        <f t="shared" si="0"/>
        <v>1281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29">
        <v>2023</v>
      </c>
      <c r="D21" s="173">
        <v>7749</v>
      </c>
      <c r="E21" s="229">
        <v>3088</v>
      </c>
      <c r="F21" s="173">
        <v>6522</v>
      </c>
      <c r="G21" s="229">
        <v>2433</v>
      </c>
      <c r="H21" s="173">
        <v>9355</v>
      </c>
      <c r="I21" s="229">
        <v>1055</v>
      </c>
      <c r="J21" s="173">
        <v>2578</v>
      </c>
      <c r="K21" s="229">
        <v>4647</v>
      </c>
      <c r="L21" s="42">
        <v>282</v>
      </c>
      <c r="M21" s="95">
        <v>2956</v>
      </c>
      <c r="N21" s="173">
        <f t="shared" si="0"/>
        <v>42688</v>
      </c>
    </row>
    <row r="22" spans="1:14" ht="15.75" thickBot="1" x14ac:dyDescent="0.3">
      <c r="A22" s="44"/>
      <c r="B22" s="45" t="s">
        <v>37</v>
      </c>
      <c r="C22" s="46">
        <f>SUM(C4:C21)</f>
        <v>217475</v>
      </c>
      <c r="D22" s="47">
        <f>SUM(D4:D21)</f>
        <v>449583</v>
      </c>
      <c r="E22" s="48">
        <f>SUM(E4:E21)</f>
        <v>210090</v>
      </c>
      <c r="F22" s="47">
        <f>SUM(F4:F21)</f>
        <v>239454</v>
      </c>
      <c r="G22" s="48">
        <f t="shared" ref="G22:N22" si="1">SUM(G4:G21)</f>
        <v>291627</v>
      </c>
      <c r="H22" s="47">
        <f t="shared" si="1"/>
        <v>269956</v>
      </c>
      <c r="I22" s="48">
        <f>SUM(I4:I21)</f>
        <v>81937</v>
      </c>
      <c r="J22" s="47">
        <f t="shared" si="1"/>
        <v>242022</v>
      </c>
      <c r="K22" s="145">
        <f t="shared" si="1"/>
        <v>253258</v>
      </c>
      <c r="L22" s="47">
        <f t="shared" si="1"/>
        <v>131548</v>
      </c>
      <c r="M22" s="49">
        <f t="shared" si="1"/>
        <v>150501</v>
      </c>
      <c r="N22" s="47">
        <f t="shared" si="1"/>
        <v>2537451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3" t="s">
        <v>31</v>
      </c>
      <c r="B24" s="324"/>
      <c r="C24" s="56">
        <f>C22/N22</f>
        <v>8.5706088511659936E-2</v>
      </c>
      <c r="D24" s="55">
        <f>D22/N22</f>
        <v>0.1771789878898154</v>
      </c>
      <c r="E24" s="56">
        <f>E22/N22</f>
        <v>8.2795687483226271E-2</v>
      </c>
      <c r="F24" s="55">
        <f>F22/N22</f>
        <v>9.436793065166578E-2</v>
      </c>
      <c r="G24" s="252">
        <f>G22/N22</f>
        <v>0.11492911587258237</v>
      </c>
      <c r="H24" s="55">
        <f>H22/N22</f>
        <v>0.10638865538684293</v>
      </c>
      <c r="I24" s="57">
        <f>I22/N22</f>
        <v>3.2291066901390414E-2</v>
      </c>
      <c r="J24" s="55">
        <f>J22/N22</f>
        <v>9.5379969898926123E-2</v>
      </c>
      <c r="K24" s="56">
        <f>K22/N22</f>
        <v>9.9808035701970207E-2</v>
      </c>
      <c r="L24" s="253">
        <f>L22/N22</f>
        <v>5.1842577452727169E-2</v>
      </c>
      <c r="M24" s="56">
        <f>M22/N22</f>
        <v>5.9311884249193383E-2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256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6" t="s">
        <v>4</v>
      </c>
      <c r="H27" s="313"/>
      <c r="I27" s="1"/>
      <c r="J27" s="111"/>
      <c r="K27" s="321" t="s">
        <v>33</v>
      </c>
      <c r="L27" s="322"/>
      <c r="M27" s="162">
        <f>N22</f>
        <v>2537451</v>
      </c>
      <c r="N27" s="163">
        <f>M27/M29</f>
        <v>0.92818269475569393</v>
      </c>
    </row>
    <row r="28" spans="1:14" ht="15.75" thickBot="1" x14ac:dyDescent="0.3">
      <c r="A28" s="26">
        <v>19</v>
      </c>
      <c r="B28" s="110" t="s">
        <v>34</v>
      </c>
      <c r="C28" s="260">
        <f>92018+38</f>
        <v>92056</v>
      </c>
      <c r="D28" s="59">
        <v>78247</v>
      </c>
      <c r="E28" s="260">
        <f>20658+142</f>
        <v>20800</v>
      </c>
      <c r="F28" s="59">
        <v>5230</v>
      </c>
      <c r="G28" s="161">
        <v>0</v>
      </c>
      <c r="H28" s="59">
        <f>SUM(C28:G28)</f>
        <v>196333</v>
      </c>
      <c r="I28" s="1"/>
      <c r="J28" s="111"/>
      <c r="K28" s="317" t="s">
        <v>34</v>
      </c>
      <c r="L28" s="318"/>
      <c r="M28" s="161">
        <f>H28</f>
        <v>196333</v>
      </c>
      <c r="N28" s="164">
        <f>M28/M29</f>
        <v>7.1817305244306059E-2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19" t="s">
        <v>3</v>
      </c>
      <c r="L29" s="320"/>
      <c r="M29" s="165">
        <f>M27+M28</f>
        <v>2733784</v>
      </c>
      <c r="N29" s="166">
        <f>M29/M29</f>
        <v>1</v>
      </c>
    </row>
    <row r="30" spans="1:14" ht="15.75" thickBot="1" x14ac:dyDescent="0.3">
      <c r="A30" s="296" t="s">
        <v>35</v>
      </c>
      <c r="B30" s="297"/>
      <c r="C30" s="27">
        <f>C28/H28</f>
        <v>0.46887685717632799</v>
      </c>
      <c r="D30" s="112">
        <f>D28/H28</f>
        <v>0.39854227256752556</v>
      </c>
      <c r="E30" s="27">
        <f>E28/H28</f>
        <v>0.10594245491078932</v>
      </c>
      <c r="F30" s="112">
        <f>F28/H28</f>
        <v>2.6638415345357123E-2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57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5"/>
      <c r="B1" s="175"/>
      <c r="C1" s="325" t="s">
        <v>98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31"/>
    </row>
    <row r="2" spans="1:14" ht="15.75" thickBot="1" x14ac:dyDescent="0.3">
      <c r="A2" s="328" t="s">
        <v>0</v>
      </c>
      <c r="B2" s="330" t="s">
        <v>1</v>
      </c>
      <c r="C2" s="336" t="s">
        <v>2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4" t="s">
        <v>3</v>
      </c>
    </row>
    <row r="3" spans="1:14" ht="15.75" thickBot="1" x14ac:dyDescent="0.3">
      <c r="A3" s="329"/>
      <c r="B3" s="331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90" t="s">
        <v>10</v>
      </c>
      <c r="L3" s="267" t="s">
        <v>94</v>
      </c>
      <c r="M3" s="33" t="s">
        <v>11</v>
      </c>
      <c r="N3" s="335"/>
    </row>
    <row r="4" spans="1:14" x14ac:dyDescent="0.25">
      <c r="A4" s="36">
        <v>1</v>
      </c>
      <c r="B4" s="37" t="s">
        <v>12</v>
      </c>
      <c r="C4" s="207">
        <v>646</v>
      </c>
      <c r="D4" s="172">
        <v>1286</v>
      </c>
      <c r="E4" s="210">
        <v>352</v>
      </c>
      <c r="F4" s="230">
        <v>471</v>
      </c>
      <c r="G4" s="210">
        <v>506</v>
      </c>
      <c r="H4" s="172">
        <v>1085</v>
      </c>
      <c r="I4" s="210">
        <v>120</v>
      </c>
      <c r="J4" s="230">
        <v>398</v>
      </c>
      <c r="K4" s="210">
        <v>362</v>
      </c>
      <c r="L4" s="230">
        <v>65</v>
      </c>
      <c r="M4" s="210">
        <v>438</v>
      </c>
      <c r="N4" s="172">
        <f t="shared" ref="N4:N21" si="0">SUM(C4:M4)</f>
        <v>5729</v>
      </c>
    </row>
    <row r="5" spans="1:14" x14ac:dyDescent="0.25">
      <c r="A5" s="38">
        <v>2</v>
      </c>
      <c r="B5" s="39" t="s">
        <v>13</v>
      </c>
      <c r="C5" s="60">
        <v>0</v>
      </c>
      <c r="D5" s="39">
        <v>1000</v>
      </c>
      <c r="E5" s="60">
        <v>0</v>
      </c>
      <c r="F5" s="39">
        <v>13</v>
      </c>
      <c r="G5" s="60">
        <v>18</v>
      </c>
      <c r="H5" s="73">
        <v>2213</v>
      </c>
      <c r="I5" s="60">
        <v>0</v>
      </c>
      <c r="J5" s="39">
        <v>132</v>
      </c>
      <c r="K5" s="60">
        <v>1</v>
      </c>
      <c r="L5" s="39">
        <v>0</v>
      </c>
      <c r="M5" s="60">
        <v>0</v>
      </c>
      <c r="N5" s="73">
        <f t="shared" si="0"/>
        <v>3377</v>
      </c>
    </row>
    <row r="6" spans="1:14" x14ac:dyDescent="0.25">
      <c r="A6" s="38">
        <v>3</v>
      </c>
      <c r="B6" s="39" t="s">
        <v>14</v>
      </c>
      <c r="C6" s="208">
        <v>529</v>
      </c>
      <c r="D6" s="73">
        <v>1187</v>
      </c>
      <c r="E6" s="60">
        <v>501</v>
      </c>
      <c r="F6" s="73">
        <v>1115</v>
      </c>
      <c r="G6" s="60">
        <v>347</v>
      </c>
      <c r="H6" s="39">
        <v>621</v>
      </c>
      <c r="I6" s="60">
        <v>93</v>
      </c>
      <c r="J6" s="39">
        <v>464</v>
      </c>
      <c r="K6" s="60">
        <v>616</v>
      </c>
      <c r="L6" s="39">
        <v>446</v>
      </c>
      <c r="M6" s="60">
        <v>364</v>
      </c>
      <c r="N6" s="73">
        <f t="shared" si="0"/>
        <v>6283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/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1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1</v>
      </c>
    </row>
    <row r="10" spans="1:14" x14ac:dyDescent="0.25">
      <c r="A10" s="38">
        <v>7</v>
      </c>
      <c r="B10" s="39" t="s">
        <v>18</v>
      </c>
      <c r="C10" s="60">
        <v>15</v>
      </c>
      <c r="D10" s="39">
        <v>0</v>
      </c>
      <c r="E10" s="60">
        <v>18</v>
      </c>
      <c r="F10" s="39">
        <v>5</v>
      </c>
      <c r="G10" s="60">
        <v>2</v>
      </c>
      <c r="H10" s="39">
        <v>5</v>
      </c>
      <c r="I10" s="60">
        <v>0</v>
      </c>
      <c r="J10" s="39">
        <v>4</v>
      </c>
      <c r="K10" s="60">
        <v>0</v>
      </c>
      <c r="L10" s="39">
        <v>0</v>
      </c>
      <c r="M10" s="60">
        <v>0</v>
      </c>
      <c r="N10" s="39">
        <f t="shared" si="0"/>
        <v>49</v>
      </c>
    </row>
    <row r="11" spans="1:14" x14ac:dyDescent="0.25">
      <c r="A11" s="38">
        <v>8</v>
      </c>
      <c r="B11" s="39" t="s">
        <v>19</v>
      </c>
      <c r="C11" s="60">
        <v>106</v>
      </c>
      <c r="D11" s="39">
        <v>53</v>
      </c>
      <c r="E11" s="60">
        <v>290</v>
      </c>
      <c r="F11" s="39">
        <v>118</v>
      </c>
      <c r="G11" s="60">
        <v>21</v>
      </c>
      <c r="H11" s="39">
        <v>192</v>
      </c>
      <c r="I11" s="60">
        <v>4</v>
      </c>
      <c r="J11" s="39">
        <v>23</v>
      </c>
      <c r="K11" s="60">
        <v>64</v>
      </c>
      <c r="L11" s="39">
        <v>19</v>
      </c>
      <c r="M11" s="60">
        <v>14</v>
      </c>
      <c r="N11" s="39">
        <f t="shared" si="0"/>
        <v>904</v>
      </c>
    </row>
    <row r="12" spans="1:14" x14ac:dyDescent="0.25">
      <c r="A12" s="38">
        <v>9</v>
      </c>
      <c r="B12" s="39" t="s">
        <v>20</v>
      </c>
      <c r="C12" s="208">
        <v>1054</v>
      </c>
      <c r="D12" s="73">
        <v>1544</v>
      </c>
      <c r="E12" s="60">
        <v>311</v>
      </c>
      <c r="F12" s="39">
        <v>456</v>
      </c>
      <c r="G12" s="60">
        <v>463</v>
      </c>
      <c r="H12" s="39">
        <v>196</v>
      </c>
      <c r="I12" s="60">
        <v>14</v>
      </c>
      <c r="J12" s="39">
        <v>345</v>
      </c>
      <c r="K12" s="60">
        <v>482</v>
      </c>
      <c r="L12" s="39">
        <v>74</v>
      </c>
      <c r="M12" s="60">
        <v>148</v>
      </c>
      <c r="N12" s="73">
        <f t="shared" si="0"/>
        <v>5087</v>
      </c>
    </row>
    <row r="13" spans="1:14" x14ac:dyDescent="0.25">
      <c r="A13" s="38">
        <v>10</v>
      </c>
      <c r="B13" s="39" t="s">
        <v>21</v>
      </c>
      <c r="C13" s="208">
        <v>1149</v>
      </c>
      <c r="D13" s="73">
        <v>2986</v>
      </c>
      <c r="E13" s="208">
        <v>1766</v>
      </c>
      <c r="F13" s="73">
        <v>1894</v>
      </c>
      <c r="G13" s="208">
        <v>2264</v>
      </c>
      <c r="H13" s="73">
        <v>1853</v>
      </c>
      <c r="I13" s="208">
        <v>1178</v>
      </c>
      <c r="J13" s="73">
        <v>2366</v>
      </c>
      <c r="K13" s="208">
        <v>1868</v>
      </c>
      <c r="L13" s="73">
        <v>1585</v>
      </c>
      <c r="M13" s="208">
        <v>1429</v>
      </c>
      <c r="N13" s="73">
        <f t="shared" si="0"/>
        <v>20338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0">
        <v>41</v>
      </c>
      <c r="D16" s="39">
        <v>12</v>
      </c>
      <c r="E16" s="60">
        <v>8</v>
      </c>
      <c r="F16" s="39">
        <v>19</v>
      </c>
      <c r="G16" s="60">
        <v>14</v>
      </c>
      <c r="H16" s="39">
        <v>32</v>
      </c>
      <c r="I16" s="60">
        <v>42</v>
      </c>
      <c r="J16" s="39">
        <v>9</v>
      </c>
      <c r="K16" s="60">
        <v>57</v>
      </c>
      <c r="L16" s="39">
        <v>3</v>
      </c>
      <c r="M16" s="60">
        <v>1</v>
      </c>
      <c r="N16" s="39">
        <f t="shared" si="0"/>
        <v>238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25</v>
      </c>
      <c r="D19" s="39">
        <v>0</v>
      </c>
      <c r="E19" s="60">
        <v>1</v>
      </c>
      <c r="F19" s="39">
        <v>4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30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9">
        <v>191</v>
      </c>
      <c r="D21" s="42">
        <v>466</v>
      </c>
      <c r="E21" s="209">
        <v>217</v>
      </c>
      <c r="F21" s="42">
        <v>484</v>
      </c>
      <c r="G21" s="209">
        <v>146</v>
      </c>
      <c r="H21" s="42">
        <v>600</v>
      </c>
      <c r="I21" s="209"/>
      <c r="J21" s="42">
        <v>112</v>
      </c>
      <c r="K21" s="209">
        <v>333</v>
      </c>
      <c r="L21" s="173">
        <v>22</v>
      </c>
      <c r="M21" s="209">
        <v>267</v>
      </c>
      <c r="N21" s="173">
        <f t="shared" si="0"/>
        <v>2838</v>
      </c>
    </row>
    <row r="22" spans="1:14" ht="15.75" thickBot="1" x14ac:dyDescent="0.3">
      <c r="A22" s="44"/>
      <c r="B22" s="45" t="s">
        <v>3</v>
      </c>
      <c r="C22" s="46">
        <f>SUM(C4:C21)</f>
        <v>3756</v>
      </c>
      <c r="D22" s="61">
        <f>SUM(D4:D21)</f>
        <v>8534</v>
      </c>
      <c r="E22" s="96">
        <f t="shared" ref="E22:N22" si="1">SUM(E4:E21)</f>
        <v>3464</v>
      </c>
      <c r="F22" s="47">
        <f t="shared" si="1"/>
        <v>4580</v>
      </c>
      <c r="G22" s="48">
        <f t="shared" si="1"/>
        <v>3781</v>
      </c>
      <c r="H22" s="47">
        <f t="shared" si="1"/>
        <v>6797</v>
      </c>
      <c r="I22" s="48">
        <f t="shared" si="1"/>
        <v>1451</v>
      </c>
      <c r="J22" s="47">
        <f t="shared" si="1"/>
        <v>3853</v>
      </c>
      <c r="K22" s="48">
        <f t="shared" si="1"/>
        <v>3783</v>
      </c>
      <c r="L22" s="47">
        <f t="shared" si="1"/>
        <v>2214</v>
      </c>
      <c r="M22" s="48">
        <f t="shared" si="1"/>
        <v>2661</v>
      </c>
      <c r="N22" s="47">
        <f t="shared" si="1"/>
        <v>44874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3" t="s">
        <v>31</v>
      </c>
      <c r="B24" s="324"/>
      <c r="C24" s="56">
        <f>C22/N22</f>
        <v>8.3701029549405004E-2</v>
      </c>
      <c r="D24" s="55">
        <f>D22/N22</f>
        <v>0.19017693987609752</v>
      </c>
      <c r="E24" s="56">
        <f>E22/N22</f>
        <v>7.7193920755894277E-2</v>
      </c>
      <c r="F24" s="55">
        <f>F22/N22</f>
        <v>0.10206355573383251</v>
      </c>
      <c r="G24" s="56">
        <f>G22/N22</f>
        <v>8.4258145028301465E-2</v>
      </c>
      <c r="H24" s="55">
        <f>H22/N22</f>
        <v>0.15146855640237109</v>
      </c>
      <c r="I24" s="56">
        <f>I22/N22</f>
        <v>3.2334982395150869E-2</v>
      </c>
      <c r="J24" s="55">
        <f>J22/N22</f>
        <v>8.5862637607523287E-2</v>
      </c>
      <c r="K24" s="56">
        <f>K22/N22</f>
        <v>8.4302714266613177E-2</v>
      </c>
      <c r="L24" s="55">
        <f>L22/N22</f>
        <v>4.9338146811071001E-2</v>
      </c>
      <c r="M24" s="57">
        <f>M22/N22</f>
        <v>5.9299371573739802E-2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6" t="s">
        <v>4</v>
      </c>
      <c r="H27" s="313"/>
      <c r="I27" s="1"/>
      <c r="J27" s="111"/>
      <c r="K27" s="321" t="s">
        <v>33</v>
      </c>
      <c r="L27" s="322"/>
      <c r="M27" s="162">
        <f>N22</f>
        <v>44874</v>
      </c>
      <c r="N27" s="163">
        <f>M27/M29</f>
        <v>0.96364378207743684</v>
      </c>
    </row>
    <row r="28" spans="1:14" ht="15.75" thickBot="1" x14ac:dyDescent="0.3">
      <c r="A28" s="26">
        <v>19</v>
      </c>
      <c r="B28" s="110" t="s">
        <v>34</v>
      </c>
      <c r="C28" s="260">
        <v>1003</v>
      </c>
      <c r="D28" s="59">
        <v>477</v>
      </c>
      <c r="E28" s="259">
        <f>134</f>
        <v>134</v>
      </c>
      <c r="F28" s="167">
        <v>79</v>
      </c>
      <c r="G28" s="161">
        <v>0</v>
      </c>
      <c r="H28" s="59">
        <f>SUM(C28:G28)</f>
        <v>1693</v>
      </c>
      <c r="I28" s="1"/>
      <c r="J28" s="111"/>
      <c r="K28" s="317" t="s">
        <v>34</v>
      </c>
      <c r="L28" s="318"/>
      <c r="M28" s="161">
        <f>H28</f>
        <v>1693</v>
      </c>
      <c r="N28" s="164">
        <f>M28/M29</f>
        <v>3.6356217922563189E-2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19" t="s">
        <v>3</v>
      </c>
      <c r="L29" s="320"/>
      <c r="M29" s="165">
        <f>M27+M28</f>
        <v>46567</v>
      </c>
      <c r="N29" s="166">
        <f>M29/M29</f>
        <v>1</v>
      </c>
    </row>
    <row r="30" spans="1:14" ht="15.75" thickBot="1" x14ac:dyDescent="0.3">
      <c r="A30" s="296" t="s">
        <v>35</v>
      </c>
      <c r="B30" s="297"/>
      <c r="C30" s="27">
        <f>C28/H28</f>
        <v>0.5924394565859421</v>
      </c>
      <c r="D30" s="112">
        <f>D28/H28</f>
        <v>0.28174837566450089</v>
      </c>
      <c r="E30" s="27">
        <f>E28/H28</f>
        <v>7.9149438865918492E-2</v>
      </c>
      <c r="F30" s="112">
        <f>F28/H28</f>
        <v>4.666272888363851E-2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57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5"/>
      <c r="B1" s="175"/>
      <c r="C1" s="338" t="s">
        <v>99</v>
      </c>
      <c r="D1" s="339"/>
      <c r="E1" s="339"/>
      <c r="F1" s="339"/>
      <c r="G1" s="339"/>
      <c r="H1" s="339"/>
      <c r="I1" s="339"/>
      <c r="J1" s="31"/>
      <c r="K1" s="31"/>
      <c r="L1" s="31"/>
      <c r="M1" s="31"/>
      <c r="N1" s="31"/>
    </row>
    <row r="2" spans="1:14" ht="15.75" thickBot="1" x14ac:dyDescent="0.3">
      <c r="A2" s="328" t="s">
        <v>0</v>
      </c>
      <c r="B2" s="330" t="s">
        <v>1</v>
      </c>
      <c r="C2" s="340" t="s">
        <v>2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34" t="s">
        <v>3</v>
      </c>
    </row>
    <row r="3" spans="1:14" ht="15.75" thickBot="1" x14ac:dyDescent="0.3">
      <c r="A3" s="329"/>
      <c r="B3" s="331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267" t="s">
        <v>94</v>
      </c>
      <c r="M3" s="63" t="s">
        <v>11</v>
      </c>
      <c r="N3" s="335"/>
    </row>
    <row r="4" spans="1:14" x14ac:dyDescent="0.25">
      <c r="A4" s="36">
        <v>1</v>
      </c>
      <c r="B4" s="37" t="s">
        <v>12</v>
      </c>
      <c r="C4" s="203">
        <v>180</v>
      </c>
      <c r="D4" s="205">
        <v>317</v>
      </c>
      <c r="E4" s="206">
        <v>108</v>
      </c>
      <c r="F4" s="205">
        <v>260</v>
      </c>
      <c r="G4" s="203">
        <v>44</v>
      </c>
      <c r="H4" s="205">
        <v>315</v>
      </c>
      <c r="I4" s="203">
        <v>51</v>
      </c>
      <c r="J4" s="37">
        <v>265</v>
      </c>
      <c r="K4" s="203">
        <v>190</v>
      </c>
      <c r="L4" s="205">
        <v>35</v>
      </c>
      <c r="M4" s="203">
        <v>103</v>
      </c>
      <c r="N4" s="172">
        <f t="shared" ref="N4:N20" si="0">SUM(C4:M4)</f>
        <v>1868</v>
      </c>
    </row>
    <row r="5" spans="1:14" x14ac:dyDescent="0.25">
      <c r="A5" s="38">
        <v>2</v>
      </c>
      <c r="B5" s="39" t="s">
        <v>13</v>
      </c>
      <c r="C5" s="64">
        <v>0</v>
      </c>
      <c r="D5" s="71">
        <v>77</v>
      </c>
      <c r="E5" s="64">
        <v>0</v>
      </c>
      <c r="F5" s="71">
        <v>12</v>
      </c>
      <c r="G5" s="64">
        <v>0</v>
      </c>
      <c r="H5" s="71">
        <v>78</v>
      </c>
      <c r="I5" s="64">
        <v>0</v>
      </c>
      <c r="J5" s="39">
        <v>17</v>
      </c>
      <c r="K5" s="64">
        <v>0</v>
      </c>
      <c r="L5" s="71">
        <v>0</v>
      </c>
      <c r="M5" s="64">
        <v>0</v>
      </c>
      <c r="N5" s="39">
        <f t="shared" si="0"/>
        <v>184</v>
      </c>
    </row>
    <row r="6" spans="1:14" x14ac:dyDescent="0.25">
      <c r="A6" s="38">
        <v>3</v>
      </c>
      <c r="B6" s="39" t="s">
        <v>14</v>
      </c>
      <c r="C6" s="64">
        <v>143</v>
      </c>
      <c r="D6" s="71">
        <v>338</v>
      </c>
      <c r="E6" s="170">
        <v>155</v>
      </c>
      <c r="F6" s="71">
        <v>408</v>
      </c>
      <c r="G6" s="64">
        <v>46</v>
      </c>
      <c r="H6" s="71">
        <v>408</v>
      </c>
      <c r="I6" s="64">
        <v>72</v>
      </c>
      <c r="J6" s="39">
        <v>295</v>
      </c>
      <c r="K6" s="64">
        <v>179</v>
      </c>
      <c r="L6" s="71">
        <v>109</v>
      </c>
      <c r="M6" s="64">
        <v>103</v>
      </c>
      <c r="N6" s="73">
        <f>SUM(C6:M6)</f>
        <v>2256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0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4">
        <v>0</v>
      </c>
      <c r="D9" s="71">
        <v>0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4">
        <v>4</v>
      </c>
      <c r="D10" s="71">
        <v>0</v>
      </c>
      <c r="E10" s="170">
        <v>1</v>
      </c>
      <c r="F10" s="71">
        <v>0</v>
      </c>
      <c r="G10" s="64">
        <v>0</v>
      </c>
      <c r="H10" s="71">
        <v>1</v>
      </c>
      <c r="I10" s="64">
        <v>0</v>
      </c>
      <c r="J10" s="39">
        <v>4</v>
      </c>
      <c r="K10" s="64">
        <v>0</v>
      </c>
      <c r="L10" s="71">
        <v>0</v>
      </c>
      <c r="M10" s="64">
        <v>0</v>
      </c>
      <c r="N10" s="39">
        <f t="shared" si="0"/>
        <v>10</v>
      </c>
    </row>
    <row r="11" spans="1:14" x14ac:dyDescent="0.25">
      <c r="A11" s="38">
        <v>8</v>
      </c>
      <c r="B11" s="39" t="s">
        <v>19</v>
      </c>
      <c r="C11" s="64">
        <v>31</v>
      </c>
      <c r="D11" s="71">
        <v>35</v>
      </c>
      <c r="E11" s="170">
        <v>40</v>
      </c>
      <c r="F11" s="71">
        <v>97</v>
      </c>
      <c r="G11" s="64">
        <v>3</v>
      </c>
      <c r="H11" s="71">
        <v>53</v>
      </c>
      <c r="I11" s="64">
        <v>13</v>
      </c>
      <c r="J11" s="39">
        <v>27</v>
      </c>
      <c r="K11" s="64">
        <v>37</v>
      </c>
      <c r="L11" s="71">
        <v>33</v>
      </c>
      <c r="M11" s="64">
        <v>23</v>
      </c>
      <c r="N11" s="39">
        <f t="shared" si="0"/>
        <v>392</v>
      </c>
    </row>
    <row r="12" spans="1:14" x14ac:dyDescent="0.25">
      <c r="A12" s="38">
        <v>9</v>
      </c>
      <c r="B12" s="39" t="s">
        <v>20</v>
      </c>
      <c r="C12" s="64">
        <v>343</v>
      </c>
      <c r="D12" s="67">
        <v>898</v>
      </c>
      <c r="E12" s="64">
        <v>186</v>
      </c>
      <c r="F12" s="71">
        <v>470</v>
      </c>
      <c r="G12" s="64">
        <v>21</v>
      </c>
      <c r="H12" s="71">
        <v>74</v>
      </c>
      <c r="I12" s="64">
        <v>24</v>
      </c>
      <c r="J12" s="73">
        <v>487</v>
      </c>
      <c r="K12" s="64">
        <v>136</v>
      </c>
      <c r="L12" s="71">
        <v>285</v>
      </c>
      <c r="M12" s="64">
        <v>103</v>
      </c>
      <c r="N12" s="73">
        <f t="shared" si="0"/>
        <v>3027</v>
      </c>
    </row>
    <row r="13" spans="1:14" x14ac:dyDescent="0.25">
      <c r="A13" s="38">
        <v>10</v>
      </c>
      <c r="B13" s="39" t="s">
        <v>21</v>
      </c>
      <c r="C13" s="64">
        <v>592</v>
      </c>
      <c r="D13" s="67">
        <v>1201</v>
      </c>
      <c r="E13" s="170">
        <v>1066</v>
      </c>
      <c r="F13" s="67">
        <v>1087</v>
      </c>
      <c r="G13" s="64">
        <v>512</v>
      </c>
      <c r="H13" s="67">
        <v>1303</v>
      </c>
      <c r="I13" s="170">
        <v>1033</v>
      </c>
      <c r="J13" s="73">
        <v>1308</v>
      </c>
      <c r="K13" s="170">
        <v>1017</v>
      </c>
      <c r="L13" s="67">
        <v>788</v>
      </c>
      <c r="M13" s="170">
        <v>594</v>
      </c>
      <c r="N13" s="73">
        <f t="shared" si="0"/>
        <v>10501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4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4">
        <v>138</v>
      </c>
      <c r="D16" s="71">
        <v>19</v>
      </c>
      <c r="E16" s="64">
        <v>22</v>
      </c>
      <c r="F16" s="71">
        <v>26</v>
      </c>
      <c r="G16" s="64">
        <v>9</v>
      </c>
      <c r="H16" s="40">
        <v>17</v>
      </c>
      <c r="I16" s="64">
        <v>1</v>
      </c>
      <c r="J16" s="39">
        <v>24</v>
      </c>
      <c r="K16" s="64">
        <v>24</v>
      </c>
      <c r="L16" s="71">
        <v>7</v>
      </c>
      <c r="M16" s="64">
        <v>2</v>
      </c>
      <c r="N16" s="39">
        <f t="shared" si="0"/>
        <v>289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64">
        <v>3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3</v>
      </c>
    </row>
    <row r="19" spans="1:14" x14ac:dyDescent="0.25">
      <c r="A19" s="38">
        <v>16</v>
      </c>
      <c r="B19" s="39" t="s">
        <v>27</v>
      </c>
      <c r="C19" s="64">
        <v>1</v>
      </c>
      <c r="D19" s="71">
        <v>0</v>
      </c>
      <c r="E19" s="64">
        <v>4</v>
      </c>
      <c r="F19" s="71">
        <v>0</v>
      </c>
      <c r="G19" s="64">
        <v>0</v>
      </c>
      <c r="H19" s="40">
        <v>0</v>
      </c>
      <c r="I19" s="64">
        <v>0</v>
      </c>
      <c r="J19" s="39">
        <v>1</v>
      </c>
      <c r="K19" s="64">
        <v>0</v>
      </c>
      <c r="L19" s="71">
        <v>0</v>
      </c>
      <c r="M19" s="64">
        <v>0</v>
      </c>
      <c r="N19" s="39">
        <f t="shared" si="0"/>
        <v>6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4">
        <v>81</v>
      </c>
      <c r="D21" s="179">
        <v>353</v>
      </c>
      <c r="E21" s="204">
        <v>116</v>
      </c>
      <c r="F21" s="179">
        <v>320</v>
      </c>
      <c r="G21" s="262"/>
      <c r="H21" s="43">
        <v>388</v>
      </c>
      <c r="I21" s="204">
        <v>23</v>
      </c>
      <c r="J21" s="42">
        <v>66</v>
      </c>
      <c r="K21" s="204">
        <v>224</v>
      </c>
      <c r="L21" s="179">
        <v>23</v>
      </c>
      <c r="M21" s="204">
        <v>146</v>
      </c>
      <c r="N21" s="173">
        <f>SUM(C21:M21)</f>
        <v>1740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1516</v>
      </c>
      <c r="D22" s="50">
        <f t="shared" si="1"/>
        <v>3242</v>
      </c>
      <c r="E22" s="97">
        <f t="shared" si="1"/>
        <v>1698</v>
      </c>
      <c r="F22" s="50">
        <f t="shared" si="1"/>
        <v>2680</v>
      </c>
      <c r="G22" s="66">
        <f t="shared" si="1"/>
        <v>635</v>
      </c>
      <c r="H22" s="50">
        <f t="shared" si="1"/>
        <v>2637</v>
      </c>
      <c r="I22" s="65">
        <f t="shared" si="1"/>
        <v>1217</v>
      </c>
      <c r="J22" s="50">
        <f t="shared" si="1"/>
        <v>2494</v>
      </c>
      <c r="K22" s="97">
        <f>SUM(K4:K21)</f>
        <v>1807</v>
      </c>
      <c r="L22" s="50">
        <f t="shared" si="1"/>
        <v>1280</v>
      </c>
      <c r="M22" s="65">
        <f t="shared" si="1"/>
        <v>1074</v>
      </c>
      <c r="N22" s="47">
        <f>SUM(C22:M22)</f>
        <v>20280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3" t="s">
        <v>31</v>
      </c>
      <c r="B24" s="324"/>
      <c r="C24" s="56">
        <f>C22/N22</f>
        <v>7.4753451676528596E-2</v>
      </c>
      <c r="D24" s="55">
        <f>D22/N22</f>
        <v>0.15986193293885601</v>
      </c>
      <c r="E24" s="56">
        <f>E22/N22</f>
        <v>8.372781065088758E-2</v>
      </c>
      <c r="F24" s="55">
        <f>F22/N22</f>
        <v>0.13214990138067062</v>
      </c>
      <c r="G24" s="56">
        <f>G22/N22</f>
        <v>3.131163708086785E-2</v>
      </c>
      <c r="H24" s="55">
        <f>H22/N22</f>
        <v>0.13002958579881657</v>
      </c>
      <c r="I24" s="56">
        <f>I22/N22</f>
        <v>6.0009861932938856E-2</v>
      </c>
      <c r="J24" s="55">
        <f>J22/N22</f>
        <v>0.12297830374753452</v>
      </c>
      <c r="K24" s="56">
        <f>K22/N22</f>
        <v>8.9102564102564105E-2</v>
      </c>
      <c r="L24" s="55">
        <f>L22/N22</f>
        <v>6.3116370808678504E-2</v>
      </c>
      <c r="M24" s="56">
        <f>M22/N22</f>
        <v>5.2958579881656802E-2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6" t="s">
        <v>4</v>
      </c>
      <c r="H27" s="313"/>
      <c r="I27" s="1"/>
      <c r="J27" s="111"/>
      <c r="K27" s="321" t="s">
        <v>33</v>
      </c>
      <c r="L27" s="322"/>
      <c r="M27" s="162">
        <f>N22</f>
        <v>20280</v>
      </c>
      <c r="N27" s="163">
        <f>M27/M29</f>
        <v>0.98004155994780839</v>
      </c>
    </row>
    <row r="28" spans="1:14" ht="15.75" thickBot="1" x14ac:dyDescent="0.3">
      <c r="A28" s="26">
        <v>19</v>
      </c>
      <c r="B28" s="186" t="s">
        <v>34</v>
      </c>
      <c r="C28" s="260">
        <f>97+44</f>
        <v>141</v>
      </c>
      <c r="D28" s="59">
        <f>221+22</f>
        <v>243</v>
      </c>
      <c r="E28" s="259">
        <f>19+3</f>
        <v>22</v>
      </c>
      <c r="F28" s="167">
        <f>6+1</f>
        <v>7</v>
      </c>
      <c r="G28" s="161">
        <v>0</v>
      </c>
      <c r="H28" s="59">
        <f>SUM(C28:G28)</f>
        <v>413</v>
      </c>
      <c r="I28" s="1"/>
      <c r="J28" s="111"/>
      <c r="K28" s="317" t="s">
        <v>34</v>
      </c>
      <c r="L28" s="318"/>
      <c r="M28" s="161">
        <f>H28</f>
        <v>413</v>
      </c>
      <c r="N28" s="164">
        <f>M28/M29</f>
        <v>1.9958440052191561E-2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319" t="s">
        <v>3</v>
      </c>
      <c r="L29" s="320"/>
      <c r="M29" s="165">
        <f>M27+M28</f>
        <v>20693</v>
      </c>
      <c r="N29" s="166">
        <f>M29/M29</f>
        <v>1</v>
      </c>
    </row>
    <row r="30" spans="1:14" ht="15.75" thickBot="1" x14ac:dyDescent="0.3">
      <c r="A30" s="296" t="s">
        <v>35</v>
      </c>
      <c r="B30" s="297"/>
      <c r="C30" s="27">
        <f>C28/H28</f>
        <v>0.34140435835351091</v>
      </c>
      <c r="D30" s="112">
        <f>D28/H28</f>
        <v>0.58837772397094434</v>
      </c>
      <c r="E30" s="27">
        <f>E28/H28</f>
        <v>5.3268765133171914E-2</v>
      </c>
      <c r="F30" s="112">
        <f>F28/H28</f>
        <v>1.6949152542372881E-2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25" t="s">
        <v>100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240" t="s">
        <v>36</v>
      </c>
    </row>
    <row r="2" spans="1:14" ht="15.75" thickBot="1" x14ac:dyDescent="0.3">
      <c r="A2" s="328" t="s">
        <v>0</v>
      </c>
      <c r="B2" s="330" t="s">
        <v>1</v>
      </c>
      <c r="C2" s="342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4" t="s">
        <v>3</v>
      </c>
    </row>
    <row r="3" spans="1:14" ht="15.75" thickBot="1" x14ac:dyDescent="0.3">
      <c r="A3" s="329"/>
      <c r="B3" s="331"/>
      <c r="C3" s="91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34" t="s">
        <v>93</v>
      </c>
      <c r="J3" s="35" t="s">
        <v>9</v>
      </c>
      <c r="K3" s="89" t="s">
        <v>38</v>
      </c>
      <c r="L3" s="267" t="s">
        <v>94</v>
      </c>
      <c r="M3" s="62" t="s">
        <v>11</v>
      </c>
      <c r="N3" s="335"/>
    </row>
    <row r="4" spans="1:14" x14ac:dyDescent="0.25">
      <c r="A4" s="36">
        <v>1</v>
      </c>
      <c r="B4" s="37" t="s">
        <v>12</v>
      </c>
      <c r="C4" s="168">
        <v>7463</v>
      </c>
      <c r="D4" s="93">
        <v>10843</v>
      </c>
      <c r="E4" s="168">
        <v>7767</v>
      </c>
      <c r="F4" s="93">
        <v>5486</v>
      </c>
      <c r="G4" s="168">
        <v>6675</v>
      </c>
      <c r="H4" s="93">
        <v>13285</v>
      </c>
      <c r="I4" s="168">
        <v>1936</v>
      </c>
      <c r="J4" s="93">
        <v>9505</v>
      </c>
      <c r="K4" s="168">
        <v>2850</v>
      </c>
      <c r="L4" s="93">
        <v>1541</v>
      </c>
      <c r="M4" s="206">
        <v>5664</v>
      </c>
      <c r="N4" s="172">
        <f t="shared" ref="N4:N21" si="0">SUM(C4:M4)</f>
        <v>73015</v>
      </c>
    </row>
    <row r="5" spans="1:14" x14ac:dyDescent="0.25">
      <c r="A5" s="38">
        <v>2</v>
      </c>
      <c r="B5" s="39" t="s">
        <v>13</v>
      </c>
      <c r="C5" s="70">
        <v>0</v>
      </c>
      <c r="D5" s="71">
        <v>1499</v>
      </c>
      <c r="E5" s="70">
        <v>0</v>
      </c>
      <c r="F5" s="71">
        <v>201</v>
      </c>
      <c r="G5" s="70">
        <v>0</v>
      </c>
      <c r="H5" s="67">
        <v>1332</v>
      </c>
      <c r="I5" s="70">
        <v>0</v>
      </c>
      <c r="J5" s="71">
        <v>125</v>
      </c>
      <c r="K5" s="70">
        <v>0</v>
      </c>
      <c r="L5" s="71">
        <v>0</v>
      </c>
      <c r="M5" s="64">
        <v>0</v>
      </c>
      <c r="N5" s="73">
        <f t="shared" si="0"/>
        <v>3157</v>
      </c>
    </row>
    <row r="6" spans="1:14" x14ac:dyDescent="0.25">
      <c r="A6" s="38">
        <v>3</v>
      </c>
      <c r="B6" s="39" t="s">
        <v>14</v>
      </c>
      <c r="C6" s="86">
        <v>7684</v>
      </c>
      <c r="D6" s="67">
        <v>30317</v>
      </c>
      <c r="E6" s="86">
        <v>8233</v>
      </c>
      <c r="F6" s="67">
        <v>27715</v>
      </c>
      <c r="G6" s="86">
        <v>6703</v>
      </c>
      <c r="H6" s="67">
        <v>28597</v>
      </c>
      <c r="I6" s="86">
        <v>2768</v>
      </c>
      <c r="J6" s="67">
        <v>13231</v>
      </c>
      <c r="K6" s="86">
        <v>12829</v>
      </c>
      <c r="L6" s="67">
        <v>3885</v>
      </c>
      <c r="M6" s="170">
        <v>6195</v>
      </c>
      <c r="N6" s="73">
        <f t="shared" si="0"/>
        <v>148157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71">
        <v>0</v>
      </c>
      <c r="E8" s="70">
        <v>0</v>
      </c>
      <c r="F8" s="71">
        <v>0</v>
      </c>
      <c r="G8" s="86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70">
        <v>0</v>
      </c>
      <c r="D9" s="67">
        <v>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0</v>
      </c>
    </row>
    <row r="10" spans="1:14" x14ac:dyDescent="0.25">
      <c r="A10" s="38">
        <v>7</v>
      </c>
      <c r="B10" s="39" t="s">
        <v>18</v>
      </c>
      <c r="C10" s="86">
        <v>3243</v>
      </c>
      <c r="D10" s="71">
        <v>0</v>
      </c>
      <c r="E10" s="70">
        <v>3</v>
      </c>
      <c r="F10" s="67">
        <v>0</v>
      </c>
      <c r="G10" s="86">
        <v>0</v>
      </c>
      <c r="H10" s="71">
        <v>30</v>
      </c>
      <c r="I10" s="70">
        <v>0</v>
      </c>
      <c r="J10" s="71">
        <v>748</v>
      </c>
      <c r="K10" s="70">
        <v>0</v>
      </c>
      <c r="L10" s="71">
        <v>0</v>
      </c>
      <c r="M10" s="64">
        <v>0</v>
      </c>
      <c r="N10" s="73">
        <f t="shared" si="0"/>
        <v>4024</v>
      </c>
    </row>
    <row r="11" spans="1:14" x14ac:dyDescent="0.25">
      <c r="A11" s="38">
        <v>8</v>
      </c>
      <c r="B11" s="39" t="s">
        <v>19</v>
      </c>
      <c r="C11" s="86">
        <v>23561</v>
      </c>
      <c r="D11" s="67">
        <v>18729</v>
      </c>
      <c r="E11" s="86">
        <v>5722</v>
      </c>
      <c r="F11" s="67">
        <v>31995</v>
      </c>
      <c r="G11" s="86">
        <v>2550</v>
      </c>
      <c r="H11" s="67">
        <v>4801</v>
      </c>
      <c r="I11" s="70">
        <v>358</v>
      </c>
      <c r="J11" s="67">
        <v>37072</v>
      </c>
      <c r="K11" s="86">
        <v>5841</v>
      </c>
      <c r="L11" s="67">
        <v>5130</v>
      </c>
      <c r="M11" s="170">
        <v>443</v>
      </c>
      <c r="N11" s="73">
        <f t="shared" si="0"/>
        <v>136202</v>
      </c>
    </row>
    <row r="12" spans="1:14" x14ac:dyDescent="0.25">
      <c r="A12" s="38">
        <v>9</v>
      </c>
      <c r="B12" s="39" t="s">
        <v>20</v>
      </c>
      <c r="C12" s="86">
        <v>78207</v>
      </c>
      <c r="D12" s="67">
        <v>60387</v>
      </c>
      <c r="E12" s="86">
        <v>5733</v>
      </c>
      <c r="F12" s="67">
        <v>29460</v>
      </c>
      <c r="G12" s="86">
        <v>15328</v>
      </c>
      <c r="H12" s="67">
        <v>7981</v>
      </c>
      <c r="I12" s="70">
        <v>908</v>
      </c>
      <c r="J12" s="67">
        <v>13260</v>
      </c>
      <c r="K12" s="86">
        <v>5353</v>
      </c>
      <c r="L12" s="67">
        <v>30851</v>
      </c>
      <c r="M12" s="170">
        <v>2041</v>
      </c>
      <c r="N12" s="73">
        <f t="shared" si="0"/>
        <v>249509</v>
      </c>
    </row>
    <row r="13" spans="1:14" x14ac:dyDescent="0.25">
      <c r="A13" s="38">
        <v>10</v>
      </c>
      <c r="B13" s="39" t="s">
        <v>21</v>
      </c>
      <c r="C13" s="86">
        <v>82002</v>
      </c>
      <c r="D13" s="67">
        <v>290441</v>
      </c>
      <c r="E13" s="86">
        <v>129907</v>
      </c>
      <c r="F13" s="67">
        <v>179906</v>
      </c>
      <c r="G13" s="86">
        <v>172272</v>
      </c>
      <c r="H13" s="67">
        <v>195011</v>
      </c>
      <c r="I13" s="86">
        <v>87159</v>
      </c>
      <c r="J13" s="67">
        <v>145850</v>
      </c>
      <c r="K13" s="86">
        <v>206296</v>
      </c>
      <c r="L13" s="67">
        <v>108694</v>
      </c>
      <c r="M13" s="170">
        <v>66826</v>
      </c>
      <c r="N13" s="73">
        <f t="shared" si="0"/>
        <v>1664364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13708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13708</v>
      </c>
    </row>
    <row r="15" spans="1:14" x14ac:dyDescent="0.25">
      <c r="A15" s="38">
        <v>12</v>
      </c>
      <c r="B15" s="39" t="s">
        <v>23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86">
        <v>2415</v>
      </c>
      <c r="D16" s="67">
        <v>3531</v>
      </c>
      <c r="E16" s="86">
        <v>814</v>
      </c>
      <c r="F16" s="67">
        <v>25594</v>
      </c>
      <c r="G16" s="86">
        <v>6338</v>
      </c>
      <c r="H16" s="67">
        <v>1298</v>
      </c>
      <c r="I16" s="70">
        <v>1</v>
      </c>
      <c r="J16" s="67">
        <v>8712</v>
      </c>
      <c r="K16" s="86">
        <v>2109</v>
      </c>
      <c r="L16" s="71">
        <v>441</v>
      </c>
      <c r="M16" s="64">
        <v>100</v>
      </c>
      <c r="N16" s="73">
        <f t="shared" si="0"/>
        <v>51353</v>
      </c>
    </row>
    <row r="17" spans="1:14" x14ac:dyDescent="0.25">
      <c r="A17" s="38">
        <v>14</v>
      </c>
      <c r="B17" s="39" t="s">
        <v>25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86">
        <v>706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706</v>
      </c>
    </row>
    <row r="19" spans="1:14" x14ac:dyDescent="0.25">
      <c r="A19" s="38">
        <v>16</v>
      </c>
      <c r="B19" s="39" t="s">
        <v>27</v>
      </c>
      <c r="C19" s="86">
        <v>0</v>
      </c>
      <c r="D19" s="67">
        <v>0</v>
      </c>
      <c r="E19" s="70">
        <v>531</v>
      </c>
      <c r="F19" s="71">
        <v>0</v>
      </c>
      <c r="G19" s="70">
        <v>0</v>
      </c>
      <c r="H19" s="71">
        <v>0</v>
      </c>
      <c r="I19" s="70">
        <v>0</v>
      </c>
      <c r="J19" s="71">
        <v>770</v>
      </c>
      <c r="K19" s="70">
        <v>0</v>
      </c>
      <c r="L19" s="71">
        <v>0</v>
      </c>
      <c r="M19" s="64">
        <v>0</v>
      </c>
      <c r="N19" s="73">
        <f t="shared" si="0"/>
        <v>1301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5">
        <v>1623</v>
      </c>
      <c r="D21" s="169">
        <v>6878</v>
      </c>
      <c r="E21" s="95">
        <v>2923</v>
      </c>
      <c r="F21" s="169">
        <v>6495</v>
      </c>
      <c r="G21" s="95">
        <v>0</v>
      </c>
      <c r="H21" s="169">
        <v>5497</v>
      </c>
      <c r="I21" s="87">
        <v>292</v>
      </c>
      <c r="J21" s="169">
        <v>2294</v>
      </c>
      <c r="K21" s="95">
        <v>3060</v>
      </c>
      <c r="L21" s="169">
        <v>434</v>
      </c>
      <c r="M21" s="171">
        <v>1572</v>
      </c>
      <c r="N21" s="173">
        <f t="shared" si="0"/>
        <v>31068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206904</v>
      </c>
      <c r="D22" s="50">
        <f>SUM(D4:D21)</f>
        <v>436333</v>
      </c>
      <c r="E22" s="49">
        <f t="shared" si="1"/>
        <v>161633</v>
      </c>
      <c r="F22" s="50">
        <f t="shared" si="1"/>
        <v>306852</v>
      </c>
      <c r="G22" s="101">
        <f t="shared" si="1"/>
        <v>209866</v>
      </c>
      <c r="H22" s="50">
        <f t="shared" si="1"/>
        <v>257832</v>
      </c>
      <c r="I22" s="49">
        <f>SUM(I4:I21)</f>
        <v>93422</v>
      </c>
      <c r="J22" s="50">
        <f t="shared" si="1"/>
        <v>231567</v>
      </c>
      <c r="K22" s="101">
        <f t="shared" si="1"/>
        <v>238338</v>
      </c>
      <c r="L22" s="50">
        <f t="shared" si="1"/>
        <v>150976</v>
      </c>
      <c r="M22" s="65">
        <f t="shared" si="1"/>
        <v>82841</v>
      </c>
      <c r="N22" s="47">
        <f>SUM(N4:N21)</f>
        <v>2376564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4"/>
      <c r="J23" s="1"/>
      <c r="K23" s="1"/>
      <c r="L23" s="1"/>
      <c r="M23" s="1"/>
      <c r="N23" s="1"/>
    </row>
    <row r="24" spans="1:14" ht="15.75" thickBot="1" x14ac:dyDescent="0.3">
      <c r="A24" s="323" t="s">
        <v>31</v>
      </c>
      <c r="B24" s="324"/>
      <c r="C24" s="56">
        <f>C22/N22</f>
        <v>8.7060142289456549E-2</v>
      </c>
      <c r="D24" s="55">
        <f>D22/N22</f>
        <v>0.18359825361319956</v>
      </c>
      <c r="E24" s="56">
        <f>E22/N22</f>
        <v>6.8011212826584941E-2</v>
      </c>
      <c r="F24" s="55">
        <f>F22/N22</f>
        <v>0.12911581594268026</v>
      </c>
      <c r="G24" s="56">
        <f>G22/N22</f>
        <v>8.8306479438382476E-2</v>
      </c>
      <c r="H24" s="55">
        <f>H22/N22</f>
        <v>0.10848939898104995</v>
      </c>
      <c r="I24" s="56">
        <f>I22/N22</f>
        <v>3.930969248040448E-2</v>
      </c>
      <c r="J24" s="55">
        <f>J22/N22</f>
        <v>9.7437729427863079E-2</v>
      </c>
      <c r="K24" s="56">
        <f>K22/N22</f>
        <v>0.1002868006079365</v>
      </c>
      <c r="L24" s="55">
        <f>L22/N22</f>
        <v>6.3527007898798435E-2</v>
      </c>
      <c r="M24" s="56">
        <f>M22/N22</f>
        <v>3.4857466493643761E-2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2" t="s">
        <v>0</v>
      </c>
      <c r="B26" s="308" t="s">
        <v>1</v>
      </c>
      <c r="C26" s="314" t="s">
        <v>90</v>
      </c>
      <c r="D26" s="315"/>
      <c r="E26" s="315"/>
      <c r="F26" s="315"/>
      <c r="G26" s="316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3"/>
      <c r="B27" s="309"/>
      <c r="C27" s="268" t="s">
        <v>11</v>
      </c>
      <c r="D27" s="185" t="s">
        <v>32</v>
      </c>
      <c r="E27" s="268" t="s">
        <v>7</v>
      </c>
      <c r="F27" s="185" t="s">
        <v>9</v>
      </c>
      <c r="G27" s="266" t="s">
        <v>4</v>
      </c>
      <c r="H27" s="313"/>
      <c r="I27" s="1"/>
      <c r="J27" s="111"/>
      <c r="K27" s="292" t="s">
        <v>33</v>
      </c>
      <c r="L27" s="293"/>
      <c r="M27" s="162">
        <f>N22</f>
        <v>2376564</v>
      </c>
      <c r="N27" s="163">
        <f>M27/M29</f>
        <v>0.98353222786708583</v>
      </c>
    </row>
    <row r="28" spans="1:14" ht="15.75" thickBot="1" x14ac:dyDescent="0.3">
      <c r="A28" s="26">
        <v>19</v>
      </c>
      <c r="B28" s="186" t="s">
        <v>34</v>
      </c>
      <c r="C28" s="161">
        <v>4065</v>
      </c>
      <c r="D28" s="59">
        <v>29650</v>
      </c>
      <c r="E28" s="161">
        <v>4877</v>
      </c>
      <c r="F28" s="59">
        <v>1200</v>
      </c>
      <c r="G28" s="161">
        <v>0</v>
      </c>
      <c r="H28" s="59">
        <f>SUM(C28:G28)</f>
        <v>39792</v>
      </c>
      <c r="I28" s="1"/>
      <c r="J28" s="111"/>
      <c r="K28" s="292" t="s">
        <v>34</v>
      </c>
      <c r="L28" s="293"/>
      <c r="M28" s="241">
        <f>H28</f>
        <v>39792</v>
      </c>
      <c r="N28" s="164">
        <f>M28/M29</f>
        <v>1.6467772132914189E-2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1"/>
      <c r="K29" s="292" t="s">
        <v>3</v>
      </c>
      <c r="L29" s="293"/>
      <c r="M29" s="242">
        <f>M27+M28</f>
        <v>2416356</v>
      </c>
      <c r="N29" s="166">
        <f>M29/M29</f>
        <v>1</v>
      </c>
    </row>
    <row r="30" spans="1:14" ht="15.75" thickBot="1" x14ac:dyDescent="0.3">
      <c r="A30" s="296" t="s">
        <v>35</v>
      </c>
      <c r="B30" s="297"/>
      <c r="C30" s="27">
        <f>C28/H28</f>
        <v>0.1021562123039807</v>
      </c>
      <c r="D30" s="112">
        <f>D28/H28</f>
        <v>0.74512464817048651</v>
      </c>
      <c r="E30" s="27">
        <f>E28/H28</f>
        <v>0.12256232408524327</v>
      </c>
      <c r="F30" s="112">
        <f>F28/H28</f>
        <v>3.0156815440289506E-2</v>
      </c>
      <c r="G30" s="27">
        <f>G28/H28</f>
        <v>0</v>
      </c>
      <c r="H30" s="112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25" t="s">
        <v>101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68"/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46" t="s">
        <v>69</v>
      </c>
      <c r="D3" s="348" t="s">
        <v>4</v>
      </c>
      <c r="E3" s="350" t="s">
        <v>5</v>
      </c>
      <c r="F3" s="348" t="s">
        <v>6</v>
      </c>
      <c r="G3" s="350" t="s">
        <v>7</v>
      </c>
      <c r="H3" s="348" t="s">
        <v>8</v>
      </c>
      <c r="I3" s="350" t="s">
        <v>93</v>
      </c>
      <c r="J3" s="330" t="s">
        <v>9</v>
      </c>
      <c r="K3" s="356" t="s">
        <v>38</v>
      </c>
      <c r="L3" s="330" t="s">
        <v>94</v>
      </c>
      <c r="M3" s="352" t="s">
        <v>11</v>
      </c>
      <c r="N3" s="344"/>
    </row>
    <row r="4" spans="1:14" ht="15.75" thickBot="1" x14ac:dyDescent="0.3">
      <c r="A4" s="351"/>
      <c r="B4" s="345"/>
      <c r="C4" s="347"/>
      <c r="D4" s="349"/>
      <c r="E4" s="351"/>
      <c r="F4" s="349"/>
      <c r="G4" s="351"/>
      <c r="H4" s="349"/>
      <c r="I4" s="351"/>
      <c r="J4" s="351"/>
      <c r="K4" s="357"/>
      <c r="L4" s="351"/>
      <c r="M4" s="353"/>
      <c r="N4" s="345"/>
    </row>
    <row r="5" spans="1:14" x14ac:dyDescent="0.25">
      <c r="A5" s="36">
        <v>1</v>
      </c>
      <c r="B5" s="37" t="s">
        <v>39</v>
      </c>
      <c r="C5" s="168">
        <v>22812</v>
      </c>
      <c r="D5" s="93">
        <v>45613</v>
      </c>
      <c r="E5" s="168">
        <v>29602</v>
      </c>
      <c r="F5" s="93">
        <v>28144</v>
      </c>
      <c r="G5" s="168">
        <v>41168</v>
      </c>
      <c r="H5" s="177">
        <v>34673</v>
      </c>
      <c r="I5" s="168">
        <v>25629</v>
      </c>
      <c r="J5" s="93">
        <v>38188</v>
      </c>
      <c r="K5" s="168">
        <v>36295</v>
      </c>
      <c r="L5" s="93">
        <v>24142</v>
      </c>
      <c r="M5" s="168">
        <v>23209</v>
      </c>
      <c r="N5" s="172">
        <f t="shared" ref="N5:N17" si="0">SUM(C5:M5)</f>
        <v>349475</v>
      </c>
    </row>
    <row r="6" spans="1:14" x14ac:dyDescent="0.25">
      <c r="A6" s="38">
        <v>2</v>
      </c>
      <c r="B6" s="39" t="s">
        <v>40</v>
      </c>
      <c r="C6" s="86">
        <v>2300</v>
      </c>
      <c r="D6" s="67">
        <v>5287</v>
      </c>
      <c r="E6" s="86">
        <v>3008</v>
      </c>
      <c r="F6" s="67">
        <v>4185</v>
      </c>
      <c r="G6" s="86">
        <v>3494</v>
      </c>
      <c r="H6" s="67">
        <v>3092</v>
      </c>
      <c r="I6" s="86">
        <v>2454</v>
      </c>
      <c r="J6" s="67">
        <v>4016</v>
      </c>
      <c r="K6" s="86">
        <v>3935</v>
      </c>
      <c r="L6" s="67">
        <v>2119</v>
      </c>
      <c r="M6" s="86">
        <v>2528</v>
      </c>
      <c r="N6" s="73">
        <f t="shared" si="0"/>
        <v>36418</v>
      </c>
    </row>
    <row r="7" spans="1:14" x14ac:dyDescent="0.25">
      <c r="A7" s="38">
        <v>3</v>
      </c>
      <c r="B7" s="39" t="s">
        <v>41</v>
      </c>
      <c r="C7" s="70">
        <v>166</v>
      </c>
      <c r="D7" s="71">
        <v>357</v>
      </c>
      <c r="E7" s="70">
        <v>193</v>
      </c>
      <c r="F7" s="71">
        <v>256</v>
      </c>
      <c r="G7" s="70">
        <v>275</v>
      </c>
      <c r="H7" s="71">
        <v>714</v>
      </c>
      <c r="I7" s="70">
        <v>117</v>
      </c>
      <c r="J7" s="71">
        <v>402</v>
      </c>
      <c r="K7" s="70">
        <v>353</v>
      </c>
      <c r="L7" s="71">
        <v>186</v>
      </c>
      <c r="M7" s="70">
        <v>108</v>
      </c>
      <c r="N7" s="73">
        <f t="shared" si="0"/>
        <v>3127</v>
      </c>
    </row>
    <row r="8" spans="1:14" x14ac:dyDescent="0.25">
      <c r="A8" s="38">
        <v>4</v>
      </c>
      <c r="B8" s="39" t="s">
        <v>42</v>
      </c>
      <c r="C8" s="70">
        <v>222</v>
      </c>
      <c r="D8" s="71">
        <v>320</v>
      </c>
      <c r="E8" s="70">
        <v>147</v>
      </c>
      <c r="F8" s="67">
        <v>267</v>
      </c>
      <c r="G8" s="86">
        <v>609</v>
      </c>
      <c r="H8" s="71">
        <v>222</v>
      </c>
      <c r="I8" s="70">
        <v>195</v>
      </c>
      <c r="J8" s="71">
        <v>247</v>
      </c>
      <c r="K8" s="86">
        <v>470</v>
      </c>
      <c r="L8" s="71">
        <v>187</v>
      </c>
      <c r="M8" s="70">
        <v>206</v>
      </c>
      <c r="N8" s="73">
        <f t="shared" si="0"/>
        <v>3092</v>
      </c>
    </row>
    <row r="9" spans="1:14" x14ac:dyDescent="0.25">
      <c r="A9" s="38">
        <v>5</v>
      </c>
      <c r="B9" s="39" t="s">
        <v>43</v>
      </c>
      <c r="C9" s="70">
        <v>25</v>
      </c>
      <c r="D9" s="71">
        <v>31</v>
      </c>
      <c r="E9" s="70">
        <v>155</v>
      </c>
      <c r="F9" s="71">
        <v>31</v>
      </c>
      <c r="G9" s="70">
        <v>57</v>
      </c>
      <c r="H9" s="71">
        <v>21</v>
      </c>
      <c r="I9" s="70">
        <v>26</v>
      </c>
      <c r="J9" s="71">
        <v>43</v>
      </c>
      <c r="K9" s="87">
        <v>91</v>
      </c>
      <c r="L9" s="71">
        <v>60</v>
      </c>
      <c r="M9" s="70">
        <v>25</v>
      </c>
      <c r="N9" s="39">
        <f t="shared" si="0"/>
        <v>565</v>
      </c>
    </row>
    <row r="10" spans="1:14" x14ac:dyDescent="0.25">
      <c r="A10" s="38">
        <v>6</v>
      </c>
      <c r="B10" s="39" t="s">
        <v>44</v>
      </c>
      <c r="C10" s="86">
        <v>1321</v>
      </c>
      <c r="D10" s="67">
        <v>2651</v>
      </c>
      <c r="E10" s="86">
        <v>1507</v>
      </c>
      <c r="F10" s="67">
        <v>2379</v>
      </c>
      <c r="G10" s="86">
        <v>2187</v>
      </c>
      <c r="H10" s="67">
        <v>1921</v>
      </c>
      <c r="I10" s="86">
        <v>1194</v>
      </c>
      <c r="J10" s="67">
        <v>2008</v>
      </c>
      <c r="K10" s="86">
        <v>2406</v>
      </c>
      <c r="L10" s="67">
        <v>958</v>
      </c>
      <c r="M10" s="86">
        <v>2037</v>
      </c>
      <c r="N10" s="73">
        <f t="shared" si="0"/>
        <v>20569</v>
      </c>
    </row>
    <row r="11" spans="1:14" x14ac:dyDescent="0.25">
      <c r="A11" s="38">
        <v>7</v>
      </c>
      <c r="B11" s="39" t="s">
        <v>45</v>
      </c>
      <c r="C11" s="70">
        <v>566</v>
      </c>
      <c r="D11" s="67">
        <v>1581</v>
      </c>
      <c r="E11" s="70">
        <v>595</v>
      </c>
      <c r="F11" s="71">
        <v>905</v>
      </c>
      <c r="G11" s="70">
        <v>785</v>
      </c>
      <c r="H11" s="71">
        <v>572</v>
      </c>
      <c r="I11" s="70">
        <v>440</v>
      </c>
      <c r="J11" s="67">
        <v>647</v>
      </c>
      <c r="K11" s="85">
        <v>1133</v>
      </c>
      <c r="L11" s="71">
        <v>321</v>
      </c>
      <c r="M11" s="70">
        <v>577</v>
      </c>
      <c r="N11" s="73">
        <f t="shared" si="0"/>
        <v>8122</v>
      </c>
    </row>
    <row r="12" spans="1:14" x14ac:dyDescent="0.25">
      <c r="A12" s="38">
        <v>8</v>
      </c>
      <c r="B12" s="39" t="s">
        <v>46</v>
      </c>
      <c r="C12" s="70">
        <v>66</v>
      </c>
      <c r="D12" s="71">
        <v>107</v>
      </c>
      <c r="E12" s="70">
        <v>198</v>
      </c>
      <c r="F12" s="71">
        <v>80</v>
      </c>
      <c r="G12" s="70">
        <v>122</v>
      </c>
      <c r="H12" s="71">
        <v>79</v>
      </c>
      <c r="I12" s="70">
        <v>77</v>
      </c>
      <c r="J12" s="71">
        <v>129</v>
      </c>
      <c r="K12" s="70">
        <v>255</v>
      </c>
      <c r="L12" s="71">
        <v>86</v>
      </c>
      <c r="M12" s="70">
        <v>61</v>
      </c>
      <c r="N12" s="73">
        <f t="shared" si="0"/>
        <v>1260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740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740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37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37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27515</v>
      </c>
      <c r="D18" s="50">
        <f t="shared" si="1"/>
        <v>55947</v>
      </c>
      <c r="E18" s="49">
        <f t="shared" si="1"/>
        <v>35405</v>
      </c>
      <c r="F18" s="50">
        <f t="shared" si="1"/>
        <v>36247</v>
      </c>
      <c r="G18" s="49">
        <f>SUM(G5:G17)</f>
        <v>48697</v>
      </c>
      <c r="H18" s="50">
        <f t="shared" si="1"/>
        <v>42034</v>
      </c>
      <c r="I18" s="49">
        <f t="shared" si="1"/>
        <v>30132</v>
      </c>
      <c r="J18" s="50">
        <f t="shared" si="1"/>
        <v>45680</v>
      </c>
      <c r="K18" s="49">
        <f t="shared" si="1"/>
        <v>44938</v>
      </c>
      <c r="L18" s="50">
        <f t="shared" si="1"/>
        <v>28059</v>
      </c>
      <c r="M18" s="49">
        <f t="shared" si="1"/>
        <v>28751</v>
      </c>
      <c r="N18" s="47">
        <f>SUM(N5:N17)</f>
        <v>423405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3" t="s">
        <v>53</v>
      </c>
      <c r="B20" s="324"/>
      <c r="C20" s="56">
        <f>C18/N18</f>
        <v>6.4985061584062545E-2</v>
      </c>
      <c r="D20" s="55">
        <f>D18/N18</f>
        <v>0.13213589825344529</v>
      </c>
      <c r="E20" s="56">
        <f>E18/N18</f>
        <v>8.3619702176403202E-2</v>
      </c>
      <c r="F20" s="55">
        <f>F18/N18</f>
        <v>8.5608341894876067E-2</v>
      </c>
      <c r="G20" s="56">
        <f>G18/N18</f>
        <v>0.11501281279153529</v>
      </c>
      <c r="H20" s="55">
        <f>H18/N18</f>
        <v>9.9276106800817179E-2</v>
      </c>
      <c r="I20" s="56">
        <f>I18/N18</f>
        <v>7.1165904984589218E-2</v>
      </c>
      <c r="J20" s="55">
        <f>J18/N18</f>
        <v>0.10788724743448944</v>
      </c>
      <c r="K20" s="56">
        <f>K18/N18</f>
        <v>0.10613478820514638</v>
      </c>
      <c r="L20" s="55">
        <f>L18/N18</f>
        <v>6.6269883444928609E-2</v>
      </c>
      <c r="M20" s="56">
        <f>M18/N18</f>
        <v>6.7904252429706782E-2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175"/>
      <c r="B1" s="31"/>
      <c r="C1" s="325" t="s">
        <v>102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240" t="s">
        <v>52</v>
      </c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59" t="s">
        <v>69</v>
      </c>
      <c r="D3" s="330" t="s">
        <v>4</v>
      </c>
      <c r="E3" s="350" t="s">
        <v>5</v>
      </c>
      <c r="F3" s="330" t="s">
        <v>6</v>
      </c>
      <c r="G3" s="350" t="s">
        <v>7</v>
      </c>
      <c r="H3" s="330" t="s">
        <v>8</v>
      </c>
      <c r="I3" s="350" t="s">
        <v>93</v>
      </c>
      <c r="J3" s="330" t="s">
        <v>9</v>
      </c>
      <c r="K3" s="365" t="s">
        <v>38</v>
      </c>
      <c r="L3" s="330" t="s">
        <v>94</v>
      </c>
      <c r="M3" s="350" t="s">
        <v>11</v>
      </c>
      <c r="N3" s="344"/>
    </row>
    <row r="4" spans="1:14" x14ac:dyDescent="0.25">
      <c r="A4" s="363"/>
      <c r="B4" s="358"/>
      <c r="C4" s="360"/>
      <c r="D4" s="358"/>
      <c r="E4" s="362"/>
      <c r="F4" s="358"/>
      <c r="G4" s="362"/>
      <c r="H4" s="358"/>
      <c r="I4" s="362"/>
      <c r="J4" s="358"/>
      <c r="K4" s="366"/>
      <c r="L4" s="358"/>
      <c r="M4" s="362"/>
      <c r="N4" s="358"/>
    </row>
    <row r="5" spans="1:14" ht="5.25" customHeight="1" thickBot="1" x14ac:dyDescent="0.3">
      <c r="A5" s="351"/>
      <c r="B5" s="345"/>
      <c r="C5" s="361"/>
      <c r="D5" s="351"/>
      <c r="E5" s="351"/>
      <c r="F5" s="351"/>
      <c r="G5" s="351"/>
      <c r="H5" s="351"/>
      <c r="I5" s="351"/>
      <c r="J5" s="351"/>
      <c r="K5" s="367"/>
      <c r="L5" s="351"/>
      <c r="M5" s="351"/>
      <c r="N5" s="345"/>
    </row>
    <row r="6" spans="1:14" x14ac:dyDescent="0.25">
      <c r="A6" s="36">
        <v>1</v>
      </c>
      <c r="B6" s="37" t="s">
        <v>39</v>
      </c>
      <c r="C6" s="85">
        <v>111867</v>
      </c>
      <c r="D6" s="93">
        <v>245912</v>
      </c>
      <c r="E6" s="168">
        <v>155391</v>
      </c>
      <c r="F6" s="184">
        <v>153638</v>
      </c>
      <c r="G6" s="207">
        <v>225509</v>
      </c>
      <c r="H6" s="184">
        <v>183690</v>
      </c>
      <c r="I6" s="207">
        <v>138897</v>
      </c>
      <c r="J6" s="184">
        <v>198270</v>
      </c>
      <c r="K6" s="207">
        <v>186617</v>
      </c>
      <c r="L6" s="184">
        <v>130103</v>
      </c>
      <c r="M6" s="207">
        <v>122505</v>
      </c>
      <c r="N6" s="172">
        <f t="shared" ref="N6:N16" si="0">SUM(C6:M6)</f>
        <v>1852399</v>
      </c>
    </row>
    <row r="7" spans="1:14" x14ac:dyDescent="0.25">
      <c r="A7" s="38">
        <v>2</v>
      </c>
      <c r="B7" s="39" t="s">
        <v>40</v>
      </c>
      <c r="C7" s="86">
        <v>27795</v>
      </c>
      <c r="D7" s="67">
        <v>67295</v>
      </c>
      <c r="E7" s="86">
        <v>35086</v>
      </c>
      <c r="F7" s="73">
        <v>48815</v>
      </c>
      <c r="G7" s="208">
        <v>39364</v>
      </c>
      <c r="H7" s="73">
        <v>35562</v>
      </c>
      <c r="I7" s="208">
        <v>27052</v>
      </c>
      <c r="J7" s="73">
        <v>41011</v>
      </c>
      <c r="K7" s="208">
        <v>48373</v>
      </c>
      <c r="L7" s="73">
        <v>22524</v>
      </c>
      <c r="M7" s="208">
        <v>28685</v>
      </c>
      <c r="N7" s="73">
        <f t="shared" si="0"/>
        <v>421562</v>
      </c>
    </row>
    <row r="8" spans="1:14" x14ac:dyDescent="0.25">
      <c r="A8" s="38">
        <v>3</v>
      </c>
      <c r="B8" s="39" t="s">
        <v>41</v>
      </c>
      <c r="C8" s="86">
        <v>3117</v>
      </c>
      <c r="D8" s="67">
        <v>8227</v>
      </c>
      <c r="E8" s="86">
        <v>4019</v>
      </c>
      <c r="F8" s="73">
        <v>5349</v>
      </c>
      <c r="G8" s="208">
        <v>6129</v>
      </c>
      <c r="H8" s="73">
        <v>5542</v>
      </c>
      <c r="I8" s="208">
        <v>5373</v>
      </c>
      <c r="J8" s="73">
        <v>10083</v>
      </c>
      <c r="K8" s="208">
        <v>7390</v>
      </c>
      <c r="L8" s="73">
        <v>3954</v>
      </c>
      <c r="M8" s="208">
        <v>2099</v>
      </c>
      <c r="N8" s="73">
        <f t="shared" si="0"/>
        <v>61282</v>
      </c>
    </row>
    <row r="9" spans="1:14" x14ac:dyDescent="0.25">
      <c r="A9" s="38">
        <v>4</v>
      </c>
      <c r="B9" s="39" t="s">
        <v>42</v>
      </c>
      <c r="C9" s="70">
        <v>180</v>
      </c>
      <c r="D9" s="71">
        <v>218</v>
      </c>
      <c r="E9" s="70">
        <v>104</v>
      </c>
      <c r="F9" s="39">
        <v>224</v>
      </c>
      <c r="G9" s="208">
        <v>412</v>
      </c>
      <c r="H9" s="39">
        <v>168</v>
      </c>
      <c r="I9" s="60">
        <v>130</v>
      </c>
      <c r="J9" s="39">
        <v>198</v>
      </c>
      <c r="K9" s="208">
        <v>365</v>
      </c>
      <c r="L9" s="39">
        <v>134</v>
      </c>
      <c r="M9" s="60">
        <v>147</v>
      </c>
      <c r="N9" s="73">
        <f t="shared" si="0"/>
        <v>2280</v>
      </c>
    </row>
    <row r="10" spans="1:14" x14ac:dyDescent="0.25">
      <c r="A10" s="38">
        <v>5</v>
      </c>
      <c r="B10" s="39" t="s">
        <v>43</v>
      </c>
      <c r="C10" s="70">
        <v>67</v>
      </c>
      <c r="D10" s="71">
        <v>97</v>
      </c>
      <c r="E10" s="70">
        <v>360</v>
      </c>
      <c r="F10" s="39">
        <v>131</v>
      </c>
      <c r="G10" s="60">
        <v>183</v>
      </c>
      <c r="H10" s="39">
        <v>62</v>
      </c>
      <c r="I10" s="60">
        <v>83</v>
      </c>
      <c r="J10" s="39">
        <v>122</v>
      </c>
      <c r="K10" s="209">
        <v>254</v>
      </c>
      <c r="L10" s="39">
        <v>180</v>
      </c>
      <c r="M10" s="60">
        <v>77</v>
      </c>
      <c r="N10" s="73">
        <f t="shared" si="0"/>
        <v>1616</v>
      </c>
    </row>
    <row r="11" spans="1:14" x14ac:dyDescent="0.25">
      <c r="A11" s="38">
        <v>6</v>
      </c>
      <c r="B11" s="39" t="s">
        <v>44</v>
      </c>
      <c r="C11" s="86">
        <v>1769</v>
      </c>
      <c r="D11" s="67">
        <v>4563</v>
      </c>
      <c r="E11" s="86">
        <v>2275</v>
      </c>
      <c r="F11" s="73">
        <v>4164</v>
      </c>
      <c r="G11" s="208">
        <v>2830</v>
      </c>
      <c r="H11" s="73">
        <v>2682</v>
      </c>
      <c r="I11" s="208">
        <v>1781</v>
      </c>
      <c r="J11" s="73">
        <v>2646</v>
      </c>
      <c r="K11" s="208">
        <v>3465</v>
      </c>
      <c r="L11" s="73">
        <v>1237</v>
      </c>
      <c r="M11" s="208">
        <v>3293</v>
      </c>
      <c r="N11" s="73">
        <f t="shared" si="0"/>
        <v>30705</v>
      </c>
    </row>
    <row r="12" spans="1:14" x14ac:dyDescent="0.25">
      <c r="A12" s="38">
        <v>7</v>
      </c>
      <c r="B12" s="39" t="s">
        <v>45</v>
      </c>
      <c r="C12" s="70">
        <v>192</v>
      </c>
      <c r="D12" s="71">
        <v>511</v>
      </c>
      <c r="E12" s="70">
        <v>199</v>
      </c>
      <c r="F12" s="39">
        <v>298</v>
      </c>
      <c r="G12" s="60">
        <v>248</v>
      </c>
      <c r="H12" s="39">
        <v>194</v>
      </c>
      <c r="I12" s="60">
        <v>166</v>
      </c>
      <c r="J12" s="39">
        <v>202</v>
      </c>
      <c r="K12" s="210">
        <v>365</v>
      </c>
      <c r="L12" s="39">
        <v>103</v>
      </c>
      <c r="M12" s="60">
        <v>180</v>
      </c>
      <c r="N12" s="73">
        <f t="shared" si="0"/>
        <v>2658</v>
      </c>
    </row>
    <row r="13" spans="1:14" x14ac:dyDescent="0.25">
      <c r="A13" s="38">
        <v>8</v>
      </c>
      <c r="B13" s="39" t="s">
        <v>46</v>
      </c>
      <c r="C13" s="70">
        <v>192</v>
      </c>
      <c r="D13" s="71">
        <v>405</v>
      </c>
      <c r="E13" s="70">
        <v>678</v>
      </c>
      <c r="F13" s="39">
        <v>320</v>
      </c>
      <c r="G13" s="60">
        <v>408</v>
      </c>
      <c r="H13" s="39">
        <v>316</v>
      </c>
      <c r="I13" s="60">
        <v>280</v>
      </c>
      <c r="J13" s="39">
        <v>453</v>
      </c>
      <c r="K13" s="208">
        <v>1148</v>
      </c>
      <c r="L13" s="39">
        <v>331</v>
      </c>
      <c r="M13" s="60">
        <v>213</v>
      </c>
      <c r="N13" s="73">
        <f t="shared" si="0"/>
        <v>4744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684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684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211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211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145390</v>
      </c>
      <c r="D19" s="50">
        <f>SUM(D6:D18)</f>
        <v>327228</v>
      </c>
      <c r="E19" s="49">
        <f t="shared" si="1"/>
        <v>198112</v>
      </c>
      <c r="F19" s="47">
        <f>SUM(F6:F18)</f>
        <v>212939</v>
      </c>
      <c r="G19" s="49">
        <f t="shared" si="1"/>
        <v>275083</v>
      </c>
      <c r="H19" s="47">
        <f t="shared" si="1"/>
        <v>228900</v>
      </c>
      <c r="I19" s="48">
        <f t="shared" si="1"/>
        <v>173762</v>
      </c>
      <c r="J19" s="47">
        <f t="shared" si="1"/>
        <v>252985</v>
      </c>
      <c r="K19" s="48">
        <f t="shared" si="1"/>
        <v>247977</v>
      </c>
      <c r="L19" s="47">
        <f t="shared" si="1"/>
        <v>158566</v>
      </c>
      <c r="M19" s="48">
        <f t="shared" si="1"/>
        <v>157199</v>
      </c>
      <c r="N19" s="47">
        <f t="shared" si="1"/>
        <v>2378141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3" t="s">
        <v>53</v>
      </c>
      <c r="B21" s="364"/>
      <c r="C21" s="74">
        <f>C19/N19</f>
        <v>6.1135988152090225E-2</v>
      </c>
      <c r="D21" s="75">
        <f>D19/N19</f>
        <v>0.13759823324184731</v>
      </c>
      <c r="E21" s="56">
        <f>E19/N19</f>
        <v>8.3305405356536896E-2</v>
      </c>
      <c r="F21" s="75">
        <f>F19/N19</f>
        <v>8.9540107167741523E-2</v>
      </c>
      <c r="G21" s="56">
        <f>G19/N19</f>
        <v>0.11567144252590573</v>
      </c>
      <c r="H21" s="75">
        <f>H19/N19</f>
        <v>9.6251652025678883E-2</v>
      </c>
      <c r="I21" s="56">
        <f>I19/N19</f>
        <v>7.3066315243713473E-2</v>
      </c>
      <c r="J21" s="75">
        <f>J19/N19</f>
        <v>0.10637931056232579</v>
      </c>
      <c r="K21" s="56">
        <f>K19/N19</f>
        <v>0.10427346402084653</v>
      </c>
      <c r="L21" s="75">
        <f>L19/N19</f>
        <v>6.667645021888946E-2</v>
      </c>
      <c r="M21" s="76">
        <f>M19/N19</f>
        <v>6.6101631484424175E-2</v>
      </c>
      <c r="N21" s="243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25" t="s">
        <v>103</v>
      </c>
      <c r="D1" s="326"/>
      <c r="E1" s="326"/>
      <c r="F1" s="326"/>
      <c r="G1" s="326"/>
      <c r="H1" s="326"/>
      <c r="I1" s="326"/>
      <c r="J1" s="327"/>
      <c r="K1" s="327"/>
      <c r="L1" s="31"/>
      <c r="M1" s="31"/>
      <c r="N1" s="68"/>
    </row>
    <row r="2" spans="1:14" ht="15.75" thickBot="1" x14ac:dyDescent="0.3">
      <c r="A2" s="328" t="s">
        <v>0</v>
      </c>
      <c r="B2" s="330" t="s">
        <v>1</v>
      </c>
      <c r="C2" s="343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30" t="s">
        <v>3</v>
      </c>
    </row>
    <row r="3" spans="1:14" x14ac:dyDescent="0.25">
      <c r="A3" s="354"/>
      <c r="B3" s="355"/>
      <c r="C3" s="359" t="s">
        <v>69</v>
      </c>
      <c r="D3" s="330" t="s">
        <v>4</v>
      </c>
      <c r="E3" s="350" t="s">
        <v>5</v>
      </c>
      <c r="F3" s="368" t="s">
        <v>6</v>
      </c>
      <c r="G3" s="350" t="s">
        <v>7</v>
      </c>
      <c r="H3" s="348" t="s">
        <v>8</v>
      </c>
      <c r="I3" s="350" t="s">
        <v>93</v>
      </c>
      <c r="J3" s="348" t="s">
        <v>9</v>
      </c>
      <c r="K3" s="359" t="s">
        <v>10</v>
      </c>
      <c r="L3" s="330" t="s">
        <v>94</v>
      </c>
      <c r="M3" s="350" t="s">
        <v>11</v>
      </c>
      <c r="N3" s="344"/>
    </row>
    <row r="4" spans="1:14" ht="15.75" thickBot="1" x14ac:dyDescent="0.3">
      <c r="A4" s="351"/>
      <c r="B4" s="345"/>
      <c r="C4" s="361"/>
      <c r="D4" s="351"/>
      <c r="E4" s="351"/>
      <c r="F4" s="369"/>
      <c r="G4" s="351"/>
      <c r="H4" s="349"/>
      <c r="I4" s="351"/>
      <c r="J4" s="349"/>
      <c r="K4" s="361"/>
      <c r="L4" s="351"/>
      <c r="M4" s="351"/>
      <c r="N4" s="345"/>
    </row>
    <row r="5" spans="1:14" x14ac:dyDescent="0.25">
      <c r="A5" s="36">
        <v>1</v>
      </c>
      <c r="B5" s="37" t="s">
        <v>39</v>
      </c>
      <c r="C5" s="86">
        <v>7945</v>
      </c>
      <c r="D5" s="172">
        <v>20838</v>
      </c>
      <c r="E5" s="85">
        <v>11375</v>
      </c>
      <c r="F5" s="93">
        <v>13196</v>
      </c>
      <c r="G5" s="85">
        <v>16631</v>
      </c>
      <c r="H5" s="93">
        <v>15788</v>
      </c>
      <c r="I5" s="85">
        <v>10374</v>
      </c>
      <c r="J5" s="93">
        <v>17390</v>
      </c>
      <c r="K5" s="86">
        <v>14966</v>
      </c>
      <c r="L5" s="93">
        <v>9120</v>
      </c>
      <c r="M5" s="85">
        <v>9705</v>
      </c>
      <c r="N5" s="172">
        <f t="shared" ref="N5:N12" si="0">SUM(C5:M5)</f>
        <v>147328</v>
      </c>
    </row>
    <row r="6" spans="1:14" x14ac:dyDescent="0.25">
      <c r="A6" s="38">
        <v>2</v>
      </c>
      <c r="B6" s="39" t="s">
        <v>40</v>
      </c>
      <c r="C6" s="86">
        <v>456</v>
      </c>
      <c r="D6" s="73">
        <v>1467</v>
      </c>
      <c r="E6" s="86">
        <v>497</v>
      </c>
      <c r="F6" s="67">
        <v>916</v>
      </c>
      <c r="G6" s="86">
        <v>465</v>
      </c>
      <c r="H6" s="67">
        <v>531</v>
      </c>
      <c r="I6" s="86">
        <v>312</v>
      </c>
      <c r="J6" s="67">
        <v>508</v>
      </c>
      <c r="K6" s="70">
        <v>970</v>
      </c>
      <c r="L6" s="67">
        <v>221</v>
      </c>
      <c r="M6" s="86">
        <v>511</v>
      </c>
      <c r="N6" s="73">
        <f t="shared" si="0"/>
        <v>6854</v>
      </c>
    </row>
    <row r="7" spans="1:14" x14ac:dyDescent="0.25">
      <c r="A7" s="38">
        <v>3</v>
      </c>
      <c r="B7" s="39" t="s">
        <v>41</v>
      </c>
      <c r="C7" s="70">
        <v>27</v>
      </c>
      <c r="D7" s="73">
        <v>127</v>
      </c>
      <c r="E7" s="86">
        <v>51</v>
      </c>
      <c r="F7" s="67">
        <v>103</v>
      </c>
      <c r="G7" s="86">
        <v>74</v>
      </c>
      <c r="H7" s="71">
        <v>617</v>
      </c>
      <c r="I7" s="70">
        <v>92</v>
      </c>
      <c r="J7" s="67">
        <v>62</v>
      </c>
      <c r="K7" s="70">
        <v>111</v>
      </c>
      <c r="L7" s="67">
        <v>60</v>
      </c>
      <c r="M7" s="70">
        <v>34</v>
      </c>
      <c r="N7" s="73">
        <f t="shared" si="0"/>
        <v>1358</v>
      </c>
    </row>
    <row r="8" spans="1:14" x14ac:dyDescent="0.25">
      <c r="A8" s="38">
        <v>4</v>
      </c>
      <c r="B8" s="39" t="s">
        <v>42</v>
      </c>
      <c r="C8" s="70">
        <v>1</v>
      </c>
      <c r="D8" s="39">
        <v>0</v>
      </c>
      <c r="E8" s="70">
        <v>0</v>
      </c>
      <c r="F8" s="71">
        <v>12</v>
      </c>
      <c r="G8" s="70">
        <v>0</v>
      </c>
      <c r="H8" s="71">
        <v>0</v>
      </c>
      <c r="I8" s="70">
        <v>0</v>
      </c>
      <c r="J8" s="71">
        <v>0</v>
      </c>
      <c r="K8" s="87">
        <v>2</v>
      </c>
      <c r="L8" s="67">
        <v>0</v>
      </c>
      <c r="M8" s="70">
        <v>1</v>
      </c>
      <c r="N8" s="73">
        <f t="shared" si="0"/>
        <v>16</v>
      </c>
    </row>
    <row r="9" spans="1:14" x14ac:dyDescent="0.25">
      <c r="A9" s="38">
        <v>5</v>
      </c>
      <c r="B9" s="39" t="s">
        <v>43</v>
      </c>
      <c r="C9" s="70">
        <v>3</v>
      </c>
      <c r="D9" s="39">
        <v>7</v>
      </c>
      <c r="E9" s="70">
        <v>9</v>
      </c>
      <c r="F9" s="71">
        <v>6</v>
      </c>
      <c r="G9" s="70">
        <v>12</v>
      </c>
      <c r="H9" s="71">
        <v>1</v>
      </c>
      <c r="I9" s="70">
        <v>0</v>
      </c>
      <c r="J9" s="71">
        <v>7</v>
      </c>
      <c r="K9" s="70">
        <v>17</v>
      </c>
      <c r="L9" s="71">
        <v>4</v>
      </c>
      <c r="M9" s="70">
        <v>1</v>
      </c>
      <c r="N9" s="39">
        <f t="shared" si="0"/>
        <v>67</v>
      </c>
    </row>
    <row r="10" spans="1:14" x14ac:dyDescent="0.25">
      <c r="A10" s="38">
        <v>6</v>
      </c>
      <c r="B10" s="39" t="s">
        <v>44</v>
      </c>
      <c r="C10" s="70">
        <v>76</v>
      </c>
      <c r="D10" s="39">
        <v>230</v>
      </c>
      <c r="E10" s="70">
        <v>95</v>
      </c>
      <c r="F10" s="71">
        <v>241</v>
      </c>
      <c r="G10" s="70">
        <v>118</v>
      </c>
      <c r="H10" s="71">
        <v>120</v>
      </c>
      <c r="I10" s="70">
        <v>77</v>
      </c>
      <c r="J10" s="71">
        <v>104</v>
      </c>
      <c r="K10" s="85">
        <v>153</v>
      </c>
      <c r="L10" s="71">
        <v>43</v>
      </c>
      <c r="M10" s="70">
        <v>179</v>
      </c>
      <c r="N10" s="73">
        <f t="shared" si="0"/>
        <v>1436</v>
      </c>
    </row>
    <row r="11" spans="1:14" x14ac:dyDescent="0.25">
      <c r="A11" s="38">
        <v>7</v>
      </c>
      <c r="B11" s="39" t="s">
        <v>45</v>
      </c>
      <c r="C11" s="86">
        <v>380</v>
      </c>
      <c r="D11" s="73">
        <v>1294</v>
      </c>
      <c r="E11" s="86">
        <v>384</v>
      </c>
      <c r="F11" s="67">
        <v>706</v>
      </c>
      <c r="G11" s="86">
        <v>396</v>
      </c>
      <c r="H11" s="67">
        <v>384</v>
      </c>
      <c r="I11" s="70">
        <v>301</v>
      </c>
      <c r="J11" s="67">
        <v>441</v>
      </c>
      <c r="K11" s="85">
        <v>869</v>
      </c>
      <c r="L11" s="71">
        <v>181</v>
      </c>
      <c r="M11" s="86">
        <v>412</v>
      </c>
      <c r="N11" s="73">
        <f t="shared" si="0"/>
        <v>5748</v>
      </c>
    </row>
    <row r="12" spans="1:14" ht="15.75" thickBot="1" x14ac:dyDescent="0.3">
      <c r="A12" s="41">
        <v>8</v>
      </c>
      <c r="B12" s="42" t="s">
        <v>46</v>
      </c>
      <c r="C12" s="87">
        <v>1</v>
      </c>
      <c r="D12" s="39">
        <v>4</v>
      </c>
      <c r="E12" s="87">
        <v>0</v>
      </c>
      <c r="F12" s="179">
        <v>2</v>
      </c>
      <c r="G12" s="87">
        <v>2</v>
      </c>
      <c r="H12" s="179">
        <v>4</v>
      </c>
      <c r="I12" s="87">
        <v>0</v>
      </c>
      <c r="J12" s="179">
        <v>2</v>
      </c>
      <c r="K12" s="87">
        <v>1</v>
      </c>
      <c r="L12" s="179">
        <v>4</v>
      </c>
      <c r="M12" s="87">
        <v>2</v>
      </c>
      <c r="N12" s="42">
        <f t="shared" si="0"/>
        <v>22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8889</v>
      </c>
      <c r="D13" s="47">
        <f t="shared" si="1"/>
        <v>23967</v>
      </c>
      <c r="E13" s="49">
        <f t="shared" si="1"/>
        <v>12411</v>
      </c>
      <c r="F13" s="50">
        <f t="shared" si="1"/>
        <v>15182</v>
      </c>
      <c r="G13" s="49">
        <f t="shared" si="1"/>
        <v>17698</v>
      </c>
      <c r="H13" s="50">
        <f t="shared" si="1"/>
        <v>17445</v>
      </c>
      <c r="I13" s="49">
        <f t="shared" si="1"/>
        <v>11156</v>
      </c>
      <c r="J13" s="50">
        <f t="shared" si="1"/>
        <v>18514</v>
      </c>
      <c r="K13" s="49">
        <f t="shared" si="1"/>
        <v>17089</v>
      </c>
      <c r="L13" s="50">
        <f t="shared" si="1"/>
        <v>9633</v>
      </c>
      <c r="M13" s="49">
        <f t="shared" si="1"/>
        <v>10845</v>
      </c>
      <c r="N13" s="47">
        <f t="shared" si="1"/>
        <v>162829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3" t="s">
        <v>53</v>
      </c>
      <c r="B15" s="364"/>
      <c r="C15" s="56">
        <f>C13/N13</f>
        <v>5.4591012657450456E-2</v>
      </c>
      <c r="D15" s="75">
        <f>D13/N13</f>
        <v>0.14719122515031105</v>
      </c>
      <c r="E15" s="56">
        <f>E13/N13</f>
        <v>7.6221066271978583E-2</v>
      </c>
      <c r="F15" s="75">
        <f>F13/N13</f>
        <v>9.3238919357116978E-2</v>
      </c>
      <c r="G15" s="56">
        <f>G13/N13</f>
        <v>0.10869071234239601</v>
      </c>
      <c r="H15" s="75">
        <f>H13/N13</f>
        <v>0.10713693506684926</v>
      </c>
      <c r="I15" s="56">
        <f>I13/N13</f>
        <v>6.8513594015807991E-2</v>
      </c>
      <c r="J15" s="75">
        <f>J13/N13</f>
        <v>0.11370210466194597</v>
      </c>
      <c r="K15" s="56">
        <f>K13/N13</f>
        <v>0.10495059233920248</v>
      </c>
      <c r="L15" s="75">
        <f>L13/N13</f>
        <v>5.9160223301746001E-2</v>
      </c>
      <c r="M15" s="76">
        <f>M13/N13</f>
        <v>6.660361483519521E-2</v>
      </c>
      <c r="N15" s="243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25" t="s">
        <v>104</v>
      </c>
      <c r="D18" s="326"/>
      <c r="E18" s="326"/>
      <c r="F18" s="326"/>
      <c r="G18" s="326"/>
      <c r="H18" s="326"/>
      <c r="I18" s="326"/>
      <c r="J18" s="327"/>
      <c r="K18" s="327"/>
      <c r="L18" s="31"/>
      <c r="M18" s="31"/>
      <c r="N18" s="240" t="s">
        <v>36</v>
      </c>
    </row>
    <row r="19" spans="1:14" ht="15.75" thickBot="1" x14ac:dyDescent="0.3">
      <c r="A19" s="328" t="s">
        <v>0</v>
      </c>
      <c r="B19" s="330" t="s">
        <v>1</v>
      </c>
      <c r="C19" s="343" t="s">
        <v>2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30" t="s">
        <v>3</v>
      </c>
    </row>
    <row r="20" spans="1:14" x14ac:dyDescent="0.25">
      <c r="A20" s="354"/>
      <c r="B20" s="355"/>
      <c r="C20" s="359" t="s">
        <v>69</v>
      </c>
      <c r="D20" s="330" t="s">
        <v>4</v>
      </c>
      <c r="E20" s="350" t="s">
        <v>5</v>
      </c>
      <c r="F20" s="368" t="s">
        <v>6</v>
      </c>
      <c r="G20" s="350" t="s">
        <v>7</v>
      </c>
      <c r="H20" s="348" t="s">
        <v>8</v>
      </c>
      <c r="I20" s="350" t="s">
        <v>93</v>
      </c>
      <c r="J20" s="348" t="s">
        <v>9</v>
      </c>
      <c r="K20" s="359" t="s">
        <v>10</v>
      </c>
      <c r="L20" s="330" t="s">
        <v>94</v>
      </c>
      <c r="M20" s="350" t="s">
        <v>11</v>
      </c>
      <c r="N20" s="344"/>
    </row>
    <row r="21" spans="1:14" ht="15.75" thickBot="1" x14ac:dyDescent="0.3">
      <c r="A21" s="351"/>
      <c r="B21" s="345"/>
      <c r="C21" s="361"/>
      <c r="D21" s="351"/>
      <c r="E21" s="351"/>
      <c r="F21" s="369"/>
      <c r="G21" s="351"/>
      <c r="H21" s="349"/>
      <c r="I21" s="351"/>
      <c r="J21" s="349"/>
      <c r="K21" s="361"/>
      <c r="L21" s="351"/>
      <c r="M21" s="351"/>
      <c r="N21" s="345"/>
    </row>
    <row r="22" spans="1:14" x14ac:dyDescent="0.25">
      <c r="A22" s="36">
        <v>1</v>
      </c>
      <c r="B22" s="37" t="s">
        <v>39</v>
      </c>
      <c r="C22" s="86">
        <v>34696</v>
      </c>
      <c r="D22" s="172">
        <v>87135</v>
      </c>
      <c r="E22" s="85">
        <v>48807</v>
      </c>
      <c r="F22" s="93">
        <v>56182</v>
      </c>
      <c r="G22" s="85">
        <v>69124</v>
      </c>
      <c r="H22" s="93">
        <v>65295</v>
      </c>
      <c r="I22" s="85">
        <v>42850</v>
      </c>
      <c r="J22" s="93">
        <v>70298</v>
      </c>
      <c r="K22" s="86">
        <v>62167</v>
      </c>
      <c r="L22" s="93">
        <v>37344</v>
      </c>
      <c r="M22" s="85">
        <v>39765</v>
      </c>
      <c r="N22" s="172">
        <f t="shared" ref="N22:N29" si="2">SUM(C22:M22)</f>
        <v>613663</v>
      </c>
    </row>
    <row r="23" spans="1:14" x14ac:dyDescent="0.25">
      <c r="A23" s="38">
        <v>2</v>
      </c>
      <c r="B23" s="39" t="s">
        <v>40</v>
      </c>
      <c r="C23" s="86">
        <v>7632</v>
      </c>
      <c r="D23" s="73">
        <v>23181</v>
      </c>
      <c r="E23" s="86">
        <v>8373</v>
      </c>
      <c r="F23" s="67">
        <v>14426</v>
      </c>
      <c r="G23" s="86">
        <v>7262</v>
      </c>
      <c r="H23" s="67">
        <v>8036</v>
      </c>
      <c r="I23" s="86">
        <v>4709</v>
      </c>
      <c r="J23" s="67">
        <v>7726</v>
      </c>
      <c r="K23" s="86">
        <v>14946</v>
      </c>
      <c r="L23" s="67">
        <v>3422</v>
      </c>
      <c r="M23" s="86">
        <v>7596</v>
      </c>
      <c r="N23" s="73">
        <f t="shared" si="2"/>
        <v>107309</v>
      </c>
    </row>
    <row r="24" spans="1:14" x14ac:dyDescent="0.25">
      <c r="A24" s="38">
        <v>3</v>
      </c>
      <c r="B24" s="39" t="s">
        <v>41</v>
      </c>
      <c r="C24" s="70">
        <v>467</v>
      </c>
      <c r="D24" s="73">
        <v>2001</v>
      </c>
      <c r="E24" s="86">
        <v>861</v>
      </c>
      <c r="F24" s="67">
        <v>1554</v>
      </c>
      <c r="G24" s="86">
        <v>1224</v>
      </c>
      <c r="H24" s="67">
        <v>5803</v>
      </c>
      <c r="I24" s="86">
        <v>1449</v>
      </c>
      <c r="J24" s="67">
        <v>932</v>
      </c>
      <c r="K24" s="86">
        <v>1745</v>
      </c>
      <c r="L24" s="67">
        <v>915</v>
      </c>
      <c r="M24" s="70">
        <v>534</v>
      </c>
      <c r="N24" s="73">
        <f t="shared" si="2"/>
        <v>17485</v>
      </c>
    </row>
    <row r="25" spans="1:14" x14ac:dyDescent="0.25">
      <c r="A25" s="38">
        <v>4</v>
      </c>
      <c r="B25" s="39" t="s">
        <v>42</v>
      </c>
      <c r="C25" s="70">
        <v>6</v>
      </c>
      <c r="D25" s="39">
        <v>0</v>
      </c>
      <c r="E25" s="70">
        <v>0</v>
      </c>
      <c r="F25" s="71">
        <v>126</v>
      </c>
      <c r="G25" s="70">
        <v>0</v>
      </c>
      <c r="H25" s="71">
        <v>0</v>
      </c>
      <c r="I25" s="70">
        <v>0</v>
      </c>
      <c r="J25" s="71">
        <v>0</v>
      </c>
      <c r="K25" s="87">
        <v>20</v>
      </c>
      <c r="L25" s="67">
        <v>0</v>
      </c>
      <c r="M25" s="70">
        <v>6</v>
      </c>
      <c r="N25" s="73">
        <f t="shared" si="2"/>
        <v>158</v>
      </c>
    </row>
    <row r="26" spans="1:14" x14ac:dyDescent="0.25">
      <c r="A26" s="38">
        <v>5</v>
      </c>
      <c r="B26" s="39" t="s">
        <v>43</v>
      </c>
      <c r="C26" s="70">
        <v>17</v>
      </c>
      <c r="D26" s="39">
        <v>34</v>
      </c>
      <c r="E26" s="70">
        <v>50</v>
      </c>
      <c r="F26" s="71">
        <v>33</v>
      </c>
      <c r="G26" s="70">
        <v>66</v>
      </c>
      <c r="H26" s="71">
        <v>6</v>
      </c>
      <c r="I26" s="70">
        <v>0</v>
      </c>
      <c r="J26" s="71">
        <v>33</v>
      </c>
      <c r="K26" s="70">
        <v>93</v>
      </c>
      <c r="L26" s="71">
        <v>22</v>
      </c>
      <c r="M26" s="70">
        <v>6</v>
      </c>
      <c r="N26" s="39">
        <f t="shared" si="2"/>
        <v>360</v>
      </c>
    </row>
    <row r="27" spans="1:14" x14ac:dyDescent="0.25">
      <c r="A27" s="38">
        <v>6</v>
      </c>
      <c r="B27" s="39" t="s">
        <v>44</v>
      </c>
      <c r="C27" s="70">
        <v>142</v>
      </c>
      <c r="D27" s="39">
        <v>407</v>
      </c>
      <c r="E27" s="70">
        <v>176</v>
      </c>
      <c r="F27" s="71">
        <v>440</v>
      </c>
      <c r="G27" s="70">
        <v>209</v>
      </c>
      <c r="H27" s="71">
        <v>216</v>
      </c>
      <c r="I27" s="70">
        <v>136</v>
      </c>
      <c r="J27" s="71">
        <v>189</v>
      </c>
      <c r="K27" s="85">
        <v>285</v>
      </c>
      <c r="L27" s="71">
        <v>73</v>
      </c>
      <c r="M27" s="70">
        <v>314</v>
      </c>
      <c r="N27" s="73">
        <f t="shared" si="2"/>
        <v>2587</v>
      </c>
    </row>
    <row r="28" spans="1:14" x14ac:dyDescent="0.25">
      <c r="A28" s="38">
        <v>7</v>
      </c>
      <c r="B28" s="39" t="s">
        <v>45</v>
      </c>
      <c r="C28" s="86">
        <v>2099</v>
      </c>
      <c r="D28" s="73">
        <v>6750</v>
      </c>
      <c r="E28" s="86">
        <v>2126</v>
      </c>
      <c r="F28" s="67">
        <v>3749</v>
      </c>
      <c r="G28" s="86">
        <v>2061</v>
      </c>
      <c r="H28" s="67">
        <v>1976</v>
      </c>
      <c r="I28" s="86">
        <v>1535</v>
      </c>
      <c r="J28" s="67">
        <v>2211</v>
      </c>
      <c r="K28" s="85">
        <v>4412</v>
      </c>
      <c r="L28" s="67">
        <v>908</v>
      </c>
      <c r="M28" s="86">
        <v>2106</v>
      </c>
      <c r="N28" s="73">
        <f t="shared" si="2"/>
        <v>29933</v>
      </c>
    </row>
    <row r="29" spans="1:14" ht="15.75" thickBot="1" x14ac:dyDescent="0.3">
      <c r="A29" s="41">
        <v>8</v>
      </c>
      <c r="B29" s="42" t="s">
        <v>46</v>
      </c>
      <c r="C29" s="87">
        <v>6</v>
      </c>
      <c r="D29" s="39">
        <v>22</v>
      </c>
      <c r="E29" s="87">
        <v>0</v>
      </c>
      <c r="F29" s="179">
        <v>11</v>
      </c>
      <c r="G29" s="87">
        <v>11</v>
      </c>
      <c r="H29" s="179">
        <v>17</v>
      </c>
      <c r="I29" s="87">
        <v>0</v>
      </c>
      <c r="J29" s="179">
        <v>11</v>
      </c>
      <c r="K29" s="87">
        <v>5</v>
      </c>
      <c r="L29" s="179">
        <v>22</v>
      </c>
      <c r="M29" s="87">
        <v>11</v>
      </c>
      <c r="N29" s="42">
        <f t="shared" si="2"/>
        <v>116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45065</v>
      </c>
      <c r="D30" s="47">
        <f t="shared" si="3"/>
        <v>119530</v>
      </c>
      <c r="E30" s="49">
        <f t="shared" si="3"/>
        <v>60393</v>
      </c>
      <c r="F30" s="50">
        <f>SUM(F22:F29)</f>
        <v>76521</v>
      </c>
      <c r="G30" s="49">
        <f t="shared" si="3"/>
        <v>79957</v>
      </c>
      <c r="H30" s="50">
        <f t="shared" si="3"/>
        <v>81349</v>
      </c>
      <c r="I30" s="49">
        <f t="shared" si="3"/>
        <v>50679</v>
      </c>
      <c r="J30" s="50">
        <f t="shared" si="3"/>
        <v>81400</v>
      </c>
      <c r="K30" s="49">
        <f t="shared" si="3"/>
        <v>83673</v>
      </c>
      <c r="L30" s="50">
        <f t="shared" si="3"/>
        <v>42706</v>
      </c>
      <c r="M30" s="49">
        <f t="shared" si="3"/>
        <v>50338</v>
      </c>
      <c r="N30" s="47">
        <f t="shared" si="3"/>
        <v>771611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3" t="s">
        <v>53</v>
      </c>
      <c r="B32" s="364"/>
      <c r="C32" s="56">
        <f>C30/N30</f>
        <v>5.8403781179895052E-2</v>
      </c>
      <c r="D32" s="75">
        <f>D30/N30</f>
        <v>0.15490966302968723</v>
      </c>
      <c r="E32" s="56">
        <f>E30/N30</f>
        <v>7.8268713120989722E-2</v>
      </c>
      <c r="F32" s="75">
        <f>F30/N30</f>
        <v>9.9170436917047577E-2</v>
      </c>
      <c r="G32" s="56">
        <f>G30/N30</f>
        <v>0.10362345793411447</v>
      </c>
      <c r="H32" s="75">
        <f>H30/N30</f>
        <v>0.10542747576175042</v>
      </c>
      <c r="I32" s="56">
        <f>I30/N30</f>
        <v>6.5679468022099216E-2</v>
      </c>
      <c r="J32" s="75">
        <f>J30/N30</f>
        <v>0.10549357124250432</v>
      </c>
      <c r="K32" s="56">
        <f>K30/N30</f>
        <v>0.10843935610041848</v>
      </c>
      <c r="L32" s="75">
        <f>L30/N30</f>
        <v>5.5346541197572353E-2</v>
      </c>
      <c r="M32" s="56">
        <f>M30/N30</f>
        <v>6.5237535493921153E-2</v>
      </c>
      <c r="N32" s="243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2018-11-14T09:04:48Z</cp:lastPrinted>
  <dcterms:created xsi:type="dcterms:W3CDTF">2013-08-27T07:05:34Z</dcterms:created>
  <dcterms:modified xsi:type="dcterms:W3CDTF">2018-11-14T09:40:30Z</dcterms:modified>
</cp:coreProperties>
</file>