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355" windowWidth="20115" windowHeight="1170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calcPr calcId="145621"/>
</workbook>
</file>

<file path=xl/calcChain.xml><?xml version="1.0" encoding="utf-8"?>
<calcChain xmlns="http://schemas.openxmlformats.org/spreadsheetml/2006/main">
  <c r="N30" i="30" l="1"/>
  <c r="N21" i="9" l="1"/>
  <c r="M21" i="9"/>
  <c r="L21" i="9"/>
  <c r="K21" i="9"/>
  <c r="J21" i="9"/>
  <c r="I21" i="9"/>
  <c r="H21" i="9"/>
  <c r="G21" i="9"/>
  <c r="F21" i="9"/>
  <c r="E21" i="9"/>
  <c r="D21" i="9"/>
  <c r="C21" i="9"/>
  <c r="G10" i="47" l="1"/>
  <c r="G16" i="47"/>
  <c r="L30" i="30"/>
  <c r="G11" i="47" l="1"/>
  <c r="E28" i="3" l="1"/>
  <c r="I20" i="47"/>
  <c r="I19" i="47"/>
  <c r="G19" i="47"/>
  <c r="C28" i="5"/>
  <c r="C28" i="3"/>
  <c r="G17" i="47" l="1"/>
  <c r="M30" i="30"/>
  <c r="N29" i="30"/>
  <c r="G13" i="47" l="1"/>
  <c r="G12" i="47" l="1"/>
  <c r="I21" i="47" l="1"/>
  <c r="G21" i="47"/>
  <c r="E28" i="5"/>
  <c r="G9" i="47" l="1"/>
  <c r="I22" i="47" l="1"/>
  <c r="G22" i="47"/>
  <c r="F28" i="5"/>
  <c r="G14" i="47" l="1"/>
  <c r="G8" i="47" l="1"/>
  <c r="G7" i="47" l="1"/>
  <c r="J15" i="47"/>
  <c r="G15" i="47"/>
  <c r="G20" i="47" l="1"/>
  <c r="D28" i="5"/>
  <c r="H18" i="47" l="1"/>
  <c r="J18" i="47"/>
  <c r="F18" i="47"/>
  <c r="E18" i="47"/>
  <c r="D18" i="47"/>
  <c r="C18" i="47"/>
  <c r="I18" i="47"/>
  <c r="M29" i="53" l="1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N18" i="32" l="1"/>
  <c r="N29" i="53"/>
  <c r="N31" i="53" s="1"/>
  <c r="N13" i="53"/>
  <c r="N15" i="53" s="1"/>
  <c r="K15" i="53"/>
  <c r="F15" i="53"/>
  <c r="J15" i="53"/>
  <c r="N20" i="32" l="1"/>
  <c r="L20" i="32"/>
  <c r="J20" i="32"/>
  <c r="H20" i="32"/>
  <c r="F20" i="32"/>
  <c r="M20" i="32"/>
  <c r="K20" i="32"/>
  <c r="I20" i="32"/>
  <c r="G20" i="32"/>
  <c r="E20" i="32"/>
  <c r="C20" i="32"/>
  <c r="D20" i="32"/>
  <c r="I31" i="53"/>
  <c r="M31" i="53"/>
  <c r="E31" i="53"/>
  <c r="J31" i="53"/>
  <c r="C31" i="53"/>
  <c r="K31" i="53"/>
  <c r="G31" i="53"/>
  <c r="L31" i="53"/>
  <c r="H31" i="53"/>
  <c r="F31" i="53"/>
  <c r="D31" i="53"/>
  <c r="C15" i="53"/>
  <c r="L15" i="53"/>
  <c r="H15" i="53"/>
  <c r="D15" i="53"/>
  <c r="M15" i="53"/>
  <c r="I15" i="53"/>
  <c r="G15" i="53"/>
  <c r="E15" i="53"/>
  <c r="D11" i="57"/>
  <c r="E11" i="57"/>
  <c r="F11" i="57"/>
  <c r="G11" i="57"/>
  <c r="K23" i="47"/>
  <c r="K22" i="47"/>
  <c r="K21" i="47"/>
  <c r="K19" i="47"/>
  <c r="K17" i="47"/>
  <c r="K16" i="47"/>
  <c r="K15" i="47"/>
  <c r="K14" i="47"/>
  <c r="K13" i="47"/>
  <c r="K12" i="47"/>
  <c r="K11" i="47"/>
  <c r="K10" i="47"/>
  <c r="K9" i="47"/>
  <c r="K8" i="47"/>
  <c r="K7" i="47"/>
  <c r="J6" i="47"/>
  <c r="J24" i="47" s="1"/>
  <c r="I6" i="47"/>
  <c r="I24" i="47" s="1"/>
  <c r="H6" i="47"/>
  <c r="H24" i="47" s="1"/>
  <c r="F6" i="47"/>
  <c r="F24" i="47" s="1"/>
  <c r="E6" i="47"/>
  <c r="E24" i="47" s="1"/>
  <c r="D6" i="47"/>
  <c r="D24" i="47" s="1"/>
  <c r="C6" i="47"/>
  <c r="C24" i="47" s="1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H13" i="17"/>
  <c r="M13" i="17" s="1"/>
  <c r="H12" i="17"/>
  <c r="M12" i="17" s="1"/>
  <c r="N7" i="17"/>
  <c r="L13" i="17" s="1"/>
  <c r="N13" i="17" s="1"/>
  <c r="N6" i="17"/>
  <c r="L12" i="17" s="1"/>
  <c r="N12" i="17" s="1"/>
  <c r="H28" i="10"/>
  <c r="H30" i="10" s="1"/>
  <c r="M22" i="10"/>
  <c r="L22" i="10"/>
  <c r="K22" i="10"/>
  <c r="J22" i="10"/>
  <c r="I22" i="10"/>
  <c r="H22" i="10"/>
  <c r="G22" i="10"/>
  <c r="F22" i="10"/>
  <c r="E22" i="10"/>
  <c r="D22" i="10"/>
  <c r="N21" i="10"/>
  <c r="N20" i="10"/>
  <c r="N19" i="10"/>
  <c r="N18" i="10"/>
  <c r="N17" i="10"/>
  <c r="N16" i="10"/>
  <c r="N15" i="10"/>
  <c r="N14" i="10"/>
  <c r="N13" i="10"/>
  <c r="N12" i="10"/>
  <c r="N11" i="10"/>
  <c r="C22" i="10"/>
  <c r="N10" i="10"/>
  <c r="N9" i="10"/>
  <c r="N8" i="10"/>
  <c r="N7" i="10"/>
  <c r="N6" i="10"/>
  <c r="N5" i="10"/>
  <c r="N4" i="10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N29" i="29" s="1"/>
  <c r="N31" i="29" s="1"/>
  <c r="M13" i="29"/>
  <c r="L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N13" i="29" s="1"/>
  <c r="N15" i="29" s="1"/>
  <c r="K30" i="30"/>
  <c r="J30" i="30"/>
  <c r="I30" i="30"/>
  <c r="H30" i="30"/>
  <c r="G30" i="30"/>
  <c r="F30" i="30"/>
  <c r="E30" i="30"/>
  <c r="D30" i="30"/>
  <c r="C30" i="30"/>
  <c r="N28" i="30"/>
  <c r="N27" i="30"/>
  <c r="N26" i="30"/>
  <c r="N25" i="30"/>
  <c r="N24" i="30"/>
  <c r="N23" i="30"/>
  <c r="N22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M30" i="12"/>
  <c r="L30" i="12"/>
  <c r="K30" i="12"/>
  <c r="J30" i="12"/>
  <c r="I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H28" i="6"/>
  <c r="H30" i="6" s="1"/>
  <c r="M22" i="6"/>
  <c r="L22" i="6"/>
  <c r="K22" i="6"/>
  <c r="J22" i="6"/>
  <c r="I22" i="6"/>
  <c r="H22" i="6"/>
  <c r="G22" i="6"/>
  <c r="F22" i="6"/>
  <c r="E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H28" i="5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H28" i="4"/>
  <c r="H30" i="4" s="1"/>
  <c r="M22" i="4"/>
  <c r="L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H28" i="3"/>
  <c r="M22" i="3"/>
  <c r="L22" i="3"/>
  <c r="K22" i="3"/>
  <c r="J22" i="3"/>
  <c r="I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H28" i="2"/>
  <c r="H30" i="2" s="1"/>
  <c r="N22" i="2"/>
  <c r="M27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N5" i="2"/>
  <c r="N4" i="2"/>
  <c r="H28" i="1"/>
  <c r="H30" i="1" s="1"/>
  <c r="M22" i="1"/>
  <c r="L22" i="1"/>
  <c r="K22" i="1"/>
  <c r="J22" i="1"/>
  <c r="I22" i="1"/>
  <c r="H22" i="1"/>
  <c r="G22" i="1"/>
  <c r="F22" i="1"/>
  <c r="E22" i="1"/>
  <c r="D22" i="1"/>
  <c r="N21" i="1"/>
  <c r="N20" i="1"/>
  <c r="N19" i="1"/>
  <c r="N18" i="1"/>
  <c r="N17" i="1"/>
  <c r="N16" i="1"/>
  <c r="N15" i="1"/>
  <c r="N14" i="1"/>
  <c r="N13" i="1"/>
  <c r="N12" i="1"/>
  <c r="N11" i="1"/>
  <c r="C22" i="1"/>
  <c r="N10" i="1"/>
  <c r="N9" i="1"/>
  <c r="N8" i="1"/>
  <c r="N7" i="1"/>
  <c r="N6" i="1"/>
  <c r="N5" i="1"/>
  <c r="N4" i="1"/>
  <c r="G18" i="47" l="1"/>
  <c r="K20" i="47"/>
  <c r="K18" i="47" s="1"/>
  <c r="G6" i="47"/>
  <c r="G24" i="47" s="1"/>
  <c r="K6" i="47"/>
  <c r="N22" i="10"/>
  <c r="C24" i="10" s="1"/>
  <c r="N32" i="30"/>
  <c r="N13" i="30"/>
  <c r="N16" i="30" s="1"/>
  <c r="N18" i="31"/>
  <c r="N20" i="31" s="1"/>
  <c r="N30" i="12"/>
  <c r="N32" i="12" s="1"/>
  <c r="N13" i="12"/>
  <c r="N15" i="12" s="1"/>
  <c r="N19" i="9"/>
  <c r="N18" i="8"/>
  <c r="N20" i="8" s="1"/>
  <c r="D30" i="6"/>
  <c r="N22" i="6"/>
  <c r="D24" i="6" s="1"/>
  <c r="N22" i="4"/>
  <c r="M27" i="4" s="1"/>
  <c r="N22" i="3"/>
  <c r="D24" i="3" s="1"/>
  <c r="C24" i="2"/>
  <c r="G24" i="2"/>
  <c r="E24" i="2"/>
  <c r="I24" i="2"/>
  <c r="N22" i="1"/>
  <c r="C24" i="1" s="1"/>
  <c r="D15" i="29"/>
  <c r="F15" i="29"/>
  <c r="H15" i="29"/>
  <c r="M28" i="10"/>
  <c r="C30" i="10"/>
  <c r="E30" i="10"/>
  <c r="G30" i="10"/>
  <c r="D30" i="10"/>
  <c r="F30" i="10"/>
  <c r="C15" i="29"/>
  <c r="E15" i="29"/>
  <c r="G15" i="29"/>
  <c r="I15" i="29"/>
  <c r="K15" i="29"/>
  <c r="M15" i="29"/>
  <c r="D31" i="29"/>
  <c r="F31" i="29"/>
  <c r="H31" i="29"/>
  <c r="J31" i="29"/>
  <c r="L31" i="29"/>
  <c r="J15" i="29"/>
  <c r="L15" i="29"/>
  <c r="C31" i="29"/>
  <c r="E31" i="29"/>
  <c r="G31" i="29"/>
  <c r="I31" i="29"/>
  <c r="K31" i="29"/>
  <c r="M31" i="29"/>
  <c r="D32" i="30"/>
  <c r="H32" i="12"/>
  <c r="I32" i="12"/>
  <c r="M32" i="12"/>
  <c r="M28" i="6"/>
  <c r="C30" i="6"/>
  <c r="E30" i="6"/>
  <c r="G30" i="6"/>
  <c r="F30" i="6"/>
  <c r="H30" i="5"/>
  <c r="G30" i="5"/>
  <c r="M28" i="5"/>
  <c r="E30" i="5"/>
  <c r="D30" i="5"/>
  <c r="F30" i="5"/>
  <c r="N22" i="5"/>
  <c r="C30" i="5"/>
  <c r="M28" i="4"/>
  <c r="C30" i="4"/>
  <c r="E30" i="4"/>
  <c r="G30" i="4"/>
  <c r="D30" i="4"/>
  <c r="F30" i="4"/>
  <c r="H30" i="3"/>
  <c r="F30" i="3"/>
  <c r="D30" i="3"/>
  <c r="G30" i="3"/>
  <c r="M28" i="3"/>
  <c r="E30" i="3"/>
  <c r="C30" i="3"/>
  <c r="D24" i="2"/>
  <c r="F24" i="2"/>
  <c r="H24" i="2"/>
  <c r="J24" i="2"/>
  <c r="L24" i="2"/>
  <c r="N24" i="2"/>
  <c r="M28" i="2"/>
  <c r="C30" i="2"/>
  <c r="E30" i="2"/>
  <c r="G30" i="2"/>
  <c r="K24" i="2"/>
  <c r="M24" i="2"/>
  <c r="D30" i="2"/>
  <c r="F30" i="2"/>
  <c r="M24" i="1"/>
  <c r="F24" i="1"/>
  <c r="J24" i="1"/>
  <c r="M28" i="1"/>
  <c r="C30" i="1"/>
  <c r="E30" i="1"/>
  <c r="G30" i="1"/>
  <c r="D30" i="1"/>
  <c r="F30" i="1"/>
  <c r="K32" i="12" l="1"/>
  <c r="E32" i="12"/>
  <c r="I24" i="1"/>
  <c r="L32" i="12"/>
  <c r="M24" i="4"/>
  <c r="E24" i="1"/>
  <c r="K24" i="47"/>
  <c r="J24" i="4"/>
  <c r="E24" i="4"/>
  <c r="F24" i="4"/>
  <c r="I24" i="4"/>
  <c r="N24" i="4"/>
  <c r="C32" i="30"/>
  <c r="F16" i="30"/>
  <c r="C16" i="30"/>
  <c r="G32" i="12"/>
  <c r="C32" i="12"/>
  <c r="J32" i="12"/>
  <c r="D32" i="12"/>
  <c r="M27" i="3"/>
  <c r="L15" i="12"/>
  <c r="K15" i="12"/>
  <c r="H15" i="12"/>
  <c r="G15" i="12"/>
  <c r="J15" i="12"/>
  <c r="M15" i="12"/>
  <c r="I15" i="12"/>
  <c r="C15" i="12"/>
  <c r="M20" i="8"/>
  <c r="G20" i="8"/>
  <c r="K20" i="8"/>
  <c r="C20" i="8"/>
  <c r="I20" i="8"/>
  <c r="E20" i="8"/>
  <c r="J20" i="8"/>
  <c r="L20" i="8"/>
  <c r="D20" i="8"/>
  <c r="K24" i="3"/>
  <c r="G24" i="3"/>
  <c r="C24" i="3"/>
  <c r="N24" i="10"/>
  <c r="J24" i="10"/>
  <c r="I24" i="10"/>
  <c r="F24" i="10"/>
  <c r="M24" i="10"/>
  <c r="E24" i="10"/>
  <c r="L24" i="10"/>
  <c r="H24" i="10"/>
  <c r="D24" i="10"/>
  <c r="M27" i="10"/>
  <c r="M29" i="10" s="1"/>
  <c r="N29" i="10" s="1"/>
  <c r="K24" i="10"/>
  <c r="G24" i="10"/>
  <c r="M32" i="30"/>
  <c r="I32" i="30"/>
  <c r="K32" i="30"/>
  <c r="G32" i="30"/>
  <c r="L32" i="30"/>
  <c r="E32" i="30"/>
  <c r="H32" i="30"/>
  <c r="J32" i="30"/>
  <c r="F32" i="30"/>
  <c r="J16" i="30"/>
  <c r="L16" i="30"/>
  <c r="H16" i="30"/>
  <c r="D16" i="30"/>
  <c r="M16" i="30"/>
  <c r="K16" i="30"/>
  <c r="G16" i="30"/>
  <c r="I16" i="30"/>
  <c r="E16" i="30"/>
  <c r="K20" i="31"/>
  <c r="G20" i="31"/>
  <c r="C20" i="31"/>
  <c r="J20" i="31"/>
  <c r="M20" i="31"/>
  <c r="I20" i="31"/>
  <c r="E20" i="31"/>
  <c r="L20" i="31"/>
  <c r="H20" i="31"/>
  <c r="F20" i="31"/>
  <c r="D20" i="31"/>
  <c r="F32" i="12"/>
  <c r="E15" i="12"/>
  <c r="F15" i="12"/>
  <c r="D15" i="12"/>
  <c r="H20" i="8"/>
  <c r="F20" i="8"/>
  <c r="K24" i="6"/>
  <c r="G24" i="6"/>
  <c r="C24" i="6"/>
  <c r="N24" i="6"/>
  <c r="M24" i="6"/>
  <c r="I24" i="6"/>
  <c r="E24" i="6"/>
  <c r="M27" i="6"/>
  <c r="J24" i="6"/>
  <c r="F24" i="6"/>
  <c r="L24" i="6"/>
  <c r="H24" i="6"/>
  <c r="L24" i="4"/>
  <c r="H24" i="4"/>
  <c r="D24" i="4"/>
  <c r="K24" i="4"/>
  <c r="G24" i="4"/>
  <c r="C24" i="4"/>
  <c r="M24" i="3"/>
  <c r="I24" i="3"/>
  <c r="E24" i="3"/>
  <c r="N24" i="3"/>
  <c r="J24" i="3"/>
  <c r="F24" i="3"/>
  <c r="L24" i="3"/>
  <c r="H24" i="3"/>
  <c r="L24" i="1"/>
  <c r="H24" i="1"/>
  <c r="D24" i="1"/>
  <c r="K24" i="1"/>
  <c r="G24" i="1"/>
  <c r="N24" i="1"/>
  <c r="M27" i="1"/>
  <c r="M29" i="6"/>
  <c r="N29" i="6" s="1"/>
  <c r="M27" i="5"/>
  <c r="N24" i="5"/>
  <c r="K24" i="5"/>
  <c r="G24" i="5"/>
  <c r="C24" i="5"/>
  <c r="J24" i="5"/>
  <c r="F24" i="5"/>
  <c r="M24" i="5"/>
  <c r="I24" i="5"/>
  <c r="E24" i="5"/>
  <c r="L24" i="5"/>
  <c r="H24" i="5"/>
  <c r="D24" i="5"/>
  <c r="M29" i="4"/>
  <c r="N29" i="4" s="1"/>
  <c r="M29" i="3"/>
  <c r="N29" i="3" s="1"/>
  <c r="M29" i="2"/>
  <c r="M29" i="1"/>
  <c r="N29" i="1" s="1"/>
  <c r="N28" i="10" l="1"/>
  <c r="N28" i="3"/>
  <c r="N27" i="3"/>
  <c r="N27" i="10"/>
  <c r="N28" i="6"/>
  <c r="N27" i="6"/>
  <c r="M29" i="5"/>
  <c r="N27" i="5" s="1"/>
  <c r="N27" i="4"/>
  <c r="N28" i="4"/>
  <c r="N29" i="2"/>
  <c r="N27" i="2"/>
  <c r="N28" i="2"/>
  <c r="N27" i="1"/>
  <c r="N28" i="1"/>
  <c r="N29" i="5" l="1"/>
  <c r="N28" i="5"/>
</calcChain>
</file>

<file path=xl/sharedStrings.xml><?xml version="1.0" encoding="utf-8"?>
<sst xmlns="http://schemas.openxmlformats.org/spreadsheetml/2006/main" count="817" uniqueCount="118">
  <si>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</si>
  <si>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</si>
  <si>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</si>
  <si>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</si>
  <si>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</si>
  <si>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</si>
  <si>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</si>
  <si>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</si>
  <si>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</si>
  <si>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</si>
  <si>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</si>
  <si>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</si>
  <si>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</si>
  <si>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</si>
  <si>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</si>
  <si>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</si>
  <si>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</si>
  <si>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</si>
  <si>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</si>
  <si>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</si>
  <si>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</si>
  <si>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</si>
  <si>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</si>
  <si>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</si>
  <si>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</si>
  <si>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</si>
  <si>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</si>
  <si>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</si>
  <si>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</si>
  <si>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</si>
  <si>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</si>
  <si>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</si>
  <si>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</si>
  <si>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</si>
  <si>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</si>
  <si>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</si>
  <si>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</si>
  <si>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</si>
  <si>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</si>
  <si>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</si>
  <si>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</si>
  <si>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</si>
  <si>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</si>
  <si>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</si>
  <si>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</si>
  <si>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</si>
  <si>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</si>
  <si>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</si>
  <si>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</si>
  <si>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</si>
  <si>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</si>
  <si>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</si>
  <si>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</si>
  <si>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</si>
  <si>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</si>
  <si>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</si>
  <si>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</si>
  <si>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</si>
  <si>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</si>
  <si>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</si>
  <si>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</si>
  <si>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</si>
  <si>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</si>
  <si>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</si>
  <si>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</si>
  <si>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</si>
  <si>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</si>
  <si>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</si>
  <si>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</si>
  <si>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</si>
  <si>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</si>
  <si>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</si>
  <si>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</si>
  <si>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</si>
  <si>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</si>
  <si>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</si>
  <si>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</si>
  <si>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</si>
  <si>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</si>
  <si>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</si>
  <si>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</si>
  <si>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</si>
  <si>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</si>
  <si>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</si>
  <si>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</si>
  <si>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</si>
  <si>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</si>
  <si>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</si>
  <si>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</si>
  <si>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</si>
  <si>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</si>
  <si>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>Еуросиг</t>
  </si>
  <si>
    <t xml:space="preserve"> во 000 мкд</t>
  </si>
  <si>
    <t xml:space="preserve"> 000 мкд</t>
  </si>
  <si>
    <t>Бруто полисирана премија за период од 01.01.2019 до 31.03.2019</t>
  </si>
  <si>
    <t>Број на договори за период од 01.01.2019 до 31.03.2019</t>
  </si>
  <si>
    <t>Бруто исплатени (ликвидирани) штети за период од 01.01.2019 до 31.03.2019</t>
  </si>
  <si>
    <t>Број исплатени (ликвидирани) штети за период од 01.01.2019 до 31.03.2019</t>
  </si>
  <si>
    <t>Број на резервирани штети за период од 01.01.2019 до 31.03.2019</t>
  </si>
  <si>
    <t>Бруто резерви за настанати и пријавени штети за период од 01.01.2019 до 31.03.2019</t>
  </si>
  <si>
    <t>Договори за ЗАО за период од 01.01.2019 до 31.03.2019</t>
  </si>
  <si>
    <t>Премија за ЗАО за период од 01.01.2019 до 31.03.2019</t>
  </si>
  <si>
    <t>Број на Зелена карта за период од 01.01.2019 до 31.03.2019</t>
  </si>
  <si>
    <t>Премија за Зелена карта за период од 01.01.2019  до 31.03.2019</t>
  </si>
  <si>
    <t>Број на Гранично осигурување за период од 01.01.2019  до 31.03.2019</t>
  </si>
  <si>
    <t>Премија за Гранично осигурување за период од 01.01.2019  до 31.03.2019</t>
  </si>
  <si>
    <t>Број на штети од ЗАО за период од 01.01.2019 до 31.03.2019</t>
  </si>
  <si>
    <t>Ликвидирани штети на ЗАО за период од 01.01.2019  до 31.03.2019</t>
  </si>
  <si>
    <t>Број на штети на Зелена карта за период од 01.01.2019 до 31.03.2019</t>
  </si>
  <si>
    <t>Ликвидирани штети за ЗК за период од 01.01.2019 до 31.03.2019</t>
  </si>
  <si>
    <t>Број на Гранично осигурување за период од 01.01.2019 до 31.03.2019</t>
  </si>
  <si>
    <t>Штети на Гранично осигурување за период од 01.01.2019 до 31.03.2019</t>
  </si>
  <si>
    <t>Техничка премија за период од 01.01.2019  до 31.03.2019</t>
  </si>
  <si>
    <t xml:space="preserve">          Резерви за настанати и пријавени, непријавени штети за период од 01.01.2019 до 31.03.2019</t>
  </si>
  <si>
    <t>Продажба по канали за период од 01.01.2019 до 31.03.2019 година</t>
  </si>
  <si>
    <t>Бруто технички резерви за периодот од  01.01.2019  до 31.03.2019</t>
  </si>
  <si>
    <t>Неосигурени возила, непознати возила и услужни штети за период од 01.01 до 31.03.2019 година ( Вкупно )</t>
  </si>
  <si>
    <t>Халк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</si>
</sst>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charset val="204"/>
      <scheme val="minor"/>
    </font>
    <font>
      <b/>
      <i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61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5" fillId="3" borderId="7" xfId="1" applyFont="1" applyFill="1" applyBorder="1"/>
    <xf numFmtId="0" fontId="5" fillId="2" borderId="17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7" xfId="0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9" xfId="0" applyFont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2" borderId="6" xfId="0" applyNumberFormat="1" applyFont="1" applyFill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24" fillId="3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3" fontId="12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3" fontId="19" fillId="3" borderId="44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0" fontId="19" fillId="4" borderId="13" xfId="0" applyFont="1" applyFill="1" applyBorder="1" applyAlignment="1">
      <alignment horizontal="center" vertical="center"/>
    </xf>
    <xf numFmtId="3" fontId="12" fillId="0" borderId="11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1" fontId="4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5" fillId="2" borderId="17" xfId="1" applyNumberFormat="1" applyFont="1" applyFill="1" applyBorder="1" applyAlignment="1">
      <alignment vertical="center" wrapText="1"/>
    </xf>
    <xf numFmtId="9" fontId="5" fillId="2" borderId="14" xfId="2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10" fontId="5" fillId="3" borderId="1" xfId="6" applyNumberFormat="1" applyFont="1" applyFill="1" applyBorder="1"/>
    <xf numFmtId="10" fontId="5" fillId="3" borderId="1" xfId="6" applyNumberFormat="1" applyFont="1" applyFill="1" applyBorder="1" applyAlignment="1"/>
    <xf numFmtId="10" fontId="5" fillId="2" borderId="1" xfId="6" applyNumberFormat="1" applyFont="1" applyFill="1" applyBorder="1"/>
    <xf numFmtId="3" fontId="12" fillId="0" borderId="1" xfId="0" applyNumberFormat="1" applyFont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8" fillId="3" borderId="1" xfId="0" applyNumberFormat="1" applyFont="1" applyFill="1" applyBorder="1"/>
    <xf numFmtId="0" fontId="29" fillId="2" borderId="1" xfId="0" applyFont="1" applyFill="1" applyBorder="1" applyAlignment="1">
      <alignment horizontal="center" vertical="center"/>
    </xf>
    <xf numFmtId="0" fontId="29" fillId="3" borderId="13" xfId="0" applyFont="1" applyFill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0" fontId="5" fillId="0" borderId="19" xfId="0" applyFont="1" applyBorder="1" applyAlignment="1"/>
    <xf numFmtId="0" fontId="19" fillId="0" borderId="0" xfId="0" applyFont="1"/>
    <xf numFmtId="3" fontId="24" fillId="3" borderId="11" xfId="0" applyNumberFormat="1" applyFont="1" applyFill="1" applyBorder="1" applyAlignment="1">
      <alignment vertical="center"/>
    </xf>
    <xf numFmtId="3" fontId="32" fillId="3" borderId="11" xfId="0" applyNumberFormat="1" applyFont="1" applyFill="1" applyBorder="1" applyAlignment="1">
      <alignment vertical="center"/>
    </xf>
    <xf numFmtId="3" fontId="14" fillId="2" borderId="7" xfId="0" applyNumberFormat="1" applyFont="1" applyFill="1" applyBorder="1"/>
    <xf numFmtId="3" fontId="4" fillId="2" borderId="7" xfId="0" applyNumberFormat="1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vertical="center"/>
    </xf>
    <xf numFmtId="3" fontId="14" fillId="2" borderId="28" xfId="0" applyNumberFormat="1" applyFont="1" applyFill="1" applyBorder="1" applyAlignment="1">
      <alignment vertical="center"/>
    </xf>
    <xf numFmtId="3" fontId="14" fillId="3" borderId="17" xfId="0" applyNumberFormat="1" applyFont="1" applyFill="1" applyBorder="1" applyAlignment="1">
      <alignment vertical="center"/>
    </xf>
    <xf numFmtId="3" fontId="14" fillId="2" borderId="17" xfId="0" applyNumberFormat="1" applyFont="1" applyFill="1" applyBorder="1" applyAlignment="1">
      <alignment vertical="center"/>
    </xf>
    <xf numFmtId="3" fontId="14" fillId="3" borderId="18" xfId="0" applyNumberFormat="1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3" fontId="14" fillId="2" borderId="29" xfId="0" applyNumberFormat="1" applyFont="1" applyFill="1" applyBorder="1" applyAlignment="1">
      <alignment vertical="center"/>
    </xf>
    <xf numFmtId="3" fontId="25" fillId="3" borderId="11" xfId="0" applyNumberFormat="1" applyFont="1" applyFill="1" applyBorder="1" applyAlignment="1">
      <alignment vertical="center"/>
    </xf>
    <xf numFmtId="0" fontId="33" fillId="0" borderId="0" xfId="0" applyFont="1"/>
    <xf numFmtId="0" fontId="14" fillId="0" borderId="0" xfId="0" applyFont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23" fillId="3" borderId="3" xfId="0" applyNumberFormat="1" applyFont="1" applyFill="1" applyBorder="1" applyAlignment="1">
      <alignment vertical="center"/>
    </xf>
    <xf numFmtId="3" fontId="23" fillId="3" borderId="17" xfId="0" applyNumberFormat="1" applyFont="1" applyFill="1" applyBorder="1" applyAlignment="1">
      <alignment vertical="center"/>
    </xf>
    <xf numFmtId="3" fontId="23" fillId="3" borderId="46" xfId="0" applyNumberFormat="1" applyFont="1" applyFill="1" applyBorder="1" applyAlignment="1">
      <alignment vertical="center"/>
    </xf>
    <xf numFmtId="3" fontId="23" fillId="3" borderId="18" xfId="0" applyNumberFormat="1" applyFont="1" applyFill="1" applyBorder="1" applyAlignment="1">
      <alignment vertical="center"/>
    </xf>
    <xf numFmtId="3" fontId="23" fillId="2" borderId="17" xfId="0" applyNumberFormat="1" applyFont="1" applyFill="1" applyBorder="1" applyAlignment="1">
      <alignment vertical="center"/>
    </xf>
    <xf numFmtId="3" fontId="23" fillId="2" borderId="46" xfId="0" applyNumberFormat="1" applyFont="1" applyFill="1" applyBorder="1" applyAlignment="1">
      <alignment vertical="center"/>
    </xf>
    <xf numFmtId="3" fontId="23" fillId="2" borderId="28" xfId="0" applyNumberFormat="1" applyFont="1" applyFill="1" applyBorder="1" applyAlignment="1">
      <alignment vertical="center"/>
    </xf>
    <xf numFmtId="3" fontId="23" fillId="2" borderId="26" xfId="0" applyNumberFormat="1" applyFont="1" applyFill="1" applyBorder="1" applyAlignment="1">
      <alignment vertical="center"/>
    </xf>
    <xf numFmtId="3" fontId="23" fillId="2" borderId="29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36" fillId="3" borderId="11" xfId="0" applyNumberFormat="1" applyFont="1" applyFill="1" applyBorder="1" applyAlignment="1">
      <alignment vertical="center"/>
    </xf>
    <xf numFmtId="3" fontId="23" fillId="2" borderId="32" xfId="0" applyNumberFormat="1" applyFont="1" applyFill="1" applyBorder="1" applyAlignment="1">
      <alignment vertical="center"/>
    </xf>
    <xf numFmtId="3" fontId="36" fillId="3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6" borderId="0" xfId="0" applyFont="1" applyFill="1" applyBorder="1"/>
    <xf numFmtId="0" fontId="12" fillId="0" borderId="15" xfId="0" applyFont="1" applyBorder="1" applyAlignment="1">
      <alignment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3" fontId="23" fillId="2" borderId="6" xfId="0" applyNumberFormat="1" applyFont="1" applyFill="1" applyBorder="1" applyAlignment="1">
      <alignment vertical="center"/>
    </xf>
    <xf numFmtId="3" fontId="23" fillId="3" borderId="9" xfId="0" applyNumberFormat="1" applyFont="1" applyFill="1" applyBorder="1" applyAlignment="1">
      <alignment vertical="center"/>
    </xf>
    <xf numFmtId="3" fontId="23" fillId="2" borderId="4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2" borderId="1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3" borderId="10" xfId="0" applyFont="1" applyFill="1" applyBorder="1" applyAlignment="1">
      <alignment horizontal="right" vertical="center" wrapText="1"/>
    </xf>
    <xf numFmtId="0" fontId="16" fillId="3" borderId="22" xfId="0" applyFont="1" applyFill="1" applyBorder="1" applyAlignment="1">
      <alignment vertical="center" wrapText="1"/>
    </xf>
    <xf numFmtId="164" fontId="3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0">
    <cellStyle name="Comma 2" xfId="8"/>
    <cellStyle name="Currency 2" xfId="9"/>
    <cellStyle name="Normal" xfId="0" builtinId="0"/>
    <cellStyle name="Normal 2" xfId="3"/>
    <cellStyle name="Normal 3" xfId="7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B1" sqref="B1"/>
    </sheetView>
  </sheetViews>
  <sheetFormatPr defaultRowHeight="15" x14ac:dyDescent="0.25"/>
  <cols>
    <col min="1" max="1" width="4.85546875" customWidth="1"/>
    <col min="2" max="2" width="28" customWidth="1"/>
  </cols>
  <sheetData>
    <row r="1" spans="1:14" ht="21.75" customHeight="1" thickBot="1" x14ac:dyDescent="0.3">
      <c r="A1" s="213"/>
      <c r="B1" s="214"/>
      <c r="C1" s="319" t="s">
        <v>94</v>
      </c>
      <c r="D1" s="320"/>
      <c r="E1" s="320"/>
      <c r="F1" s="320"/>
      <c r="G1" s="320"/>
      <c r="H1" s="320"/>
      <c r="I1" s="320"/>
      <c r="J1" s="2"/>
      <c r="K1" s="2"/>
      <c r="L1" s="2"/>
      <c r="M1" s="2"/>
      <c r="N1" s="213" t="s">
        <v>92</v>
      </c>
    </row>
    <row r="2" spans="1:14" ht="15.75" thickBot="1" x14ac:dyDescent="0.3">
      <c r="A2" s="323" t="s">
        <v>0</v>
      </c>
      <c r="B2" s="325" t="s">
        <v>1</v>
      </c>
      <c r="C2" s="327" t="s">
        <v>2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1" t="s">
        <v>3</v>
      </c>
    </row>
    <row r="3" spans="1:14" ht="15.75" thickBot="1" x14ac:dyDescent="0.3">
      <c r="A3" s="324"/>
      <c r="B3" s="326"/>
      <c r="C3" s="85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91</v>
      </c>
      <c r="J3" s="24" t="s">
        <v>9</v>
      </c>
      <c r="K3" s="85" t="s">
        <v>10</v>
      </c>
      <c r="L3" s="24" t="s">
        <v>117</v>
      </c>
      <c r="M3" s="25" t="s">
        <v>11</v>
      </c>
      <c r="N3" s="322"/>
    </row>
    <row r="4" spans="1:14" x14ac:dyDescent="0.25">
      <c r="A4" s="5">
        <v>1</v>
      </c>
      <c r="B4" s="9" t="s">
        <v>12</v>
      </c>
      <c r="C4" s="184">
        <v>32424</v>
      </c>
      <c r="D4" s="157">
        <v>31184</v>
      </c>
      <c r="E4" s="206">
        <v>8335</v>
      </c>
      <c r="F4" s="200">
        <v>21618</v>
      </c>
      <c r="G4" s="206">
        <v>11454</v>
      </c>
      <c r="H4" s="200">
        <v>60097</v>
      </c>
      <c r="I4" s="206">
        <v>5557</v>
      </c>
      <c r="J4" s="200">
        <v>23157</v>
      </c>
      <c r="K4" s="184">
        <v>13767</v>
      </c>
      <c r="L4" s="200">
        <v>2239</v>
      </c>
      <c r="M4" s="196">
        <v>11867</v>
      </c>
      <c r="N4" s="193">
        <f t="shared" ref="N4:N21" si="0">SUM(C4:M4)</f>
        <v>221699</v>
      </c>
    </row>
    <row r="5" spans="1:14" x14ac:dyDescent="0.25">
      <c r="A5" s="4">
        <v>2</v>
      </c>
      <c r="B5" s="10" t="s">
        <v>13</v>
      </c>
      <c r="C5" s="204">
        <v>2158</v>
      </c>
      <c r="D5" s="71">
        <v>46102</v>
      </c>
      <c r="E5" s="203">
        <v>3547</v>
      </c>
      <c r="F5" s="201">
        <v>2414</v>
      </c>
      <c r="G5" s="204">
        <v>1541</v>
      </c>
      <c r="H5" s="201">
        <v>43513</v>
      </c>
      <c r="I5" s="203">
        <v>0</v>
      </c>
      <c r="J5" s="22">
        <v>584</v>
      </c>
      <c r="K5" s="203">
        <v>11</v>
      </c>
      <c r="L5" s="22">
        <v>0</v>
      </c>
      <c r="M5" s="197">
        <v>0</v>
      </c>
      <c r="N5" s="194">
        <f t="shared" si="0"/>
        <v>99870</v>
      </c>
    </row>
    <row r="6" spans="1:14" x14ac:dyDescent="0.25">
      <c r="A6" s="4">
        <v>3</v>
      </c>
      <c r="B6" s="10" t="s">
        <v>14</v>
      </c>
      <c r="C6" s="204">
        <v>19622</v>
      </c>
      <c r="D6" s="71">
        <v>41860</v>
      </c>
      <c r="E6" s="204">
        <v>17756</v>
      </c>
      <c r="F6" s="201">
        <v>33247</v>
      </c>
      <c r="G6" s="204">
        <v>10578</v>
      </c>
      <c r="H6" s="201">
        <v>22824</v>
      </c>
      <c r="I6" s="204">
        <v>3276</v>
      </c>
      <c r="J6" s="201">
        <v>14221</v>
      </c>
      <c r="K6" s="204">
        <v>23041</v>
      </c>
      <c r="L6" s="201">
        <v>2824</v>
      </c>
      <c r="M6" s="198">
        <v>14259</v>
      </c>
      <c r="N6" s="194">
        <f t="shared" si="0"/>
        <v>203508</v>
      </c>
    </row>
    <row r="7" spans="1:14" x14ac:dyDescent="0.25">
      <c r="A7" s="4">
        <v>4</v>
      </c>
      <c r="B7" s="10" t="s">
        <v>15</v>
      </c>
      <c r="C7" s="203">
        <v>0</v>
      </c>
      <c r="D7" s="39">
        <v>0</v>
      </c>
      <c r="E7" s="203">
        <v>0</v>
      </c>
      <c r="F7" s="22">
        <v>0</v>
      </c>
      <c r="G7" s="203">
        <v>0</v>
      </c>
      <c r="H7" s="22">
        <v>0</v>
      </c>
      <c r="I7" s="203">
        <v>0</v>
      </c>
      <c r="J7" s="22">
        <v>0</v>
      </c>
      <c r="K7" s="203">
        <v>0</v>
      </c>
      <c r="L7" s="22">
        <v>0</v>
      </c>
      <c r="M7" s="197">
        <v>0</v>
      </c>
      <c r="N7" s="10">
        <f t="shared" si="0"/>
        <v>0</v>
      </c>
    </row>
    <row r="8" spans="1:14" x14ac:dyDescent="0.25">
      <c r="A8" s="4">
        <v>5</v>
      </c>
      <c r="B8" s="10" t="s">
        <v>16</v>
      </c>
      <c r="C8" s="203">
        <v>0</v>
      </c>
      <c r="D8" s="71">
        <v>15694</v>
      </c>
      <c r="E8" s="21">
        <v>0</v>
      </c>
      <c r="F8" s="22">
        <v>0</v>
      </c>
      <c r="G8" s="204">
        <v>0</v>
      </c>
      <c r="H8" s="201">
        <v>0</v>
      </c>
      <c r="I8" s="203">
        <v>0</v>
      </c>
      <c r="J8" s="22">
        <v>0</v>
      </c>
      <c r="K8" s="203">
        <v>0</v>
      </c>
      <c r="L8" s="22">
        <v>0</v>
      </c>
      <c r="M8" s="197">
        <v>0</v>
      </c>
      <c r="N8" s="194">
        <f t="shared" si="0"/>
        <v>15694</v>
      </c>
    </row>
    <row r="9" spans="1:14" x14ac:dyDescent="0.25">
      <c r="A9" s="4">
        <v>6</v>
      </c>
      <c r="B9" s="10" t="s">
        <v>17</v>
      </c>
      <c r="C9" s="203">
        <v>0</v>
      </c>
      <c r="D9" s="39">
        <v>0</v>
      </c>
      <c r="E9" s="203">
        <v>0</v>
      </c>
      <c r="F9" s="22">
        <v>46</v>
      </c>
      <c r="G9" s="203">
        <v>0</v>
      </c>
      <c r="H9" s="22">
        <v>0</v>
      </c>
      <c r="I9" s="203">
        <v>0</v>
      </c>
      <c r="J9" s="22">
        <v>0</v>
      </c>
      <c r="K9" s="203">
        <v>0</v>
      </c>
      <c r="L9" s="22">
        <v>0</v>
      </c>
      <c r="M9" s="197">
        <v>0</v>
      </c>
      <c r="N9" s="10">
        <f t="shared" si="0"/>
        <v>46</v>
      </c>
    </row>
    <row r="10" spans="1:14" x14ac:dyDescent="0.25">
      <c r="A10" s="4">
        <v>7</v>
      </c>
      <c r="B10" s="10" t="s">
        <v>18</v>
      </c>
      <c r="C10" s="204">
        <v>9092</v>
      </c>
      <c r="D10" s="71">
        <v>3177</v>
      </c>
      <c r="E10" s="204">
        <v>2877</v>
      </c>
      <c r="F10" s="201">
        <v>1665</v>
      </c>
      <c r="G10" s="204">
        <v>3467</v>
      </c>
      <c r="H10" s="201">
        <v>1027</v>
      </c>
      <c r="I10" s="203">
        <v>15</v>
      </c>
      <c r="J10" s="201">
        <v>2901</v>
      </c>
      <c r="K10" s="204">
        <v>198</v>
      </c>
      <c r="L10" s="22">
        <v>0</v>
      </c>
      <c r="M10" s="198">
        <v>86</v>
      </c>
      <c r="N10" s="194">
        <f t="shared" si="0"/>
        <v>24505</v>
      </c>
    </row>
    <row r="11" spans="1:14" x14ac:dyDescent="0.25">
      <c r="A11" s="4">
        <v>8</v>
      </c>
      <c r="B11" s="10" t="s">
        <v>19</v>
      </c>
      <c r="C11" s="204">
        <v>39704</v>
      </c>
      <c r="D11" s="71">
        <v>18991</v>
      </c>
      <c r="E11" s="204">
        <v>58337</v>
      </c>
      <c r="F11" s="201">
        <v>14417</v>
      </c>
      <c r="G11" s="204">
        <v>4490</v>
      </c>
      <c r="H11" s="201">
        <v>54472</v>
      </c>
      <c r="I11" s="204">
        <v>931</v>
      </c>
      <c r="J11" s="201">
        <v>13167</v>
      </c>
      <c r="K11" s="204">
        <v>9004</v>
      </c>
      <c r="L11" s="201">
        <v>2903</v>
      </c>
      <c r="M11" s="198">
        <v>13013</v>
      </c>
      <c r="N11" s="194">
        <f t="shared" si="0"/>
        <v>229429</v>
      </c>
    </row>
    <row r="12" spans="1:14" x14ac:dyDescent="0.25">
      <c r="A12" s="4">
        <v>9</v>
      </c>
      <c r="B12" s="10" t="s">
        <v>20</v>
      </c>
      <c r="C12" s="204">
        <v>76602</v>
      </c>
      <c r="D12" s="71">
        <v>34438</v>
      </c>
      <c r="E12" s="204">
        <v>9872</v>
      </c>
      <c r="F12" s="201">
        <v>22874</v>
      </c>
      <c r="G12" s="204">
        <v>32304</v>
      </c>
      <c r="H12" s="201">
        <v>14410</v>
      </c>
      <c r="I12" s="204">
        <v>569</v>
      </c>
      <c r="J12" s="201">
        <v>17638</v>
      </c>
      <c r="K12" s="204">
        <v>3792</v>
      </c>
      <c r="L12" s="201">
        <v>7422</v>
      </c>
      <c r="M12" s="198">
        <v>5909</v>
      </c>
      <c r="N12" s="194">
        <f t="shared" si="0"/>
        <v>225830</v>
      </c>
    </row>
    <row r="13" spans="1:14" x14ac:dyDescent="0.25">
      <c r="A13" s="4">
        <v>10</v>
      </c>
      <c r="B13" s="10" t="s">
        <v>21</v>
      </c>
      <c r="C13" s="204">
        <v>61181</v>
      </c>
      <c r="D13" s="71">
        <v>118388</v>
      </c>
      <c r="E13" s="204">
        <v>87129</v>
      </c>
      <c r="F13" s="201">
        <v>87482</v>
      </c>
      <c r="G13" s="204">
        <v>110385</v>
      </c>
      <c r="H13" s="201">
        <v>87355</v>
      </c>
      <c r="I13" s="204">
        <v>62290</v>
      </c>
      <c r="J13" s="201">
        <v>104154</v>
      </c>
      <c r="K13" s="204">
        <v>94424</v>
      </c>
      <c r="L13" s="201">
        <v>57130</v>
      </c>
      <c r="M13" s="198">
        <v>59230</v>
      </c>
      <c r="N13" s="194">
        <f t="shared" si="0"/>
        <v>929148</v>
      </c>
    </row>
    <row r="14" spans="1:14" x14ac:dyDescent="0.25">
      <c r="A14" s="4">
        <v>11</v>
      </c>
      <c r="B14" s="10" t="s">
        <v>22</v>
      </c>
      <c r="C14" s="203">
        <v>0</v>
      </c>
      <c r="D14" s="71">
        <v>3747</v>
      </c>
      <c r="E14" s="203">
        <v>0</v>
      </c>
      <c r="F14" s="201">
        <v>0</v>
      </c>
      <c r="G14" s="204">
        <v>9</v>
      </c>
      <c r="H14" s="201">
        <v>0</v>
      </c>
      <c r="I14" s="203">
        <v>0</v>
      </c>
      <c r="J14" s="22">
        <v>0</v>
      </c>
      <c r="K14" s="203">
        <v>55</v>
      </c>
      <c r="L14" s="22">
        <v>0</v>
      </c>
      <c r="M14" s="197">
        <v>0</v>
      </c>
      <c r="N14" s="194">
        <f t="shared" si="0"/>
        <v>3811</v>
      </c>
    </row>
    <row r="15" spans="1:14" x14ac:dyDescent="0.25">
      <c r="A15" s="4">
        <v>12</v>
      </c>
      <c r="B15" s="10" t="s">
        <v>23</v>
      </c>
      <c r="C15" s="203">
        <v>3</v>
      </c>
      <c r="D15" s="39">
        <v>70</v>
      </c>
      <c r="E15" s="203">
        <v>0</v>
      </c>
      <c r="F15" s="22">
        <v>16</v>
      </c>
      <c r="G15" s="203">
        <v>0</v>
      </c>
      <c r="H15" s="22">
        <v>15</v>
      </c>
      <c r="I15" s="203">
        <v>0</v>
      </c>
      <c r="J15" s="22">
        <v>8</v>
      </c>
      <c r="K15" s="203">
        <v>8</v>
      </c>
      <c r="L15" s="22">
        <v>0</v>
      </c>
      <c r="M15" s="197">
        <v>0</v>
      </c>
      <c r="N15" s="194">
        <f t="shared" si="0"/>
        <v>120</v>
      </c>
    </row>
    <row r="16" spans="1:14" x14ac:dyDescent="0.25">
      <c r="A16" s="4">
        <v>13</v>
      </c>
      <c r="B16" s="10" t="s">
        <v>24</v>
      </c>
      <c r="C16" s="204">
        <v>11295</v>
      </c>
      <c r="D16" s="71">
        <v>12029</v>
      </c>
      <c r="E16" s="204">
        <v>4121</v>
      </c>
      <c r="F16" s="201">
        <v>3725</v>
      </c>
      <c r="G16" s="204">
        <v>3404</v>
      </c>
      <c r="H16" s="201">
        <v>24023</v>
      </c>
      <c r="I16" s="203">
        <v>325</v>
      </c>
      <c r="J16" s="201">
        <v>5143</v>
      </c>
      <c r="K16" s="204">
        <v>4495</v>
      </c>
      <c r="L16" s="201">
        <v>738</v>
      </c>
      <c r="M16" s="198">
        <v>2073</v>
      </c>
      <c r="N16" s="194">
        <f t="shared" si="0"/>
        <v>71371</v>
      </c>
    </row>
    <row r="17" spans="1:14" x14ac:dyDescent="0.25">
      <c r="A17" s="4">
        <v>14</v>
      </c>
      <c r="B17" s="10" t="s">
        <v>25</v>
      </c>
      <c r="C17" s="203">
        <v>0</v>
      </c>
      <c r="D17" s="39">
        <v>50</v>
      </c>
      <c r="E17" s="203">
        <v>0</v>
      </c>
      <c r="F17" s="22">
        <v>0</v>
      </c>
      <c r="G17" s="203">
        <v>0</v>
      </c>
      <c r="H17" s="22">
        <v>0</v>
      </c>
      <c r="I17" s="203">
        <v>0</v>
      </c>
      <c r="J17" s="22">
        <v>0</v>
      </c>
      <c r="K17" s="203">
        <v>0</v>
      </c>
      <c r="L17" s="22">
        <v>0</v>
      </c>
      <c r="M17" s="197">
        <v>0</v>
      </c>
      <c r="N17" s="10">
        <f t="shared" si="0"/>
        <v>50</v>
      </c>
    </row>
    <row r="18" spans="1:14" x14ac:dyDescent="0.25">
      <c r="A18" s="4">
        <v>15</v>
      </c>
      <c r="B18" s="10" t="s">
        <v>26</v>
      </c>
      <c r="C18" s="203">
        <v>3</v>
      </c>
      <c r="D18" s="39">
        <v>0</v>
      </c>
      <c r="E18" s="203">
        <v>0</v>
      </c>
      <c r="F18" s="201">
        <v>1651</v>
      </c>
      <c r="G18" s="203">
        <v>0</v>
      </c>
      <c r="H18" s="22">
        <v>4</v>
      </c>
      <c r="I18" s="203">
        <v>0</v>
      </c>
      <c r="J18" s="22">
        <v>0</v>
      </c>
      <c r="K18" s="203">
        <v>31</v>
      </c>
      <c r="L18" s="22">
        <v>0</v>
      </c>
      <c r="M18" s="197">
        <v>0</v>
      </c>
      <c r="N18" s="194">
        <f>SUM(C18:M18)</f>
        <v>1689</v>
      </c>
    </row>
    <row r="19" spans="1:14" x14ac:dyDescent="0.25">
      <c r="A19" s="4">
        <v>16</v>
      </c>
      <c r="B19" s="10" t="s">
        <v>27</v>
      </c>
      <c r="C19" s="204">
        <v>426</v>
      </c>
      <c r="D19" s="71">
        <v>3747</v>
      </c>
      <c r="E19" s="204">
        <v>178</v>
      </c>
      <c r="F19" s="201">
        <v>852</v>
      </c>
      <c r="G19" s="203">
        <v>0</v>
      </c>
      <c r="H19" s="22">
        <v>94</v>
      </c>
      <c r="I19" s="203">
        <v>0</v>
      </c>
      <c r="J19" s="22">
        <v>998</v>
      </c>
      <c r="K19" s="204">
        <v>0</v>
      </c>
      <c r="L19" s="22">
        <v>0</v>
      </c>
      <c r="M19" s="198">
        <v>135</v>
      </c>
      <c r="N19" s="194">
        <f>SUM(C19:M19)</f>
        <v>6430</v>
      </c>
    </row>
    <row r="20" spans="1:14" x14ac:dyDescent="0.25">
      <c r="A20" s="4">
        <v>17</v>
      </c>
      <c r="B20" s="10" t="s">
        <v>28</v>
      </c>
      <c r="C20" s="203">
        <v>0</v>
      </c>
      <c r="D20" s="39">
        <v>0</v>
      </c>
      <c r="E20" s="203">
        <v>0</v>
      </c>
      <c r="F20" s="22">
        <v>0</v>
      </c>
      <c r="G20" s="203">
        <v>0</v>
      </c>
      <c r="H20" s="22">
        <v>0</v>
      </c>
      <c r="I20" s="203">
        <v>0</v>
      </c>
      <c r="J20" s="22">
        <v>0</v>
      </c>
      <c r="K20" s="203">
        <v>0</v>
      </c>
      <c r="L20" s="22">
        <v>0</v>
      </c>
      <c r="M20" s="197">
        <v>2</v>
      </c>
      <c r="N20" s="10">
        <f>SUM(C20:M20)</f>
        <v>2</v>
      </c>
    </row>
    <row r="21" spans="1:14" ht="15.75" thickBot="1" x14ac:dyDescent="0.3">
      <c r="A21" s="6">
        <v>18</v>
      </c>
      <c r="B21" s="11" t="s">
        <v>29</v>
      </c>
      <c r="C21" s="205">
        <v>3017</v>
      </c>
      <c r="D21" s="158">
        <v>5878</v>
      </c>
      <c r="E21" s="205">
        <v>2186</v>
      </c>
      <c r="F21" s="202">
        <v>5782</v>
      </c>
      <c r="G21" s="205">
        <v>3469</v>
      </c>
      <c r="H21" s="202">
        <v>6501</v>
      </c>
      <c r="I21" s="205">
        <v>1598</v>
      </c>
      <c r="J21" s="202">
        <v>3828</v>
      </c>
      <c r="K21" s="205">
        <v>3008</v>
      </c>
      <c r="L21" s="202">
        <v>1269</v>
      </c>
      <c r="M21" s="199">
        <v>2519</v>
      </c>
      <c r="N21" s="195">
        <f t="shared" si="0"/>
        <v>39055</v>
      </c>
    </row>
    <row r="22" spans="1:14" ht="15.75" thickBot="1" x14ac:dyDescent="0.3">
      <c r="A22" s="7"/>
      <c r="B22" s="19" t="s">
        <v>30</v>
      </c>
      <c r="C22" s="215">
        <f t="shared" ref="C22:N22" si="1">SUM(C4:C21)</f>
        <v>255527</v>
      </c>
      <c r="D22" s="216">
        <f>SUM(D4:D21)</f>
        <v>335355</v>
      </c>
      <c r="E22" s="215">
        <f>SUM(E4:E21)</f>
        <v>194338</v>
      </c>
      <c r="F22" s="217">
        <f>SUM(F4:F21)</f>
        <v>195789</v>
      </c>
      <c r="G22" s="218">
        <f t="shared" si="1"/>
        <v>181101</v>
      </c>
      <c r="H22" s="217">
        <f t="shared" si="1"/>
        <v>314335</v>
      </c>
      <c r="I22" s="218">
        <f t="shared" si="1"/>
        <v>74561</v>
      </c>
      <c r="J22" s="217">
        <f t="shared" si="1"/>
        <v>185799</v>
      </c>
      <c r="K22" s="218">
        <f t="shared" si="1"/>
        <v>151834</v>
      </c>
      <c r="L22" s="217">
        <f t="shared" si="1"/>
        <v>74525</v>
      </c>
      <c r="M22" s="219">
        <f t="shared" si="1"/>
        <v>109093</v>
      </c>
      <c r="N22" s="220">
        <f t="shared" si="1"/>
        <v>2072257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317" t="s">
        <v>31</v>
      </c>
      <c r="B24" s="318"/>
      <c r="C24" s="27">
        <f>C22/N22</f>
        <v>0.12330854715414159</v>
      </c>
      <c r="D24" s="28">
        <f>D22/N22</f>
        <v>0.16183079608369039</v>
      </c>
      <c r="E24" s="29">
        <f>E22/N22</f>
        <v>9.3780838959646409E-2</v>
      </c>
      <c r="F24" s="28">
        <f>F22/N22</f>
        <v>9.4481041685466616E-2</v>
      </c>
      <c r="G24" s="29">
        <f>G22/N22</f>
        <v>8.7393117745530602E-2</v>
      </c>
      <c r="H24" s="28">
        <f>H22/N22</f>
        <v>0.15168726658903794</v>
      </c>
      <c r="I24" s="29">
        <f>I22/N22</f>
        <v>3.5980575768353056E-2</v>
      </c>
      <c r="J24" s="28">
        <f>J22/N22</f>
        <v>8.9660211064554254E-2</v>
      </c>
      <c r="K24" s="29">
        <f>K22/N22</f>
        <v>7.3269869519079919E-2</v>
      </c>
      <c r="L24" s="28">
        <f>L22/N22</f>
        <v>3.5963203405755172E-2</v>
      </c>
      <c r="M24" s="30">
        <f>M22/N22</f>
        <v>5.2644532024744034E-2</v>
      </c>
      <c r="N24" s="102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23" t="s">
        <v>0</v>
      </c>
      <c r="B26" s="329" t="s">
        <v>1</v>
      </c>
      <c r="C26" s="335" t="s">
        <v>90</v>
      </c>
      <c r="D26" s="336"/>
      <c r="E26" s="336"/>
      <c r="F26" s="336"/>
      <c r="G26" s="337"/>
      <c r="H26" s="333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4"/>
      <c r="B27" s="330"/>
      <c r="C27" s="245" t="s">
        <v>11</v>
      </c>
      <c r="D27" s="246" t="s">
        <v>32</v>
      </c>
      <c r="E27" s="245" t="s">
        <v>7</v>
      </c>
      <c r="F27" s="246" t="s">
        <v>9</v>
      </c>
      <c r="G27" s="241" t="s">
        <v>4</v>
      </c>
      <c r="H27" s="334"/>
      <c r="I27" s="1"/>
      <c r="J27" s="104"/>
      <c r="K27" s="331" t="s">
        <v>33</v>
      </c>
      <c r="L27" s="332"/>
      <c r="M27" s="148">
        <f>N22</f>
        <v>2072257</v>
      </c>
      <c r="N27" s="149">
        <f>M27/M29</f>
        <v>0.83841139127067899</v>
      </c>
    </row>
    <row r="28" spans="1:14" ht="15.75" thickBot="1" x14ac:dyDescent="0.3">
      <c r="A28" s="26">
        <v>19</v>
      </c>
      <c r="B28" s="170" t="s">
        <v>34</v>
      </c>
      <c r="C28" s="147">
        <v>183883</v>
      </c>
      <c r="D28" s="57">
        <v>111248</v>
      </c>
      <c r="E28" s="147">
        <v>65530</v>
      </c>
      <c r="F28" s="57">
        <v>24817</v>
      </c>
      <c r="G28" s="147">
        <v>13912</v>
      </c>
      <c r="H28" s="57">
        <f>SUM(C28:G28)</f>
        <v>399390</v>
      </c>
      <c r="I28" s="1"/>
      <c r="J28" s="104"/>
      <c r="K28" s="313" t="s">
        <v>34</v>
      </c>
      <c r="L28" s="314"/>
      <c r="M28" s="147">
        <f>H28</f>
        <v>399390</v>
      </c>
      <c r="N28" s="150">
        <f>M28/M29</f>
        <v>0.16158860872932099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15" t="s">
        <v>3</v>
      </c>
      <c r="L29" s="316"/>
      <c r="M29" s="151">
        <f>M27+M28</f>
        <v>2471647</v>
      </c>
      <c r="N29" s="152">
        <f>M29/M29</f>
        <v>1</v>
      </c>
    </row>
    <row r="30" spans="1:14" ht="15.75" thickBot="1" x14ac:dyDescent="0.3">
      <c r="A30" s="317" t="s">
        <v>35</v>
      </c>
      <c r="B30" s="318"/>
      <c r="C30" s="27">
        <f>C28/H28</f>
        <v>0.46040962467763341</v>
      </c>
      <c r="D30" s="105">
        <f>D28/H28</f>
        <v>0.27854478079070583</v>
      </c>
      <c r="E30" s="27">
        <f>E28/H28</f>
        <v>0.1640752147024212</v>
      </c>
      <c r="F30" s="105">
        <f>F28/H28</f>
        <v>6.2137259320463704E-2</v>
      </c>
      <c r="G30" s="27">
        <f>G28/H28</f>
        <v>3.4833120508775885E-2</v>
      </c>
      <c r="H30" s="105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defaultRowHeight="15" x14ac:dyDescent="0.25"/>
  <cols>
    <col min="1" max="1" width="3.85546875" customWidth="1"/>
    <col min="2" max="2" width="20" customWidth="1"/>
  </cols>
  <sheetData>
    <row r="1" spans="1:14" ht="25.5" customHeight="1" thickBot="1" x14ac:dyDescent="0.3">
      <c r="A1" s="31"/>
      <c r="B1" s="31"/>
      <c r="C1" s="343" t="s">
        <v>104</v>
      </c>
      <c r="D1" s="344"/>
      <c r="E1" s="344"/>
      <c r="F1" s="344"/>
      <c r="G1" s="344"/>
      <c r="H1" s="344"/>
      <c r="I1" s="344"/>
      <c r="J1" s="345"/>
      <c r="K1" s="345"/>
      <c r="L1" s="31"/>
      <c r="M1" s="31"/>
      <c r="N1" s="66"/>
    </row>
    <row r="2" spans="1:14" ht="15.75" thickBot="1" x14ac:dyDescent="0.3">
      <c r="A2" s="346" t="s">
        <v>0</v>
      </c>
      <c r="B2" s="348" t="s">
        <v>1</v>
      </c>
      <c r="C2" s="373" t="s">
        <v>2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48" t="s">
        <v>3</v>
      </c>
    </row>
    <row r="3" spans="1:14" x14ac:dyDescent="0.25">
      <c r="A3" s="384"/>
      <c r="B3" s="385"/>
      <c r="C3" s="389" t="s">
        <v>69</v>
      </c>
      <c r="D3" s="348" t="s">
        <v>4</v>
      </c>
      <c r="E3" s="380" t="s">
        <v>5</v>
      </c>
      <c r="F3" s="397" t="s">
        <v>6</v>
      </c>
      <c r="G3" s="380" t="s">
        <v>7</v>
      </c>
      <c r="H3" s="378" t="s">
        <v>8</v>
      </c>
      <c r="I3" s="380" t="s">
        <v>91</v>
      </c>
      <c r="J3" s="378" t="s">
        <v>9</v>
      </c>
      <c r="K3" s="389" t="s">
        <v>10</v>
      </c>
      <c r="L3" s="348" t="s">
        <v>117</v>
      </c>
      <c r="M3" s="380" t="s">
        <v>11</v>
      </c>
      <c r="N3" s="374"/>
    </row>
    <row r="4" spans="1:14" ht="15.75" thickBot="1" x14ac:dyDescent="0.3">
      <c r="A4" s="381"/>
      <c r="B4" s="375"/>
      <c r="C4" s="391"/>
      <c r="D4" s="381"/>
      <c r="E4" s="381"/>
      <c r="F4" s="398"/>
      <c r="G4" s="381"/>
      <c r="H4" s="379"/>
      <c r="I4" s="381"/>
      <c r="J4" s="379"/>
      <c r="K4" s="391"/>
      <c r="L4" s="381"/>
      <c r="M4" s="381"/>
      <c r="N4" s="375"/>
    </row>
    <row r="5" spans="1:14" x14ac:dyDescent="0.25">
      <c r="A5" s="36">
        <v>1</v>
      </c>
      <c r="B5" s="37" t="s">
        <v>39</v>
      </c>
      <c r="C5" s="80">
        <v>257</v>
      </c>
      <c r="D5" s="157">
        <v>44</v>
      </c>
      <c r="E5" s="80">
        <v>1061</v>
      </c>
      <c r="F5" s="157">
        <v>105</v>
      </c>
      <c r="G5" s="80">
        <v>34</v>
      </c>
      <c r="H5" s="157">
        <v>28</v>
      </c>
      <c r="I5" s="80">
        <v>28</v>
      </c>
      <c r="J5" s="157">
        <v>129</v>
      </c>
      <c r="K5" s="80">
        <v>14</v>
      </c>
      <c r="L5" s="157">
        <v>45</v>
      </c>
      <c r="M5" s="80">
        <v>21</v>
      </c>
      <c r="N5" s="157">
        <f t="shared" ref="N5:N13" si="0">SUM(C5:M5)</f>
        <v>1766</v>
      </c>
    </row>
    <row r="6" spans="1:14" x14ac:dyDescent="0.25">
      <c r="A6" s="38">
        <v>2</v>
      </c>
      <c r="B6" s="39" t="s">
        <v>40</v>
      </c>
      <c r="C6" s="80">
        <v>14</v>
      </c>
      <c r="D6" s="71">
        <v>0</v>
      </c>
      <c r="E6" s="80">
        <v>869</v>
      </c>
      <c r="F6" s="71">
        <v>1</v>
      </c>
      <c r="G6" s="80">
        <v>0</v>
      </c>
      <c r="H6" s="71">
        <v>0</v>
      </c>
      <c r="I6" s="80">
        <v>0</v>
      </c>
      <c r="J6" s="71">
        <v>0</v>
      </c>
      <c r="K6" s="80">
        <v>0</v>
      </c>
      <c r="L6" s="71">
        <v>0</v>
      </c>
      <c r="M6" s="80">
        <v>1</v>
      </c>
      <c r="N6" s="71">
        <f t="shared" si="0"/>
        <v>885</v>
      </c>
    </row>
    <row r="7" spans="1:14" x14ac:dyDescent="0.25">
      <c r="A7" s="38">
        <v>3</v>
      </c>
      <c r="B7" s="39" t="s">
        <v>41</v>
      </c>
      <c r="C7" s="68">
        <v>1</v>
      </c>
      <c r="D7" s="39">
        <v>0</v>
      </c>
      <c r="E7" s="68">
        <v>1</v>
      </c>
      <c r="F7" s="39">
        <v>1</v>
      </c>
      <c r="G7" s="68">
        <v>0</v>
      </c>
      <c r="H7" s="39">
        <v>0</v>
      </c>
      <c r="I7" s="68">
        <v>0</v>
      </c>
      <c r="J7" s="39">
        <v>0</v>
      </c>
      <c r="K7" s="68">
        <v>0</v>
      </c>
      <c r="L7" s="39">
        <v>1</v>
      </c>
      <c r="M7" s="68">
        <v>0</v>
      </c>
      <c r="N7" s="39">
        <f t="shared" si="0"/>
        <v>4</v>
      </c>
    </row>
    <row r="8" spans="1:14" x14ac:dyDescent="0.25">
      <c r="A8" s="38">
        <v>4</v>
      </c>
      <c r="B8" s="39" t="s">
        <v>42</v>
      </c>
      <c r="C8" s="68">
        <v>6</v>
      </c>
      <c r="D8" s="39">
        <v>0</v>
      </c>
      <c r="E8" s="68">
        <v>4</v>
      </c>
      <c r="F8" s="39">
        <v>0</v>
      </c>
      <c r="G8" s="68">
        <v>0</v>
      </c>
      <c r="H8" s="39">
        <v>0</v>
      </c>
      <c r="I8" s="68">
        <v>0</v>
      </c>
      <c r="J8" s="39">
        <v>0</v>
      </c>
      <c r="K8" s="68">
        <v>0</v>
      </c>
      <c r="L8" s="39">
        <v>0</v>
      </c>
      <c r="M8" s="68">
        <v>0</v>
      </c>
      <c r="N8" s="39">
        <f t="shared" si="0"/>
        <v>10</v>
      </c>
    </row>
    <row r="9" spans="1:14" x14ac:dyDescent="0.25">
      <c r="A9" s="38">
        <v>5</v>
      </c>
      <c r="B9" s="39" t="s">
        <v>43</v>
      </c>
      <c r="C9" s="68">
        <v>0</v>
      </c>
      <c r="D9" s="39">
        <v>0</v>
      </c>
      <c r="E9" s="68">
        <v>0</v>
      </c>
      <c r="F9" s="39">
        <v>0</v>
      </c>
      <c r="G9" s="68">
        <v>1</v>
      </c>
      <c r="H9" s="39">
        <v>0</v>
      </c>
      <c r="I9" s="68">
        <v>0</v>
      </c>
      <c r="J9" s="39">
        <v>0</v>
      </c>
      <c r="K9" s="68">
        <v>0</v>
      </c>
      <c r="L9" s="39">
        <v>0</v>
      </c>
      <c r="M9" s="68">
        <v>0</v>
      </c>
      <c r="N9" s="39">
        <f t="shared" si="0"/>
        <v>1</v>
      </c>
    </row>
    <row r="10" spans="1:14" x14ac:dyDescent="0.25">
      <c r="A10" s="38">
        <v>6</v>
      </c>
      <c r="B10" s="39" t="s">
        <v>44</v>
      </c>
      <c r="C10" s="68">
        <v>1</v>
      </c>
      <c r="D10" s="39">
        <v>0</v>
      </c>
      <c r="E10" s="68">
        <v>2</v>
      </c>
      <c r="F10" s="39">
        <v>3</v>
      </c>
      <c r="G10" s="68">
        <v>0</v>
      </c>
      <c r="H10" s="39">
        <v>0</v>
      </c>
      <c r="I10" s="68">
        <v>0</v>
      </c>
      <c r="J10" s="39">
        <v>0</v>
      </c>
      <c r="K10" s="68">
        <v>0</v>
      </c>
      <c r="L10" s="39">
        <v>0</v>
      </c>
      <c r="M10" s="68">
        <v>0</v>
      </c>
      <c r="N10" s="39">
        <f t="shared" si="0"/>
        <v>6</v>
      </c>
    </row>
    <row r="11" spans="1:14" x14ac:dyDescent="0.25">
      <c r="A11" s="38">
        <v>7</v>
      </c>
      <c r="B11" s="39" t="s">
        <v>45</v>
      </c>
      <c r="C11" s="68">
        <v>14</v>
      </c>
      <c r="D11" s="71">
        <v>1</v>
      </c>
      <c r="E11" s="68">
        <v>6</v>
      </c>
      <c r="F11" s="71">
        <v>27</v>
      </c>
      <c r="G11" s="68">
        <v>1</v>
      </c>
      <c r="H11" s="71">
        <v>0</v>
      </c>
      <c r="I11" s="68">
        <v>0</v>
      </c>
      <c r="J11" s="71">
        <v>0</v>
      </c>
      <c r="K11" s="68">
        <v>0</v>
      </c>
      <c r="L11" s="71">
        <v>0</v>
      </c>
      <c r="M11" s="68">
        <v>4</v>
      </c>
      <c r="N11" s="71">
        <f t="shared" si="0"/>
        <v>53</v>
      </c>
    </row>
    <row r="12" spans="1:14" ht="15.75" thickBot="1" x14ac:dyDescent="0.3">
      <c r="A12" s="41">
        <v>8</v>
      </c>
      <c r="B12" s="42" t="s">
        <v>46</v>
      </c>
      <c r="C12" s="81">
        <v>0</v>
      </c>
      <c r="D12" s="39">
        <v>0</v>
      </c>
      <c r="E12" s="81">
        <v>0</v>
      </c>
      <c r="F12" s="39">
        <v>0</v>
      </c>
      <c r="G12" s="81">
        <v>0</v>
      </c>
      <c r="H12" s="39">
        <v>0</v>
      </c>
      <c r="I12" s="81"/>
      <c r="J12" s="39">
        <v>0</v>
      </c>
      <c r="K12" s="81">
        <v>0</v>
      </c>
      <c r="L12" s="39">
        <v>0</v>
      </c>
      <c r="M12" s="81">
        <v>0</v>
      </c>
      <c r="N12" s="39">
        <f t="shared" si="0"/>
        <v>0</v>
      </c>
    </row>
    <row r="13" spans="1:14" ht="15.75" thickBot="1" x14ac:dyDescent="0.3">
      <c r="A13" s="43"/>
      <c r="B13" s="44" t="s">
        <v>37</v>
      </c>
      <c r="C13" s="48">
        <f t="shared" ref="C13:M13" si="1">SUM(C5:C12)</f>
        <v>293</v>
      </c>
      <c r="D13" s="46">
        <f t="shared" si="1"/>
        <v>45</v>
      </c>
      <c r="E13" s="48">
        <f t="shared" si="1"/>
        <v>1943</v>
      </c>
      <c r="F13" s="46">
        <f t="shared" si="1"/>
        <v>137</v>
      </c>
      <c r="G13" s="48">
        <f t="shared" si="1"/>
        <v>36</v>
      </c>
      <c r="H13" s="46">
        <f t="shared" si="1"/>
        <v>28</v>
      </c>
      <c r="I13" s="48">
        <f t="shared" si="1"/>
        <v>28</v>
      </c>
      <c r="J13" s="46">
        <f t="shared" si="1"/>
        <v>129</v>
      </c>
      <c r="K13" s="48">
        <f t="shared" si="1"/>
        <v>14</v>
      </c>
      <c r="L13" s="46">
        <f t="shared" si="1"/>
        <v>46</v>
      </c>
      <c r="M13" s="48">
        <f t="shared" si="1"/>
        <v>26</v>
      </c>
      <c r="N13" s="46">
        <f t="shared" si="0"/>
        <v>2725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52" t="s">
        <v>53</v>
      </c>
      <c r="B15" s="399"/>
      <c r="C15" s="72">
        <f>C13/N13</f>
        <v>0.10752293577981652</v>
      </c>
      <c r="D15" s="73">
        <f>D13/N13</f>
        <v>1.6513761467889909E-2</v>
      </c>
      <c r="E15" s="55">
        <f>E13/N13</f>
        <v>0.71302752293577987</v>
      </c>
      <c r="F15" s="73">
        <f>F13/N13</f>
        <v>5.0275229357798164E-2</v>
      </c>
      <c r="G15" s="55">
        <f>G13/N13</f>
        <v>1.3211009174311927E-2</v>
      </c>
      <c r="H15" s="73">
        <f>H13/N13</f>
        <v>1.0275229357798165E-2</v>
      </c>
      <c r="I15" s="55">
        <f>I13/N13</f>
        <v>1.0275229357798165E-2</v>
      </c>
      <c r="J15" s="73">
        <f>J13/N13</f>
        <v>4.7339449541284405E-2</v>
      </c>
      <c r="K15" s="55">
        <f>K13/N13</f>
        <v>5.1376146788990823E-3</v>
      </c>
      <c r="L15" s="73">
        <f>L13/N13</f>
        <v>1.6880733944954127E-2</v>
      </c>
      <c r="M15" s="74">
        <f>M13/N13</f>
        <v>9.541284403669725E-3</v>
      </c>
      <c r="N15" s="223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31"/>
      <c r="B17" s="31"/>
      <c r="C17" s="343" t="s">
        <v>105</v>
      </c>
      <c r="D17" s="344"/>
      <c r="E17" s="344"/>
      <c r="F17" s="344"/>
      <c r="G17" s="344"/>
      <c r="H17" s="344"/>
      <c r="I17" s="344"/>
      <c r="J17" s="345"/>
      <c r="K17" s="345"/>
      <c r="L17" s="31"/>
      <c r="M17" s="31"/>
      <c r="N17" s="222" t="s">
        <v>36</v>
      </c>
    </row>
    <row r="18" spans="1:14" ht="15.75" thickBot="1" x14ac:dyDescent="0.3">
      <c r="A18" s="346" t="s">
        <v>0</v>
      </c>
      <c r="B18" s="348" t="s">
        <v>1</v>
      </c>
      <c r="C18" s="373" t="s">
        <v>2</v>
      </c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48" t="s">
        <v>3</v>
      </c>
    </row>
    <row r="19" spans="1:14" x14ac:dyDescent="0.25">
      <c r="A19" s="384"/>
      <c r="B19" s="385"/>
      <c r="C19" s="389" t="s">
        <v>69</v>
      </c>
      <c r="D19" s="348" t="s">
        <v>4</v>
      </c>
      <c r="E19" s="380" t="s">
        <v>5</v>
      </c>
      <c r="F19" s="397" t="s">
        <v>6</v>
      </c>
      <c r="G19" s="380" t="s">
        <v>7</v>
      </c>
      <c r="H19" s="378" t="s">
        <v>8</v>
      </c>
      <c r="I19" s="380" t="s">
        <v>91</v>
      </c>
      <c r="J19" s="378" t="s">
        <v>9</v>
      </c>
      <c r="K19" s="389" t="s">
        <v>10</v>
      </c>
      <c r="L19" s="348" t="s">
        <v>117</v>
      </c>
      <c r="M19" s="380" t="s">
        <v>11</v>
      </c>
      <c r="N19" s="374"/>
    </row>
    <row r="20" spans="1:14" ht="15.75" thickBot="1" x14ac:dyDescent="0.3">
      <c r="A20" s="381"/>
      <c r="B20" s="375"/>
      <c r="C20" s="391"/>
      <c r="D20" s="381"/>
      <c r="E20" s="381"/>
      <c r="F20" s="398"/>
      <c r="G20" s="381"/>
      <c r="H20" s="379"/>
      <c r="I20" s="381"/>
      <c r="J20" s="379"/>
      <c r="K20" s="391"/>
      <c r="L20" s="381"/>
      <c r="M20" s="381"/>
      <c r="N20" s="375"/>
    </row>
    <row r="21" spans="1:14" x14ac:dyDescent="0.25">
      <c r="A21" s="36">
        <v>1</v>
      </c>
      <c r="B21" s="37" t="s">
        <v>39</v>
      </c>
      <c r="C21" s="80">
        <v>960</v>
      </c>
      <c r="D21" s="157">
        <v>300</v>
      </c>
      <c r="E21" s="80">
        <v>3532</v>
      </c>
      <c r="F21" s="157">
        <v>461</v>
      </c>
      <c r="G21" s="80">
        <v>248</v>
      </c>
      <c r="H21" s="157">
        <v>200</v>
      </c>
      <c r="I21" s="80">
        <v>127</v>
      </c>
      <c r="J21" s="157">
        <v>541</v>
      </c>
      <c r="K21" s="80">
        <v>146</v>
      </c>
      <c r="L21" s="157">
        <v>248</v>
      </c>
      <c r="M21" s="80">
        <v>151</v>
      </c>
      <c r="N21" s="157">
        <f t="shared" ref="N21:N28" si="2">SUM(C21:M21)</f>
        <v>6914</v>
      </c>
    </row>
    <row r="22" spans="1:14" x14ac:dyDescent="0.25">
      <c r="A22" s="38">
        <v>2</v>
      </c>
      <c r="B22" s="39" t="s">
        <v>40</v>
      </c>
      <c r="C22" s="80">
        <v>158</v>
      </c>
      <c r="D22" s="71"/>
      <c r="E22" s="80">
        <v>3114</v>
      </c>
      <c r="F22" s="71">
        <v>14</v>
      </c>
      <c r="G22" s="80">
        <v>0</v>
      </c>
      <c r="H22" s="71">
        <v>0</v>
      </c>
      <c r="I22" s="80">
        <v>0</v>
      </c>
      <c r="J22" s="71">
        <v>0</v>
      </c>
      <c r="K22" s="80">
        <v>0</v>
      </c>
      <c r="L22" s="71">
        <v>0</v>
      </c>
      <c r="M22" s="80">
        <v>7</v>
      </c>
      <c r="N22" s="71">
        <f t="shared" si="2"/>
        <v>3293</v>
      </c>
    </row>
    <row r="23" spans="1:14" x14ac:dyDescent="0.25">
      <c r="A23" s="38">
        <v>3</v>
      </c>
      <c r="B23" s="39" t="s">
        <v>41</v>
      </c>
      <c r="C23" s="68">
        <v>18</v>
      </c>
      <c r="D23" s="39">
        <v>0</v>
      </c>
      <c r="E23" s="68">
        <v>18</v>
      </c>
      <c r="F23" s="39">
        <v>18</v>
      </c>
      <c r="G23" s="68">
        <v>0</v>
      </c>
      <c r="H23" s="39">
        <v>0</v>
      </c>
      <c r="I23" s="68">
        <v>0</v>
      </c>
      <c r="J23" s="39">
        <v>0</v>
      </c>
      <c r="K23" s="68">
        <v>0</v>
      </c>
      <c r="L23" s="39">
        <v>18</v>
      </c>
      <c r="M23" s="68">
        <v>0</v>
      </c>
      <c r="N23" s="71">
        <f t="shared" si="2"/>
        <v>72</v>
      </c>
    </row>
    <row r="24" spans="1:14" x14ac:dyDescent="0.25">
      <c r="A24" s="38">
        <v>4</v>
      </c>
      <c r="B24" s="39" t="s">
        <v>42</v>
      </c>
      <c r="C24" s="68">
        <v>4</v>
      </c>
      <c r="D24" s="39">
        <v>0</v>
      </c>
      <c r="E24" s="68">
        <v>3</v>
      </c>
      <c r="F24" s="39">
        <v>0</v>
      </c>
      <c r="G24" s="68">
        <v>0</v>
      </c>
      <c r="H24" s="39">
        <v>0</v>
      </c>
      <c r="I24" s="68">
        <v>0</v>
      </c>
      <c r="J24" s="39">
        <v>0</v>
      </c>
      <c r="K24" s="68">
        <v>0</v>
      </c>
      <c r="L24" s="39">
        <v>0</v>
      </c>
      <c r="M24" s="68">
        <v>0</v>
      </c>
      <c r="N24" s="39">
        <f t="shared" si="2"/>
        <v>7</v>
      </c>
    </row>
    <row r="25" spans="1:14" x14ac:dyDescent="0.25">
      <c r="A25" s="38">
        <v>5</v>
      </c>
      <c r="B25" s="39" t="s">
        <v>43</v>
      </c>
      <c r="C25" s="68">
        <v>0</v>
      </c>
      <c r="D25" s="39">
        <v>0</v>
      </c>
      <c r="E25" s="68">
        <v>0</v>
      </c>
      <c r="F25" s="39">
        <v>0</v>
      </c>
      <c r="G25" s="68">
        <v>2</v>
      </c>
      <c r="H25" s="39">
        <v>0</v>
      </c>
      <c r="I25" s="68">
        <v>0</v>
      </c>
      <c r="J25" s="39">
        <v>0</v>
      </c>
      <c r="K25" s="68">
        <v>0</v>
      </c>
      <c r="L25" s="39">
        <v>0</v>
      </c>
      <c r="M25" s="68">
        <v>0</v>
      </c>
      <c r="N25" s="39">
        <f t="shared" si="2"/>
        <v>2</v>
      </c>
    </row>
    <row r="26" spans="1:14" x14ac:dyDescent="0.25">
      <c r="A26" s="38">
        <v>6</v>
      </c>
      <c r="B26" s="39" t="s">
        <v>44</v>
      </c>
      <c r="C26" s="68">
        <v>3</v>
      </c>
      <c r="D26" s="39">
        <v>0</v>
      </c>
      <c r="E26" s="68">
        <v>7</v>
      </c>
      <c r="F26" s="39">
        <v>9</v>
      </c>
      <c r="G26" s="68">
        <v>0</v>
      </c>
      <c r="H26" s="39">
        <v>0</v>
      </c>
      <c r="I26" s="68">
        <v>0</v>
      </c>
      <c r="J26" s="39">
        <v>0</v>
      </c>
      <c r="K26" s="68">
        <v>0</v>
      </c>
      <c r="L26" s="39">
        <v>0</v>
      </c>
      <c r="M26" s="68">
        <v>0</v>
      </c>
      <c r="N26" s="39">
        <f t="shared" si="2"/>
        <v>19</v>
      </c>
    </row>
    <row r="27" spans="1:14" x14ac:dyDescent="0.25">
      <c r="A27" s="38">
        <v>7</v>
      </c>
      <c r="B27" s="39" t="s">
        <v>45</v>
      </c>
      <c r="C27" s="68">
        <v>9</v>
      </c>
      <c r="D27" s="71">
        <v>3</v>
      </c>
      <c r="E27" s="68">
        <v>4</v>
      </c>
      <c r="F27" s="71">
        <v>69</v>
      </c>
      <c r="G27" s="68">
        <v>1</v>
      </c>
      <c r="H27" s="71">
        <v>0</v>
      </c>
      <c r="I27" s="68">
        <v>0</v>
      </c>
      <c r="J27" s="71">
        <v>0</v>
      </c>
      <c r="K27" s="68">
        <v>0</v>
      </c>
      <c r="L27" s="71">
        <v>0</v>
      </c>
      <c r="M27" s="68">
        <v>2</v>
      </c>
      <c r="N27" s="71">
        <f t="shared" si="2"/>
        <v>88</v>
      </c>
    </row>
    <row r="28" spans="1:14" ht="15.75" thickBot="1" x14ac:dyDescent="0.3">
      <c r="A28" s="41">
        <v>8</v>
      </c>
      <c r="B28" s="42" t="s">
        <v>46</v>
      </c>
      <c r="C28" s="81">
        <v>0</v>
      </c>
      <c r="D28" s="39">
        <v>0</v>
      </c>
      <c r="E28" s="81">
        <v>0</v>
      </c>
      <c r="F28" s="39">
        <v>0</v>
      </c>
      <c r="G28" s="81">
        <v>0</v>
      </c>
      <c r="H28" s="39">
        <v>0</v>
      </c>
      <c r="I28" s="81">
        <v>0</v>
      </c>
      <c r="J28" s="39">
        <v>0</v>
      </c>
      <c r="K28" s="81">
        <v>0</v>
      </c>
      <c r="L28" s="39">
        <v>0</v>
      </c>
      <c r="M28" s="81">
        <v>0</v>
      </c>
      <c r="N28" s="39">
        <f t="shared" si="2"/>
        <v>0</v>
      </c>
    </row>
    <row r="29" spans="1:14" ht="15.75" thickBot="1" x14ac:dyDescent="0.3">
      <c r="A29" s="43"/>
      <c r="B29" s="44" t="s">
        <v>37</v>
      </c>
      <c r="C29" s="48">
        <f t="shared" ref="C29:M29" si="3">SUM(C21:C28)</f>
        <v>1152</v>
      </c>
      <c r="D29" s="46">
        <f>SUM(D21:D28)</f>
        <v>303</v>
      </c>
      <c r="E29" s="48">
        <f t="shared" si="3"/>
        <v>6678</v>
      </c>
      <c r="F29" s="46">
        <f t="shared" si="3"/>
        <v>571</v>
      </c>
      <c r="G29" s="48">
        <f t="shared" si="3"/>
        <v>251</v>
      </c>
      <c r="H29" s="46">
        <f t="shared" si="3"/>
        <v>200</v>
      </c>
      <c r="I29" s="48">
        <f>SUM(I21:I28)</f>
        <v>127</v>
      </c>
      <c r="J29" s="46">
        <f t="shared" si="3"/>
        <v>541</v>
      </c>
      <c r="K29" s="48">
        <f t="shared" si="3"/>
        <v>146</v>
      </c>
      <c r="L29" s="46">
        <f t="shared" si="3"/>
        <v>266</v>
      </c>
      <c r="M29" s="48">
        <f t="shared" si="3"/>
        <v>160</v>
      </c>
      <c r="N29" s="46">
        <f>SUM(C28:M29)</f>
        <v>10395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52" t="s">
        <v>53</v>
      </c>
      <c r="B31" s="399"/>
      <c r="C31" s="72">
        <f>C29/N29</f>
        <v>0.11082251082251082</v>
      </c>
      <c r="D31" s="73">
        <f>D29/N29</f>
        <v>2.9148629148629149E-2</v>
      </c>
      <c r="E31" s="55">
        <f>E29/N29</f>
        <v>0.64242424242424245</v>
      </c>
      <c r="F31" s="73">
        <f>F29/N29</f>
        <v>5.4930254930254933E-2</v>
      </c>
      <c r="G31" s="55">
        <f>G29/N29</f>
        <v>2.4146224146224145E-2</v>
      </c>
      <c r="H31" s="73">
        <f>H29/N29</f>
        <v>1.9240019240019241E-2</v>
      </c>
      <c r="I31" s="55">
        <f>I29/N29</f>
        <v>1.2217412217412217E-2</v>
      </c>
      <c r="J31" s="73">
        <f>J29/N29</f>
        <v>5.2044252044252046E-2</v>
      </c>
      <c r="K31" s="55">
        <f>K29/N29</f>
        <v>1.4045214045214045E-2</v>
      </c>
      <c r="L31" s="73">
        <f>L29/N29</f>
        <v>2.5589225589225589E-2</v>
      </c>
      <c r="M31" s="74">
        <f>M29/N29</f>
        <v>1.5392015392015393E-2</v>
      </c>
      <c r="N31" s="223">
        <f>N29/N29</f>
        <v>1</v>
      </c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mergeCells count="34">
    <mergeCell ref="A31:B31"/>
    <mergeCell ref="N2:N4"/>
    <mergeCell ref="C3:C4"/>
    <mergeCell ref="D3:D4"/>
    <mergeCell ref="E3:E4"/>
    <mergeCell ref="F3:F4"/>
    <mergeCell ref="G3:G4"/>
    <mergeCell ref="C17:K17"/>
    <mergeCell ref="A18:A20"/>
    <mergeCell ref="B18:B20"/>
    <mergeCell ref="C18:M18"/>
    <mergeCell ref="A15:B15"/>
    <mergeCell ref="N18:N20"/>
    <mergeCell ref="C19:C20"/>
    <mergeCell ref="D19:D20"/>
    <mergeCell ref="E19:E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M3:M4"/>
    <mergeCell ref="K19:K20"/>
    <mergeCell ref="L19:L20"/>
    <mergeCell ref="M19:M20"/>
    <mergeCell ref="F19:F20"/>
    <mergeCell ref="G19:G20"/>
    <mergeCell ref="H19:H20"/>
    <mergeCell ref="I19:I20"/>
    <mergeCell ref="J19:J20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4.5703125" customWidth="1"/>
    <col min="2" max="2" width="26.7109375" customWidth="1"/>
  </cols>
  <sheetData>
    <row r="1" spans="1:14" ht="20.25" customHeight="1" thickBot="1" x14ac:dyDescent="0.3">
      <c r="A1" s="160"/>
      <c r="B1" s="160"/>
      <c r="C1" s="402" t="s">
        <v>106</v>
      </c>
      <c r="D1" s="403"/>
      <c r="E1" s="403"/>
      <c r="F1" s="403"/>
      <c r="G1" s="403"/>
      <c r="H1" s="403"/>
      <c r="I1" s="403"/>
      <c r="J1" s="404"/>
      <c r="K1" s="404"/>
      <c r="L1" s="160"/>
      <c r="M1" s="160"/>
      <c r="N1" s="288"/>
    </row>
    <row r="2" spans="1:14" ht="15.75" thickBot="1" x14ac:dyDescent="0.3">
      <c r="A2" s="346" t="s">
        <v>0</v>
      </c>
      <c r="B2" s="348" t="s">
        <v>1</v>
      </c>
      <c r="C2" s="373" t="s">
        <v>2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48" t="s">
        <v>3</v>
      </c>
    </row>
    <row r="3" spans="1:14" x14ac:dyDescent="0.25">
      <c r="A3" s="384"/>
      <c r="B3" s="385"/>
      <c r="C3" s="376" t="s">
        <v>69</v>
      </c>
      <c r="D3" s="378" t="s">
        <v>4</v>
      </c>
      <c r="E3" s="380" t="s">
        <v>5</v>
      </c>
      <c r="F3" s="378" t="s">
        <v>6</v>
      </c>
      <c r="G3" s="380" t="s">
        <v>7</v>
      </c>
      <c r="H3" s="378" t="s">
        <v>8</v>
      </c>
      <c r="I3" s="380" t="s">
        <v>91</v>
      </c>
      <c r="J3" s="348" t="s">
        <v>9</v>
      </c>
      <c r="K3" s="405" t="s">
        <v>38</v>
      </c>
      <c r="L3" s="348" t="s">
        <v>117</v>
      </c>
      <c r="M3" s="382" t="s">
        <v>11</v>
      </c>
      <c r="N3" s="374"/>
    </row>
    <row r="4" spans="1:14" ht="15.75" thickBot="1" x14ac:dyDescent="0.3">
      <c r="A4" s="381"/>
      <c r="B4" s="375"/>
      <c r="C4" s="377"/>
      <c r="D4" s="379"/>
      <c r="E4" s="381"/>
      <c r="F4" s="379"/>
      <c r="G4" s="381"/>
      <c r="H4" s="379"/>
      <c r="I4" s="381"/>
      <c r="J4" s="381"/>
      <c r="K4" s="406"/>
      <c r="L4" s="381"/>
      <c r="M4" s="383"/>
      <c r="N4" s="375"/>
    </row>
    <row r="5" spans="1:14" x14ac:dyDescent="0.25">
      <c r="A5" s="36">
        <v>1</v>
      </c>
      <c r="B5" s="37" t="s">
        <v>39</v>
      </c>
      <c r="C5" s="153">
        <v>337</v>
      </c>
      <c r="D5" s="87">
        <v>743</v>
      </c>
      <c r="E5" s="153">
        <v>574</v>
      </c>
      <c r="F5" s="87">
        <v>480</v>
      </c>
      <c r="G5" s="153">
        <v>692</v>
      </c>
      <c r="H5" s="161">
        <v>620</v>
      </c>
      <c r="I5" s="153">
        <v>415</v>
      </c>
      <c r="J5" s="87">
        <v>622</v>
      </c>
      <c r="K5" s="153">
        <v>594</v>
      </c>
      <c r="L5" s="87">
        <v>474</v>
      </c>
      <c r="M5" s="153">
        <v>362</v>
      </c>
      <c r="N5" s="157">
        <f t="shared" ref="N5:N17" si="0">SUM(C5:M5)</f>
        <v>5913</v>
      </c>
    </row>
    <row r="6" spans="1:14" x14ac:dyDescent="0.25">
      <c r="A6" s="38">
        <v>2</v>
      </c>
      <c r="B6" s="39" t="s">
        <v>40</v>
      </c>
      <c r="C6" s="80">
        <v>60</v>
      </c>
      <c r="D6" s="65">
        <v>126</v>
      </c>
      <c r="E6" s="80">
        <v>69</v>
      </c>
      <c r="F6" s="65">
        <v>87</v>
      </c>
      <c r="G6" s="80">
        <v>79</v>
      </c>
      <c r="H6" s="65">
        <v>73</v>
      </c>
      <c r="I6" s="80">
        <v>13</v>
      </c>
      <c r="J6" s="65">
        <v>78</v>
      </c>
      <c r="K6" s="80">
        <v>65</v>
      </c>
      <c r="L6" s="65">
        <v>24</v>
      </c>
      <c r="M6" s="80">
        <v>49</v>
      </c>
      <c r="N6" s="71">
        <f t="shared" si="0"/>
        <v>723</v>
      </c>
    </row>
    <row r="7" spans="1:14" x14ac:dyDescent="0.25">
      <c r="A7" s="38">
        <v>3</v>
      </c>
      <c r="B7" s="39" t="s">
        <v>41</v>
      </c>
      <c r="C7" s="80">
        <v>4</v>
      </c>
      <c r="D7" s="65">
        <v>11</v>
      </c>
      <c r="E7" s="80">
        <v>2</v>
      </c>
      <c r="F7" s="65">
        <v>8</v>
      </c>
      <c r="G7" s="80">
        <v>8</v>
      </c>
      <c r="H7" s="69">
        <v>1</v>
      </c>
      <c r="I7" s="68">
        <v>2</v>
      </c>
      <c r="J7" s="65">
        <v>30</v>
      </c>
      <c r="K7" s="80">
        <v>21</v>
      </c>
      <c r="L7" s="65">
        <v>6</v>
      </c>
      <c r="M7" s="68">
        <v>3</v>
      </c>
      <c r="N7" s="71">
        <f t="shared" si="0"/>
        <v>96</v>
      </c>
    </row>
    <row r="8" spans="1:14" x14ac:dyDescent="0.25">
      <c r="A8" s="38">
        <v>4</v>
      </c>
      <c r="B8" s="39" t="s">
        <v>42</v>
      </c>
      <c r="C8" s="68">
        <v>0</v>
      </c>
      <c r="D8" s="69">
        <v>2</v>
      </c>
      <c r="E8" s="68">
        <v>0</v>
      </c>
      <c r="F8" s="69">
        <v>3</v>
      </c>
      <c r="G8" s="68">
        <v>0</v>
      </c>
      <c r="H8" s="69">
        <v>0</v>
      </c>
      <c r="I8" s="68">
        <v>0</v>
      </c>
      <c r="J8" s="69">
        <v>1</v>
      </c>
      <c r="K8" s="80">
        <v>3</v>
      </c>
      <c r="L8" s="65">
        <v>0</v>
      </c>
      <c r="M8" s="68">
        <v>0</v>
      </c>
      <c r="N8" s="71">
        <f t="shared" si="0"/>
        <v>9</v>
      </c>
    </row>
    <row r="9" spans="1:14" x14ac:dyDescent="0.25">
      <c r="A9" s="38">
        <v>5</v>
      </c>
      <c r="B9" s="39" t="s">
        <v>43</v>
      </c>
      <c r="C9" s="68">
        <v>0</v>
      </c>
      <c r="D9" s="69">
        <v>1</v>
      </c>
      <c r="E9" s="68">
        <v>2</v>
      </c>
      <c r="F9" s="69">
        <v>0</v>
      </c>
      <c r="G9" s="68">
        <v>1</v>
      </c>
      <c r="H9" s="69">
        <v>0</v>
      </c>
      <c r="I9" s="68">
        <v>0</v>
      </c>
      <c r="J9" s="69">
        <v>0</v>
      </c>
      <c r="K9" s="81">
        <v>4</v>
      </c>
      <c r="L9" s="69">
        <v>0</v>
      </c>
      <c r="M9" s="68">
        <v>1</v>
      </c>
      <c r="N9" s="39">
        <f t="shared" si="0"/>
        <v>9</v>
      </c>
    </row>
    <row r="10" spans="1:14" x14ac:dyDescent="0.25">
      <c r="A10" s="38">
        <v>6</v>
      </c>
      <c r="B10" s="39" t="s">
        <v>44</v>
      </c>
      <c r="C10" s="80">
        <v>1</v>
      </c>
      <c r="D10" s="65">
        <v>3</v>
      </c>
      <c r="E10" s="80">
        <v>1</v>
      </c>
      <c r="F10" s="65">
        <v>1</v>
      </c>
      <c r="G10" s="80">
        <v>3</v>
      </c>
      <c r="H10" s="65">
        <v>3</v>
      </c>
      <c r="I10" s="80">
        <v>9</v>
      </c>
      <c r="J10" s="65">
        <v>2</v>
      </c>
      <c r="K10" s="80">
        <v>5</v>
      </c>
      <c r="L10" s="65">
        <v>2</v>
      </c>
      <c r="M10" s="80">
        <v>2</v>
      </c>
      <c r="N10" s="71">
        <f t="shared" si="0"/>
        <v>32</v>
      </c>
    </row>
    <row r="11" spans="1:14" x14ac:dyDescent="0.25">
      <c r="A11" s="38">
        <v>7</v>
      </c>
      <c r="B11" s="39" t="s">
        <v>45</v>
      </c>
      <c r="C11" s="68">
        <v>0</v>
      </c>
      <c r="D11" s="65">
        <v>1</v>
      </c>
      <c r="E11" s="68">
        <v>0</v>
      </c>
      <c r="F11" s="69">
        <v>0</v>
      </c>
      <c r="G11" s="68">
        <v>1</v>
      </c>
      <c r="H11" s="69">
        <v>2</v>
      </c>
      <c r="I11" s="68">
        <v>0</v>
      </c>
      <c r="J11" s="69">
        <v>0</v>
      </c>
      <c r="K11" s="79">
        <v>0</v>
      </c>
      <c r="L11" s="69">
        <v>1</v>
      </c>
      <c r="M11" s="68">
        <v>0</v>
      </c>
      <c r="N11" s="71">
        <f t="shared" si="0"/>
        <v>5</v>
      </c>
    </row>
    <row r="12" spans="1:14" x14ac:dyDescent="0.25">
      <c r="A12" s="38">
        <v>8</v>
      </c>
      <c r="B12" s="39" t="s">
        <v>46</v>
      </c>
      <c r="C12" s="68">
        <v>0</v>
      </c>
      <c r="D12" s="69">
        <v>0</v>
      </c>
      <c r="E12" s="68">
        <v>6</v>
      </c>
      <c r="F12" s="69">
        <v>2</v>
      </c>
      <c r="G12" s="68">
        <v>1</v>
      </c>
      <c r="H12" s="69">
        <v>2</v>
      </c>
      <c r="I12" s="68">
        <v>0</v>
      </c>
      <c r="J12" s="69">
        <v>3</v>
      </c>
      <c r="K12" s="80">
        <v>8</v>
      </c>
      <c r="L12" s="69">
        <v>0</v>
      </c>
      <c r="M12" s="68">
        <v>0</v>
      </c>
      <c r="N12" s="71">
        <f t="shared" si="0"/>
        <v>22</v>
      </c>
    </row>
    <row r="13" spans="1:14" ht="22.5" x14ac:dyDescent="0.25">
      <c r="A13" s="38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9">
        <f t="shared" si="0"/>
        <v>0</v>
      </c>
    </row>
    <row r="14" spans="1:14" ht="28.5" customHeight="1" x14ac:dyDescent="0.25">
      <c r="A14" s="38">
        <v>10</v>
      </c>
      <c r="B14" s="67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/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39">
        <f t="shared" si="0"/>
        <v>0</v>
      </c>
    </row>
    <row r="16" spans="1:14" ht="56.25" x14ac:dyDescent="0.25">
      <c r="A16" s="38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9">
        <f t="shared" si="0"/>
        <v>0</v>
      </c>
    </row>
    <row r="17" spans="1:14" ht="34.5" thickBot="1" x14ac:dyDescent="0.3">
      <c r="A17" s="38">
        <v>13</v>
      </c>
      <c r="B17" s="67" t="s">
        <v>51</v>
      </c>
      <c r="C17" s="80">
        <v>0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9">
        <f t="shared" si="0"/>
        <v>0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402</v>
      </c>
      <c r="D18" s="49">
        <f t="shared" si="1"/>
        <v>887</v>
      </c>
      <c r="E18" s="95">
        <f t="shared" si="1"/>
        <v>654</v>
      </c>
      <c r="F18" s="49">
        <f t="shared" si="1"/>
        <v>581</v>
      </c>
      <c r="G18" s="48">
        <f t="shared" si="1"/>
        <v>785</v>
      </c>
      <c r="H18" s="49">
        <f t="shared" si="1"/>
        <v>701</v>
      </c>
      <c r="I18" s="48">
        <f t="shared" si="1"/>
        <v>439</v>
      </c>
      <c r="J18" s="49">
        <f t="shared" si="1"/>
        <v>736</v>
      </c>
      <c r="K18" s="48">
        <f t="shared" si="1"/>
        <v>700</v>
      </c>
      <c r="L18" s="49">
        <f>SUM(L5:L17)</f>
        <v>507</v>
      </c>
      <c r="M18" s="48">
        <f t="shared" si="1"/>
        <v>417</v>
      </c>
      <c r="N18" s="46">
        <f>SUM(N5:N17)</f>
        <v>6809</v>
      </c>
    </row>
    <row r="19" spans="1:14" ht="15.75" thickBot="1" x14ac:dyDescent="0.3"/>
    <row r="20" spans="1:14" ht="15.75" thickBot="1" x14ac:dyDescent="0.3">
      <c r="A20" s="400" t="s">
        <v>53</v>
      </c>
      <c r="B20" s="401"/>
      <c r="C20" s="72">
        <f>C18/N18</f>
        <v>5.9039506535467766E-2</v>
      </c>
      <c r="D20" s="73">
        <f>D18/N18</f>
        <v>0.13026876193273609</v>
      </c>
      <c r="E20" s="55">
        <f>E18/N18</f>
        <v>9.6049346453223675E-2</v>
      </c>
      <c r="F20" s="73">
        <f>F18/N18</f>
        <v>8.5328242032603904E-2</v>
      </c>
      <c r="G20" s="55">
        <f>G18/N18</f>
        <v>0.11528858863269202</v>
      </c>
      <c r="H20" s="73">
        <f>H18/N18</f>
        <v>0.10295197532677339</v>
      </c>
      <c r="I20" s="55">
        <f>I18/N18</f>
        <v>6.447349096783668E-2</v>
      </c>
      <c r="J20" s="73">
        <f>J18/N18</f>
        <v>0.10809223087090615</v>
      </c>
      <c r="K20" s="55">
        <f>K18/N18</f>
        <v>0.10280511088265532</v>
      </c>
      <c r="L20" s="73">
        <f>L18/N18</f>
        <v>7.4460273167866062E-2</v>
      </c>
      <c r="M20" s="74">
        <f>M18/N18</f>
        <v>6.1242473197238946E-2</v>
      </c>
      <c r="N20" s="223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3.85546875" customWidth="1"/>
    <col min="2" max="2" width="27.42578125" customWidth="1"/>
    <col min="11" max="11" width="9.5703125" bestFit="1" customWidth="1"/>
  </cols>
  <sheetData>
    <row r="1" spans="1:14" ht="24" customHeight="1" thickBot="1" x14ac:dyDescent="0.3">
      <c r="A1" s="160" t="s">
        <v>67</v>
      </c>
      <c r="B1" s="31"/>
      <c r="C1" s="343" t="s">
        <v>107</v>
      </c>
      <c r="D1" s="344"/>
      <c r="E1" s="344"/>
      <c r="F1" s="344"/>
      <c r="G1" s="344"/>
      <c r="H1" s="344"/>
      <c r="I1" s="344"/>
      <c r="J1" s="345"/>
      <c r="K1" s="345"/>
      <c r="L1" s="31"/>
      <c r="M1" s="31"/>
      <c r="N1" s="222" t="s">
        <v>36</v>
      </c>
    </row>
    <row r="2" spans="1:14" ht="15.75" thickBot="1" x14ac:dyDescent="0.3">
      <c r="A2" s="346" t="s">
        <v>0</v>
      </c>
      <c r="B2" s="348" t="s">
        <v>1</v>
      </c>
      <c r="C2" s="373" t="s">
        <v>2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48" t="s">
        <v>3</v>
      </c>
    </row>
    <row r="3" spans="1:14" x14ac:dyDescent="0.25">
      <c r="A3" s="384"/>
      <c r="B3" s="385"/>
      <c r="C3" s="376" t="s">
        <v>69</v>
      </c>
      <c r="D3" s="378" t="s">
        <v>4</v>
      </c>
      <c r="E3" s="380" t="s">
        <v>5</v>
      </c>
      <c r="F3" s="378" t="s">
        <v>6</v>
      </c>
      <c r="G3" s="380" t="s">
        <v>7</v>
      </c>
      <c r="H3" s="378" t="s">
        <v>8</v>
      </c>
      <c r="I3" s="380" t="s">
        <v>91</v>
      </c>
      <c r="J3" s="348" t="s">
        <v>9</v>
      </c>
      <c r="K3" s="405" t="s">
        <v>38</v>
      </c>
      <c r="L3" s="348" t="s">
        <v>117</v>
      </c>
      <c r="M3" s="382" t="s">
        <v>11</v>
      </c>
      <c r="N3" s="374"/>
    </row>
    <row r="4" spans="1:14" ht="15.75" thickBot="1" x14ac:dyDescent="0.3">
      <c r="A4" s="381"/>
      <c r="B4" s="375"/>
      <c r="C4" s="377"/>
      <c r="D4" s="379"/>
      <c r="E4" s="381"/>
      <c r="F4" s="379"/>
      <c r="G4" s="381"/>
      <c r="H4" s="379"/>
      <c r="I4" s="381"/>
      <c r="J4" s="381"/>
      <c r="K4" s="406"/>
      <c r="L4" s="381"/>
      <c r="M4" s="383"/>
      <c r="N4" s="375"/>
    </row>
    <row r="5" spans="1:14" x14ac:dyDescent="0.25">
      <c r="A5" s="36">
        <v>1</v>
      </c>
      <c r="B5" s="37" t="s">
        <v>39</v>
      </c>
      <c r="C5" s="153">
        <v>16733</v>
      </c>
      <c r="D5" s="87">
        <v>44135</v>
      </c>
      <c r="E5" s="153">
        <v>31636</v>
      </c>
      <c r="F5" s="87">
        <v>31873</v>
      </c>
      <c r="G5" s="153">
        <v>44455</v>
      </c>
      <c r="H5" s="161">
        <v>34286</v>
      </c>
      <c r="I5" s="153">
        <v>24846</v>
      </c>
      <c r="J5" s="87">
        <v>36726</v>
      </c>
      <c r="K5" s="153">
        <v>41388</v>
      </c>
      <c r="L5" s="87">
        <v>35860</v>
      </c>
      <c r="M5" s="153">
        <v>19639</v>
      </c>
      <c r="N5" s="157">
        <f t="shared" ref="N5:N17" si="0">SUM(C5:M5)</f>
        <v>361577</v>
      </c>
    </row>
    <row r="6" spans="1:14" x14ac:dyDescent="0.25">
      <c r="A6" s="38">
        <v>2</v>
      </c>
      <c r="B6" s="39" t="s">
        <v>40</v>
      </c>
      <c r="C6" s="80">
        <v>2297</v>
      </c>
      <c r="D6" s="65">
        <v>7203</v>
      </c>
      <c r="E6" s="80">
        <v>5787</v>
      </c>
      <c r="F6" s="65">
        <v>5911</v>
      </c>
      <c r="G6" s="80">
        <v>6359</v>
      </c>
      <c r="H6" s="65">
        <v>2408</v>
      </c>
      <c r="I6" s="80">
        <v>191</v>
      </c>
      <c r="J6" s="65">
        <v>3665</v>
      </c>
      <c r="K6" s="80">
        <v>3863</v>
      </c>
      <c r="L6" s="65">
        <v>981</v>
      </c>
      <c r="M6" s="80">
        <v>2339</v>
      </c>
      <c r="N6" s="71">
        <f t="shared" si="0"/>
        <v>41004</v>
      </c>
    </row>
    <row r="7" spans="1:14" x14ac:dyDescent="0.25">
      <c r="A7" s="38">
        <v>3</v>
      </c>
      <c r="B7" s="39" t="s">
        <v>41</v>
      </c>
      <c r="C7" s="80">
        <v>270</v>
      </c>
      <c r="D7" s="65">
        <v>326</v>
      </c>
      <c r="E7" s="80">
        <v>165</v>
      </c>
      <c r="F7" s="65">
        <v>1220</v>
      </c>
      <c r="G7" s="80">
        <v>266</v>
      </c>
      <c r="H7" s="65">
        <v>16</v>
      </c>
      <c r="I7" s="68">
        <v>211</v>
      </c>
      <c r="J7" s="65">
        <v>1714</v>
      </c>
      <c r="K7" s="80">
        <v>1739</v>
      </c>
      <c r="L7" s="65">
        <v>197</v>
      </c>
      <c r="M7" s="80">
        <v>2177</v>
      </c>
      <c r="N7" s="71">
        <f t="shared" si="0"/>
        <v>8301</v>
      </c>
    </row>
    <row r="8" spans="1:14" x14ac:dyDescent="0.25">
      <c r="A8" s="38">
        <v>4</v>
      </c>
      <c r="B8" s="39" t="s">
        <v>42</v>
      </c>
      <c r="C8" s="68">
        <v>0</v>
      </c>
      <c r="D8" s="69">
        <v>41</v>
      </c>
      <c r="E8" s="68">
        <v>0</v>
      </c>
      <c r="F8" s="69">
        <v>93</v>
      </c>
      <c r="G8" s="68">
        <v>0</v>
      </c>
      <c r="H8" s="69">
        <v>0</v>
      </c>
      <c r="I8" s="68">
        <v>0</v>
      </c>
      <c r="J8" s="69">
        <v>13</v>
      </c>
      <c r="K8" s="68">
        <v>166</v>
      </c>
      <c r="L8" s="65">
        <v>0</v>
      </c>
      <c r="M8" s="68">
        <v>0</v>
      </c>
      <c r="N8" s="71">
        <f t="shared" si="0"/>
        <v>313</v>
      </c>
    </row>
    <row r="9" spans="1:14" x14ac:dyDescent="0.25">
      <c r="A9" s="38">
        <v>5</v>
      </c>
      <c r="B9" s="39" t="s">
        <v>43</v>
      </c>
      <c r="C9" s="68">
        <v>0</v>
      </c>
      <c r="D9" s="69">
        <v>16</v>
      </c>
      <c r="E9" s="68">
        <v>23</v>
      </c>
      <c r="F9" s="69">
        <v>0</v>
      </c>
      <c r="G9" s="68">
        <v>46</v>
      </c>
      <c r="H9" s="69">
        <v>0</v>
      </c>
      <c r="I9" s="68">
        <v>0</v>
      </c>
      <c r="J9" s="69">
        <v>0</v>
      </c>
      <c r="K9" s="81">
        <v>57</v>
      </c>
      <c r="L9" s="69">
        <v>0</v>
      </c>
      <c r="M9" s="68">
        <v>21</v>
      </c>
      <c r="N9" s="71">
        <f t="shared" si="0"/>
        <v>163</v>
      </c>
    </row>
    <row r="10" spans="1:14" x14ac:dyDescent="0.25">
      <c r="A10" s="38">
        <v>6</v>
      </c>
      <c r="B10" s="39" t="s">
        <v>44</v>
      </c>
      <c r="C10" s="68">
        <v>89</v>
      </c>
      <c r="D10" s="65">
        <v>117</v>
      </c>
      <c r="E10" s="80">
        <v>7</v>
      </c>
      <c r="F10" s="65">
        <v>520</v>
      </c>
      <c r="G10" s="80">
        <v>90</v>
      </c>
      <c r="H10" s="65">
        <v>85</v>
      </c>
      <c r="I10" s="80">
        <v>1225</v>
      </c>
      <c r="J10" s="65">
        <v>67</v>
      </c>
      <c r="K10" s="80">
        <v>101</v>
      </c>
      <c r="L10" s="65">
        <v>86</v>
      </c>
      <c r="M10" s="80">
        <v>51</v>
      </c>
      <c r="N10" s="71">
        <f t="shared" si="0"/>
        <v>2438</v>
      </c>
    </row>
    <row r="11" spans="1:14" x14ac:dyDescent="0.25">
      <c r="A11" s="38">
        <v>7</v>
      </c>
      <c r="B11" s="39" t="s">
        <v>45</v>
      </c>
      <c r="C11" s="68">
        <v>0</v>
      </c>
      <c r="D11" s="65">
        <v>7</v>
      </c>
      <c r="E11" s="68">
        <v>0</v>
      </c>
      <c r="F11" s="69">
        <v>0</v>
      </c>
      <c r="G11" s="68">
        <v>16</v>
      </c>
      <c r="H11" s="69">
        <v>118</v>
      </c>
      <c r="I11" s="68">
        <v>0</v>
      </c>
      <c r="J11" s="69">
        <v>0</v>
      </c>
      <c r="K11" s="79">
        <v>0</v>
      </c>
      <c r="L11" s="69">
        <v>227</v>
      </c>
      <c r="M11" s="68">
        <v>47</v>
      </c>
      <c r="N11" s="71">
        <f t="shared" si="0"/>
        <v>415</v>
      </c>
    </row>
    <row r="12" spans="1:14" x14ac:dyDescent="0.25">
      <c r="A12" s="38">
        <v>8</v>
      </c>
      <c r="B12" s="39" t="s">
        <v>46</v>
      </c>
      <c r="C12" s="68">
        <v>0</v>
      </c>
      <c r="D12" s="65">
        <v>0</v>
      </c>
      <c r="E12" s="309">
        <v>196</v>
      </c>
      <c r="F12" s="69">
        <v>19</v>
      </c>
      <c r="G12" s="68">
        <v>22</v>
      </c>
      <c r="H12" s="69">
        <v>46</v>
      </c>
      <c r="I12" s="68">
        <v>0</v>
      </c>
      <c r="J12" s="69">
        <v>114</v>
      </c>
      <c r="K12" s="80">
        <v>576</v>
      </c>
      <c r="L12" s="69">
        <v>0</v>
      </c>
      <c r="M12" s="68">
        <v>0</v>
      </c>
      <c r="N12" s="71">
        <f t="shared" si="0"/>
        <v>973</v>
      </c>
    </row>
    <row r="13" spans="1:14" ht="22.5" x14ac:dyDescent="0.25">
      <c r="A13" s="38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9">
        <f t="shared" si="0"/>
        <v>0</v>
      </c>
    </row>
    <row r="14" spans="1:14" ht="33.75" x14ac:dyDescent="0.25">
      <c r="A14" s="38">
        <v>10</v>
      </c>
      <c r="B14" s="224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0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39">
        <f t="shared" si="0"/>
        <v>0</v>
      </c>
    </row>
    <row r="16" spans="1:14" ht="56.25" x14ac:dyDescent="0.25">
      <c r="A16" s="38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9">
        <f t="shared" si="0"/>
        <v>0</v>
      </c>
    </row>
    <row r="17" spans="1:14" ht="34.5" thickBot="1" x14ac:dyDescent="0.3">
      <c r="A17" s="38">
        <v>13</v>
      </c>
      <c r="B17" s="67" t="s">
        <v>51</v>
      </c>
      <c r="C17" s="68">
        <v>0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9">
        <f t="shared" si="0"/>
        <v>0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19389</v>
      </c>
      <c r="D18" s="49">
        <f>SUM(D5:D17)</f>
        <v>51845</v>
      </c>
      <c r="E18" s="95">
        <f t="shared" si="1"/>
        <v>37814</v>
      </c>
      <c r="F18" s="49">
        <f>SUM(F5:F17)</f>
        <v>39636</v>
      </c>
      <c r="G18" s="48">
        <f t="shared" si="1"/>
        <v>51254</v>
      </c>
      <c r="H18" s="49">
        <f t="shared" si="1"/>
        <v>36959</v>
      </c>
      <c r="I18" s="48">
        <f>SUM(I5:I17)</f>
        <v>26473</v>
      </c>
      <c r="J18" s="49">
        <f t="shared" si="1"/>
        <v>42299</v>
      </c>
      <c r="K18" s="95">
        <f t="shared" si="1"/>
        <v>47890</v>
      </c>
      <c r="L18" s="49">
        <f t="shared" si="1"/>
        <v>37351</v>
      </c>
      <c r="M18" s="48">
        <f t="shared" si="1"/>
        <v>24274</v>
      </c>
      <c r="N18" s="46">
        <f>SUM(N5:N17)</f>
        <v>415184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400" t="s">
        <v>53</v>
      </c>
      <c r="B20" s="401"/>
      <c r="C20" s="72">
        <f>C18/N18</f>
        <v>4.6699776484642956E-2</v>
      </c>
      <c r="D20" s="73">
        <f>D18/N18</f>
        <v>0.12487234575513508</v>
      </c>
      <c r="E20" s="55">
        <f>E18/N18</f>
        <v>9.1077690855138921E-2</v>
      </c>
      <c r="F20" s="73">
        <f>F18/N18</f>
        <v>9.5466106593703026E-2</v>
      </c>
      <c r="G20" s="55">
        <f>G18/N18</f>
        <v>0.12344888049635824</v>
      </c>
      <c r="H20" s="73">
        <f>H18/N18</f>
        <v>8.9018362942695287E-2</v>
      </c>
      <c r="I20" s="55">
        <f>I18/N18</f>
        <v>6.3762091024702303E-2</v>
      </c>
      <c r="J20" s="73">
        <f>J18/N18</f>
        <v>0.10188013025550118</v>
      </c>
      <c r="K20" s="55">
        <f>K18/N18</f>
        <v>0.1153464488034221</v>
      </c>
      <c r="L20" s="73">
        <f>L18/N18</f>
        <v>8.9962522640564188E-2</v>
      </c>
      <c r="M20" s="74">
        <f>M18/N18</f>
        <v>5.8465644148136729E-2</v>
      </c>
      <c r="N20" s="223">
        <f>N18/N18</f>
        <v>1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" customWidth="1"/>
    <col min="2" max="2" width="21.5703125" customWidth="1"/>
  </cols>
  <sheetData>
    <row r="1" spans="1:14" ht="23.25" customHeight="1" thickBot="1" x14ac:dyDescent="0.3">
      <c r="A1" s="160"/>
      <c r="B1" s="31"/>
      <c r="C1" s="343" t="s">
        <v>108</v>
      </c>
      <c r="D1" s="344"/>
      <c r="E1" s="344"/>
      <c r="F1" s="344"/>
      <c r="G1" s="344"/>
      <c r="H1" s="344"/>
      <c r="I1" s="344"/>
      <c r="J1" s="345"/>
      <c r="K1" s="345"/>
      <c r="L1" s="31"/>
      <c r="M1" s="31"/>
      <c r="N1" s="66"/>
    </row>
    <row r="2" spans="1:14" ht="15.75" thickBot="1" x14ac:dyDescent="0.3">
      <c r="A2" s="346" t="s">
        <v>0</v>
      </c>
      <c r="B2" s="348" t="s">
        <v>1</v>
      </c>
      <c r="C2" s="373" t="s">
        <v>2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48" t="s">
        <v>3</v>
      </c>
    </row>
    <row r="3" spans="1:14" x14ac:dyDescent="0.25">
      <c r="A3" s="384"/>
      <c r="B3" s="385"/>
      <c r="C3" s="389" t="s">
        <v>69</v>
      </c>
      <c r="D3" s="348" t="s">
        <v>4</v>
      </c>
      <c r="E3" s="380" t="s">
        <v>5</v>
      </c>
      <c r="F3" s="397" t="s">
        <v>6</v>
      </c>
      <c r="G3" s="380" t="s">
        <v>7</v>
      </c>
      <c r="H3" s="378" t="s">
        <v>8</v>
      </c>
      <c r="I3" s="380" t="s">
        <v>91</v>
      </c>
      <c r="J3" s="378" t="s">
        <v>9</v>
      </c>
      <c r="K3" s="389" t="s">
        <v>10</v>
      </c>
      <c r="L3" s="348" t="s">
        <v>117</v>
      </c>
      <c r="M3" s="380" t="s">
        <v>11</v>
      </c>
      <c r="N3" s="374"/>
    </row>
    <row r="4" spans="1:14" ht="15.75" thickBot="1" x14ac:dyDescent="0.3">
      <c r="A4" s="381"/>
      <c r="B4" s="375"/>
      <c r="C4" s="391"/>
      <c r="D4" s="381"/>
      <c r="E4" s="381"/>
      <c r="F4" s="398"/>
      <c r="G4" s="381"/>
      <c r="H4" s="379"/>
      <c r="I4" s="381"/>
      <c r="J4" s="379"/>
      <c r="K4" s="391"/>
      <c r="L4" s="381"/>
      <c r="M4" s="381"/>
      <c r="N4" s="375"/>
    </row>
    <row r="5" spans="1:14" x14ac:dyDescent="0.25">
      <c r="A5" s="36">
        <v>1</v>
      </c>
      <c r="B5" s="37" t="s">
        <v>39</v>
      </c>
      <c r="C5" s="80">
        <v>11</v>
      </c>
      <c r="D5" s="157">
        <v>25</v>
      </c>
      <c r="E5" s="79">
        <v>23</v>
      </c>
      <c r="F5" s="87">
        <v>12</v>
      </c>
      <c r="G5" s="79">
        <v>19</v>
      </c>
      <c r="H5" s="87">
        <v>18</v>
      </c>
      <c r="I5" s="79">
        <v>24</v>
      </c>
      <c r="J5" s="87">
        <v>17</v>
      </c>
      <c r="K5" s="79">
        <v>7</v>
      </c>
      <c r="L5" s="87">
        <v>28</v>
      </c>
      <c r="M5" s="79">
        <v>4</v>
      </c>
      <c r="N5" s="157">
        <f t="shared" ref="N5:N12" si="0">SUM(C5:M5)</f>
        <v>188</v>
      </c>
    </row>
    <row r="6" spans="1:14" x14ac:dyDescent="0.25">
      <c r="A6" s="38">
        <v>2</v>
      </c>
      <c r="B6" s="39" t="s">
        <v>40</v>
      </c>
      <c r="C6" s="80">
        <v>15</v>
      </c>
      <c r="D6" s="71">
        <v>46</v>
      </c>
      <c r="E6" s="80">
        <v>4</v>
      </c>
      <c r="F6" s="65">
        <v>31</v>
      </c>
      <c r="G6" s="80">
        <v>12</v>
      </c>
      <c r="H6" s="65">
        <v>11</v>
      </c>
      <c r="I6" s="68">
        <v>0</v>
      </c>
      <c r="J6" s="65">
        <v>19</v>
      </c>
      <c r="K6" s="80">
        <v>19</v>
      </c>
      <c r="L6" s="69">
        <v>4</v>
      </c>
      <c r="M6" s="68">
        <v>15</v>
      </c>
      <c r="N6" s="71">
        <f t="shared" si="0"/>
        <v>176</v>
      </c>
    </row>
    <row r="7" spans="1:14" x14ac:dyDescent="0.25">
      <c r="A7" s="38">
        <v>3</v>
      </c>
      <c r="B7" s="39" t="s">
        <v>41</v>
      </c>
      <c r="C7" s="68">
        <v>2</v>
      </c>
      <c r="D7" s="39">
        <v>12</v>
      </c>
      <c r="E7" s="68">
        <v>0</v>
      </c>
      <c r="F7" s="65">
        <v>1</v>
      </c>
      <c r="G7" s="68">
        <v>2</v>
      </c>
      <c r="H7" s="69">
        <v>0</v>
      </c>
      <c r="I7" s="68">
        <v>0</v>
      </c>
      <c r="J7" s="69">
        <v>1</v>
      </c>
      <c r="K7" s="68">
        <v>1</v>
      </c>
      <c r="L7" s="69">
        <v>3</v>
      </c>
      <c r="M7" s="68">
        <v>1</v>
      </c>
      <c r="N7" s="39">
        <f t="shared" si="0"/>
        <v>23</v>
      </c>
    </row>
    <row r="8" spans="1:14" x14ac:dyDescent="0.25">
      <c r="A8" s="38">
        <v>4</v>
      </c>
      <c r="B8" s="39" t="s">
        <v>42</v>
      </c>
      <c r="C8" s="68">
        <v>0</v>
      </c>
      <c r="D8" s="39">
        <v>0</v>
      </c>
      <c r="E8" s="68">
        <v>0</v>
      </c>
      <c r="F8" s="69">
        <v>0</v>
      </c>
      <c r="G8" s="68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8">
        <v>0</v>
      </c>
      <c r="N8" s="39">
        <f t="shared" si="0"/>
        <v>0</v>
      </c>
    </row>
    <row r="9" spans="1:14" x14ac:dyDescent="0.25">
      <c r="A9" s="38">
        <v>5</v>
      </c>
      <c r="B9" s="39" t="s">
        <v>43</v>
      </c>
      <c r="C9" s="68">
        <v>0</v>
      </c>
      <c r="D9" s="39">
        <v>0</v>
      </c>
      <c r="E9" s="68">
        <v>0</v>
      </c>
      <c r="F9" s="69">
        <v>0</v>
      </c>
      <c r="G9" s="68">
        <v>0</v>
      </c>
      <c r="H9" s="69">
        <v>0</v>
      </c>
      <c r="I9" s="68">
        <v>0</v>
      </c>
      <c r="J9" s="69">
        <v>0</v>
      </c>
      <c r="K9" s="81">
        <v>0</v>
      </c>
      <c r="L9" s="69">
        <v>0</v>
      </c>
      <c r="M9" s="68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68">
        <v>0</v>
      </c>
      <c r="D10" s="39">
        <v>1</v>
      </c>
      <c r="E10" s="68">
        <v>0</v>
      </c>
      <c r="F10" s="69">
        <v>0</v>
      </c>
      <c r="G10" s="68">
        <v>0</v>
      </c>
      <c r="H10" s="69">
        <v>0</v>
      </c>
      <c r="I10" s="68">
        <v>0</v>
      </c>
      <c r="J10" s="69">
        <v>0</v>
      </c>
      <c r="K10" s="68">
        <v>0</v>
      </c>
      <c r="L10" s="69">
        <v>0</v>
      </c>
      <c r="M10" s="68">
        <v>0</v>
      </c>
      <c r="N10" s="39">
        <f t="shared" si="0"/>
        <v>1</v>
      </c>
    </row>
    <row r="11" spans="1:14" x14ac:dyDescent="0.25">
      <c r="A11" s="38">
        <v>7</v>
      </c>
      <c r="B11" s="39" t="s">
        <v>45</v>
      </c>
      <c r="C11" s="68">
        <v>0</v>
      </c>
      <c r="D11" s="71">
        <v>2</v>
      </c>
      <c r="E11" s="68">
        <v>0</v>
      </c>
      <c r="F11" s="69">
        <v>0</v>
      </c>
      <c r="G11" s="68">
        <v>0</v>
      </c>
      <c r="H11" s="69">
        <v>3</v>
      </c>
      <c r="I11" s="68">
        <v>0</v>
      </c>
      <c r="J11" s="69">
        <v>0</v>
      </c>
      <c r="K11" s="164">
        <v>2</v>
      </c>
      <c r="L11" s="69">
        <v>1</v>
      </c>
      <c r="M11" s="68">
        <v>0</v>
      </c>
      <c r="N11" s="71">
        <f t="shared" si="0"/>
        <v>8</v>
      </c>
    </row>
    <row r="12" spans="1:14" ht="15.75" thickBot="1" x14ac:dyDescent="0.3">
      <c r="A12" s="41">
        <v>8</v>
      </c>
      <c r="B12" s="42" t="s">
        <v>46</v>
      </c>
      <c r="C12" s="81">
        <v>0</v>
      </c>
      <c r="D12" s="39">
        <v>0</v>
      </c>
      <c r="E12" s="81">
        <v>0</v>
      </c>
      <c r="F12" s="163">
        <v>0</v>
      </c>
      <c r="G12" s="81">
        <v>0</v>
      </c>
      <c r="H12" s="163">
        <v>0</v>
      </c>
      <c r="I12" s="81">
        <v>0</v>
      </c>
      <c r="J12" s="163">
        <v>0</v>
      </c>
      <c r="K12" s="81">
        <v>0</v>
      </c>
      <c r="L12" s="163">
        <v>0</v>
      </c>
      <c r="M12" s="81">
        <v>0</v>
      </c>
      <c r="N12" s="42">
        <f t="shared" si="0"/>
        <v>0</v>
      </c>
    </row>
    <row r="13" spans="1:14" ht="15.75" thickBot="1" x14ac:dyDescent="0.3">
      <c r="A13" s="43"/>
      <c r="B13" s="44" t="s">
        <v>54</v>
      </c>
      <c r="C13" s="48">
        <f t="shared" ref="C13:N13" si="1">SUM(C5:C12)</f>
        <v>28</v>
      </c>
      <c r="D13" s="46">
        <f t="shared" si="1"/>
        <v>86</v>
      </c>
      <c r="E13" s="48">
        <f t="shared" si="1"/>
        <v>27</v>
      </c>
      <c r="F13" s="49">
        <f t="shared" si="1"/>
        <v>44</v>
      </c>
      <c r="G13" s="48">
        <f t="shared" si="1"/>
        <v>33</v>
      </c>
      <c r="H13" s="49">
        <f t="shared" si="1"/>
        <v>32</v>
      </c>
      <c r="I13" s="48">
        <f t="shared" si="1"/>
        <v>24</v>
      </c>
      <c r="J13" s="49">
        <f t="shared" si="1"/>
        <v>37</v>
      </c>
      <c r="K13" s="95">
        <f t="shared" si="1"/>
        <v>29</v>
      </c>
      <c r="L13" s="49">
        <f>SUM(L5:L12)</f>
        <v>36</v>
      </c>
      <c r="M13" s="48">
        <f t="shared" si="1"/>
        <v>20</v>
      </c>
      <c r="N13" s="46">
        <f t="shared" si="1"/>
        <v>396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407" t="s">
        <v>53</v>
      </c>
      <c r="B16" s="408"/>
      <c r="C16" s="72">
        <f>C13/N13</f>
        <v>7.0707070707070704E-2</v>
      </c>
      <c r="D16" s="73">
        <f>D13/N13</f>
        <v>0.21717171717171718</v>
      </c>
      <c r="E16" s="55">
        <f>E13/N13</f>
        <v>6.8181818181818177E-2</v>
      </c>
      <c r="F16" s="73">
        <f>F13/N13</f>
        <v>0.1111111111111111</v>
      </c>
      <c r="G16" s="55">
        <f>G13/N13</f>
        <v>8.3333333333333329E-2</v>
      </c>
      <c r="H16" s="73">
        <f>H13/N13</f>
        <v>8.0808080808080815E-2</v>
      </c>
      <c r="I16" s="55">
        <f>I13/N13</f>
        <v>6.0606060606060608E-2</v>
      </c>
      <c r="J16" s="73">
        <f>J13/N13</f>
        <v>9.3434343434343439E-2</v>
      </c>
      <c r="K16" s="55">
        <f>K13/N13</f>
        <v>7.3232323232323232E-2</v>
      </c>
      <c r="L16" s="73">
        <f>L13/N13</f>
        <v>9.0909090909090912E-2</v>
      </c>
      <c r="M16" s="74">
        <f>M13/N13</f>
        <v>5.0505050505050504E-2</v>
      </c>
      <c r="N16" s="223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31"/>
      <c r="C18" s="343" t="s">
        <v>109</v>
      </c>
      <c r="D18" s="344"/>
      <c r="E18" s="344"/>
      <c r="F18" s="344"/>
      <c r="G18" s="344"/>
      <c r="H18" s="344"/>
      <c r="I18" s="344"/>
      <c r="J18" s="345"/>
      <c r="K18" s="345"/>
      <c r="L18" s="31"/>
      <c r="M18" s="31"/>
      <c r="N18" s="222" t="s">
        <v>36</v>
      </c>
    </row>
    <row r="19" spans="1:14" ht="15.75" thickBot="1" x14ac:dyDescent="0.3">
      <c r="A19" s="346" t="s">
        <v>0</v>
      </c>
      <c r="B19" s="348" t="s">
        <v>1</v>
      </c>
      <c r="C19" s="373" t="s">
        <v>2</v>
      </c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48" t="s">
        <v>3</v>
      </c>
    </row>
    <row r="20" spans="1:14" x14ac:dyDescent="0.25">
      <c r="A20" s="384"/>
      <c r="B20" s="385"/>
      <c r="C20" s="389" t="s">
        <v>69</v>
      </c>
      <c r="D20" s="348" t="s">
        <v>4</v>
      </c>
      <c r="E20" s="380" t="s">
        <v>5</v>
      </c>
      <c r="F20" s="397" t="s">
        <v>6</v>
      </c>
      <c r="G20" s="380" t="s">
        <v>7</v>
      </c>
      <c r="H20" s="378" t="s">
        <v>8</v>
      </c>
      <c r="I20" s="380" t="s">
        <v>91</v>
      </c>
      <c r="J20" s="378" t="s">
        <v>9</v>
      </c>
      <c r="K20" s="389" t="s">
        <v>10</v>
      </c>
      <c r="L20" s="348" t="s">
        <v>117</v>
      </c>
      <c r="M20" s="380" t="s">
        <v>11</v>
      </c>
      <c r="N20" s="374"/>
    </row>
    <row r="21" spans="1:14" ht="15.75" thickBot="1" x14ac:dyDescent="0.3">
      <c r="A21" s="381"/>
      <c r="B21" s="375"/>
      <c r="C21" s="391"/>
      <c r="D21" s="381"/>
      <c r="E21" s="381"/>
      <c r="F21" s="398"/>
      <c r="G21" s="381"/>
      <c r="H21" s="379"/>
      <c r="I21" s="381"/>
      <c r="J21" s="379"/>
      <c r="K21" s="391"/>
      <c r="L21" s="381"/>
      <c r="M21" s="381"/>
      <c r="N21" s="375"/>
    </row>
    <row r="22" spans="1:14" x14ac:dyDescent="0.25">
      <c r="A22" s="36">
        <v>1</v>
      </c>
      <c r="B22" s="37" t="s">
        <v>39</v>
      </c>
      <c r="C22" s="80">
        <v>878</v>
      </c>
      <c r="D22" s="157">
        <v>2535</v>
      </c>
      <c r="E22" s="79">
        <v>2981</v>
      </c>
      <c r="F22" s="87">
        <v>722</v>
      </c>
      <c r="G22" s="79">
        <v>1682</v>
      </c>
      <c r="H22" s="87">
        <v>4384</v>
      </c>
      <c r="I22" s="79">
        <v>3484</v>
      </c>
      <c r="J22" s="87">
        <v>6975</v>
      </c>
      <c r="K22" s="79">
        <v>1323</v>
      </c>
      <c r="L22" s="87">
        <v>5173</v>
      </c>
      <c r="M22" s="79">
        <v>536</v>
      </c>
      <c r="N22" s="157">
        <f t="shared" ref="N22:N28" si="2">SUM(C22:M22)</f>
        <v>30673</v>
      </c>
    </row>
    <row r="23" spans="1:14" x14ac:dyDescent="0.25">
      <c r="A23" s="38">
        <v>2</v>
      </c>
      <c r="B23" s="39" t="s">
        <v>40</v>
      </c>
      <c r="C23" s="80">
        <v>6086</v>
      </c>
      <c r="D23" s="71">
        <v>6209</v>
      </c>
      <c r="E23" s="80">
        <v>1438</v>
      </c>
      <c r="F23" s="65">
        <v>5575</v>
      </c>
      <c r="G23" s="80">
        <v>2890</v>
      </c>
      <c r="H23" s="65">
        <v>4285</v>
      </c>
      <c r="I23" s="68">
        <v>0</v>
      </c>
      <c r="J23" s="65">
        <v>3389</v>
      </c>
      <c r="K23" s="80">
        <v>4410</v>
      </c>
      <c r="L23" s="65">
        <v>422</v>
      </c>
      <c r="M23" s="80">
        <v>1452</v>
      </c>
      <c r="N23" s="71">
        <f t="shared" si="2"/>
        <v>36156</v>
      </c>
    </row>
    <row r="24" spans="1:14" x14ac:dyDescent="0.25">
      <c r="A24" s="38">
        <v>3</v>
      </c>
      <c r="B24" s="39" t="s">
        <v>41</v>
      </c>
      <c r="C24" s="68">
        <v>131</v>
      </c>
      <c r="D24" s="71">
        <v>5054</v>
      </c>
      <c r="E24" s="80">
        <v>0</v>
      </c>
      <c r="F24" s="65">
        <v>610</v>
      </c>
      <c r="G24" s="80">
        <v>394</v>
      </c>
      <c r="H24" s="69">
        <v>902</v>
      </c>
      <c r="I24" s="68">
        <v>0</v>
      </c>
      <c r="J24" s="65">
        <v>39</v>
      </c>
      <c r="K24" s="68">
        <v>82</v>
      </c>
      <c r="L24" s="69">
        <v>820</v>
      </c>
      <c r="M24" s="68">
        <v>78</v>
      </c>
      <c r="N24" s="71">
        <f t="shared" si="2"/>
        <v>8110</v>
      </c>
    </row>
    <row r="25" spans="1:14" x14ac:dyDescent="0.25">
      <c r="A25" s="38">
        <v>4</v>
      </c>
      <c r="B25" s="39" t="s">
        <v>42</v>
      </c>
      <c r="C25" s="68">
        <v>0</v>
      </c>
      <c r="D25" s="39">
        <v>0</v>
      </c>
      <c r="E25" s="68">
        <v>0</v>
      </c>
      <c r="F25" s="69">
        <v>0</v>
      </c>
      <c r="G25" s="68">
        <v>0</v>
      </c>
      <c r="H25" s="69">
        <v>0</v>
      </c>
      <c r="I25" s="68">
        <v>0</v>
      </c>
      <c r="J25" s="69">
        <v>0</v>
      </c>
      <c r="K25" s="68">
        <v>0</v>
      </c>
      <c r="L25" s="69">
        <v>0</v>
      </c>
      <c r="M25" s="68">
        <v>0</v>
      </c>
      <c r="N25" s="71">
        <f t="shared" si="2"/>
        <v>0</v>
      </c>
    </row>
    <row r="26" spans="1:14" x14ac:dyDescent="0.25">
      <c r="A26" s="38">
        <v>5</v>
      </c>
      <c r="B26" s="39" t="s">
        <v>43</v>
      </c>
      <c r="C26" s="68">
        <v>0</v>
      </c>
      <c r="D26" s="39">
        <v>0</v>
      </c>
      <c r="E26" s="68">
        <v>0</v>
      </c>
      <c r="F26" s="69">
        <v>0</v>
      </c>
      <c r="G26" s="68">
        <v>0</v>
      </c>
      <c r="H26" s="69">
        <v>0</v>
      </c>
      <c r="I26" s="68">
        <v>0</v>
      </c>
      <c r="J26" s="69">
        <v>0</v>
      </c>
      <c r="K26" s="81">
        <v>0</v>
      </c>
      <c r="L26" s="69">
        <v>0</v>
      </c>
      <c r="M26" s="68">
        <v>0</v>
      </c>
      <c r="N26" s="39">
        <f t="shared" si="2"/>
        <v>0</v>
      </c>
    </row>
    <row r="27" spans="1:14" x14ac:dyDescent="0.25">
      <c r="A27" s="38">
        <v>6</v>
      </c>
      <c r="B27" s="39" t="s">
        <v>44</v>
      </c>
      <c r="C27" s="68">
        <v>0</v>
      </c>
      <c r="D27" s="39">
        <v>86</v>
      </c>
      <c r="E27" s="68">
        <v>0</v>
      </c>
      <c r="F27" s="69">
        <v>0</v>
      </c>
      <c r="G27" s="68">
        <v>0</v>
      </c>
      <c r="H27" s="69">
        <v>0</v>
      </c>
      <c r="I27" s="68">
        <v>0</v>
      </c>
      <c r="J27" s="69">
        <v>0</v>
      </c>
      <c r="K27" s="68">
        <v>0</v>
      </c>
      <c r="L27" s="69">
        <v>0</v>
      </c>
      <c r="M27" s="68">
        <v>0</v>
      </c>
      <c r="N27" s="39">
        <f t="shared" si="2"/>
        <v>86</v>
      </c>
    </row>
    <row r="28" spans="1:14" x14ac:dyDescent="0.25">
      <c r="A28" s="38">
        <v>7</v>
      </c>
      <c r="B28" s="39" t="s">
        <v>45</v>
      </c>
      <c r="C28" s="68">
        <v>0</v>
      </c>
      <c r="D28" s="71">
        <v>1960</v>
      </c>
      <c r="E28" s="68">
        <v>0</v>
      </c>
      <c r="F28" s="69">
        <v>0</v>
      </c>
      <c r="G28" s="68">
        <v>0</v>
      </c>
      <c r="H28" s="69">
        <v>849</v>
      </c>
      <c r="I28" s="68">
        <v>0</v>
      </c>
      <c r="J28" s="65">
        <v>0</v>
      </c>
      <c r="K28" s="164">
        <v>27</v>
      </c>
      <c r="L28" s="65">
        <v>1088</v>
      </c>
      <c r="M28" s="80">
        <v>5</v>
      </c>
      <c r="N28" s="71">
        <f t="shared" si="2"/>
        <v>3929</v>
      </c>
    </row>
    <row r="29" spans="1:14" ht="15.75" thickBot="1" x14ac:dyDescent="0.3">
      <c r="A29" s="41">
        <v>8</v>
      </c>
      <c r="B29" s="42" t="s">
        <v>46</v>
      </c>
      <c r="C29" s="81">
        <v>0</v>
      </c>
      <c r="D29" s="39">
        <v>0</v>
      </c>
      <c r="E29" s="81">
        <v>0</v>
      </c>
      <c r="F29" s="163">
        <v>0</v>
      </c>
      <c r="G29" s="81">
        <v>0</v>
      </c>
      <c r="H29" s="163">
        <v>0</v>
      </c>
      <c r="I29" s="81">
        <v>0</v>
      </c>
      <c r="J29" s="163">
        <v>0</v>
      </c>
      <c r="K29" s="81">
        <v>0</v>
      </c>
      <c r="L29" s="154">
        <v>1088</v>
      </c>
      <c r="M29" s="81">
        <v>5</v>
      </c>
      <c r="N29" s="158">
        <f>SUM(C29:M29)</f>
        <v>1093</v>
      </c>
    </row>
    <row r="30" spans="1:14" ht="15.75" thickBot="1" x14ac:dyDescent="0.3">
      <c r="A30" s="75"/>
      <c r="B30" s="44" t="s">
        <v>3</v>
      </c>
      <c r="C30" s="162">
        <f>SUM(C22:C29)</f>
        <v>7095</v>
      </c>
      <c r="D30" s="59">
        <f t="shared" ref="D30:K30" si="3">SUM(D22:D29)</f>
        <v>15844</v>
      </c>
      <c r="E30" s="48">
        <f t="shared" si="3"/>
        <v>4419</v>
      </c>
      <c r="F30" s="49">
        <f>SUM(F22:F29)</f>
        <v>6907</v>
      </c>
      <c r="G30" s="48">
        <f t="shared" si="3"/>
        <v>4966</v>
      </c>
      <c r="H30" s="49">
        <f t="shared" si="3"/>
        <v>10420</v>
      </c>
      <c r="I30" s="48">
        <f>SUM(I22:I29)</f>
        <v>3484</v>
      </c>
      <c r="J30" s="49">
        <f t="shared" si="3"/>
        <v>10403</v>
      </c>
      <c r="K30" s="48">
        <f t="shared" si="3"/>
        <v>5842</v>
      </c>
      <c r="L30" s="49">
        <f>SUM(L22:L28)</f>
        <v>7503</v>
      </c>
      <c r="M30" s="48">
        <f>SUM(M22:M28)</f>
        <v>2071</v>
      </c>
      <c r="N30" s="46">
        <f>SUM(C30:M30)</f>
        <v>78954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409" t="s">
        <v>53</v>
      </c>
      <c r="B32" s="410"/>
      <c r="C32" s="94">
        <f>C30/N30</f>
        <v>8.9862451554069453E-2</v>
      </c>
      <c r="D32" s="93">
        <f>D30/N30</f>
        <v>0.20067381006662108</v>
      </c>
      <c r="E32" s="94">
        <f>E30/N30</f>
        <v>5.5969298578919371E-2</v>
      </c>
      <c r="F32" s="54">
        <f>F30/N30</f>
        <v>8.7481318235934843E-2</v>
      </c>
      <c r="G32" s="94">
        <f>G30/N30</f>
        <v>6.2897383286470598E-2</v>
      </c>
      <c r="H32" s="54">
        <f>H30/N30</f>
        <v>0.13197558071788637</v>
      </c>
      <c r="I32" s="94">
        <f>I30/N30</f>
        <v>4.4126960002026497E-2</v>
      </c>
      <c r="J32" s="54">
        <f>J30/N30</f>
        <v>0.13176026547103376</v>
      </c>
      <c r="K32" s="94">
        <f>K30/N30</f>
        <v>7.3992451300757406E-2</v>
      </c>
      <c r="L32" s="54">
        <f>L30/N30</f>
        <v>9.5030017478531806E-2</v>
      </c>
      <c r="M32" s="94">
        <f>M30/N30</f>
        <v>2.6230463307748815E-2</v>
      </c>
      <c r="N32" s="54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24" customHeight="1" thickBot="1" x14ac:dyDescent="0.3">
      <c r="B1" s="31"/>
      <c r="C1" s="343" t="s">
        <v>110</v>
      </c>
      <c r="D1" s="344"/>
      <c r="E1" s="344"/>
      <c r="F1" s="344"/>
      <c r="G1" s="344"/>
      <c r="H1" s="344"/>
      <c r="I1" s="344"/>
      <c r="J1" s="345"/>
      <c r="K1" s="345"/>
      <c r="L1" s="31"/>
      <c r="M1" s="31"/>
      <c r="N1" s="66"/>
    </row>
    <row r="2" spans="1:14" ht="15.75" thickBot="1" x14ac:dyDescent="0.3">
      <c r="A2" s="346" t="s">
        <v>0</v>
      </c>
      <c r="B2" s="348" t="s">
        <v>1</v>
      </c>
      <c r="C2" s="373" t="s">
        <v>2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48" t="s">
        <v>3</v>
      </c>
    </row>
    <row r="3" spans="1:14" x14ac:dyDescent="0.25">
      <c r="A3" s="384"/>
      <c r="B3" s="385"/>
      <c r="C3" s="389" t="s">
        <v>69</v>
      </c>
      <c r="D3" s="348" t="s">
        <v>4</v>
      </c>
      <c r="E3" s="380" t="s">
        <v>5</v>
      </c>
      <c r="F3" s="397" t="s">
        <v>6</v>
      </c>
      <c r="G3" s="380" t="s">
        <v>7</v>
      </c>
      <c r="H3" s="378" t="s">
        <v>8</v>
      </c>
      <c r="I3" s="380" t="s">
        <v>91</v>
      </c>
      <c r="J3" s="378" t="s">
        <v>9</v>
      </c>
      <c r="K3" s="389" t="s">
        <v>10</v>
      </c>
      <c r="L3" s="348" t="s">
        <v>117</v>
      </c>
      <c r="M3" s="380" t="s">
        <v>11</v>
      </c>
      <c r="N3" s="374"/>
    </row>
    <row r="4" spans="1:14" ht="15.75" thickBot="1" x14ac:dyDescent="0.3">
      <c r="A4" s="381"/>
      <c r="B4" s="375"/>
      <c r="C4" s="391"/>
      <c r="D4" s="381"/>
      <c r="E4" s="381"/>
      <c r="F4" s="398"/>
      <c r="G4" s="381"/>
      <c r="H4" s="379"/>
      <c r="I4" s="381"/>
      <c r="J4" s="379"/>
      <c r="K4" s="391"/>
      <c r="L4" s="381"/>
      <c r="M4" s="381"/>
      <c r="N4" s="375"/>
    </row>
    <row r="5" spans="1:14" x14ac:dyDescent="0.25">
      <c r="A5" s="36">
        <v>1</v>
      </c>
      <c r="B5" s="37" t="s">
        <v>39</v>
      </c>
      <c r="C5" s="80">
        <v>0</v>
      </c>
      <c r="D5" s="157">
        <v>0</v>
      </c>
      <c r="E5" s="79">
        <v>4</v>
      </c>
      <c r="F5" s="87">
        <v>1</v>
      </c>
      <c r="G5" s="79">
        <v>0</v>
      </c>
      <c r="H5" s="87">
        <v>0</v>
      </c>
      <c r="I5" s="79">
        <v>1</v>
      </c>
      <c r="J5" s="87">
        <v>0</v>
      </c>
      <c r="K5" s="79">
        <v>0</v>
      </c>
      <c r="L5" s="87">
        <v>0</v>
      </c>
      <c r="M5" s="79">
        <v>0</v>
      </c>
      <c r="N5" s="157">
        <f t="shared" ref="N5:N12" si="0">SUM(C5:M5)</f>
        <v>6</v>
      </c>
    </row>
    <row r="6" spans="1:14" x14ac:dyDescent="0.25">
      <c r="A6" s="38">
        <v>2</v>
      </c>
      <c r="B6" s="39" t="s">
        <v>40</v>
      </c>
      <c r="C6" s="80">
        <v>0</v>
      </c>
      <c r="D6" s="71">
        <v>0</v>
      </c>
      <c r="E6" s="80">
        <v>0</v>
      </c>
      <c r="F6" s="65">
        <v>0</v>
      </c>
      <c r="G6" s="80">
        <v>0</v>
      </c>
      <c r="H6" s="65">
        <v>0</v>
      </c>
      <c r="I6" s="68">
        <v>0</v>
      </c>
      <c r="J6" s="65">
        <v>0</v>
      </c>
      <c r="K6" s="80">
        <v>0</v>
      </c>
      <c r="L6" s="65">
        <v>0</v>
      </c>
      <c r="M6" s="80">
        <v>0</v>
      </c>
      <c r="N6" s="71">
        <f t="shared" si="0"/>
        <v>0</v>
      </c>
    </row>
    <row r="7" spans="1:14" x14ac:dyDescent="0.25">
      <c r="A7" s="38">
        <v>3</v>
      </c>
      <c r="B7" s="39" t="s">
        <v>41</v>
      </c>
      <c r="C7" s="68">
        <v>0</v>
      </c>
      <c r="D7" s="71">
        <v>0</v>
      </c>
      <c r="E7" s="80">
        <v>0</v>
      </c>
      <c r="F7" s="65">
        <v>0</v>
      </c>
      <c r="G7" s="68">
        <v>0</v>
      </c>
      <c r="H7" s="69">
        <v>0</v>
      </c>
      <c r="I7" s="68">
        <v>0</v>
      </c>
      <c r="J7" s="69">
        <v>0</v>
      </c>
      <c r="K7" s="68">
        <v>0</v>
      </c>
      <c r="L7" s="69">
        <v>0</v>
      </c>
      <c r="M7" s="68">
        <v>0</v>
      </c>
      <c r="N7" s="71">
        <f t="shared" si="0"/>
        <v>0</v>
      </c>
    </row>
    <row r="8" spans="1:14" x14ac:dyDescent="0.25">
      <c r="A8" s="38">
        <v>4</v>
      </c>
      <c r="B8" s="39" t="s">
        <v>42</v>
      </c>
      <c r="C8" s="68">
        <v>0</v>
      </c>
      <c r="D8" s="39">
        <v>0</v>
      </c>
      <c r="E8" s="68">
        <v>0</v>
      </c>
      <c r="F8" s="69">
        <v>0</v>
      </c>
      <c r="G8" s="68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8">
        <v>0</v>
      </c>
      <c r="N8" s="71">
        <f t="shared" si="0"/>
        <v>0</v>
      </c>
    </row>
    <row r="9" spans="1:14" x14ac:dyDescent="0.25">
      <c r="A9" s="38">
        <v>5</v>
      </c>
      <c r="B9" s="39" t="s">
        <v>43</v>
      </c>
      <c r="C9" s="68">
        <v>0</v>
      </c>
      <c r="D9" s="39">
        <v>0</v>
      </c>
      <c r="E9" s="68">
        <v>0</v>
      </c>
      <c r="F9" s="69">
        <v>0</v>
      </c>
      <c r="G9" s="68">
        <v>0</v>
      </c>
      <c r="H9" s="69">
        <v>0</v>
      </c>
      <c r="I9" s="68">
        <v>0</v>
      </c>
      <c r="J9" s="69">
        <v>0</v>
      </c>
      <c r="K9" s="81">
        <v>0</v>
      </c>
      <c r="L9" s="69">
        <v>0</v>
      </c>
      <c r="M9" s="68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68">
        <v>0</v>
      </c>
      <c r="D10" s="39">
        <v>0</v>
      </c>
      <c r="E10" s="68">
        <v>0</v>
      </c>
      <c r="F10" s="69">
        <v>0</v>
      </c>
      <c r="G10" s="68">
        <v>0</v>
      </c>
      <c r="H10" s="69">
        <v>0</v>
      </c>
      <c r="I10" s="68">
        <v>0</v>
      </c>
      <c r="J10" s="69">
        <v>0</v>
      </c>
      <c r="K10" s="68">
        <v>0</v>
      </c>
      <c r="L10" s="69">
        <v>0</v>
      </c>
      <c r="M10" s="68">
        <v>0</v>
      </c>
      <c r="N10" s="39">
        <f t="shared" si="0"/>
        <v>0</v>
      </c>
    </row>
    <row r="11" spans="1:14" x14ac:dyDescent="0.25">
      <c r="A11" s="38">
        <v>7</v>
      </c>
      <c r="B11" s="39" t="s">
        <v>45</v>
      </c>
      <c r="C11" s="68">
        <v>0</v>
      </c>
      <c r="D11" s="71">
        <v>0</v>
      </c>
      <c r="E11" s="68">
        <v>0</v>
      </c>
      <c r="F11" s="69">
        <v>0</v>
      </c>
      <c r="G11" s="68">
        <v>0</v>
      </c>
      <c r="H11" s="69">
        <v>0</v>
      </c>
      <c r="I11" s="68">
        <v>0</v>
      </c>
      <c r="J11" s="65">
        <v>0</v>
      </c>
      <c r="K11" s="164">
        <v>0</v>
      </c>
      <c r="L11" s="69">
        <v>0</v>
      </c>
      <c r="M11" s="80">
        <v>0</v>
      </c>
      <c r="N11" s="71">
        <f t="shared" si="0"/>
        <v>0</v>
      </c>
    </row>
    <row r="12" spans="1:14" ht="15.75" thickBot="1" x14ac:dyDescent="0.3">
      <c r="A12" s="41">
        <v>8</v>
      </c>
      <c r="B12" s="42" t="s">
        <v>46</v>
      </c>
      <c r="C12" s="81">
        <v>0</v>
      </c>
      <c r="D12" s="39">
        <v>0</v>
      </c>
      <c r="E12" s="81">
        <v>0</v>
      </c>
      <c r="F12" s="163">
        <v>0</v>
      </c>
      <c r="G12" s="81">
        <v>0</v>
      </c>
      <c r="H12" s="163">
        <v>0</v>
      </c>
      <c r="I12" s="81">
        <v>0</v>
      </c>
      <c r="J12" s="163">
        <v>0</v>
      </c>
      <c r="K12" s="81">
        <v>0</v>
      </c>
      <c r="L12" s="163">
        <v>0</v>
      </c>
      <c r="M12" s="81">
        <v>0</v>
      </c>
      <c r="N12" s="42">
        <f t="shared" si="0"/>
        <v>0</v>
      </c>
    </row>
    <row r="13" spans="1:14" ht="15.75" thickBot="1" x14ac:dyDescent="0.3">
      <c r="A13" s="75"/>
      <c r="B13" s="44" t="s">
        <v>30</v>
      </c>
      <c r="C13" s="162">
        <f t="shared" ref="C13:N13" si="1">SUM(C5:C12)</f>
        <v>0</v>
      </c>
      <c r="D13" s="46">
        <f t="shared" si="1"/>
        <v>0</v>
      </c>
      <c r="E13" s="48">
        <f t="shared" si="1"/>
        <v>4</v>
      </c>
      <c r="F13" s="49">
        <f t="shared" si="1"/>
        <v>1</v>
      </c>
      <c r="G13" s="48">
        <f t="shared" si="1"/>
        <v>0</v>
      </c>
      <c r="H13" s="49">
        <f t="shared" si="1"/>
        <v>0</v>
      </c>
      <c r="I13" s="48">
        <f t="shared" si="1"/>
        <v>1</v>
      </c>
      <c r="J13" s="49">
        <f t="shared" si="1"/>
        <v>0</v>
      </c>
      <c r="K13" s="48">
        <f t="shared" si="1"/>
        <v>0</v>
      </c>
      <c r="L13" s="49">
        <f t="shared" si="1"/>
        <v>0</v>
      </c>
      <c r="M13" s="48">
        <f t="shared" si="1"/>
        <v>0</v>
      </c>
      <c r="N13" s="46">
        <f t="shared" si="1"/>
        <v>6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411" t="s">
        <v>53</v>
      </c>
      <c r="B15" s="412"/>
      <c r="C15" s="94">
        <f>C13/N13</f>
        <v>0</v>
      </c>
      <c r="D15" s="93">
        <f>D13/N13</f>
        <v>0</v>
      </c>
      <c r="E15" s="92">
        <f>E13/N13</f>
        <v>0.66666666666666663</v>
      </c>
      <c r="F15" s="54">
        <f>F13/N13</f>
        <v>0.16666666666666666</v>
      </c>
      <c r="G15" s="92">
        <f>G13/N13</f>
        <v>0</v>
      </c>
      <c r="H15" s="54">
        <f>H13/N13</f>
        <v>0</v>
      </c>
      <c r="I15" s="92">
        <f>I13/N13</f>
        <v>0.16666666666666666</v>
      </c>
      <c r="J15" s="54">
        <f>J13/N13</f>
        <v>0</v>
      </c>
      <c r="K15" s="92">
        <f>K13/N13</f>
        <v>0</v>
      </c>
      <c r="L15" s="54">
        <f>L13/N13</f>
        <v>0</v>
      </c>
      <c r="M15" s="92">
        <f>M13/N13</f>
        <v>0</v>
      </c>
      <c r="N15" s="54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31"/>
      <c r="C17" s="343" t="s">
        <v>111</v>
      </c>
      <c r="D17" s="344"/>
      <c r="E17" s="344"/>
      <c r="F17" s="344"/>
      <c r="G17" s="344"/>
      <c r="H17" s="344"/>
      <c r="I17" s="344"/>
      <c r="J17" s="345"/>
      <c r="K17" s="345"/>
      <c r="L17" s="31"/>
      <c r="M17" s="31"/>
      <c r="N17" s="222" t="s">
        <v>36</v>
      </c>
    </row>
    <row r="18" spans="1:14" ht="15.75" thickBot="1" x14ac:dyDescent="0.3">
      <c r="A18" s="346" t="s">
        <v>0</v>
      </c>
      <c r="B18" s="348" t="s">
        <v>1</v>
      </c>
      <c r="C18" s="373" t="s">
        <v>2</v>
      </c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48" t="s">
        <v>3</v>
      </c>
    </row>
    <row r="19" spans="1:14" x14ac:dyDescent="0.25">
      <c r="A19" s="384"/>
      <c r="B19" s="385"/>
      <c r="C19" s="389" t="s">
        <v>69</v>
      </c>
      <c r="D19" s="348" t="s">
        <v>4</v>
      </c>
      <c r="E19" s="380" t="s">
        <v>5</v>
      </c>
      <c r="F19" s="397" t="s">
        <v>6</v>
      </c>
      <c r="G19" s="380" t="s">
        <v>7</v>
      </c>
      <c r="H19" s="378" t="s">
        <v>8</v>
      </c>
      <c r="I19" s="380" t="s">
        <v>91</v>
      </c>
      <c r="J19" s="378" t="s">
        <v>9</v>
      </c>
      <c r="K19" s="389" t="s">
        <v>10</v>
      </c>
      <c r="L19" s="348" t="s">
        <v>117</v>
      </c>
      <c r="M19" s="380" t="s">
        <v>11</v>
      </c>
      <c r="N19" s="374"/>
    </row>
    <row r="20" spans="1:14" ht="15.75" thickBot="1" x14ac:dyDescent="0.3">
      <c r="A20" s="381"/>
      <c r="B20" s="375"/>
      <c r="C20" s="391"/>
      <c r="D20" s="381"/>
      <c r="E20" s="381"/>
      <c r="F20" s="398"/>
      <c r="G20" s="381"/>
      <c r="H20" s="379"/>
      <c r="I20" s="381"/>
      <c r="J20" s="379"/>
      <c r="K20" s="391"/>
      <c r="L20" s="381"/>
      <c r="M20" s="381"/>
      <c r="N20" s="375"/>
    </row>
    <row r="21" spans="1:14" x14ac:dyDescent="0.25">
      <c r="A21" s="36">
        <v>1</v>
      </c>
      <c r="B21" s="37" t="s">
        <v>39</v>
      </c>
      <c r="C21" s="80">
        <v>0</v>
      </c>
      <c r="D21" s="157">
        <v>0</v>
      </c>
      <c r="E21" s="79">
        <v>109</v>
      </c>
      <c r="F21" s="87">
        <v>347</v>
      </c>
      <c r="G21" s="79">
        <v>0</v>
      </c>
      <c r="H21" s="87">
        <v>0</v>
      </c>
      <c r="I21" s="79">
        <v>50</v>
      </c>
      <c r="J21" s="87">
        <v>0</v>
      </c>
      <c r="K21" s="79">
        <v>0</v>
      </c>
      <c r="L21" s="87">
        <v>0</v>
      </c>
      <c r="M21" s="79">
        <v>0</v>
      </c>
      <c r="N21" s="157">
        <f t="shared" ref="N21:N28" si="2">SUM(C21:M21)</f>
        <v>506</v>
      </c>
    </row>
    <row r="22" spans="1:14" x14ac:dyDescent="0.25">
      <c r="A22" s="38">
        <v>2</v>
      </c>
      <c r="B22" s="39" t="s">
        <v>40</v>
      </c>
      <c r="C22" s="80">
        <v>0</v>
      </c>
      <c r="D22" s="71">
        <v>0</v>
      </c>
      <c r="E22" s="80">
        <v>0</v>
      </c>
      <c r="F22" s="65">
        <v>0</v>
      </c>
      <c r="G22" s="80">
        <v>0</v>
      </c>
      <c r="H22" s="65">
        <v>0</v>
      </c>
      <c r="I22" s="68">
        <v>0</v>
      </c>
      <c r="J22" s="65">
        <v>0</v>
      </c>
      <c r="K22" s="80">
        <v>0</v>
      </c>
      <c r="L22" s="65">
        <v>0</v>
      </c>
      <c r="M22" s="80">
        <v>0</v>
      </c>
      <c r="N22" s="71">
        <f t="shared" si="2"/>
        <v>0</v>
      </c>
    </row>
    <row r="23" spans="1:14" x14ac:dyDescent="0.25">
      <c r="A23" s="38">
        <v>3</v>
      </c>
      <c r="B23" s="39" t="s">
        <v>41</v>
      </c>
      <c r="C23" s="68">
        <v>0</v>
      </c>
      <c r="D23" s="71">
        <v>0</v>
      </c>
      <c r="E23" s="80">
        <v>0</v>
      </c>
      <c r="F23" s="65">
        <v>0</v>
      </c>
      <c r="G23" s="68">
        <v>0</v>
      </c>
      <c r="H23" s="69">
        <v>0</v>
      </c>
      <c r="I23" s="68">
        <v>0</v>
      </c>
      <c r="J23" s="69">
        <v>0</v>
      </c>
      <c r="K23" s="68">
        <v>0</v>
      </c>
      <c r="L23" s="69">
        <v>0</v>
      </c>
      <c r="M23" s="68">
        <v>0</v>
      </c>
      <c r="N23" s="71">
        <f t="shared" si="2"/>
        <v>0</v>
      </c>
    </row>
    <row r="24" spans="1:14" x14ac:dyDescent="0.25">
      <c r="A24" s="38">
        <v>4</v>
      </c>
      <c r="B24" s="39" t="s">
        <v>42</v>
      </c>
      <c r="C24" s="68">
        <v>0</v>
      </c>
      <c r="D24" s="39">
        <v>0</v>
      </c>
      <c r="E24" s="68">
        <v>0</v>
      </c>
      <c r="F24" s="69">
        <v>0</v>
      </c>
      <c r="G24" s="68">
        <v>0</v>
      </c>
      <c r="H24" s="69">
        <v>0</v>
      </c>
      <c r="I24" s="68">
        <v>0</v>
      </c>
      <c r="J24" s="69">
        <v>0</v>
      </c>
      <c r="K24" s="68">
        <v>0</v>
      </c>
      <c r="L24" s="69">
        <v>0</v>
      </c>
      <c r="M24" s="68">
        <v>0</v>
      </c>
      <c r="N24" s="71">
        <f t="shared" si="2"/>
        <v>0</v>
      </c>
    </row>
    <row r="25" spans="1:14" x14ac:dyDescent="0.25">
      <c r="A25" s="38">
        <v>5</v>
      </c>
      <c r="B25" s="39" t="s">
        <v>43</v>
      </c>
      <c r="C25" s="68">
        <v>0</v>
      </c>
      <c r="D25" s="39">
        <v>0</v>
      </c>
      <c r="E25" s="68">
        <v>0</v>
      </c>
      <c r="F25" s="69">
        <v>0</v>
      </c>
      <c r="G25" s="68">
        <v>0</v>
      </c>
      <c r="H25" s="69">
        <v>0</v>
      </c>
      <c r="I25" s="68">
        <v>0</v>
      </c>
      <c r="J25" s="69">
        <v>0</v>
      </c>
      <c r="K25" s="81">
        <v>0</v>
      </c>
      <c r="L25" s="69">
        <v>0</v>
      </c>
      <c r="M25" s="68">
        <v>0</v>
      </c>
      <c r="N25" s="39">
        <f t="shared" si="2"/>
        <v>0</v>
      </c>
    </row>
    <row r="26" spans="1:14" x14ac:dyDescent="0.25">
      <c r="A26" s="38">
        <v>6</v>
      </c>
      <c r="B26" s="39" t="s">
        <v>44</v>
      </c>
      <c r="C26" s="68">
        <v>0</v>
      </c>
      <c r="D26" s="39">
        <v>0</v>
      </c>
      <c r="E26" s="68">
        <v>0</v>
      </c>
      <c r="F26" s="69">
        <v>0</v>
      </c>
      <c r="G26" s="68">
        <v>0</v>
      </c>
      <c r="H26" s="69">
        <v>0</v>
      </c>
      <c r="I26" s="68">
        <v>0</v>
      </c>
      <c r="J26" s="69">
        <v>0</v>
      </c>
      <c r="K26" s="68">
        <v>0</v>
      </c>
      <c r="L26" s="69">
        <v>0</v>
      </c>
      <c r="M26" s="68">
        <v>0</v>
      </c>
      <c r="N26" s="39">
        <f t="shared" si="2"/>
        <v>0</v>
      </c>
    </row>
    <row r="27" spans="1:14" x14ac:dyDescent="0.25">
      <c r="A27" s="38">
        <v>7</v>
      </c>
      <c r="B27" s="39" t="s">
        <v>45</v>
      </c>
      <c r="C27" s="68">
        <v>0</v>
      </c>
      <c r="D27" s="71">
        <v>0</v>
      </c>
      <c r="E27" s="68">
        <v>0</v>
      </c>
      <c r="F27" s="69">
        <v>0</v>
      </c>
      <c r="G27" s="68">
        <v>0</v>
      </c>
      <c r="H27" s="69">
        <v>0</v>
      </c>
      <c r="I27" s="68">
        <v>0</v>
      </c>
      <c r="J27" s="65">
        <v>0</v>
      </c>
      <c r="K27" s="164">
        <v>0</v>
      </c>
      <c r="L27" s="69">
        <v>0</v>
      </c>
      <c r="M27" s="80">
        <v>0</v>
      </c>
      <c r="N27" s="71">
        <f t="shared" si="2"/>
        <v>0</v>
      </c>
    </row>
    <row r="28" spans="1:14" ht="15.75" thickBot="1" x14ac:dyDescent="0.3">
      <c r="A28" s="41">
        <v>8</v>
      </c>
      <c r="B28" s="42" t="s">
        <v>46</v>
      </c>
      <c r="C28" s="81">
        <v>0</v>
      </c>
      <c r="D28" s="39">
        <v>0</v>
      </c>
      <c r="E28" s="81">
        <v>0</v>
      </c>
      <c r="F28" s="163">
        <v>0</v>
      </c>
      <c r="G28" s="81">
        <v>0</v>
      </c>
      <c r="H28" s="163">
        <v>0</v>
      </c>
      <c r="I28" s="81">
        <v>0</v>
      </c>
      <c r="J28" s="163">
        <v>0</v>
      </c>
      <c r="K28" s="81">
        <v>0</v>
      </c>
      <c r="L28" s="163">
        <v>0</v>
      </c>
      <c r="M28" s="81">
        <v>0</v>
      </c>
      <c r="N28" s="42">
        <f t="shared" si="2"/>
        <v>0</v>
      </c>
    </row>
    <row r="29" spans="1:14" ht="15.75" thickBot="1" x14ac:dyDescent="0.3">
      <c r="A29" s="43"/>
      <c r="B29" s="44" t="s">
        <v>37</v>
      </c>
      <c r="C29" s="95">
        <f t="shared" ref="C29:N29" si="3">SUM(C21:C28)</f>
        <v>0</v>
      </c>
      <c r="D29" s="46">
        <f t="shared" si="3"/>
        <v>0</v>
      </c>
      <c r="E29" s="95">
        <f t="shared" si="3"/>
        <v>109</v>
      </c>
      <c r="F29" s="46">
        <f t="shared" si="3"/>
        <v>347</v>
      </c>
      <c r="G29" s="95">
        <f t="shared" si="3"/>
        <v>0</v>
      </c>
      <c r="H29" s="46">
        <f t="shared" si="3"/>
        <v>0</v>
      </c>
      <c r="I29" s="95">
        <f t="shared" si="3"/>
        <v>50</v>
      </c>
      <c r="J29" s="46">
        <f t="shared" si="3"/>
        <v>0</v>
      </c>
      <c r="K29" s="95">
        <f t="shared" si="3"/>
        <v>0</v>
      </c>
      <c r="L29" s="46">
        <f t="shared" si="3"/>
        <v>0</v>
      </c>
      <c r="M29" s="95">
        <f t="shared" si="3"/>
        <v>0</v>
      </c>
      <c r="N29" s="46">
        <f t="shared" si="3"/>
        <v>506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411" t="s">
        <v>53</v>
      </c>
      <c r="B31" s="412"/>
      <c r="C31" s="92">
        <f>C29/N29</f>
        <v>0</v>
      </c>
      <c r="D31" s="93">
        <f>D29/N29</f>
        <v>0</v>
      </c>
      <c r="E31" s="92">
        <f>E29/N29</f>
        <v>0.21541501976284586</v>
      </c>
      <c r="F31" s="93">
        <f>F29/N29</f>
        <v>0.68577075098814233</v>
      </c>
      <c r="G31" s="92">
        <f>G29/N29</f>
        <v>0</v>
      </c>
      <c r="H31" s="93">
        <f>H29/N29</f>
        <v>0</v>
      </c>
      <c r="I31" s="92">
        <f>I29/N29</f>
        <v>9.8814229249011856E-2</v>
      </c>
      <c r="J31" s="93">
        <f>J29/N29</f>
        <v>0</v>
      </c>
      <c r="K31" s="92">
        <f>K29/N29</f>
        <v>0</v>
      </c>
      <c r="L31" s="93">
        <f>L29/N29</f>
        <v>0</v>
      </c>
      <c r="M31" s="92">
        <f>M29/N29</f>
        <v>0</v>
      </c>
      <c r="N31" s="93">
        <f>N29/N29</f>
        <v>1</v>
      </c>
    </row>
    <row r="32" spans="1:14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34">
    <mergeCell ref="A31:B31"/>
    <mergeCell ref="C17:K17"/>
    <mergeCell ref="A18:A20"/>
    <mergeCell ref="B18:B20"/>
    <mergeCell ref="C18:M18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A15:B15"/>
    <mergeCell ref="C1:K1"/>
    <mergeCell ref="B2:B4"/>
    <mergeCell ref="C2:M2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opLeftCell="A7" workbookViewId="0"/>
  </sheetViews>
  <sheetFormatPr defaultRowHeight="15" x14ac:dyDescent="0.25"/>
  <cols>
    <col min="1" max="1" width="4.42578125" customWidth="1"/>
    <col min="2" max="2" width="27.85546875" customWidth="1"/>
    <col min="3" max="3" width="9.140625" customWidth="1"/>
  </cols>
  <sheetData>
    <row r="1" spans="1:14" ht="27" customHeight="1" thickBot="1" x14ac:dyDescent="0.3">
      <c r="A1" s="160"/>
      <c r="B1" s="31"/>
      <c r="C1" s="368" t="s">
        <v>112</v>
      </c>
      <c r="D1" s="369"/>
      <c r="E1" s="369"/>
      <c r="F1" s="369"/>
      <c r="G1" s="369"/>
      <c r="H1" s="369"/>
      <c r="I1" s="369"/>
      <c r="J1" s="31"/>
      <c r="K1" s="31"/>
      <c r="L1" s="31"/>
      <c r="M1" s="31"/>
      <c r="N1" s="225" t="s">
        <v>36</v>
      </c>
    </row>
    <row r="2" spans="1:14" ht="15.75" thickBot="1" x14ac:dyDescent="0.3">
      <c r="A2" s="346" t="s">
        <v>0</v>
      </c>
      <c r="B2" s="348" t="s">
        <v>1</v>
      </c>
      <c r="C2" s="370" t="s">
        <v>2</v>
      </c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39" t="s">
        <v>3</v>
      </c>
    </row>
    <row r="3" spans="1:14" ht="15.75" thickBot="1" x14ac:dyDescent="0.3">
      <c r="A3" s="347"/>
      <c r="B3" s="349"/>
      <c r="C3" s="85" t="s">
        <v>69</v>
      </c>
      <c r="D3" s="35" t="s">
        <v>4</v>
      </c>
      <c r="E3" s="60" t="s">
        <v>5</v>
      </c>
      <c r="F3" s="32" t="s">
        <v>6</v>
      </c>
      <c r="G3" s="61" t="s">
        <v>7</v>
      </c>
      <c r="H3" s="32" t="s">
        <v>8</v>
      </c>
      <c r="I3" s="23" t="s">
        <v>91</v>
      </c>
      <c r="J3" s="32" t="s">
        <v>9</v>
      </c>
      <c r="K3" s="82" t="s">
        <v>10</v>
      </c>
      <c r="L3" s="254" t="s">
        <v>117</v>
      </c>
      <c r="M3" s="236" t="s">
        <v>11</v>
      </c>
      <c r="N3" s="340"/>
    </row>
    <row r="4" spans="1:14" x14ac:dyDescent="0.25">
      <c r="A4" s="36">
        <v>1</v>
      </c>
      <c r="B4" s="37" t="s">
        <v>12</v>
      </c>
      <c r="C4" s="188">
        <v>22698</v>
      </c>
      <c r="D4" s="87">
        <v>22309</v>
      </c>
      <c r="E4" s="188">
        <v>5835</v>
      </c>
      <c r="F4" s="87">
        <v>18015</v>
      </c>
      <c r="G4" s="188">
        <v>8591</v>
      </c>
      <c r="H4" s="87">
        <v>43863</v>
      </c>
      <c r="I4" s="188">
        <v>4445</v>
      </c>
      <c r="J4" s="87">
        <v>16210</v>
      </c>
      <c r="K4" s="188">
        <v>9875</v>
      </c>
      <c r="L4" s="87">
        <v>1679</v>
      </c>
      <c r="M4" s="188">
        <v>4255</v>
      </c>
      <c r="N4" s="157">
        <f t="shared" ref="N4:N20" si="0">SUM(C4:M4)</f>
        <v>157775</v>
      </c>
    </row>
    <row r="5" spans="1:14" x14ac:dyDescent="0.25">
      <c r="A5" s="38">
        <v>2</v>
      </c>
      <c r="B5" s="39" t="s">
        <v>13</v>
      </c>
      <c r="C5" s="155">
        <v>1511</v>
      </c>
      <c r="D5" s="65">
        <v>32981</v>
      </c>
      <c r="E5" s="62">
        <v>0</v>
      </c>
      <c r="F5" s="226">
        <v>2012</v>
      </c>
      <c r="G5" s="155">
        <v>1156</v>
      </c>
      <c r="H5" s="65">
        <v>36551</v>
      </c>
      <c r="I5" s="62">
        <v>0</v>
      </c>
      <c r="J5" s="65">
        <v>409</v>
      </c>
      <c r="K5" s="62">
        <v>7</v>
      </c>
      <c r="L5" s="69">
        <v>0</v>
      </c>
      <c r="M5" s="62">
        <v>0</v>
      </c>
      <c r="N5" s="71">
        <f t="shared" si="0"/>
        <v>74627</v>
      </c>
    </row>
    <row r="6" spans="1:14" x14ac:dyDescent="0.25">
      <c r="A6" s="38">
        <v>3</v>
      </c>
      <c r="B6" s="39" t="s">
        <v>14</v>
      </c>
      <c r="C6" s="155">
        <v>13735</v>
      </c>
      <c r="D6" s="65">
        <v>28833</v>
      </c>
      <c r="E6" s="155">
        <v>11541</v>
      </c>
      <c r="F6" s="65">
        <v>26598</v>
      </c>
      <c r="G6" s="155">
        <v>7934</v>
      </c>
      <c r="H6" s="65">
        <v>19400</v>
      </c>
      <c r="I6" s="155">
        <v>2621</v>
      </c>
      <c r="J6" s="65">
        <v>9955</v>
      </c>
      <c r="K6" s="155">
        <v>15629</v>
      </c>
      <c r="L6" s="65">
        <v>2118</v>
      </c>
      <c r="M6" s="155">
        <v>4986</v>
      </c>
      <c r="N6" s="71">
        <f>SUM(C6:M6)</f>
        <v>143350</v>
      </c>
    </row>
    <row r="7" spans="1:14" x14ac:dyDescent="0.25">
      <c r="A7" s="38">
        <v>4</v>
      </c>
      <c r="B7" s="39" t="s">
        <v>15</v>
      </c>
      <c r="C7" s="62">
        <v>0</v>
      </c>
      <c r="D7" s="69">
        <v>0</v>
      </c>
      <c r="E7" s="62">
        <v>0</v>
      </c>
      <c r="F7" s="69">
        <v>0</v>
      </c>
      <c r="G7" s="62">
        <v>0</v>
      </c>
      <c r="H7" s="69">
        <v>0</v>
      </c>
      <c r="I7" s="62">
        <v>0</v>
      </c>
      <c r="J7" s="69">
        <v>0</v>
      </c>
      <c r="K7" s="62">
        <v>0</v>
      </c>
      <c r="L7" s="69">
        <v>0</v>
      </c>
      <c r="M7" s="62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2">
        <v>0</v>
      </c>
      <c r="D8" s="65">
        <v>13090</v>
      </c>
      <c r="E8" s="62">
        <v>0</v>
      </c>
      <c r="F8" s="69">
        <v>0</v>
      </c>
      <c r="G8" s="155">
        <v>0</v>
      </c>
      <c r="H8" s="65">
        <v>0</v>
      </c>
      <c r="I8" s="62">
        <v>0</v>
      </c>
      <c r="J8" s="69">
        <v>0</v>
      </c>
      <c r="K8" s="62">
        <v>0</v>
      </c>
      <c r="L8" s="69">
        <v>0</v>
      </c>
      <c r="M8" s="62">
        <v>0</v>
      </c>
      <c r="N8" s="71">
        <f t="shared" si="0"/>
        <v>13090</v>
      </c>
    </row>
    <row r="9" spans="1:14" x14ac:dyDescent="0.25">
      <c r="A9" s="38">
        <v>6</v>
      </c>
      <c r="B9" s="39" t="s">
        <v>17</v>
      </c>
      <c r="C9" s="62">
        <v>0</v>
      </c>
      <c r="D9" s="69">
        <v>0</v>
      </c>
      <c r="E9" s="62">
        <v>0</v>
      </c>
      <c r="F9" s="69">
        <v>36</v>
      </c>
      <c r="G9" s="62">
        <v>0</v>
      </c>
      <c r="H9" s="69">
        <v>0</v>
      </c>
      <c r="I9" s="62">
        <v>0</v>
      </c>
      <c r="J9" s="69">
        <v>0</v>
      </c>
      <c r="K9" s="62">
        <v>0</v>
      </c>
      <c r="L9" s="69">
        <v>0</v>
      </c>
      <c r="M9" s="62">
        <v>0</v>
      </c>
      <c r="N9" s="39">
        <f t="shared" si="0"/>
        <v>36</v>
      </c>
    </row>
    <row r="10" spans="1:14" x14ac:dyDescent="0.25">
      <c r="A10" s="38">
        <v>7</v>
      </c>
      <c r="B10" s="39" t="s">
        <v>18</v>
      </c>
      <c r="C10" s="155">
        <v>5455</v>
      </c>
      <c r="D10" s="65">
        <v>2650</v>
      </c>
      <c r="E10" s="155">
        <v>2014</v>
      </c>
      <c r="F10" s="65">
        <v>1332</v>
      </c>
      <c r="G10" s="155">
        <v>2600</v>
      </c>
      <c r="H10" s="65">
        <v>770</v>
      </c>
      <c r="I10" s="62">
        <v>0</v>
      </c>
      <c r="J10" s="65">
        <v>2031</v>
      </c>
      <c r="K10" s="62">
        <v>145</v>
      </c>
      <c r="L10" s="69">
        <v>0</v>
      </c>
      <c r="M10" s="62">
        <v>34</v>
      </c>
      <c r="N10" s="71">
        <f t="shared" si="0"/>
        <v>17031</v>
      </c>
    </row>
    <row r="11" spans="1:14" x14ac:dyDescent="0.25">
      <c r="A11" s="38">
        <v>8</v>
      </c>
      <c r="B11" s="39" t="s">
        <v>19</v>
      </c>
      <c r="C11" s="227">
        <v>25807</v>
      </c>
      <c r="D11" s="65">
        <v>10760</v>
      </c>
      <c r="E11" s="155">
        <v>35003</v>
      </c>
      <c r="F11" s="65">
        <v>11562</v>
      </c>
      <c r="G11" s="155">
        <v>3368</v>
      </c>
      <c r="H11" s="65">
        <v>46292</v>
      </c>
      <c r="I11" s="155">
        <v>745</v>
      </c>
      <c r="J11" s="65">
        <v>9217</v>
      </c>
      <c r="K11" s="155">
        <v>5852</v>
      </c>
      <c r="L11" s="65">
        <v>2178</v>
      </c>
      <c r="M11" s="155">
        <v>5193</v>
      </c>
      <c r="N11" s="71">
        <f t="shared" si="0"/>
        <v>155977</v>
      </c>
    </row>
    <row r="12" spans="1:14" x14ac:dyDescent="0.25">
      <c r="A12" s="38">
        <v>9</v>
      </c>
      <c r="B12" s="39" t="s">
        <v>20</v>
      </c>
      <c r="C12" s="227">
        <v>49791</v>
      </c>
      <c r="D12" s="65">
        <v>23246</v>
      </c>
      <c r="E12" s="155">
        <v>5923</v>
      </c>
      <c r="F12" s="65">
        <v>18458</v>
      </c>
      <c r="G12" s="155">
        <v>24228</v>
      </c>
      <c r="H12" s="65">
        <v>12265</v>
      </c>
      <c r="I12" s="62">
        <v>455</v>
      </c>
      <c r="J12" s="65">
        <v>12347</v>
      </c>
      <c r="K12" s="155">
        <v>2665</v>
      </c>
      <c r="L12" s="65">
        <v>5567</v>
      </c>
      <c r="M12" s="155">
        <v>2955</v>
      </c>
      <c r="N12" s="71">
        <f t="shared" si="0"/>
        <v>157900</v>
      </c>
    </row>
    <row r="13" spans="1:14" x14ac:dyDescent="0.25">
      <c r="A13" s="38">
        <v>10</v>
      </c>
      <c r="B13" s="39" t="s">
        <v>21</v>
      </c>
      <c r="C13" s="155">
        <v>46201</v>
      </c>
      <c r="D13" s="65">
        <v>91031</v>
      </c>
      <c r="E13" s="155">
        <v>67089</v>
      </c>
      <c r="F13" s="65">
        <v>67295</v>
      </c>
      <c r="G13" s="155">
        <v>77270</v>
      </c>
      <c r="H13" s="65">
        <v>68155</v>
      </c>
      <c r="I13" s="155">
        <v>43603</v>
      </c>
      <c r="J13" s="65">
        <v>80201</v>
      </c>
      <c r="K13" s="155">
        <v>69900</v>
      </c>
      <c r="L13" s="65">
        <v>42848</v>
      </c>
      <c r="M13" s="155">
        <v>10012</v>
      </c>
      <c r="N13" s="71">
        <f t="shared" si="0"/>
        <v>663605</v>
      </c>
    </row>
    <row r="14" spans="1:14" x14ac:dyDescent="0.25">
      <c r="A14" s="38">
        <v>11</v>
      </c>
      <c r="B14" s="39" t="s">
        <v>22</v>
      </c>
      <c r="C14" s="62">
        <v>0</v>
      </c>
      <c r="D14" s="65">
        <v>3126</v>
      </c>
      <c r="E14" s="62">
        <v>0</v>
      </c>
      <c r="F14" s="65">
        <v>0</v>
      </c>
      <c r="G14" s="155">
        <v>7</v>
      </c>
      <c r="H14" s="65">
        <v>0</v>
      </c>
      <c r="I14" s="62">
        <v>0</v>
      </c>
      <c r="J14" s="69">
        <v>0</v>
      </c>
      <c r="K14" s="62">
        <v>41</v>
      </c>
      <c r="L14" s="69">
        <v>0</v>
      </c>
      <c r="M14" s="62">
        <v>0</v>
      </c>
      <c r="N14" s="71">
        <f t="shared" si="0"/>
        <v>3174</v>
      </c>
    </row>
    <row r="15" spans="1:14" x14ac:dyDescent="0.25">
      <c r="A15" s="38">
        <v>12</v>
      </c>
      <c r="B15" s="39" t="s">
        <v>23</v>
      </c>
      <c r="C15" s="62">
        <v>2</v>
      </c>
      <c r="D15" s="69">
        <v>58</v>
      </c>
      <c r="E15" s="62">
        <v>0</v>
      </c>
      <c r="F15" s="69">
        <v>13</v>
      </c>
      <c r="G15" s="62">
        <v>0</v>
      </c>
      <c r="H15" s="69">
        <v>11</v>
      </c>
      <c r="I15" s="62">
        <v>0</v>
      </c>
      <c r="J15" s="69">
        <v>6</v>
      </c>
      <c r="K15" s="62">
        <v>5</v>
      </c>
      <c r="L15" s="69">
        <v>0</v>
      </c>
      <c r="M15" s="62">
        <v>0</v>
      </c>
      <c r="N15" s="71">
        <f t="shared" si="0"/>
        <v>95</v>
      </c>
    </row>
    <row r="16" spans="1:14" x14ac:dyDescent="0.25">
      <c r="A16" s="38">
        <v>13</v>
      </c>
      <c r="B16" s="39" t="s">
        <v>68</v>
      </c>
      <c r="C16" s="155">
        <v>7342</v>
      </c>
      <c r="D16" s="65">
        <v>9487</v>
      </c>
      <c r="E16" s="155">
        <v>3173</v>
      </c>
      <c r="F16" s="65">
        <v>3104</v>
      </c>
      <c r="G16" s="155">
        <v>2553</v>
      </c>
      <c r="H16" s="65">
        <v>19939</v>
      </c>
      <c r="I16" s="62">
        <v>260</v>
      </c>
      <c r="J16" s="65">
        <v>3600</v>
      </c>
      <c r="K16" s="155">
        <v>3146</v>
      </c>
      <c r="L16" s="65">
        <v>554</v>
      </c>
      <c r="M16" s="155">
        <v>1596</v>
      </c>
      <c r="N16" s="71">
        <f t="shared" si="0"/>
        <v>54754</v>
      </c>
    </row>
    <row r="17" spans="1:14" x14ac:dyDescent="0.25">
      <c r="A17" s="38">
        <v>14</v>
      </c>
      <c r="B17" s="39" t="s">
        <v>25</v>
      </c>
      <c r="C17" s="62">
        <v>0</v>
      </c>
      <c r="D17" s="69">
        <v>30</v>
      </c>
      <c r="E17" s="62">
        <v>0</v>
      </c>
      <c r="F17" s="69">
        <v>0</v>
      </c>
      <c r="G17" s="62">
        <v>0</v>
      </c>
      <c r="H17" s="69">
        <v>0</v>
      </c>
      <c r="I17" s="62">
        <v>0</v>
      </c>
      <c r="J17" s="69">
        <v>0</v>
      </c>
      <c r="K17" s="62">
        <v>0</v>
      </c>
      <c r="L17" s="69">
        <v>0</v>
      </c>
      <c r="M17" s="62">
        <v>0</v>
      </c>
      <c r="N17" s="39">
        <f t="shared" si="0"/>
        <v>30</v>
      </c>
    </row>
    <row r="18" spans="1:14" x14ac:dyDescent="0.25">
      <c r="A18" s="38">
        <v>15</v>
      </c>
      <c r="B18" s="39" t="s">
        <v>26</v>
      </c>
      <c r="C18" s="62">
        <v>2</v>
      </c>
      <c r="D18" s="69">
        <v>0</v>
      </c>
      <c r="E18" s="62"/>
      <c r="F18" s="65">
        <v>1376</v>
      </c>
      <c r="G18" s="62">
        <v>0</v>
      </c>
      <c r="H18" s="69">
        <v>0</v>
      </c>
      <c r="I18" s="62">
        <v>0</v>
      </c>
      <c r="J18" s="69">
        <v>0</v>
      </c>
      <c r="K18" s="62">
        <v>20</v>
      </c>
      <c r="L18" s="69">
        <v>0</v>
      </c>
      <c r="M18" s="62">
        <v>0</v>
      </c>
      <c r="N18" s="71">
        <f t="shared" si="0"/>
        <v>1398</v>
      </c>
    </row>
    <row r="19" spans="1:14" x14ac:dyDescent="0.25">
      <c r="A19" s="38">
        <v>16</v>
      </c>
      <c r="B19" s="39" t="s">
        <v>27</v>
      </c>
      <c r="C19" s="155">
        <v>277</v>
      </c>
      <c r="D19" s="65">
        <v>2955</v>
      </c>
      <c r="E19" s="62">
        <v>125</v>
      </c>
      <c r="F19" s="65">
        <v>710</v>
      </c>
      <c r="G19" s="62">
        <v>0</v>
      </c>
      <c r="H19" s="69">
        <v>80</v>
      </c>
      <c r="I19" s="62">
        <v>0</v>
      </c>
      <c r="J19" s="69">
        <v>699</v>
      </c>
      <c r="K19" s="62">
        <v>0</v>
      </c>
      <c r="L19" s="69">
        <v>0</v>
      </c>
      <c r="M19" s="155">
        <v>88</v>
      </c>
      <c r="N19" s="71">
        <f t="shared" si="0"/>
        <v>4934</v>
      </c>
    </row>
    <row r="20" spans="1:14" x14ac:dyDescent="0.25">
      <c r="A20" s="38">
        <v>17</v>
      </c>
      <c r="B20" s="39" t="s">
        <v>28</v>
      </c>
      <c r="C20" s="62">
        <v>0</v>
      </c>
      <c r="D20" s="69">
        <v>0</v>
      </c>
      <c r="E20" s="62">
        <v>0</v>
      </c>
      <c r="F20" s="69">
        <v>0</v>
      </c>
      <c r="G20" s="62">
        <v>0</v>
      </c>
      <c r="H20" s="69">
        <v>0</v>
      </c>
      <c r="I20" s="62">
        <v>0</v>
      </c>
      <c r="J20" s="69">
        <v>0</v>
      </c>
      <c r="K20" s="62">
        <v>0</v>
      </c>
      <c r="L20" s="69">
        <v>0</v>
      </c>
      <c r="M20" s="62">
        <v>1</v>
      </c>
      <c r="N20" s="39">
        <f t="shared" si="0"/>
        <v>1</v>
      </c>
    </row>
    <row r="21" spans="1:14" ht="15.75" thickBot="1" x14ac:dyDescent="0.3">
      <c r="A21" s="41">
        <v>18</v>
      </c>
      <c r="B21" s="42" t="s">
        <v>29</v>
      </c>
      <c r="C21" s="156">
        <v>1659</v>
      </c>
      <c r="D21" s="154">
        <v>3527</v>
      </c>
      <c r="E21" s="156">
        <v>1312</v>
      </c>
      <c r="F21" s="154">
        <v>3855</v>
      </c>
      <c r="G21" s="156">
        <v>2602</v>
      </c>
      <c r="H21" s="154">
        <v>3576</v>
      </c>
      <c r="I21" s="156">
        <v>1039</v>
      </c>
      <c r="J21" s="154">
        <v>2680</v>
      </c>
      <c r="K21" s="156">
        <v>1632</v>
      </c>
      <c r="L21" s="154">
        <v>952</v>
      </c>
      <c r="M21" s="156">
        <v>756</v>
      </c>
      <c r="N21" s="158">
        <f>SUM(C21:M21)</f>
        <v>23590</v>
      </c>
    </row>
    <row r="22" spans="1:14" ht="15.75" thickBot="1" x14ac:dyDescent="0.3">
      <c r="A22" s="43"/>
      <c r="B22" s="44" t="s">
        <v>37</v>
      </c>
      <c r="C22" s="91">
        <f t="shared" ref="C22:N22" si="1">SUM(C4:C21)</f>
        <v>174480</v>
      </c>
      <c r="D22" s="130">
        <f t="shared" si="1"/>
        <v>244083</v>
      </c>
      <c r="E22" s="63">
        <f t="shared" si="1"/>
        <v>132015</v>
      </c>
      <c r="F22" s="49">
        <f>SUM(F4:F21)</f>
        <v>154366</v>
      </c>
      <c r="G22" s="63">
        <f>SUM(G4:G21)</f>
        <v>130309</v>
      </c>
      <c r="H22" s="49">
        <f t="shared" si="1"/>
        <v>250902</v>
      </c>
      <c r="I22" s="63">
        <f t="shared" si="1"/>
        <v>53168</v>
      </c>
      <c r="J22" s="49">
        <f t="shared" si="1"/>
        <v>137355</v>
      </c>
      <c r="K22" s="63">
        <f>SUM(K4:K21)</f>
        <v>108917</v>
      </c>
      <c r="L22" s="49">
        <f t="shared" si="1"/>
        <v>55896</v>
      </c>
      <c r="M22" s="91">
        <f>SUM(M4:M21)</f>
        <v>29876</v>
      </c>
      <c r="N22" s="46">
        <f t="shared" si="1"/>
        <v>1471367</v>
      </c>
    </row>
    <row r="23" spans="1:14" ht="15.75" thickBot="1" x14ac:dyDescent="0.3">
      <c r="A23" s="50"/>
      <c r="B23" s="51"/>
      <c r="C23" s="77"/>
      <c r="D23" s="53"/>
      <c r="E23" s="77"/>
      <c r="F23" s="53"/>
      <c r="G23" s="77"/>
      <c r="H23" s="53"/>
      <c r="I23" s="77"/>
      <c r="J23" s="53"/>
      <c r="K23" s="77"/>
      <c r="L23" s="53"/>
      <c r="M23" s="77"/>
      <c r="N23" s="53"/>
    </row>
    <row r="24" spans="1:14" ht="15.75" thickBot="1" x14ac:dyDescent="0.3">
      <c r="A24" s="352" t="s">
        <v>53</v>
      </c>
      <c r="B24" s="353"/>
      <c r="C24" s="72">
        <f>C22/N22</f>
        <v>0.11858360286726562</v>
      </c>
      <c r="D24" s="73">
        <f>D22/N22</f>
        <v>0.16588859203720077</v>
      </c>
      <c r="E24" s="55">
        <f>E22/N22</f>
        <v>8.9722686454161329E-2</v>
      </c>
      <c r="F24" s="73">
        <f>F22/N22</f>
        <v>0.10491332210114812</v>
      </c>
      <c r="G24" s="55">
        <f>G22/N22</f>
        <v>8.8563220460972689E-2</v>
      </c>
      <c r="H24" s="73">
        <f>H22/N22</f>
        <v>0.17052305780950638</v>
      </c>
      <c r="I24" s="55">
        <f>I22/N22</f>
        <v>3.6135104294169981E-2</v>
      </c>
      <c r="J24" s="73">
        <f>J22/N22</f>
        <v>9.3351964533661555E-2</v>
      </c>
      <c r="K24" s="55">
        <f>K22/N22</f>
        <v>7.4024359660098404E-2</v>
      </c>
      <c r="L24" s="73">
        <f>L22/N22</f>
        <v>3.7989162459128145E-2</v>
      </c>
      <c r="M24" s="74">
        <f>M22/N22</f>
        <v>2.0304927322686999E-2</v>
      </c>
      <c r="N24" s="223">
        <f>N22/N22</f>
        <v>1</v>
      </c>
    </row>
    <row r="25" spans="1:14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1"/>
    </row>
    <row r="26" spans="1:14" ht="15.75" thickBot="1" x14ac:dyDescent="0.3">
      <c r="A26" s="323" t="s">
        <v>0</v>
      </c>
      <c r="B26" s="329" t="s">
        <v>1</v>
      </c>
      <c r="C26" s="335" t="s">
        <v>90</v>
      </c>
      <c r="D26" s="366"/>
      <c r="E26" s="366"/>
      <c r="F26" s="366"/>
      <c r="G26" s="337"/>
      <c r="H26" s="333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4"/>
      <c r="B27" s="330"/>
      <c r="C27" s="241" t="s">
        <v>11</v>
      </c>
      <c r="D27" s="169" t="s">
        <v>32</v>
      </c>
      <c r="E27" s="241" t="s">
        <v>7</v>
      </c>
      <c r="F27" s="169" t="s">
        <v>9</v>
      </c>
      <c r="G27" s="241" t="s">
        <v>4</v>
      </c>
      <c r="H27" s="338"/>
      <c r="I27" s="1"/>
      <c r="J27" s="104"/>
      <c r="K27" s="313" t="s">
        <v>33</v>
      </c>
      <c r="L27" s="314"/>
      <c r="M27" s="148">
        <f>N22</f>
        <v>1471367</v>
      </c>
      <c r="N27" s="149">
        <f>M27/M29</f>
        <v>0.75673433575194771</v>
      </c>
    </row>
    <row r="28" spans="1:14" ht="15.75" thickBot="1" x14ac:dyDescent="0.3">
      <c r="A28" s="26">
        <v>19</v>
      </c>
      <c r="B28" s="170" t="s">
        <v>34</v>
      </c>
      <c r="C28" s="147">
        <v>115627</v>
      </c>
      <c r="D28" s="57">
        <v>87003</v>
      </c>
      <c r="E28" s="147">
        <v>54652</v>
      </c>
      <c r="F28" s="57">
        <v>202980</v>
      </c>
      <c r="G28" s="147">
        <v>12735</v>
      </c>
      <c r="H28" s="57">
        <f>SUM(C28:G28)</f>
        <v>472997</v>
      </c>
      <c r="I28" s="1"/>
      <c r="J28" s="104"/>
      <c r="K28" s="313" t="s">
        <v>34</v>
      </c>
      <c r="L28" s="314"/>
      <c r="M28" s="260">
        <f>H28</f>
        <v>472997</v>
      </c>
      <c r="N28" s="150">
        <f>M28/M29</f>
        <v>0.24326566424805232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13" t="s">
        <v>3</v>
      </c>
      <c r="L29" s="314"/>
      <c r="M29" s="151">
        <f>M27+M28</f>
        <v>1944364</v>
      </c>
      <c r="N29" s="152">
        <f>M29/M29</f>
        <v>1</v>
      </c>
    </row>
    <row r="30" spans="1:14" ht="15.75" thickBot="1" x14ac:dyDescent="0.3">
      <c r="A30" s="317" t="s">
        <v>53</v>
      </c>
      <c r="B30" s="318"/>
      <c r="C30" s="27">
        <f>C28/H28</f>
        <v>0.24445609591604175</v>
      </c>
      <c r="D30" s="105">
        <f>D28/H28</f>
        <v>0.18393985585532255</v>
      </c>
      <c r="E30" s="27">
        <f>E28/H28</f>
        <v>0.11554407321822337</v>
      </c>
      <c r="F30" s="105">
        <f>F28/H28</f>
        <v>0.42913591418127389</v>
      </c>
      <c r="G30" s="27">
        <f>G28/H28</f>
        <v>2.6924060829138452E-2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A26:A27"/>
    <mergeCell ref="B26:B27"/>
    <mergeCell ref="K27:L27"/>
    <mergeCell ref="H26:H27"/>
    <mergeCell ref="C26:G26"/>
    <mergeCell ref="A24:B24"/>
    <mergeCell ref="N2:N3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/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5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416" t="s">
        <v>113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1"/>
      <c r="M2" s="1"/>
      <c r="N2" s="1"/>
    </row>
    <row r="3" spans="1:14" ht="15.75" thickBot="1" x14ac:dyDescent="0.3">
      <c r="A3" s="31"/>
      <c r="B3" s="343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1"/>
      <c r="N3" s="222" t="s">
        <v>93</v>
      </c>
    </row>
    <row r="4" spans="1:14" ht="15.75" thickBot="1" x14ac:dyDescent="0.3">
      <c r="A4" s="346" t="s">
        <v>0</v>
      </c>
      <c r="B4" s="413" t="s">
        <v>89</v>
      </c>
      <c r="C4" s="373" t="s">
        <v>2</v>
      </c>
      <c r="D4" s="373"/>
      <c r="E4" s="373"/>
      <c r="F4" s="373"/>
      <c r="G4" s="373"/>
      <c r="H4" s="373"/>
      <c r="I4" s="373"/>
      <c r="J4" s="373"/>
      <c r="K4" s="373"/>
      <c r="L4" s="373"/>
      <c r="M4" s="415"/>
      <c r="N4" s="426" t="s">
        <v>3</v>
      </c>
    </row>
    <row r="5" spans="1:14" ht="15.75" thickBot="1" x14ac:dyDescent="0.3">
      <c r="A5" s="347"/>
      <c r="B5" s="414"/>
      <c r="C5" s="145" t="s">
        <v>69</v>
      </c>
      <c r="D5" s="144" t="s">
        <v>4</v>
      </c>
      <c r="E5" s="143" t="s">
        <v>5</v>
      </c>
      <c r="F5" s="144" t="s">
        <v>6</v>
      </c>
      <c r="G5" s="143" t="s">
        <v>7</v>
      </c>
      <c r="H5" s="144" t="s">
        <v>8</v>
      </c>
      <c r="I5" s="23" t="s">
        <v>91</v>
      </c>
      <c r="J5" s="144" t="s">
        <v>9</v>
      </c>
      <c r="K5" s="146" t="s">
        <v>10</v>
      </c>
      <c r="L5" s="24" t="s">
        <v>117</v>
      </c>
      <c r="M5" s="142" t="s">
        <v>11</v>
      </c>
      <c r="N5" s="427"/>
    </row>
    <row r="6" spans="1:14" ht="45" customHeight="1" x14ac:dyDescent="0.25">
      <c r="A6" s="36">
        <v>1</v>
      </c>
      <c r="B6" s="78" t="s">
        <v>59</v>
      </c>
      <c r="C6" s="86">
        <v>177972</v>
      </c>
      <c r="D6" s="87">
        <v>400908</v>
      </c>
      <c r="E6" s="79">
        <v>165025</v>
      </c>
      <c r="F6" s="87">
        <v>250475</v>
      </c>
      <c r="G6" s="79">
        <v>200057</v>
      </c>
      <c r="H6" s="87">
        <v>273063</v>
      </c>
      <c r="I6" s="79">
        <v>139927</v>
      </c>
      <c r="J6" s="87">
        <v>231155</v>
      </c>
      <c r="K6" s="96">
        <v>243490</v>
      </c>
      <c r="L6" s="87">
        <v>149773</v>
      </c>
      <c r="M6" s="88">
        <v>111163</v>
      </c>
      <c r="N6" s="120">
        <f>SUM(C6:M6)</f>
        <v>2343008</v>
      </c>
    </row>
    <row r="7" spans="1:14" ht="45" customHeight="1" thickBot="1" x14ac:dyDescent="0.3">
      <c r="A7" s="106">
        <v>2</v>
      </c>
      <c r="B7" s="107" t="s">
        <v>60</v>
      </c>
      <c r="C7" s="108">
        <v>135964</v>
      </c>
      <c r="D7" s="109">
        <v>221760</v>
      </c>
      <c r="E7" s="110">
        <v>130656</v>
      </c>
      <c r="F7" s="109">
        <v>139703</v>
      </c>
      <c r="G7" s="110">
        <v>177735</v>
      </c>
      <c r="H7" s="109">
        <v>121786</v>
      </c>
      <c r="I7" s="110">
        <v>98474</v>
      </c>
      <c r="J7" s="109">
        <v>97384</v>
      </c>
      <c r="K7" s="110">
        <v>172421</v>
      </c>
      <c r="L7" s="109">
        <v>109697</v>
      </c>
      <c r="M7" s="111">
        <v>87278</v>
      </c>
      <c r="N7" s="121">
        <f>SUM(C7:M7)</f>
        <v>1492858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46" t="s">
        <v>0</v>
      </c>
      <c r="B10" s="413" t="s">
        <v>89</v>
      </c>
      <c r="C10" s="434" t="s">
        <v>90</v>
      </c>
      <c r="D10" s="435"/>
      <c r="E10" s="435"/>
      <c r="F10" s="435"/>
      <c r="G10" s="436"/>
      <c r="H10" s="432" t="s">
        <v>3</v>
      </c>
      <c r="I10" s="1"/>
      <c r="J10" s="420" t="s">
        <v>81</v>
      </c>
      <c r="K10" s="421"/>
      <c r="L10" s="418" t="s">
        <v>2</v>
      </c>
      <c r="M10" s="424" t="s">
        <v>90</v>
      </c>
      <c r="N10" s="418" t="s">
        <v>3</v>
      </c>
    </row>
    <row r="11" spans="1:14" ht="15.75" thickBot="1" x14ac:dyDescent="0.3">
      <c r="A11" s="347"/>
      <c r="B11" s="414"/>
      <c r="C11" s="242" t="s">
        <v>11</v>
      </c>
      <c r="D11" s="243" t="s">
        <v>32</v>
      </c>
      <c r="E11" s="244" t="s">
        <v>7</v>
      </c>
      <c r="F11" s="263" t="s">
        <v>9</v>
      </c>
      <c r="G11" s="264" t="s">
        <v>4</v>
      </c>
      <c r="H11" s="433"/>
      <c r="I11" s="1"/>
      <c r="J11" s="422"/>
      <c r="K11" s="423"/>
      <c r="L11" s="419"/>
      <c r="M11" s="425"/>
      <c r="N11" s="419"/>
    </row>
    <row r="12" spans="1:14" ht="45" customHeight="1" thickBot="1" x14ac:dyDescent="0.3">
      <c r="A12" s="122">
        <v>1</v>
      </c>
      <c r="B12" s="78" t="s">
        <v>59</v>
      </c>
      <c r="C12" s="265">
        <v>4334</v>
      </c>
      <c r="D12" s="123">
        <v>38044</v>
      </c>
      <c r="E12" s="266">
        <v>6277</v>
      </c>
      <c r="F12" s="123">
        <v>755</v>
      </c>
      <c r="G12" s="124">
        <v>0</v>
      </c>
      <c r="H12" s="267">
        <f>SUM(C12:G12)</f>
        <v>49410</v>
      </c>
      <c r="I12" s="1"/>
      <c r="J12" s="430" t="s">
        <v>59</v>
      </c>
      <c r="K12" s="431"/>
      <c r="L12" s="127">
        <f>N6</f>
        <v>2343008</v>
      </c>
      <c r="M12" s="139">
        <f>H12</f>
        <v>49410</v>
      </c>
      <c r="N12" s="140">
        <f>SUM(L12:M12)</f>
        <v>2392418</v>
      </c>
    </row>
    <row r="13" spans="1:14" ht="45" customHeight="1" thickBot="1" x14ac:dyDescent="0.3">
      <c r="A13" s="106">
        <v>2</v>
      </c>
      <c r="B13" s="107" t="s">
        <v>60</v>
      </c>
      <c r="C13" s="268">
        <v>3239</v>
      </c>
      <c r="D13" s="125">
        <v>25408</v>
      </c>
      <c r="E13" s="269">
        <v>6812</v>
      </c>
      <c r="F13" s="125">
        <v>72</v>
      </c>
      <c r="G13" s="126">
        <v>0</v>
      </c>
      <c r="H13" s="121">
        <f>SUM(C13:G13)</f>
        <v>35531</v>
      </c>
      <c r="I13" s="1"/>
      <c r="J13" s="428" t="s">
        <v>60</v>
      </c>
      <c r="K13" s="429"/>
      <c r="L13" s="128">
        <f>N7</f>
        <v>1492858</v>
      </c>
      <c r="M13" s="139">
        <f>H13</f>
        <v>35531</v>
      </c>
      <c r="N13" s="141">
        <f>SUM(L13:M13)</f>
        <v>1528389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16">
    <mergeCell ref="J13:K13"/>
    <mergeCell ref="A10:A11"/>
    <mergeCell ref="B10:B11"/>
    <mergeCell ref="J12:K12"/>
    <mergeCell ref="H10:H11"/>
    <mergeCell ref="C10:G10"/>
    <mergeCell ref="N10:N11"/>
    <mergeCell ref="J10:K11"/>
    <mergeCell ref="L10:L11"/>
    <mergeCell ref="M10:M11"/>
    <mergeCell ref="N4:N5"/>
    <mergeCell ref="B3:L3"/>
    <mergeCell ref="A4:A5"/>
    <mergeCell ref="B4:B5"/>
    <mergeCell ref="C4:M4"/>
    <mergeCell ref="A2:K2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25.7109375" customWidth="1"/>
    <col min="13" max="13" width="9.5703125" bestFit="1" customWidth="1"/>
  </cols>
  <sheetData>
    <row r="1" spans="1:13" ht="11.25" customHeight="1" thickBot="1" x14ac:dyDescent="0.3">
      <c r="A1" s="1"/>
      <c r="B1" s="1"/>
      <c r="C1" s="228" t="s">
        <v>114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thickBot="1" x14ac:dyDescent="0.3">
      <c r="A2" s="100"/>
      <c r="B2" s="101" t="s">
        <v>69</v>
      </c>
      <c r="C2" s="83" t="s">
        <v>4</v>
      </c>
      <c r="D2" s="84" t="s">
        <v>5</v>
      </c>
      <c r="E2" s="83" t="s">
        <v>6</v>
      </c>
      <c r="F2" s="308" t="s">
        <v>7</v>
      </c>
      <c r="G2" s="83" t="s">
        <v>8</v>
      </c>
      <c r="H2" s="85" t="s">
        <v>91</v>
      </c>
      <c r="I2" s="83" t="s">
        <v>9</v>
      </c>
      <c r="J2" s="84" t="s">
        <v>10</v>
      </c>
      <c r="K2" s="83" t="s">
        <v>117</v>
      </c>
      <c r="L2" s="82" t="s">
        <v>11</v>
      </c>
      <c r="M2" s="83" t="s">
        <v>3</v>
      </c>
    </row>
    <row r="3" spans="1:13" x14ac:dyDescent="0.25">
      <c r="A3" s="165" t="s">
        <v>70</v>
      </c>
      <c r="B3" s="97"/>
      <c r="C3" s="97"/>
      <c r="D3" s="98"/>
      <c r="E3" s="97"/>
      <c r="F3" s="98"/>
      <c r="G3" s="97"/>
      <c r="H3" s="97"/>
      <c r="I3" s="97"/>
      <c r="J3" s="98"/>
      <c r="K3" s="97"/>
      <c r="L3" s="98"/>
      <c r="M3" s="97"/>
    </row>
    <row r="4" spans="1:13" x14ac:dyDescent="0.25">
      <c r="A4" s="166" t="s">
        <v>76</v>
      </c>
      <c r="B4" s="207">
        <v>2908</v>
      </c>
      <c r="C4" s="207">
        <v>25006</v>
      </c>
      <c r="D4" s="208">
        <v>15264</v>
      </c>
      <c r="E4" s="207">
        <v>16487</v>
      </c>
      <c r="F4" s="304">
        <v>13894</v>
      </c>
      <c r="G4" s="207">
        <v>25502</v>
      </c>
      <c r="H4" s="166">
        <v>231</v>
      </c>
      <c r="I4" s="207">
        <v>10936</v>
      </c>
      <c r="J4" s="208">
        <v>16478</v>
      </c>
      <c r="K4" s="207">
        <v>9851</v>
      </c>
      <c r="L4" s="208">
        <v>11332</v>
      </c>
      <c r="M4" s="207">
        <f>SUM(B4:L4)</f>
        <v>147889</v>
      </c>
    </row>
    <row r="5" spans="1:13" x14ac:dyDescent="0.25">
      <c r="A5" s="166" t="s">
        <v>77</v>
      </c>
      <c r="B5" s="207">
        <v>87664</v>
      </c>
      <c r="C5" s="207">
        <v>229339</v>
      </c>
      <c r="D5" s="208">
        <v>88510</v>
      </c>
      <c r="E5" s="207">
        <v>125319</v>
      </c>
      <c r="F5" s="304">
        <v>86386</v>
      </c>
      <c r="G5" s="207">
        <v>261699</v>
      </c>
      <c r="H5" s="207">
        <v>3847</v>
      </c>
      <c r="I5" s="207">
        <v>73246</v>
      </c>
      <c r="J5" s="208">
        <v>102531</v>
      </c>
      <c r="K5" s="207">
        <v>54024</v>
      </c>
      <c r="L5" s="208">
        <v>61323</v>
      </c>
      <c r="M5" s="235">
        <f>SUM(B5:L5)</f>
        <v>1173888</v>
      </c>
    </row>
    <row r="6" spans="1:13" x14ac:dyDescent="0.25">
      <c r="A6" s="166" t="s">
        <v>58</v>
      </c>
      <c r="B6" s="166">
        <v>0</v>
      </c>
      <c r="C6" s="166">
        <v>0</v>
      </c>
      <c r="D6" s="209">
        <v>0</v>
      </c>
      <c r="E6" s="166">
        <v>0</v>
      </c>
      <c r="F6" s="305">
        <v>0</v>
      </c>
      <c r="G6" s="166">
        <v>0</v>
      </c>
      <c r="H6" s="166">
        <v>0</v>
      </c>
      <c r="I6" s="166">
        <v>0</v>
      </c>
      <c r="J6" s="209">
        <v>0</v>
      </c>
      <c r="K6" s="166">
        <v>0</v>
      </c>
      <c r="L6" s="209">
        <v>0</v>
      </c>
      <c r="M6" s="166">
        <f>SUM(B6:L6)</f>
        <v>0</v>
      </c>
    </row>
    <row r="7" spans="1:13" x14ac:dyDescent="0.25">
      <c r="A7" s="165" t="s">
        <v>71</v>
      </c>
      <c r="B7" s="97"/>
      <c r="C7" s="97"/>
      <c r="D7" s="98"/>
      <c r="E7" s="97"/>
      <c r="F7" s="306"/>
      <c r="G7" s="97"/>
      <c r="H7" s="97"/>
      <c r="I7" s="97"/>
      <c r="J7" s="98"/>
      <c r="K7" s="97"/>
      <c r="L7" s="98"/>
      <c r="M7" s="97"/>
    </row>
    <row r="8" spans="1:13" x14ac:dyDescent="0.25">
      <c r="A8" s="166" t="s">
        <v>76</v>
      </c>
      <c r="B8" s="207">
        <v>3619</v>
      </c>
      <c r="C8" s="207">
        <v>10373</v>
      </c>
      <c r="D8" s="208">
        <v>7493</v>
      </c>
      <c r="E8" s="207">
        <v>4959</v>
      </c>
      <c r="F8" s="304">
        <v>6078</v>
      </c>
      <c r="G8" s="207">
        <v>6608</v>
      </c>
      <c r="H8" s="207">
        <v>5247</v>
      </c>
      <c r="I8" s="207">
        <v>5153</v>
      </c>
      <c r="J8" s="208">
        <v>4762</v>
      </c>
      <c r="K8" s="207">
        <v>2291</v>
      </c>
      <c r="L8" s="208">
        <v>5159</v>
      </c>
      <c r="M8" s="207">
        <f>SUM(B8:L8)</f>
        <v>61742</v>
      </c>
    </row>
    <row r="9" spans="1:13" x14ac:dyDescent="0.25">
      <c r="A9" s="166" t="s">
        <v>77</v>
      </c>
      <c r="B9" s="207">
        <v>68125</v>
      </c>
      <c r="C9" s="207">
        <v>96383</v>
      </c>
      <c r="D9" s="208">
        <v>100396</v>
      </c>
      <c r="E9" s="207">
        <v>30566</v>
      </c>
      <c r="F9" s="304">
        <v>37105</v>
      </c>
      <c r="G9" s="207">
        <v>41557</v>
      </c>
      <c r="H9" s="207">
        <v>27742</v>
      </c>
      <c r="I9" s="207">
        <v>45924</v>
      </c>
      <c r="J9" s="208">
        <v>30875</v>
      </c>
      <c r="K9" s="207">
        <v>17667</v>
      </c>
      <c r="L9" s="208">
        <v>37073</v>
      </c>
      <c r="M9" s="235">
        <f>SUM(B9:L9)</f>
        <v>533413</v>
      </c>
    </row>
    <row r="10" spans="1:13" x14ac:dyDescent="0.25">
      <c r="A10" s="166" t="s">
        <v>58</v>
      </c>
      <c r="B10" s="207">
        <v>15526</v>
      </c>
      <c r="C10" s="270">
        <v>14575</v>
      </c>
      <c r="D10" s="208">
        <v>19815</v>
      </c>
      <c r="E10" s="207">
        <v>5019</v>
      </c>
      <c r="F10" s="304">
        <v>10214</v>
      </c>
      <c r="G10" s="207">
        <v>9925</v>
      </c>
      <c r="H10" s="207">
        <v>10860</v>
      </c>
      <c r="I10" s="207">
        <v>15220</v>
      </c>
      <c r="J10" s="208">
        <v>9325</v>
      </c>
      <c r="K10" s="207">
        <v>2467</v>
      </c>
      <c r="L10" s="208">
        <v>8062</v>
      </c>
      <c r="M10" s="207">
        <f>SUM(B10:L10)</f>
        <v>121008</v>
      </c>
    </row>
    <row r="11" spans="1:13" x14ac:dyDescent="0.25">
      <c r="A11" s="165" t="s">
        <v>72</v>
      </c>
      <c r="B11" s="97"/>
      <c r="C11" s="97"/>
      <c r="D11" s="98"/>
      <c r="E11" s="97"/>
      <c r="F11" s="306"/>
      <c r="G11" s="97"/>
      <c r="H11" s="97"/>
      <c r="I11" s="97"/>
      <c r="J11" s="98"/>
      <c r="K11" s="97"/>
      <c r="L11" s="98"/>
      <c r="M11" s="97"/>
    </row>
    <row r="12" spans="1:13" x14ac:dyDescent="0.25">
      <c r="A12" s="166" t="s">
        <v>76</v>
      </c>
      <c r="B12" s="207">
        <v>10605</v>
      </c>
      <c r="C12" s="207">
        <v>0</v>
      </c>
      <c r="D12" s="209">
        <v>0</v>
      </c>
      <c r="E12" s="207">
        <v>130</v>
      </c>
      <c r="F12" s="305">
        <v>0</v>
      </c>
      <c r="G12" s="166">
        <v>0</v>
      </c>
      <c r="H12" s="166">
        <v>0</v>
      </c>
      <c r="I12" s="207">
        <v>5539</v>
      </c>
      <c r="J12" s="209">
        <v>437</v>
      </c>
      <c r="K12" s="166">
        <v>0</v>
      </c>
      <c r="L12" s="209">
        <v>0</v>
      </c>
      <c r="M12" s="207">
        <f>SUM(B12:L12)</f>
        <v>16711</v>
      </c>
    </row>
    <row r="13" spans="1:13" x14ac:dyDescent="0.25">
      <c r="A13" s="166" t="s">
        <v>77</v>
      </c>
      <c r="B13" s="207">
        <v>99486</v>
      </c>
      <c r="C13" s="207">
        <v>0</v>
      </c>
      <c r="D13" s="208">
        <v>0</v>
      </c>
      <c r="E13" s="207">
        <v>1175</v>
      </c>
      <c r="F13" s="304">
        <v>0</v>
      </c>
      <c r="G13" s="166">
        <v>0</v>
      </c>
      <c r="H13" s="166">
        <v>0</v>
      </c>
      <c r="I13" s="207">
        <v>29702</v>
      </c>
      <c r="J13" s="208">
        <v>2224</v>
      </c>
      <c r="K13" s="166">
        <v>0</v>
      </c>
      <c r="L13" s="209">
        <v>0</v>
      </c>
      <c r="M13" s="235">
        <f>SUM(B13:L13)</f>
        <v>132587</v>
      </c>
    </row>
    <row r="14" spans="1:13" x14ac:dyDescent="0.25">
      <c r="A14" s="166" t="s">
        <v>58</v>
      </c>
      <c r="B14" s="207">
        <v>21198</v>
      </c>
      <c r="C14" s="207">
        <v>0</v>
      </c>
      <c r="D14" s="208">
        <v>0</v>
      </c>
      <c r="E14" s="207">
        <v>324</v>
      </c>
      <c r="F14" s="305">
        <v>0</v>
      </c>
      <c r="G14" s="166">
        <v>0</v>
      </c>
      <c r="H14" s="166">
        <v>0</v>
      </c>
      <c r="I14" s="207">
        <v>7313</v>
      </c>
      <c r="J14" s="208">
        <v>1242</v>
      </c>
      <c r="K14" s="166">
        <v>0</v>
      </c>
      <c r="L14" s="209">
        <v>0</v>
      </c>
      <c r="M14" s="207">
        <f>SUM(B14:L14)</f>
        <v>30077</v>
      </c>
    </row>
    <row r="15" spans="1:13" x14ac:dyDescent="0.25">
      <c r="A15" s="165" t="s">
        <v>73</v>
      </c>
      <c r="B15" s="97"/>
      <c r="C15" s="97"/>
      <c r="D15" s="98"/>
      <c r="E15" s="97"/>
      <c r="F15" s="306"/>
      <c r="G15" s="97"/>
      <c r="H15" s="97"/>
      <c r="I15" s="97"/>
      <c r="J15" s="98"/>
      <c r="K15" s="97"/>
      <c r="L15" s="98"/>
      <c r="M15" s="97"/>
    </row>
    <row r="16" spans="1:13" x14ac:dyDescent="0.25">
      <c r="A16" s="166" t="s">
        <v>76</v>
      </c>
      <c r="B16" s="207">
        <v>905</v>
      </c>
      <c r="C16" s="207">
        <v>1352</v>
      </c>
      <c r="D16" s="208">
        <v>595</v>
      </c>
      <c r="E16" s="207">
        <v>1568</v>
      </c>
      <c r="F16" s="304">
        <v>314</v>
      </c>
      <c r="G16" s="207">
        <v>4450</v>
      </c>
      <c r="H16" s="207">
        <v>2362</v>
      </c>
      <c r="I16" s="207">
        <v>2248</v>
      </c>
      <c r="J16" s="208">
        <v>224</v>
      </c>
      <c r="K16" s="207">
        <v>1789</v>
      </c>
      <c r="L16" s="208">
        <v>345</v>
      </c>
      <c r="M16" s="207">
        <f>SUM(B16:L16)</f>
        <v>16152</v>
      </c>
    </row>
    <row r="17" spans="1:13" x14ac:dyDescent="0.25">
      <c r="A17" s="166" t="s">
        <v>77</v>
      </c>
      <c r="B17" s="207">
        <v>244</v>
      </c>
      <c r="C17" s="207">
        <v>467</v>
      </c>
      <c r="D17" s="208">
        <v>173</v>
      </c>
      <c r="E17" s="207">
        <v>699</v>
      </c>
      <c r="F17" s="304">
        <v>214</v>
      </c>
      <c r="G17" s="207">
        <v>1999</v>
      </c>
      <c r="H17" s="207">
        <v>687</v>
      </c>
      <c r="I17" s="207">
        <v>757</v>
      </c>
      <c r="J17" s="208">
        <v>124</v>
      </c>
      <c r="K17" s="207">
        <v>473</v>
      </c>
      <c r="L17" s="208">
        <v>183</v>
      </c>
      <c r="M17" s="235">
        <f>SUM(B17:L17)</f>
        <v>6020</v>
      </c>
    </row>
    <row r="18" spans="1:13" x14ac:dyDescent="0.25">
      <c r="A18" s="166" t="s">
        <v>58</v>
      </c>
      <c r="B18" s="207">
        <v>103</v>
      </c>
      <c r="C18" s="166">
        <v>89</v>
      </c>
      <c r="D18" s="209">
        <v>75</v>
      </c>
      <c r="E18" s="207">
        <v>121</v>
      </c>
      <c r="F18" s="305">
        <v>42</v>
      </c>
      <c r="G18" s="207">
        <v>614</v>
      </c>
      <c r="H18" s="166">
        <v>275</v>
      </c>
      <c r="I18" s="166">
        <v>0</v>
      </c>
      <c r="J18" s="209">
        <v>30</v>
      </c>
      <c r="K18" s="166">
        <v>177</v>
      </c>
      <c r="L18" s="209">
        <v>60</v>
      </c>
      <c r="M18" s="207">
        <f>SUM(B18:L18)</f>
        <v>1586</v>
      </c>
    </row>
    <row r="19" spans="1:13" x14ac:dyDescent="0.25">
      <c r="A19" s="165" t="s">
        <v>74</v>
      </c>
      <c r="B19" s="97"/>
      <c r="C19" s="97"/>
      <c r="D19" s="98"/>
      <c r="E19" s="97"/>
      <c r="F19" s="306"/>
      <c r="G19" s="97"/>
      <c r="H19" s="97"/>
      <c r="I19" s="97"/>
      <c r="J19" s="98"/>
      <c r="K19" s="97"/>
      <c r="L19" s="98"/>
      <c r="M19" s="97"/>
    </row>
    <row r="20" spans="1:13" x14ac:dyDescent="0.25">
      <c r="A20" s="166" t="s">
        <v>76</v>
      </c>
      <c r="B20" s="166">
        <v>0</v>
      </c>
      <c r="C20" s="99">
        <v>0</v>
      </c>
      <c r="D20" s="209">
        <v>149</v>
      </c>
      <c r="E20" s="166">
        <v>0</v>
      </c>
      <c r="F20" s="305">
        <v>0</v>
      </c>
      <c r="G20" s="166">
        <v>0</v>
      </c>
      <c r="H20" s="166">
        <v>0</v>
      </c>
      <c r="I20" s="166">
        <v>0</v>
      </c>
      <c r="J20" s="209">
        <v>0</v>
      </c>
      <c r="K20" s="166">
        <v>0</v>
      </c>
      <c r="L20" s="209">
        <v>0</v>
      </c>
      <c r="M20" s="166">
        <f>SUM(B20:L20)</f>
        <v>149</v>
      </c>
    </row>
    <row r="21" spans="1:13" x14ac:dyDescent="0.25">
      <c r="A21" s="166" t="s">
        <v>77</v>
      </c>
      <c r="B21" s="166">
        <v>0</v>
      </c>
      <c r="C21" s="99">
        <v>0</v>
      </c>
      <c r="D21" s="208">
        <v>1670</v>
      </c>
      <c r="E21" s="166">
        <v>0</v>
      </c>
      <c r="F21" s="305">
        <v>0</v>
      </c>
      <c r="G21" s="166">
        <v>0</v>
      </c>
      <c r="H21" s="166">
        <v>0</v>
      </c>
      <c r="I21" s="166">
        <v>0</v>
      </c>
      <c r="J21" s="209">
        <v>0</v>
      </c>
      <c r="K21" s="166">
        <v>0</v>
      </c>
      <c r="L21" s="209">
        <v>0</v>
      </c>
      <c r="M21" s="235">
        <f>SUM(B21:L21)</f>
        <v>1670</v>
      </c>
    </row>
    <row r="22" spans="1:13" ht="12.75" customHeight="1" x14ac:dyDescent="0.25">
      <c r="A22" s="166" t="s">
        <v>58</v>
      </c>
      <c r="B22" s="166">
        <v>0</v>
      </c>
      <c r="C22" s="99">
        <v>0</v>
      </c>
      <c r="D22" s="208">
        <v>245</v>
      </c>
      <c r="E22" s="166">
        <v>0</v>
      </c>
      <c r="F22" s="305">
        <v>0</v>
      </c>
      <c r="G22" s="166">
        <v>0</v>
      </c>
      <c r="H22" s="166">
        <v>0</v>
      </c>
      <c r="I22" s="166">
        <v>0</v>
      </c>
      <c r="J22" s="209">
        <v>0</v>
      </c>
      <c r="K22" s="166">
        <v>0</v>
      </c>
      <c r="L22" s="209">
        <v>0</v>
      </c>
      <c r="M22" s="207">
        <f>SUM(B22:L22)</f>
        <v>245</v>
      </c>
    </row>
    <row r="23" spans="1:13" x14ac:dyDescent="0.25">
      <c r="A23" s="165" t="s">
        <v>75</v>
      </c>
      <c r="B23" s="97"/>
      <c r="C23" s="97"/>
      <c r="D23" s="98"/>
      <c r="E23" s="97"/>
      <c r="F23" s="306"/>
      <c r="G23" s="97"/>
      <c r="H23" s="165"/>
      <c r="I23" s="97"/>
      <c r="J23" s="98"/>
      <c r="K23" s="97"/>
      <c r="L23" s="98"/>
      <c r="M23" s="97"/>
    </row>
    <row r="24" spans="1:13" x14ac:dyDescent="0.25">
      <c r="A24" s="166" t="s">
        <v>76</v>
      </c>
      <c r="B24" s="207">
        <v>2</v>
      </c>
      <c r="C24" s="207">
        <v>0</v>
      </c>
      <c r="D24" s="209">
        <v>0</v>
      </c>
      <c r="E24" s="207">
        <v>10654</v>
      </c>
      <c r="F24" s="305">
        <v>13</v>
      </c>
      <c r="G24" s="166">
        <v>0</v>
      </c>
      <c r="H24" s="166">
        <v>0</v>
      </c>
      <c r="I24" s="207">
        <v>416</v>
      </c>
      <c r="J24" s="209">
        <v>76</v>
      </c>
      <c r="K24" s="99">
        <v>0</v>
      </c>
      <c r="L24" s="208">
        <v>10174</v>
      </c>
      <c r="M24" s="207">
        <f>SUM(B24:L24)</f>
        <v>21335</v>
      </c>
    </row>
    <row r="25" spans="1:13" x14ac:dyDescent="0.25">
      <c r="A25" s="166" t="s">
        <v>77</v>
      </c>
      <c r="B25" s="207">
        <v>3</v>
      </c>
      <c r="C25" s="207">
        <v>0</v>
      </c>
      <c r="D25" s="209">
        <v>0</v>
      </c>
      <c r="E25" s="207">
        <v>7942</v>
      </c>
      <c r="F25" s="305">
        <v>124</v>
      </c>
      <c r="G25" s="166">
        <v>0</v>
      </c>
      <c r="H25" s="166">
        <v>0</v>
      </c>
      <c r="I25" s="207">
        <v>4816</v>
      </c>
      <c r="J25" s="208">
        <v>700</v>
      </c>
      <c r="K25" s="99">
        <v>0</v>
      </c>
      <c r="L25" s="208">
        <v>7848</v>
      </c>
      <c r="M25" s="235">
        <f>SUM(B25:L25)</f>
        <v>21433</v>
      </c>
    </row>
    <row r="26" spans="1:13" x14ac:dyDescent="0.25">
      <c r="A26" s="166" t="s">
        <v>58</v>
      </c>
      <c r="B26" s="207">
        <v>0</v>
      </c>
      <c r="C26" s="166">
        <v>0</v>
      </c>
      <c r="D26" s="209">
        <v>0</v>
      </c>
      <c r="E26" s="207">
        <v>2046</v>
      </c>
      <c r="F26" s="305">
        <v>0</v>
      </c>
      <c r="G26" s="271">
        <v>0</v>
      </c>
      <c r="H26" s="166">
        <v>0</v>
      </c>
      <c r="I26" s="207">
        <v>460</v>
      </c>
      <c r="J26" s="209">
        <v>0</v>
      </c>
      <c r="K26" s="166">
        <v>0</v>
      </c>
      <c r="L26" s="208">
        <v>3086</v>
      </c>
      <c r="M26" s="207">
        <f>SUM(B26:L26)</f>
        <v>5592</v>
      </c>
    </row>
    <row r="27" spans="1:13" x14ac:dyDescent="0.25">
      <c r="A27" s="165" t="s">
        <v>78</v>
      </c>
      <c r="B27" s="97"/>
      <c r="C27" s="97"/>
      <c r="D27" s="98"/>
      <c r="E27" s="97"/>
      <c r="F27" s="306"/>
      <c r="G27" s="97"/>
      <c r="H27" s="165"/>
      <c r="I27" s="97"/>
      <c r="J27" s="98"/>
      <c r="K27" s="97"/>
      <c r="L27" s="98"/>
      <c r="M27" s="97"/>
    </row>
    <row r="28" spans="1:13" x14ac:dyDescent="0.25">
      <c r="A28" s="166" t="s">
        <v>76</v>
      </c>
      <c r="B28" s="166">
        <v>0</v>
      </c>
      <c r="C28" s="207">
        <v>1576</v>
      </c>
      <c r="D28" s="208">
        <v>1048</v>
      </c>
      <c r="E28" s="207">
        <v>4809</v>
      </c>
      <c r="F28" s="304">
        <v>6854</v>
      </c>
      <c r="G28" s="207">
        <v>1100</v>
      </c>
      <c r="H28" s="207">
        <v>8114</v>
      </c>
      <c r="I28" s="207">
        <v>5809</v>
      </c>
      <c r="J28" s="208">
        <v>2992</v>
      </c>
      <c r="K28" s="207">
        <v>437</v>
      </c>
      <c r="L28" s="208">
        <v>372</v>
      </c>
      <c r="M28" s="207">
        <f>SUM(B28:L28)</f>
        <v>33111</v>
      </c>
    </row>
    <row r="29" spans="1:13" x14ac:dyDescent="0.25">
      <c r="A29" s="166" t="s">
        <v>77</v>
      </c>
      <c r="B29" s="166">
        <v>0</v>
      </c>
      <c r="C29" s="207">
        <v>9165</v>
      </c>
      <c r="D29" s="208">
        <v>3590</v>
      </c>
      <c r="E29" s="207">
        <v>28637</v>
      </c>
      <c r="F29" s="304">
        <v>57272</v>
      </c>
      <c r="G29" s="207">
        <v>7780</v>
      </c>
      <c r="H29" s="207">
        <v>42284</v>
      </c>
      <c r="I29" s="207">
        <v>31354</v>
      </c>
      <c r="J29" s="208">
        <v>15380</v>
      </c>
      <c r="K29" s="207">
        <v>2362</v>
      </c>
      <c r="L29" s="208">
        <v>2035</v>
      </c>
      <c r="M29" s="235">
        <f>SUM(B29:L29)</f>
        <v>199859</v>
      </c>
    </row>
    <row r="30" spans="1:13" x14ac:dyDescent="0.25">
      <c r="A30" s="166" t="s">
        <v>58</v>
      </c>
      <c r="B30" s="166">
        <v>0</v>
      </c>
      <c r="C30" s="207">
        <v>1751</v>
      </c>
      <c r="D30" s="208">
        <v>2225</v>
      </c>
      <c r="E30" s="207">
        <v>7198</v>
      </c>
      <c r="F30" s="304">
        <v>6018</v>
      </c>
      <c r="G30" s="207">
        <v>1411</v>
      </c>
      <c r="H30" s="207">
        <v>3654</v>
      </c>
      <c r="I30" s="207">
        <v>8173</v>
      </c>
      <c r="J30" s="208">
        <v>1715</v>
      </c>
      <c r="K30" s="207">
        <v>300</v>
      </c>
      <c r="L30" s="208">
        <v>974</v>
      </c>
      <c r="M30" s="207">
        <f>SUM(B30:L30)</f>
        <v>33419</v>
      </c>
    </row>
    <row r="31" spans="1:13" x14ac:dyDescent="0.25">
      <c r="A31" s="165" t="s">
        <v>79</v>
      </c>
      <c r="B31" s="165"/>
      <c r="C31" s="97"/>
      <c r="D31" s="98"/>
      <c r="E31" s="97"/>
      <c r="F31" s="306"/>
      <c r="G31" s="97"/>
      <c r="H31" s="165"/>
      <c r="I31" s="97"/>
      <c r="J31" s="98"/>
      <c r="K31" s="97"/>
      <c r="L31" s="98"/>
      <c r="M31" s="97"/>
    </row>
    <row r="32" spans="1:13" x14ac:dyDescent="0.25">
      <c r="A32" s="166" t="s">
        <v>76</v>
      </c>
      <c r="B32" s="166">
        <v>0</v>
      </c>
      <c r="C32" s="166">
        <v>0</v>
      </c>
      <c r="D32" s="209">
        <v>0</v>
      </c>
      <c r="E32" s="207">
        <v>2150</v>
      </c>
      <c r="F32" s="304">
        <v>0</v>
      </c>
      <c r="G32" s="166">
        <v>455</v>
      </c>
      <c r="H32" s="166">
        <v>0</v>
      </c>
      <c r="I32" s="166">
        <v>0</v>
      </c>
      <c r="J32" s="208">
        <v>0</v>
      </c>
      <c r="K32" s="166">
        <v>0</v>
      </c>
      <c r="L32" s="209">
        <v>34</v>
      </c>
      <c r="M32" s="207">
        <f>SUM(B32:L32)</f>
        <v>2639</v>
      </c>
    </row>
    <row r="33" spans="1:13" x14ac:dyDescent="0.25">
      <c r="A33" s="166" t="s">
        <v>77</v>
      </c>
      <c r="B33" s="166">
        <v>0</v>
      </c>
      <c r="C33" s="166">
        <v>0</v>
      </c>
      <c r="D33" s="209">
        <v>0</v>
      </c>
      <c r="E33" s="207">
        <v>1451</v>
      </c>
      <c r="F33" s="304">
        <v>0</v>
      </c>
      <c r="G33" s="207">
        <v>1300</v>
      </c>
      <c r="H33" s="166">
        <v>0</v>
      </c>
      <c r="I33" s="207">
        <v>0</v>
      </c>
      <c r="J33" s="208">
        <v>0</v>
      </c>
      <c r="K33" s="166">
        <v>0</v>
      </c>
      <c r="L33" s="209">
        <v>631</v>
      </c>
      <c r="M33" s="235">
        <f>SUM(B33:L33)</f>
        <v>3382</v>
      </c>
    </row>
    <row r="34" spans="1:13" ht="12.75" customHeight="1" thickBot="1" x14ac:dyDescent="0.3">
      <c r="A34" s="167" t="s">
        <v>58</v>
      </c>
      <c r="B34" s="167">
        <v>0</v>
      </c>
      <c r="C34" s="167">
        <v>0</v>
      </c>
      <c r="D34" s="210">
        <v>0</v>
      </c>
      <c r="E34" s="237">
        <v>232</v>
      </c>
      <c r="F34" s="307">
        <v>0</v>
      </c>
      <c r="G34" s="167">
        <v>367</v>
      </c>
      <c r="H34" s="167">
        <v>0</v>
      </c>
      <c r="I34" s="167">
        <v>0</v>
      </c>
      <c r="J34" s="210">
        <v>0</v>
      </c>
      <c r="K34" s="167">
        <v>0</v>
      </c>
      <c r="L34" s="210">
        <v>147</v>
      </c>
      <c r="M34" s="151">
        <f>SUM(B34:L34)</f>
        <v>746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72"/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x14ac:dyDescent="0.25">
      <c r="A2" s="118"/>
      <c r="B2" s="439" t="s">
        <v>115</v>
      </c>
      <c r="C2" s="439"/>
      <c r="D2" s="439"/>
      <c r="E2" s="439"/>
      <c r="F2" s="439"/>
      <c r="G2" s="440"/>
      <c r="H2" s="440"/>
      <c r="I2" s="118"/>
      <c r="J2" s="118"/>
      <c r="K2" s="118"/>
    </row>
    <row r="3" spans="1:11" ht="15.75" thickBot="1" x14ac:dyDescent="0.3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222" t="s">
        <v>52</v>
      </c>
    </row>
    <row r="4" spans="1:11" ht="15.75" thickBot="1" x14ac:dyDescent="0.3">
      <c r="A4" s="333" t="s">
        <v>82</v>
      </c>
      <c r="B4" s="333" t="s">
        <v>57</v>
      </c>
      <c r="C4" s="333" t="s">
        <v>83</v>
      </c>
      <c r="D4" s="333" t="s">
        <v>84</v>
      </c>
      <c r="E4" s="441" t="s">
        <v>85</v>
      </c>
      <c r="F4" s="442"/>
      <c r="G4" s="443"/>
      <c r="H4" s="333" t="s">
        <v>86</v>
      </c>
      <c r="I4" s="333" t="s">
        <v>80</v>
      </c>
      <c r="J4" s="333" t="s">
        <v>87</v>
      </c>
      <c r="K4" s="333" t="s">
        <v>3</v>
      </c>
    </row>
    <row r="5" spans="1:11" ht="45" customHeight="1" thickBot="1" x14ac:dyDescent="0.3">
      <c r="A5" s="365"/>
      <c r="B5" s="365"/>
      <c r="C5" s="365"/>
      <c r="D5" s="365"/>
      <c r="E5" s="113" t="s">
        <v>59</v>
      </c>
      <c r="F5" s="113" t="s">
        <v>60</v>
      </c>
      <c r="G5" s="113" t="s">
        <v>88</v>
      </c>
      <c r="H5" s="365"/>
      <c r="I5" s="365"/>
      <c r="J5" s="365"/>
      <c r="K5" s="365"/>
    </row>
    <row r="6" spans="1:11" ht="15.75" thickBot="1" x14ac:dyDescent="0.3">
      <c r="A6" s="119"/>
      <c r="B6" s="137" t="s">
        <v>55</v>
      </c>
      <c r="C6" s="138">
        <f t="shared" ref="C6:K6" si="0">SUM(C7:C17)</f>
        <v>3816827</v>
      </c>
      <c r="D6" s="178">
        <f t="shared" si="0"/>
        <v>70223</v>
      </c>
      <c r="E6" s="273">
        <f t="shared" si="0"/>
        <v>2343008</v>
      </c>
      <c r="F6" s="273">
        <f t="shared" si="0"/>
        <v>1492858</v>
      </c>
      <c r="G6" s="274">
        <f t="shared" si="0"/>
        <v>3929783</v>
      </c>
      <c r="H6" s="178">
        <f t="shared" si="0"/>
        <v>0</v>
      </c>
      <c r="I6" s="178">
        <f t="shared" si="0"/>
        <v>0</v>
      </c>
      <c r="J6" s="178">
        <f t="shared" si="0"/>
        <v>66401</v>
      </c>
      <c r="K6" s="178">
        <f t="shared" si="0"/>
        <v>7883234</v>
      </c>
    </row>
    <row r="7" spans="1:11" x14ac:dyDescent="0.25">
      <c r="A7" s="114">
        <v>1</v>
      </c>
      <c r="B7" s="171" t="s">
        <v>69</v>
      </c>
      <c r="C7" s="179">
        <v>366253</v>
      </c>
      <c r="D7" s="180">
        <v>19822</v>
      </c>
      <c r="E7" s="179">
        <v>177972</v>
      </c>
      <c r="F7" s="179">
        <v>135964</v>
      </c>
      <c r="G7" s="180">
        <f>SUM(E7:F7)+4709</f>
        <v>318645</v>
      </c>
      <c r="H7" s="179">
        <v>0</v>
      </c>
      <c r="I7" s="179">
        <v>0</v>
      </c>
      <c r="J7" s="180">
        <v>3440</v>
      </c>
      <c r="K7" s="180">
        <f t="shared" ref="K7:K17" si="1">C7+D7+G7+J7</f>
        <v>708160</v>
      </c>
    </row>
    <row r="8" spans="1:11" x14ac:dyDescent="0.25">
      <c r="A8" s="112">
        <v>2</v>
      </c>
      <c r="B8" s="117" t="s">
        <v>4</v>
      </c>
      <c r="C8" s="181">
        <v>593739</v>
      </c>
      <c r="D8" s="176">
        <v>3458</v>
      </c>
      <c r="E8" s="176">
        <v>400908</v>
      </c>
      <c r="F8" s="176">
        <v>221760</v>
      </c>
      <c r="G8" s="181">
        <f>SUM(E8:F8)+48319</f>
        <v>670987</v>
      </c>
      <c r="H8" s="181">
        <v>0</v>
      </c>
      <c r="I8" s="181">
        <v>0</v>
      </c>
      <c r="J8" s="181">
        <v>15007</v>
      </c>
      <c r="K8" s="290">
        <f t="shared" si="1"/>
        <v>1283191</v>
      </c>
    </row>
    <row r="9" spans="1:11" x14ac:dyDescent="0.25">
      <c r="A9" s="115">
        <v>3</v>
      </c>
      <c r="B9" s="172" t="s">
        <v>5</v>
      </c>
      <c r="C9" s="275">
        <v>338148</v>
      </c>
      <c r="D9" s="175">
        <v>1012</v>
      </c>
      <c r="E9" s="175">
        <v>165025</v>
      </c>
      <c r="F9" s="175">
        <v>130656</v>
      </c>
      <c r="G9" s="289">
        <f>SUM(E9:F9)+1922</f>
        <v>297603</v>
      </c>
      <c r="H9" s="175">
        <v>0</v>
      </c>
      <c r="I9" s="175">
        <v>0</v>
      </c>
      <c r="J9" s="289">
        <v>4625</v>
      </c>
      <c r="K9" s="180">
        <f t="shared" si="1"/>
        <v>641388</v>
      </c>
    </row>
    <row r="10" spans="1:11" x14ac:dyDescent="0.25">
      <c r="A10" s="112">
        <v>4</v>
      </c>
      <c r="B10" s="117" t="s">
        <v>6</v>
      </c>
      <c r="C10" s="176">
        <v>380302</v>
      </c>
      <c r="D10" s="176">
        <v>3402</v>
      </c>
      <c r="E10" s="176">
        <v>250475</v>
      </c>
      <c r="F10" s="176">
        <v>139703</v>
      </c>
      <c r="G10" s="181">
        <f>SUM(E10:F10)+12484</f>
        <v>402662</v>
      </c>
      <c r="H10" s="176">
        <v>0</v>
      </c>
      <c r="I10" s="176">
        <v>0</v>
      </c>
      <c r="J10" s="181">
        <v>6683</v>
      </c>
      <c r="K10" s="290">
        <f t="shared" si="1"/>
        <v>793049</v>
      </c>
    </row>
    <row r="11" spans="1:11" x14ac:dyDescent="0.25">
      <c r="A11" s="115">
        <v>5</v>
      </c>
      <c r="B11" s="172" t="s">
        <v>7</v>
      </c>
      <c r="C11" s="175">
        <v>366795</v>
      </c>
      <c r="D11" s="175">
        <v>2608</v>
      </c>
      <c r="E11" s="175">
        <v>200057</v>
      </c>
      <c r="F11" s="175">
        <v>177735</v>
      </c>
      <c r="G11" s="289">
        <f>SUM(E11:F11)+3778</f>
        <v>381570</v>
      </c>
      <c r="H11" s="175">
        <v>0</v>
      </c>
      <c r="I11" s="175">
        <v>0</v>
      </c>
      <c r="J11" s="289">
        <v>3131</v>
      </c>
      <c r="K11" s="180">
        <f t="shared" si="1"/>
        <v>754104</v>
      </c>
    </row>
    <row r="12" spans="1:11" x14ac:dyDescent="0.25">
      <c r="A12" s="112">
        <v>6</v>
      </c>
      <c r="B12" s="117" t="s">
        <v>8</v>
      </c>
      <c r="C12" s="176">
        <v>550842</v>
      </c>
      <c r="D12" s="176">
        <v>33954</v>
      </c>
      <c r="E12" s="176">
        <v>273063</v>
      </c>
      <c r="F12" s="176">
        <v>121786</v>
      </c>
      <c r="G12" s="181">
        <f>SUM(E12:F12)+2258</f>
        <v>397107</v>
      </c>
      <c r="H12" s="176">
        <v>0</v>
      </c>
      <c r="I12" s="176">
        <v>0</v>
      </c>
      <c r="J12" s="181">
        <v>0</v>
      </c>
      <c r="K12" s="290">
        <f t="shared" si="1"/>
        <v>981903</v>
      </c>
    </row>
    <row r="13" spans="1:11" x14ac:dyDescent="0.25">
      <c r="A13" s="115">
        <v>7</v>
      </c>
      <c r="B13" s="172" t="s">
        <v>91</v>
      </c>
      <c r="C13" s="175">
        <v>157165</v>
      </c>
      <c r="D13" s="175">
        <v>0</v>
      </c>
      <c r="E13" s="276">
        <v>139927</v>
      </c>
      <c r="F13" s="175">
        <v>98474</v>
      </c>
      <c r="G13" s="289">
        <f>SUM(E13:F13)+2426</f>
        <v>240827</v>
      </c>
      <c r="H13" s="175">
        <v>0</v>
      </c>
      <c r="I13" s="175">
        <v>0</v>
      </c>
      <c r="J13" s="289">
        <v>7644</v>
      </c>
      <c r="K13" s="180">
        <f t="shared" si="1"/>
        <v>405636</v>
      </c>
    </row>
    <row r="14" spans="1:11" x14ac:dyDescent="0.25">
      <c r="A14" s="112">
        <v>8</v>
      </c>
      <c r="B14" s="117" t="s">
        <v>9</v>
      </c>
      <c r="C14" s="176">
        <v>379165</v>
      </c>
      <c r="D14" s="176">
        <v>0</v>
      </c>
      <c r="E14" s="176">
        <v>231155</v>
      </c>
      <c r="F14" s="176">
        <v>97384</v>
      </c>
      <c r="G14" s="181">
        <f>SUM(E14:F14)+3280</f>
        <v>331819</v>
      </c>
      <c r="H14" s="176">
        <v>0</v>
      </c>
      <c r="I14" s="176">
        <v>0</v>
      </c>
      <c r="J14" s="181">
        <v>0</v>
      </c>
      <c r="K14" s="290">
        <f t="shared" si="1"/>
        <v>710984</v>
      </c>
    </row>
    <row r="15" spans="1:11" x14ac:dyDescent="0.25">
      <c r="A15" s="115">
        <v>9</v>
      </c>
      <c r="B15" s="172" t="s">
        <v>38</v>
      </c>
      <c r="C15" s="175">
        <v>320037</v>
      </c>
      <c r="D15" s="175">
        <v>5697</v>
      </c>
      <c r="E15" s="175">
        <v>243490</v>
      </c>
      <c r="F15" s="175">
        <v>172421</v>
      </c>
      <c r="G15" s="289">
        <f>SUM(E15:F15)+5432</f>
        <v>421343</v>
      </c>
      <c r="H15" s="175">
        <v>0</v>
      </c>
      <c r="I15" s="175">
        <v>0</v>
      </c>
      <c r="J15" s="289">
        <f>7424+18447</f>
        <v>25871</v>
      </c>
      <c r="K15" s="180">
        <f t="shared" si="1"/>
        <v>772948</v>
      </c>
    </row>
    <row r="16" spans="1:11" x14ac:dyDescent="0.25">
      <c r="A16" s="112">
        <v>10</v>
      </c>
      <c r="B16" s="117" t="s">
        <v>117</v>
      </c>
      <c r="C16" s="176">
        <v>153044</v>
      </c>
      <c r="D16" s="176">
        <v>0</v>
      </c>
      <c r="E16" s="176">
        <v>149773</v>
      </c>
      <c r="F16" s="176">
        <v>109697</v>
      </c>
      <c r="G16" s="181">
        <f>SUM(E16:F16)+5616</f>
        <v>265086</v>
      </c>
      <c r="H16" s="176">
        <v>0</v>
      </c>
      <c r="I16" s="176">
        <v>0</v>
      </c>
      <c r="J16" s="181">
        <v>0</v>
      </c>
      <c r="K16" s="290">
        <f t="shared" si="1"/>
        <v>418130</v>
      </c>
    </row>
    <row r="17" spans="1:11" ht="15.75" thickBot="1" x14ac:dyDescent="0.3">
      <c r="A17" s="116">
        <v>11</v>
      </c>
      <c r="B17" s="173" t="s">
        <v>11</v>
      </c>
      <c r="C17" s="183">
        <v>211337</v>
      </c>
      <c r="D17" s="182">
        <v>270</v>
      </c>
      <c r="E17" s="183">
        <v>111163</v>
      </c>
      <c r="F17" s="183">
        <v>87278</v>
      </c>
      <c r="G17" s="289">
        <f>SUM(E17:F17)+3693</f>
        <v>202134</v>
      </c>
      <c r="H17" s="183">
        <v>0</v>
      </c>
      <c r="I17" s="183">
        <v>0</v>
      </c>
      <c r="J17" s="182">
        <v>0</v>
      </c>
      <c r="K17" s="180">
        <f t="shared" si="1"/>
        <v>413741</v>
      </c>
    </row>
    <row r="18" spans="1:11" ht="15.75" thickBot="1" x14ac:dyDescent="0.3">
      <c r="A18" s="119"/>
      <c r="B18" s="137" t="s">
        <v>56</v>
      </c>
      <c r="C18" s="138">
        <f t="shared" ref="C18:K18" si="2">SUM(C19:C23)</f>
        <v>30647</v>
      </c>
      <c r="D18" s="178">
        <f t="shared" si="2"/>
        <v>118736</v>
      </c>
      <c r="E18" s="178">
        <f t="shared" si="2"/>
        <v>49410</v>
      </c>
      <c r="F18" s="178">
        <f t="shared" si="2"/>
        <v>35531</v>
      </c>
      <c r="G18" s="299">
        <f t="shared" si="2"/>
        <v>88055</v>
      </c>
      <c r="H18" s="178">
        <f t="shared" si="2"/>
        <v>0</v>
      </c>
      <c r="I18" s="178">
        <f t="shared" si="2"/>
        <v>5224246</v>
      </c>
      <c r="J18" s="299">
        <f t="shared" si="2"/>
        <v>0</v>
      </c>
      <c r="K18" s="299">
        <f t="shared" si="2"/>
        <v>5461684</v>
      </c>
    </row>
    <row r="19" spans="1:11" x14ac:dyDescent="0.25">
      <c r="A19" s="277">
        <v>1</v>
      </c>
      <c r="B19" s="278" t="s">
        <v>11</v>
      </c>
      <c r="C19" s="279">
        <v>8021</v>
      </c>
      <c r="D19" s="123">
        <v>0</v>
      </c>
      <c r="E19" s="279">
        <v>4334</v>
      </c>
      <c r="F19" s="123">
        <v>3239</v>
      </c>
      <c r="G19" s="296">
        <f>SUM(E19:F19)+109</f>
        <v>7682</v>
      </c>
      <c r="H19" s="123">
        <v>0</v>
      </c>
      <c r="I19" s="279">
        <f>2354421+30655</f>
        <v>2385076</v>
      </c>
      <c r="J19" s="310">
        <v>0</v>
      </c>
      <c r="K19" s="297">
        <f>C19+D19+G19+I19+J19</f>
        <v>2400779</v>
      </c>
    </row>
    <row r="20" spans="1:11" x14ac:dyDescent="0.25">
      <c r="A20" s="112">
        <v>2</v>
      </c>
      <c r="B20" s="117" t="s">
        <v>32</v>
      </c>
      <c r="C20" s="280">
        <v>16253</v>
      </c>
      <c r="D20" s="176">
        <v>118736</v>
      </c>
      <c r="E20" s="280">
        <v>38044</v>
      </c>
      <c r="F20" s="176">
        <v>25408</v>
      </c>
      <c r="G20" s="291">
        <f>SUM(E20:F20)+1904</f>
        <v>65356</v>
      </c>
      <c r="H20" s="176">
        <v>0</v>
      </c>
      <c r="I20" s="280">
        <f>1962599</f>
        <v>1962599</v>
      </c>
      <c r="J20" s="181">
        <v>0</v>
      </c>
      <c r="K20" s="292">
        <f t="shared" ref="K20:K23" si="3">C20+D20+G20+I20</f>
        <v>2162944</v>
      </c>
    </row>
    <row r="21" spans="1:11" x14ac:dyDescent="0.25">
      <c r="A21" s="115">
        <v>3</v>
      </c>
      <c r="B21" s="172" t="s">
        <v>7</v>
      </c>
      <c r="C21" s="281">
        <v>4649</v>
      </c>
      <c r="D21" s="172">
        <v>0</v>
      </c>
      <c r="E21" s="281">
        <v>6277</v>
      </c>
      <c r="F21" s="175">
        <v>6812</v>
      </c>
      <c r="G21" s="294">
        <f>SUM(E21:F21)+982</f>
        <v>14071</v>
      </c>
      <c r="H21" s="175">
        <v>0</v>
      </c>
      <c r="I21" s="281">
        <f>450993+114177</f>
        <v>565170</v>
      </c>
      <c r="J21" s="289">
        <v>0</v>
      </c>
      <c r="K21" s="295">
        <f t="shared" si="3"/>
        <v>583890</v>
      </c>
    </row>
    <row r="22" spans="1:11" x14ac:dyDescent="0.25">
      <c r="A22" s="129">
        <v>4</v>
      </c>
      <c r="B22" s="174" t="s">
        <v>9</v>
      </c>
      <c r="C22" s="282">
        <v>1542</v>
      </c>
      <c r="D22" s="174">
        <v>0</v>
      </c>
      <c r="E22" s="282">
        <v>755</v>
      </c>
      <c r="F22" s="177">
        <v>72</v>
      </c>
      <c r="G22" s="293">
        <f>SUM(E22:F22)+119</f>
        <v>946</v>
      </c>
      <c r="H22" s="177">
        <v>0</v>
      </c>
      <c r="I22" s="282">
        <f>288044+3984</f>
        <v>292028</v>
      </c>
      <c r="J22" s="311">
        <v>0</v>
      </c>
      <c r="K22" s="292">
        <f t="shared" si="3"/>
        <v>294516</v>
      </c>
    </row>
    <row r="23" spans="1:11" ht="15.75" thickBot="1" x14ac:dyDescent="0.3">
      <c r="A23" s="283">
        <v>5</v>
      </c>
      <c r="B23" s="284" t="s">
        <v>4</v>
      </c>
      <c r="C23" s="285">
        <v>182</v>
      </c>
      <c r="D23" s="284">
        <v>0</v>
      </c>
      <c r="E23" s="285">
        <v>0</v>
      </c>
      <c r="F23" s="125">
        <v>0</v>
      </c>
      <c r="G23" s="298">
        <v>0</v>
      </c>
      <c r="H23" s="125">
        <v>0</v>
      </c>
      <c r="I23" s="285">
        <v>19373</v>
      </c>
      <c r="J23" s="312">
        <v>0</v>
      </c>
      <c r="K23" s="301">
        <f t="shared" si="3"/>
        <v>19555</v>
      </c>
    </row>
    <row r="24" spans="1:11" ht="15.75" thickBot="1" x14ac:dyDescent="0.3">
      <c r="A24" s="437" t="s">
        <v>30</v>
      </c>
      <c r="B24" s="438"/>
      <c r="C24" s="286">
        <f t="shared" ref="C24:K24" si="4">C6+C18</f>
        <v>3847474</v>
      </c>
      <c r="D24" s="286">
        <f t="shared" si="4"/>
        <v>188959</v>
      </c>
      <c r="E24" s="286">
        <f t="shared" si="4"/>
        <v>2392418</v>
      </c>
      <c r="F24" s="286">
        <f t="shared" si="4"/>
        <v>1528389</v>
      </c>
      <c r="G24" s="300">
        <f t="shared" si="4"/>
        <v>4017838</v>
      </c>
      <c r="H24" s="286">
        <f t="shared" si="4"/>
        <v>0</v>
      </c>
      <c r="I24" s="286">
        <f t="shared" si="4"/>
        <v>5224246</v>
      </c>
      <c r="J24" s="300">
        <f t="shared" si="4"/>
        <v>66401</v>
      </c>
      <c r="K24" s="302">
        <f t="shared" si="4"/>
        <v>13344918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287"/>
      <c r="K25" s="287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450" t="s">
        <v>116</v>
      </c>
      <c r="C4" s="450"/>
      <c r="D4" s="450"/>
      <c r="E4" s="450"/>
      <c r="F4" s="450"/>
      <c r="G4" s="450"/>
      <c r="H4" s="450"/>
    </row>
    <row r="5" spans="1:8" x14ac:dyDescent="0.25">
      <c r="A5" s="1"/>
      <c r="B5" s="229"/>
      <c r="C5" s="230"/>
      <c r="D5" s="230"/>
      <c r="E5" s="230"/>
      <c r="F5" s="230"/>
      <c r="G5" s="230"/>
      <c r="H5" s="230"/>
    </row>
    <row r="6" spans="1:8" ht="15.75" thickBot="1" x14ac:dyDescent="0.3">
      <c r="A6" s="1"/>
      <c r="B6" s="1"/>
      <c r="C6" s="1"/>
      <c r="D6" s="1"/>
      <c r="E6" s="1"/>
      <c r="F6" s="1"/>
      <c r="G6" s="103"/>
      <c r="H6" s="1"/>
    </row>
    <row r="7" spans="1:8" ht="15" customHeight="1" x14ac:dyDescent="0.25">
      <c r="A7" s="1"/>
      <c r="B7" s="451" t="s">
        <v>3</v>
      </c>
      <c r="C7" s="452"/>
      <c r="D7" s="455" t="s">
        <v>61</v>
      </c>
      <c r="E7" s="457" t="s">
        <v>62</v>
      </c>
      <c r="F7" s="457" t="s">
        <v>63</v>
      </c>
      <c r="G7" s="459" t="s">
        <v>59</v>
      </c>
      <c r="H7" s="1"/>
    </row>
    <row r="8" spans="1:8" ht="23.25" customHeight="1" x14ac:dyDescent="0.25">
      <c r="A8" s="1"/>
      <c r="B8" s="453"/>
      <c r="C8" s="454"/>
      <c r="D8" s="456"/>
      <c r="E8" s="458"/>
      <c r="F8" s="458"/>
      <c r="G8" s="460"/>
      <c r="H8" s="1"/>
    </row>
    <row r="9" spans="1:8" ht="45" customHeight="1" x14ac:dyDescent="0.25">
      <c r="A9" s="1"/>
      <c r="B9" s="444" t="s">
        <v>64</v>
      </c>
      <c r="C9" s="445"/>
      <c r="D9" s="231">
        <v>207</v>
      </c>
      <c r="E9" s="231">
        <v>18774</v>
      </c>
      <c r="F9" s="231">
        <v>657</v>
      </c>
      <c r="G9" s="232">
        <v>144174</v>
      </c>
      <c r="H9" s="1"/>
    </row>
    <row r="10" spans="1:8" ht="45" customHeight="1" x14ac:dyDescent="0.25">
      <c r="A10" s="1"/>
      <c r="B10" s="444" t="s">
        <v>65</v>
      </c>
      <c r="C10" s="445"/>
      <c r="D10" s="231">
        <v>36</v>
      </c>
      <c r="E10" s="231">
        <v>5284</v>
      </c>
      <c r="F10" s="231">
        <v>126</v>
      </c>
      <c r="G10" s="232">
        <v>37224</v>
      </c>
      <c r="H10" s="1"/>
    </row>
    <row r="11" spans="1:8" ht="38.25" customHeight="1" x14ac:dyDescent="0.25">
      <c r="A11" s="1"/>
      <c r="B11" s="446" t="s">
        <v>3</v>
      </c>
      <c r="C11" s="447"/>
      <c r="D11" s="239">
        <f>D9+D10</f>
        <v>243</v>
      </c>
      <c r="E11" s="240">
        <f t="shared" ref="E11:G11" si="0">E9+E10</f>
        <v>24058</v>
      </c>
      <c r="F11" s="239">
        <f t="shared" si="0"/>
        <v>783</v>
      </c>
      <c r="G11" s="238">
        <f t="shared" si="0"/>
        <v>181398</v>
      </c>
      <c r="H11" s="1"/>
    </row>
    <row r="12" spans="1:8" ht="53.25" customHeight="1" thickBot="1" x14ac:dyDescent="0.3">
      <c r="A12" s="1"/>
      <c r="B12" s="448" t="s">
        <v>66</v>
      </c>
      <c r="C12" s="449"/>
      <c r="D12" s="233">
        <v>193</v>
      </c>
      <c r="E12" s="233">
        <v>26486</v>
      </c>
      <c r="F12" s="233">
        <v>344</v>
      </c>
      <c r="G12" s="234">
        <v>106678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28515625" customWidth="1"/>
    <col min="2" max="2" width="27.85546875" customWidth="1"/>
  </cols>
  <sheetData>
    <row r="1" spans="1:14" ht="25.5" customHeight="1" thickBot="1" x14ac:dyDescent="0.3">
      <c r="A1" s="214"/>
      <c r="B1" s="214"/>
      <c r="C1" s="319" t="s">
        <v>95</v>
      </c>
      <c r="D1" s="320"/>
      <c r="E1" s="320"/>
      <c r="F1" s="320"/>
      <c r="G1" s="320"/>
      <c r="H1" s="320"/>
      <c r="I1" s="320"/>
      <c r="J1" s="2"/>
      <c r="K1" s="2"/>
      <c r="L1" s="2"/>
      <c r="M1" s="2"/>
      <c r="N1" s="8"/>
    </row>
    <row r="2" spans="1:14" ht="15.75" thickBot="1" x14ac:dyDescent="0.3">
      <c r="A2" s="323" t="s">
        <v>0</v>
      </c>
      <c r="B2" s="325" t="s">
        <v>1</v>
      </c>
      <c r="C2" s="327" t="s">
        <v>2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1" t="s">
        <v>3</v>
      </c>
    </row>
    <row r="3" spans="1:14" ht="15.75" thickBot="1" x14ac:dyDescent="0.3">
      <c r="A3" s="324"/>
      <c r="B3" s="326"/>
      <c r="C3" s="85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91</v>
      </c>
      <c r="J3" s="24" t="s">
        <v>9</v>
      </c>
      <c r="K3" s="85" t="s">
        <v>10</v>
      </c>
      <c r="L3" s="24" t="s">
        <v>117</v>
      </c>
      <c r="M3" s="25" t="s">
        <v>11</v>
      </c>
      <c r="N3" s="322"/>
    </row>
    <row r="4" spans="1:14" x14ac:dyDescent="0.25">
      <c r="A4" s="5">
        <v>1</v>
      </c>
      <c r="B4" s="9" t="s">
        <v>12</v>
      </c>
      <c r="C4" s="184">
        <v>7499</v>
      </c>
      <c r="D4" s="200">
        <v>11806</v>
      </c>
      <c r="E4" s="184">
        <v>8039</v>
      </c>
      <c r="F4" s="200">
        <v>23363</v>
      </c>
      <c r="G4" s="206">
        <v>13057</v>
      </c>
      <c r="H4" s="200">
        <v>10413</v>
      </c>
      <c r="I4" s="206">
        <v>5812</v>
      </c>
      <c r="J4" s="200">
        <v>10304</v>
      </c>
      <c r="K4" s="206">
        <v>10281</v>
      </c>
      <c r="L4" s="200">
        <v>5963</v>
      </c>
      <c r="M4" s="196">
        <v>13897</v>
      </c>
      <c r="N4" s="193">
        <f>SUM(C4:M4)</f>
        <v>120434</v>
      </c>
    </row>
    <row r="5" spans="1:14" x14ac:dyDescent="0.25">
      <c r="A5" s="4">
        <v>2</v>
      </c>
      <c r="B5" s="10" t="s">
        <v>13</v>
      </c>
      <c r="C5" s="203">
        <v>8</v>
      </c>
      <c r="D5" s="201">
        <v>1990</v>
      </c>
      <c r="E5" s="203">
        <v>574</v>
      </c>
      <c r="F5" s="201">
        <v>468</v>
      </c>
      <c r="G5" s="203">
        <v>11</v>
      </c>
      <c r="H5" s="22">
        <v>226</v>
      </c>
      <c r="I5" s="203">
        <v>0</v>
      </c>
      <c r="J5" s="22">
        <v>6</v>
      </c>
      <c r="K5" s="203">
        <v>2</v>
      </c>
      <c r="L5" s="22">
        <v>0</v>
      </c>
      <c r="M5" s="197">
        <v>0</v>
      </c>
      <c r="N5" s="194">
        <f>SUM(C5:M5)</f>
        <v>3285</v>
      </c>
    </row>
    <row r="6" spans="1:14" x14ac:dyDescent="0.25">
      <c r="A6" s="4">
        <v>3</v>
      </c>
      <c r="B6" s="10" t="s">
        <v>14</v>
      </c>
      <c r="C6" s="204">
        <v>726</v>
      </c>
      <c r="D6" s="201">
        <v>1908</v>
      </c>
      <c r="E6" s="204">
        <v>2182</v>
      </c>
      <c r="F6" s="201">
        <v>1679</v>
      </c>
      <c r="G6" s="204">
        <v>633</v>
      </c>
      <c r="H6" s="201">
        <v>1186</v>
      </c>
      <c r="I6" s="204">
        <v>188</v>
      </c>
      <c r="J6" s="201">
        <v>779</v>
      </c>
      <c r="K6" s="204">
        <v>1503</v>
      </c>
      <c r="L6" s="201">
        <v>172</v>
      </c>
      <c r="M6" s="198">
        <v>752</v>
      </c>
      <c r="N6" s="221">
        <f>SUM(C6:M6)</f>
        <v>11708</v>
      </c>
    </row>
    <row r="7" spans="1:14" x14ac:dyDescent="0.25">
      <c r="A7" s="4">
        <v>4</v>
      </c>
      <c r="B7" s="10" t="s">
        <v>15</v>
      </c>
      <c r="C7" s="203">
        <v>0</v>
      </c>
      <c r="D7" s="22">
        <v>0</v>
      </c>
      <c r="E7" s="203">
        <v>0</v>
      </c>
      <c r="F7" s="22">
        <v>0</v>
      </c>
      <c r="G7" s="203">
        <v>0</v>
      </c>
      <c r="H7" s="22">
        <v>0</v>
      </c>
      <c r="I7" s="203">
        <v>0</v>
      </c>
      <c r="J7" s="22">
        <v>0</v>
      </c>
      <c r="K7" s="203">
        <v>0</v>
      </c>
      <c r="L7" s="22">
        <v>0</v>
      </c>
      <c r="M7" s="197">
        <v>0</v>
      </c>
      <c r="N7" s="10">
        <v>0</v>
      </c>
    </row>
    <row r="8" spans="1:14" x14ac:dyDescent="0.25">
      <c r="A8" s="4">
        <v>5</v>
      </c>
      <c r="B8" s="10" t="s">
        <v>16</v>
      </c>
      <c r="C8" s="203">
        <v>0</v>
      </c>
      <c r="D8" s="201">
        <v>6</v>
      </c>
      <c r="E8" s="203">
        <v>0</v>
      </c>
      <c r="F8" s="22">
        <v>0</v>
      </c>
      <c r="G8" s="204">
        <v>0</v>
      </c>
      <c r="H8" s="201">
        <v>0</v>
      </c>
      <c r="I8" s="203">
        <v>0</v>
      </c>
      <c r="J8" s="22">
        <v>0</v>
      </c>
      <c r="K8" s="203">
        <v>0</v>
      </c>
      <c r="L8" s="22">
        <v>0</v>
      </c>
      <c r="M8" s="197">
        <v>0</v>
      </c>
      <c r="N8" s="194">
        <f t="shared" ref="N8:N21" si="0">SUM(C8:M8)</f>
        <v>6</v>
      </c>
    </row>
    <row r="9" spans="1:14" x14ac:dyDescent="0.25">
      <c r="A9" s="4">
        <v>6</v>
      </c>
      <c r="B9" s="10" t="s">
        <v>17</v>
      </c>
      <c r="C9" s="203">
        <v>0</v>
      </c>
      <c r="D9" s="22">
        <v>0</v>
      </c>
      <c r="E9" s="203">
        <v>0</v>
      </c>
      <c r="F9" s="22">
        <v>2</v>
      </c>
      <c r="G9" s="203">
        <v>0</v>
      </c>
      <c r="H9" s="22">
        <v>0</v>
      </c>
      <c r="I9" s="203">
        <v>0</v>
      </c>
      <c r="J9" s="22">
        <v>0</v>
      </c>
      <c r="K9" s="203">
        <v>1</v>
      </c>
      <c r="L9" s="22">
        <v>0</v>
      </c>
      <c r="M9" s="197">
        <v>0</v>
      </c>
      <c r="N9" s="10">
        <f t="shared" si="0"/>
        <v>3</v>
      </c>
    </row>
    <row r="10" spans="1:14" x14ac:dyDescent="0.25">
      <c r="A10" s="4">
        <v>7</v>
      </c>
      <c r="B10" s="10" t="s">
        <v>18</v>
      </c>
      <c r="C10" s="204">
        <v>127</v>
      </c>
      <c r="D10" s="201">
        <v>197</v>
      </c>
      <c r="E10" s="204">
        <v>89</v>
      </c>
      <c r="F10" s="201">
        <v>85</v>
      </c>
      <c r="G10" s="204">
        <v>83</v>
      </c>
      <c r="H10" s="201">
        <v>151</v>
      </c>
      <c r="I10" s="203">
        <v>16</v>
      </c>
      <c r="J10" s="201">
        <v>37</v>
      </c>
      <c r="K10" s="203">
        <v>23</v>
      </c>
      <c r="L10" s="22">
        <v>0</v>
      </c>
      <c r="M10" s="197">
        <v>17</v>
      </c>
      <c r="N10" s="194">
        <f t="shared" si="0"/>
        <v>825</v>
      </c>
    </row>
    <row r="11" spans="1:14" x14ac:dyDescent="0.25">
      <c r="A11" s="4">
        <v>8</v>
      </c>
      <c r="B11" s="10" t="s">
        <v>19</v>
      </c>
      <c r="C11" s="204">
        <v>3058</v>
      </c>
      <c r="D11" s="201">
        <v>3392</v>
      </c>
      <c r="E11" s="204">
        <v>1676</v>
      </c>
      <c r="F11" s="201">
        <v>4096</v>
      </c>
      <c r="G11" s="204">
        <v>1661</v>
      </c>
      <c r="H11" s="201">
        <v>4142</v>
      </c>
      <c r="I11" s="204">
        <v>190</v>
      </c>
      <c r="J11" s="201">
        <v>1299</v>
      </c>
      <c r="K11" s="204">
        <v>1517</v>
      </c>
      <c r="L11" s="201">
        <v>550</v>
      </c>
      <c r="M11" s="198">
        <v>3498</v>
      </c>
      <c r="N11" s="221">
        <f t="shared" si="0"/>
        <v>25079</v>
      </c>
    </row>
    <row r="12" spans="1:14" x14ac:dyDescent="0.25">
      <c r="A12" s="4">
        <v>9</v>
      </c>
      <c r="B12" s="10" t="s">
        <v>20</v>
      </c>
      <c r="C12" s="204">
        <v>3332</v>
      </c>
      <c r="D12" s="201">
        <v>3806</v>
      </c>
      <c r="E12" s="204">
        <v>623</v>
      </c>
      <c r="F12" s="201">
        <v>5739</v>
      </c>
      <c r="G12" s="204">
        <v>1806</v>
      </c>
      <c r="H12" s="201">
        <v>3417</v>
      </c>
      <c r="I12" s="204">
        <v>104</v>
      </c>
      <c r="J12" s="201">
        <v>1941</v>
      </c>
      <c r="K12" s="204">
        <v>743</v>
      </c>
      <c r="L12" s="22">
        <v>174</v>
      </c>
      <c r="M12" s="198">
        <v>620</v>
      </c>
      <c r="N12" s="221">
        <f t="shared" si="0"/>
        <v>22305</v>
      </c>
    </row>
    <row r="13" spans="1:14" x14ac:dyDescent="0.25">
      <c r="A13" s="4">
        <v>10</v>
      </c>
      <c r="B13" s="10" t="s">
        <v>21</v>
      </c>
      <c r="C13" s="204">
        <v>10373</v>
      </c>
      <c r="D13" s="201">
        <v>19654</v>
      </c>
      <c r="E13" s="204">
        <v>15640</v>
      </c>
      <c r="F13" s="201">
        <v>14335</v>
      </c>
      <c r="G13" s="204">
        <v>19585</v>
      </c>
      <c r="H13" s="201">
        <v>15954</v>
      </c>
      <c r="I13" s="204">
        <v>10732</v>
      </c>
      <c r="J13" s="201">
        <v>19078</v>
      </c>
      <c r="K13" s="204">
        <v>16138</v>
      </c>
      <c r="L13" s="201">
        <v>9899</v>
      </c>
      <c r="M13" s="198">
        <v>10366</v>
      </c>
      <c r="N13" s="221">
        <f t="shared" si="0"/>
        <v>161754</v>
      </c>
    </row>
    <row r="14" spans="1:14" x14ac:dyDescent="0.25">
      <c r="A14" s="4">
        <v>11</v>
      </c>
      <c r="B14" s="10" t="s">
        <v>22</v>
      </c>
      <c r="C14" s="203">
        <v>0</v>
      </c>
      <c r="D14" s="22">
        <v>6</v>
      </c>
      <c r="E14" s="203">
        <v>0</v>
      </c>
      <c r="F14" s="201">
        <v>0</v>
      </c>
      <c r="G14" s="204">
        <v>1</v>
      </c>
      <c r="H14" s="201">
        <v>0</v>
      </c>
      <c r="I14" s="203">
        <v>0</v>
      </c>
      <c r="J14" s="22">
        <v>0</v>
      </c>
      <c r="K14" s="203">
        <v>5</v>
      </c>
      <c r="L14" s="22">
        <v>0</v>
      </c>
      <c r="M14" s="197">
        <v>0</v>
      </c>
      <c r="N14" s="194">
        <f t="shared" si="0"/>
        <v>12</v>
      </c>
    </row>
    <row r="15" spans="1:14" x14ac:dyDescent="0.25">
      <c r="A15" s="4">
        <v>12</v>
      </c>
      <c r="B15" s="10" t="s">
        <v>23</v>
      </c>
      <c r="C15" s="203">
        <v>1</v>
      </c>
      <c r="D15" s="22">
        <v>11</v>
      </c>
      <c r="E15" s="203">
        <v>0</v>
      </c>
      <c r="F15" s="22">
        <v>7</v>
      </c>
      <c r="G15" s="203">
        <v>0</v>
      </c>
      <c r="H15" s="22">
        <v>5</v>
      </c>
      <c r="I15" s="203">
        <v>0</v>
      </c>
      <c r="J15" s="22">
        <v>3</v>
      </c>
      <c r="K15" s="203">
        <v>4</v>
      </c>
      <c r="L15" s="22">
        <v>0</v>
      </c>
      <c r="M15" s="197">
        <v>0</v>
      </c>
      <c r="N15" s="194">
        <f t="shared" si="0"/>
        <v>31</v>
      </c>
    </row>
    <row r="16" spans="1:14" x14ac:dyDescent="0.25">
      <c r="A16" s="4">
        <v>13</v>
      </c>
      <c r="B16" s="10" t="s">
        <v>24</v>
      </c>
      <c r="C16" s="204">
        <v>1106</v>
      </c>
      <c r="D16" s="201">
        <v>1472</v>
      </c>
      <c r="E16" s="204">
        <v>551</v>
      </c>
      <c r="F16" s="201">
        <v>1897</v>
      </c>
      <c r="G16" s="204">
        <v>1140</v>
      </c>
      <c r="H16" s="201">
        <v>3276</v>
      </c>
      <c r="I16" s="203">
        <v>57</v>
      </c>
      <c r="J16" s="201">
        <v>371</v>
      </c>
      <c r="K16" s="204">
        <v>885</v>
      </c>
      <c r="L16" s="22">
        <v>98</v>
      </c>
      <c r="M16" s="198">
        <v>422</v>
      </c>
      <c r="N16" s="194">
        <f t="shared" si="0"/>
        <v>11275</v>
      </c>
    </row>
    <row r="17" spans="1:14" x14ac:dyDescent="0.25">
      <c r="A17" s="4">
        <v>14</v>
      </c>
      <c r="B17" s="10" t="s">
        <v>25</v>
      </c>
      <c r="C17" s="203">
        <v>0</v>
      </c>
      <c r="D17" s="22">
        <v>3</v>
      </c>
      <c r="E17" s="203">
        <v>0</v>
      </c>
      <c r="F17" s="22">
        <v>0</v>
      </c>
      <c r="G17" s="203">
        <v>0</v>
      </c>
      <c r="H17" s="201">
        <v>0</v>
      </c>
      <c r="I17" s="203">
        <v>0</v>
      </c>
      <c r="J17" s="22">
        <v>0</v>
      </c>
      <c r="K17" s="203">
        <v>0</v>
      </c>
      <c r="L17" s="22">
        <v>0</v>
      </c>
      <c r="M17" s="197">
        <v>0</v>
      </c>
      <c r="N17" s="10">
        <f t="shared" si="0"/>
        <v>3</v>
      </c>
    </row>
    <row r="18" spans="1:14" x14ac:dyDescent="0.25">
      <c r="A18" s="4">
        <v>15</v>
      </c>
      <c r="B18" s="10" t="s">
        <v>26</v>
      </c>
      <c r="C18" s="203">
        <v>1</v>
      </c>
      <c r="D18" s="22">
        <v>0</v>
      </c>
      <c r="E18" s="203">
        <v>0</v>
      </c>
      <c r="F18" s="247">
        <v>1337</v>
      </c>
      <c r="G18" s="203">
        <v>0</v>
      </c>
      <c r="H18" s="22">
        <v>2</v>
      </c>
      <c r="I18" s="203">
        <v>0</v>
      </c>
      <c r="J18" s="22">
        <v>0</v>
      </c>
      <c r="K18" s="203">
        <v>17</v>
      </c>
      <c r="L18" s="22">
        <v>0</v>
      </c>
      <c r="M18" s="197">
        <v>0</v>
      </c>
      <c r="N18" s="194">
        <f t="shared" si="0"/>
        <v>1357</v>
      </c>
    </row>
    <row r="19" spans="1:14" x14ac:dyDescent="0.25">
      <c r="A19" s="4">
        <v>16</v>
      </c>
      <c r="B19" s="10" t="s">
        <v>27</v>
      </c>
      <c r="C19" s="204">
        <v>5</v>
      </c>
      <c r="D19" s="201">
        <v>11</v>
      </c>
      <c r="E19" s="204">
        <v>10</v>
      </c>
      <c r="F19" s="201">
        <v>28</v>
      </c>
      <c r="G19" s="203">
        <v>0</v>
      </c>
      <c r="H19" s="22">
        <v>358</v>
      </c>
      <c r="I19" s="203">
        <v>0</v>
      </c>
      <c r="J19" s="22">
        <v>5</v>
      </c>
      <c r="K19" s="203">
        <v>0</v>
      </c>
      <c r="L19" s="22">
        <v>0</v>
      </c>
      <c r="M19" s="197">
        <v>1</v>
      </c>
      <c r="N19" s="194">
        <f t="shared" si="0"/>
        <v>418</v>
      </c>
    </row>
    <row r="20" spans="1:14" x14ac:dyDescent="0.25">
      <c r="A20" s="4">
        <v>17</v>
      </c>
      <c r="B20" s="10" t="s">
        <v>28</v>
      </c>
      <c r="C20" s="203">
        <v>0</v>
      </c>
      <c r="D20" s="22">
        <v>0</v>
      </c>
      <c r="E20" s="203">
        <v>0</v>
      </c>
      <c r="F20" s="22">
        <v>0</v>
      </c>
      <c r="G20" s="203">
        <v>0</v>
      </c>
      <c r="H20" s="22">
        <v>0</v>
      </c>
      <c r="I20" s="203">
        <v>0</v>
      </c>
      <c r="J20" s="22">
        <v>0</v>
      </c>
      <c r="K20" s="204">
        <v>0</v>
      </c>
      <c r="L20" s="22">
        <v>0</v>
      </c>
      <c r="M20" s="197">
        <v>2</v>
      </c>
      <c r="N20" s="194">
        <f t="shared" si="0"/>
        <v>2</v>
      </c>
    </row>
    <row r="21" spans="1:14" ht="15.75" thickBot="1" x14ac:dyDescent="0.3">
      <c r="A21" s="6">
        <v>18</v>
      </c>
      <c r="B21" s="11" t="s">
        <v>29</v>
      </c>
      <c r="C21" s="205">
        <v>3036</v>
      </c>
      <c r="D21" s="202">
        <v>9797</v>
      </c>
      <c r="E21" s="205">
        <v>3867</v>
      </c>
      <c r="F21" s="202">
        <v>10345</v>
      </c>
      <c r="G21" s="205">
        <v>4197</v>
      </c>
      <c r="H21" s="202">
        <v>15764</v>
      </c>
      <c r="I21" s="205">
        <v>4669</v>
      </c>
      <c r="J21" s="202">
        <v>8443</v>
      </c>
      <c r="K21" s="205">
        <v>5161</v>
      </c>
      <c r="L21" s="202">
        <v>3281</v>
      </c>
      <c r="M21" s="199">
        <v>5024</v>
      </c>
      <c r="N21" s="195">
        <f t="shared" si="0"/>
        <v>73584</v>
      </c>
    </row>
    <row r="22" spans="1:14" ht="15.75" thickBot="1" x14ac:dyDescent="0.3">
      <c r="A22" s="7"/>
      <c r="B22" s="19" t="s">
        <v>30</v>
      </c>
      <c r="C22" s="132">
        <v>18039</v>
      </c>
      <c r="D22" s="133">
        <v>38307</v>
      </c>
      <c r="E22" s="134">
        <v>24549</v>
      </c>
      <c r="F22" s="133">
        <v>40757</v>
      </c>
      <c r="G22" s="134">
        <v>27153</v>
      </c>
      <c r="H22" s="133">
        <v>38115</v>
      </c>
      <c r="I22" s="134">
        <v>15957</v>
      </c>
      <c r="J22" s="133">
        <v>30101</v>
      </c>
      <c r="K22" s="134">
        <v>24969</v>
      </c>
      <c r="L22" s="133">
        <v>14368</v>
      </c>
      <c r="M22" s="135">
        <v>27416</v>
      </c>
      <c r="N22" s="136">
        <f>SUM(C22:M22)</f>
        <v>299731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317" t="s">
        <v>31</v>
      </c>
      <c r="B24" s="318"/>
      <c r="C24" s="27">
        <f>C22/N22</f>
        <v>6.0183964955243203E-2</v>
      </c>
      <c r="D24" s="28">
        <f>D22/N22</f>
        <v>0.12780459812298361</v>
      </c>
      <c r="E24" s="29">
        <f>E22/N22</f>
        <v>8.1903440084609203E-2</v>
      </c>
      <c r="F24" s="28">
        <f>F22/N22</f>
        <v>0.13597859413941168</v>
      </c>
      <c r="G24" s="29">
        <f>G22/N22</f>
        <v>9.0591230136355602E-2</v>
      </c>
      <c r="H24" s="28">
        <f>H22/N22</f>
        <v>0.12716402374128802</v>
      </c>
      <c r="I24" s="29">
        <f>I22/N22</f>
        <v>5.3237736503731682E-2</v>
      </c>
      <c r="J24" s="28">
        <f>J22/N22</f>
        <v>0.1004267159553066</v>
      </c>
      <c r="K24" s="29">
        <f>K22/N22</f>
        <v>8.3304696544568291E-2</v>
      </c>
      <c r="L24" s="28">
        <f>L22/N22</f>
        <v>4.7936316230219767E-2</v>
      </c>
      <c r="M24" s="30">
        <f>M22/N22</f>
        <v>9.1468683586282365E-2</v>
      </c>
      <c r="N24" s="248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323" t="s">
        <v>0</v>
      </c>
      <c r="B26" s="329" t="s">
        <v>1</v>
      </c>
      <c r="C26" s="335" t="s">
        <v>90</v>
      </c>
      <c r="D26" s="336"/>
      <c r="E26" s="336"/>
      <c r="F26" s="336"/>
      <c r="G26" s="337"/>
      <c r="H26" s="333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4"/>
      <c r="B27" s="330"/>
      <c r="C27" s="241" t="s">
        <v>11</v>
      </c>
      <c r="D27" s="169" t="s">
        <v>32</v>
      </c>
      <c r="E27" s="241" t="s">
        <v>7</v>
      </c>
      <c r="F27" s="169" t="s">
        <v>9</v>
      </c>
      <c r="G27" s="241" t="s">
        <v>4</v>
      </c>
      <c r="H27" s="338"/>
      <c r="I27" s="1"/>
      <c r="J27" s="104"/>
      <c r="K27" s="331" t="s">
        <v>33</v>
      </c>
      <c r="L27" s="332"/>
      <c r="M27" s="148">
        <f>N22</f>
        <v>299731</v>
      </c>
      <c r="N27" s="149">
        <f>M27/M29</f>
        <v>0.97902675795029914</v>
      </c>
    </row>
    <row r="28" spans="1:14" ht="15.75" thickBot="1" x14ac:dyDescent="0.3">
      <c r="A28" s="26">
        <v>19</v>
      </c>
      <c r="B28" s="249" t="s">
        <v>34</v>
      </c>
      <c r="C28" s="147">
        <v>4380</v>
      </c>
      <c r="D28" s="57">
        <v>707</v>
      </c>
      <c r="E28" s="147">
        <v>540</v>
      </c>
      <c r="F28" s="57">
        <v>696</v>
      </c>
      <c r="G28" s="147">
        <v>98</v>
      </c>
      <c r="H28" s="57">
        <f>SUM(C28:G28)</f>
        <v>6421</v>
      </c>
      <c r="I28" s="1"/>
      <c r="J28" s="104"/>
      <c r="K28" s="313" t="s">
        <v>34</v>
      </c>
      <c r="L28" s="314"/>
      <c r="M28" s="147">
        <f>H28</f>
        <v>6421</v>
      </c>
      <c r="N28" s="150">
        <f>M28/M29</f>
        <v>2.0973242049700802E-2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15" t="s">
        <v>3</v>
      </c>
      <c r="L29" s="316"/>
      <c r="M29" s="151">
        <f>M27+M28</f>
        <v>306152</v>
      </c>
      <c r="N29" s="152">
        <f>M29/M29</f>
        <v>1</v>
      </c>
    </row>
    <row r="30" spans="1:14" ht="15.75" thickBot="1" x14ac:dyDescent="0.3">
      <c r="A30" s="317" t="s">
        <v>35</v>
      </c>
      <c r="B30" s="318"/>
      <c r="C30" s="27">
        <f>C28/H28</f>
        <v>0.68213673882572812</v>
      </c>
      <c r="D30" s="105">
        <f>D28/H28</f>
        <v>0.11010745989721227</v>
      </c>
      <c r="E30" s="27">
        <f>E28/H28</f>
        <v>8.4099049992213057E-2</v>
      </c>
      <c r="F30" s="105">
        <f>F28/H28</f>
        <v>0.1083943311010746</v>
      </c>
      <c r="G30" s="27">
        <f>G28/H28</f>
        <v>1.5262420183771998E-2</v>
      </c>
      <c r="H30" s="105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K29:L29"/>
    <mergeCell ref="A30:B30"/>
    <mergeCell ref="A26:A27"/>
    <mergeCell ref="B26:B27"/>
    <mergeCell ref="K27:L27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</cols>
  <sheetData>
    <row r="1" spans="1:14" ht="24.75" customHeight="1" thickBot="1" x14ac:dyDescent="0.3">
      <c r="A1" s="160"/>
      <c r="B1" s="160"/>
      <c r="C1" s="343" t="s">
        <v>96</v>
      </c>
      <c r="D1" s="344"/>
      <c r="E1" s="344"/>
      <c r="F1" s="344"/>
      <c r="G1" s="344"/>
      <c r="H1" s="344"/>
      <c r="I1" s="344"/>
      <c r="J1" s="345"/>
      <c r="K1" s="345"/>
      <c r="L1" s="31"/>
      <c r="M1" s="31"/>
      <c r="N1" s="222" t="s">
        <v>36</v>
      </c>
    </row>
    <row r="2" spans="1:14" ht="15.75" thickBot="1" x14ac:dyDescent="0.3">
      <c r="A2" s="346" t="s">
        <v>0</v>
      </c>
      <c r="B2" s="348" t="s">
        <v>1</v>
      </c>
      <c r="C2" s="350" t="s">
        <v>2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39" t="s">
        <v>3</v>
      </c>
    </row>
    <row r="3" spans="1:14" ht="15.75" thickBot="1" x14ac:dyDescent="0.3">
      <c r="A3" s="347"/>
      <c r="B3" s="349"/>
      <c r="C3" s="85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23" t="s">
        <v>91</v>
      </c>
      <c r="J3" s="32" t="s">
        <v>9</v>
      </c>
      <c r="K3" s="83" t="s">
        <v>10</v>
      </c>
      <c r="L3" s="24" t="s">
        <v>117</v>
      </c>
      <c r="M3" s="34" t="s">
        <v>11</v>
      </c>
      <c r="N3" s="340"/>
    </row>
    <row r="4" spans="1:14" x14ac:dyDescent="0.25">
      <c r="A4" s="36">
        <v>1</v>
      </c>
      <c r="B4" s="37" t="s">
        <v>12</v>
      </c>
      <c r="C4" s="189">
        <v>12944</v>
      </c>
      <c r="D4" s="157">
        <v>15469</v>
      </c>
      <c r="E4" s="189">
        <v>5728</v>
      </c>
      <c r="F4" s="157">
        <v>5311</v>
      </c>
      <c r="G4" s="189">
        <v>13808</v>
      </c>
      <c r="H4" s="157">
        <v>25160</v>
      </c>
      <c r="I4" s="189">
        <v>2769</v>
      </c>
      <c r="J4" s="157">
        <v>10078</v>
      </c>
      <c r="K4" s="189">
        <v>10126</v>
      </c>
      <c r="L4" s="168">
        <v>1057</v>
      </c>
      <c r="M4" s="79">
        <v>4315</v>
      </c>
      <c r="N4" s="157">
        <f t="shared" ref="N4:N21" si="0">SUM(C4:M4)</f>
        <v>106765</v>
      </c>
    </row>
    <row r="5" spans="1:14" x14ac:dyDescent="0.25">
      <c r="A5" s="38">
        <v>2</v>
      </c>
      <c r="B5" s="39" t="s">
        <v>13</v>
      </c>
      <c r="C5" s="58">
        <v>312</v>
      </c>
      <c r="D5" s="71">
        <v>6477</v>
      </c>
      <c r="E5" s="58">
        <v>0</v>
      </c>
      <c r="F5" s="39">
        <v>447</v>
      </c>
      <c r="G5" s="58">
        <v>186</v>
      </c>
      <c r="H5" s="39">
        <v>8554</v>
      </c>
      <c r="I5" s="58">
        <v>0</v>
      </c>
      <c r="J5" s="39">
        <v>713</v>
      </c>
      <c r="K5" s="58">
        <v>31</v>
      </c>
      <c r="L5" s="39">
        <v>0</v>
      </c>
      <c r="M5" s="68">
        <v>0</v>
      </c>
      <c r="N5" s="71">
        <f t="shared" si="0"/>
        <v>16720</v>
      </c>
    </row>
    <row r="6" spans="1:14" x14ac:dyDescent="0.25">
      <c r="A6" s="38">
        <v>3</v>
      </c>
      <c r="B6" s="39" t="s">
        <v>14</v>
      </c>
      <c r="C6" s="190">
        <v>9315</v>
      </c>
      <c r="D6" s="71">
        <v>29433</v>
      </c>
      <c r="E6" s="190">
        <v>11169</v>
      </c>
      <c r="F6" s="71">
        <v>22769</v>
      </c>
      <c r="G6" s="190">
        <v>8878</v>
      </c>
      <c r="H6" s="71">
        <v>12997</v>
      </c>
      <c r="I6" s="190">
        <v>2072</v>
      </c>
      <c r="J6" s="71">
        <v>10279</v>
      </c>
      <c r="K6" s="190">
        <v>15269</v>
      </c>
      <c r="L6" s="71">
        <v>7078</v>
      </c>
      <c r="M6" s="80">
        <v>8826</v>
      </c>
      <c r="N6" s="71">
        <f t="shared" si="0"/>
        <v>138085</v>
      </c>
    </row>
    <row r="7" spans="1:14" x14ac:dyDescent="0.25">
      <c r="A7" s="38">
        <v>4</v>
      </c>
      <c r="B7" s="39" t="s">
        <v>15</v>
      </c>
      <c r="C7" s="58">
        <v>0</v>
      </c>
      <c r="D7" s="39">
        <v>0</v>
      </c>
      <c r="E7" s="58">
        <v>0</v>
      </c>
      <c r="F7" s="39">
        <v>0</v>
      </c>
      <c r="G7" s="58">
        <v>0</v>
      </c>
      <c r="H7" s="39">
        <v>0</v>
      </c>
      <c r="I7" s="58">
        <v>0</v>
      </c>
      <c r="J7" s="39">
        <v>0</v>
      </c>
      <c r="K7" s="58">
        <v>0</v>
      </c>
      <c r="L7" s="39">
        <v>0</v>
      </c>
      <c r="M7" s="68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58">
        <v>0</v>
      </c>
      <c r="D8" s="39">
        <v>0</v>
      </c>
      <c r="E8" s="58">
        <v>0</v>
      </c>
      <c r="F8" s="39">
        <v>0</v>
      </c>
      <c r="G8" s="190">
        <v>0</v>
      </c>
      <c r="H8" s="39">
        <v>0</v>
      </c>
      <c r="I8" s="58">
        <v>0</v>
      </c>
      <c r="J8" s="39">
        <v>0</v>
      </c>
      <c r="K8" s="58">
        <v>0</v>
      </c>
      <c r="L8" s="39">
        <v>0</v>
      </c>
      <c r="M8" s="68">
        <v>0</v>
      </c>
      <c r="N8" s="71">
        <f t="shared" si="0"/>
        <v>0</v>
      </c>
    </row>
    <row r="9" spans="1:14" x14ac:dyDescent="0.25">
      <c r="A9" s="38">
        <v>6</v>
      </c>
      <c r="B9" s="39" t="s">
        <v>17</v>
      </c>
      <c r="C9" s="58">
        <v>0</v>
      </c>
      <c r="D9" s="39">
        <v>0</v>
      </c>
      <c r="E9" s="58">
        <v>0</v>
      </c>
      <c r="F9" s="39">
        <v>0</v>
      </c>
      <c r="G9" s="58">
        <v>0</v>
      </c>
      <c r="H9" s="39">
        <v>0</v>
      </c>
      <c r="I9" s="58">
        <v>0</v>
      </c>
      <c r="J9" s="39">
        <v>0</v>
      </c>
      <c r="K9" s="58">
        <v>0</v>
      </c>
      <c r="L9" s="39">
        <v>0</v>
      </c>
      <c r="M9" s="68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190">
        <v>276</v>
      </c>
      <c r="D10" s="71">
        <v>0</v>
      </c>
      <c r="E10" s="58">
        <v>159</v>
      </c>
      <c r="F10" s="39">
        <v>0</v>
      </c>
      <c r="G10" s="190">
        <v>0</v>
      </c>
      <c r="H10" s="39">
        <v>554</v>
      </c>
      <c r="I10" s="58">
        <v>0</v>
      </c>
      <c r="J10" s="39">
        <v>65</v>
      </c>
      <c r="K10" s="190">
        <v>0</v>
      </c>
      <c r="L10" s="39">
        <v>0</v>
      </c>
      <c r="M10" s="68">
        <v>0</v>
      </c>
      <c r="N10" s="71">
        <f t="shared" si="0"/>
        <v>1054</v>
      </c>
    </row>
    <row r="11" spans="1:14" x14ac:dyDescent="0.25">
      <c r="A11" s="38">
        <v>8</v>
      </c>
      <c r="B11" s="39" t="s">
        <v>19</v>
      </c>
      <c r="C11" s="190">
        <v>1760</v>
      </c>
      <c r="D11" s="71">
        <v>256</v>
      </c>
      <c r="E11" s="190">
        <v>222</v>
      </c>
      <c r="F11" s="71">
        <v>2817</v>
      </c>
      <c r="G11" s="190">
        <v>156</v>
      </c>
      <c r="H11" s="71">
        <v>1420</v>
      </c>
      <c r="I11" s="190">
        <v>31</v>
      </c>
      <c r="J11" s="71">
        <v>1619</v>
      </c>
      <c r="K11" s="190">
        <v>672</v>
      </c>
      <c r="L11" s="71">
        <v>469</v>
      </c>
      <c r="M11" s="80">
        <v>1415</v>
      </c>
      <c r="N11" s="71">
        <f t="shared" si="0"/>
        <v>10837</v>
      </c>
    </row>
    <row r="12" spans="1:14" x14ac:dyDescent="0.25">
      <c r="A12" s="38">
        <v>9</v>
      </c>
      <c r="B12" s="39" t="s">
        <v>20</v>
      </c>
      <c r="C12" s="190">
        <v>14460</v>
      </c>
      <c r="D12" s="71">
        <v>11393</v>
      </c>
      <c r="E12" s="190">
        <v>6205</v>
      </c>
      <c r="F12" s="71">
        <v>4774</v>
      </c>
      <c r="G12" s="190">
        <v>4576</v>
      </c>
      <c r="H12" s="71">
        <v>1096</v>
      </c>
      <c r="I12" s="58">
        <v>62</v>
      </c>
      <c r="J12" s="71">
        <v>1639</v>
      </c>
      <c r="K12" s="190">
        <v>1337</v>
      </c>
      <c r="L12" s="71">
        <v>15032</v>
      </c>
      <c r="M12" s="80">
        <v>1272</v>
      </c>
      <c r="N12" s="71">
        <f t="shared" si="0"/>
        <v>61846</v>
      </c>
    </row>
    <row r="13" spans="1:14" x14ac:dyDescent="0.25">
      <c r="A13" s="38">
        <v>10</v>
      </c>
      <c r="B13" s="39" t="s">
        <v>21</v>
      </c>
      <c r="C13" s="190">
        <v>26839</v>
      </c>
      <c r="D13" s="71">
        <v>69315</v>
      </c>
      <c r="E13" s="190">
        <v>42655</v>
      </c>
      <c r="F13" s="71">
        <v>47540</v>
      </c>
      <c r="G13" s="190">
        <v>56220</v>
      </c>
      <c r="H13" s="71">
        <v>47379</v>
      </c>
      <c r="I13" s="190">
        <v>30007</v>
      </c>
      <c r="J13" s="71">
        <v>52818</v>
      </c>
      <c r="K13" s="190">
        <v>54444</v>
      </c>
      <c r="L13" s="71">
        <v>44854</v>
      </c>
      <c r="M13" s="80">
        <v>26787</v>
      </c>
      <c r="N13" s="71">
        <f t="shared" si="0"/>
        <v>498858</v>
      </c>
    </row>
    <row r="14" spans="1:14" x14ac:dyDescent="0.25">
      <c r="A14" s="38">
        <v>11</v>
      </c>
      <c r="B14" s="39" t="s">
        <v>22</v>
      </c>
      <c r="C14" s="58">
        <v>0</v>
      </c>
      <c r="D14" s="71">
        <v>119</v>
      </c>
      <c r="E14" s="58">
        <v>0</v>
      </c>
      <c r="F14" s="39">
        <v>0</v>
      </c>
      <c r="G14" s="58">
        <v>0</v>
      </c>
      <c r="H14" s="39">
        <v>0</v>
      </c>
      <c r="I14" s="58">
        <v>0</v>
      </c>
      <c r="J14" s="39">
        <v>0</v>
      </c>
      <c r="K14" s="58">
        <v>0</v>
      </c>
      <c r="L14" s="39">
        <v>0</v>
      </c>
      <c r="M14" s="68">
        <v>0</v>
      </c>
      <c r="N14" s="71">
        <f t="shared" si="0"/>
        <v>119</v>
      </c>
    </row>
    <row r="15" spans="1:14" x14ac:dyDescent="0.25">
      <c r="A15" s="38">
        <v>12</v>
      </c>
      <c r="B15" s="39" t="s">
        <v>23</v>
      </c>
      <c r="C15" s="58">
        <v>0</v>
      </c>
      <c r="D15" s="39">
        <v>0</v>
      </c>
      <c r="E15" s="58">
        <v>0</v>
      </c>
      <c r="F15" s="39">
        <v>0</v>
      </c>
      <c r="G15" s="58">
        <v>0</v>
      </c>
      <c r="H15" s="39">
        <v>0</v>
      </c>
      <c r="I15" s="58">
        <v>0</v>
      </c>
      <c r="J15" s="39">
        <v>0</v>
      </c>
      <c r="K15" s="58">
        <v>0</v>
      </c>
      <c r="L15" s="39">
        <v>0</v>
      </c>
      <c r="M15" s="68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190">
        <v>331</v>
      </c>
      <c r="D16" s="71">
        <v>228</v>
      </c>
      <c r="E16" s="190">
        <v>98</v>
      </c>
      <c r="F16" s="71">
        <v>6577</v>
      </c>
      <c r="G16" s="190">
        <v>1190</v>
      </c>
      <c r="H16" s="71">
        <v>27</v>
      </c>
      <c r="I16" s="58">
        <v>28</v>
      </c>
      <c r="J16" s="71">
        <v>3182</v>
      </c>
      <c r="K16" s="190">
        <v>241</v>
      </c>
      <c r="L16" s="39">
        <v>317</v>
      </c>
      <c r="M16" s="80">
        <v>0</v>
      </c>
      <c r="N16" s="71">
        <f t="shared" si="0"/>
        <v>12219</v>
      </c>
    </row>
    <row r="17" spans="1:14" x14ac:dyDescent="0.25">
      <c r="A17" s="38">
        <v>14</v>
      </c>
      <c r="B17" s="39" t="s">
        <v>25</v>
      </c>
      <c r="C17" s="58">
        <v>0</v>
      </c>
      <c r="D17" s="39">
        <v>0</v>
      </c>
      <c r="E17" s="58">
        <v>0</v>
      </c>
      <c r="F17" s="39">
        <v>0</v>
      </c>
      <c r="G17" s="58">
        <v>0</v>
      </c>
      <c r="H17" s="39">
        <v>0</v>
      </c>
      <c r="I17" s="58">
        <v>0</v>
      </c>
      <c r="J17" s="39">
        <v>0</v>
      </c>
      <c r="K17" s="58">
        <v>0</v>
      </c>
      <c r="L17" s="39">
        <v>0</v>
      </c>
      <c r="M17" s="68">
        <v>0</v>
      </c>
      <c r="N17" s="39">
        <f t="shared" si="0"/>
        <v>0</v>
      </c>
    </row>
    <row r="18" spans="1:14" x14ac:dyDescent="0.25">
      <c r="A18" s="38">
        <v>15</v>
      </c>
      <c r="B18" s="39" t="s">
        <v>26</v>
      </c>
      <c r="C18" s="58">
        <v>0</v>
      </c>
      <c r="D18" s="39">
        <v>0</v>
      </c>
      <c r="E18" s="58">
        <v>0</v>
      </c>
      <c r="F18" s="39">
        <v>0</v>
      </c>
      <c r="G18" s="58">
        <v>0</v>
      </c>
      <c r="H18" s="39">
        <v>0</v>
      </c>
      <c r="I18" s="58">
        <v>0</v>
      </c>
      <c r="J18" s="39">
        <v>0</v>
      </c>
      <c r="K18" s="58">
        <v>0</v>
      </c>
      <c r="L18" s="39">
        <v>0</v>
      </c>
      <c r="M18" s="68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58">
        <v>6</v>
      </c>
      <c r="D19" s="39">
        <v>0</v>
      </c>
      <c r="E19" s="58">
        <v>0</v>
      </c>
      <c r="F19" s="71">
        <v>0</v>
      </c>
      <c r="G19" s="58">
        <v>0</v>
      </c>
      <c r="H19" s="39">
        <v>0</v>
      </c>
      <c r="I19" s="58">
        <v>0</v>
      </c>
      <c r="J19" s="39">
        <v>0</v>
      </c>
      <c r="K19" s="58">
        <v>0</v>
      </c>
      <c r="L19" s="39">
        <v>0</v>
      </c>
      <c r="M19" s="68">
        <v>0</v>
      </c>
      <c r="N19" s="71">
        <f t="shared" si="0"/>
        <v>6</v>
      </c>
    </row>
    <row r="20" spans="1:14" x14ac:dyDescent="0.25">
      <c r="A20" s="38">
        <v>17</v>
      </c>
      <c r="B20" s="39" t="s">
        <v>28</v>
      </c>
      <c r="C20" s="58">
        <v>0</v>
      </c>
      <c r="D20" s="39">
        <v>0</v>
      </c>
      <c r="E20" s="58">
        <v>0</v>
      </c>
      <c r="F20" s="39">
        <v>0</v>
      </c>
      <c r="G20" s="58">
        <v>0</v>
      </c>
      <c r="H20" s="39">
        <v>0</v>
      </c>
      <c r="I20" s="58">
        <v>0</v>
      </c>
      <c r="J20" s="39">
        <v>0</v>
      </c>
      <c r="K20" s="58">
        <v>0</v>
      </c>
      <c r="L20" s="39">
        <v>0</v>
      </c>
      <c r="M20" s="68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11">
        <v>700</v>
      </c>
      <c r="D21" s="158">
        <v>5074</v>
      </c>
      <c r="E21" s="211">
        <v>2208</v>
      </c>
      <c r="F21" s="158">
        <v>3253</v>
      </c>
      <c r="G21" s="211">
        <v>513</v>
      </c>
      <c r="H21" s="158">
        <v>1811</v>
      </c>
      <c r="I21" s="191">
        <v>263</v>
      </c>
      <c r="J21" s="158">
        <v>385</v>
      </c>
      <c r="K21" s="211">
        <v>1211</v>
      </c>
      <c r="L21" s="42">
        <v>38</v>
      </c>
      <c r="M21" s="89">
        <v>1401</v>
      </c>
      <c r="N21" s="158">
        <f t="shared" si="0"/>
        <v>16857</v>
      </c>
    </row>
    <row r="22" spans="1:14" ht="15.75" thickBot="1" x14ac:dyDescent="0.3">
      <c r="A22" s="43"/>
      <c r="B22" s="44" t="s">
        <v>37</v>
      </c>
      <c r="C22" s="45">
        <f>SUM(C4:C21)</f>
        <v>66943</v>
      </c>
      <c r="D22" s="46">
        <f>SUM(D4:D21)</f>
        <v>137764</v>
      </c>
      <c r="E22" s="47">
        <f>SUM(E4:E21)</f>
        <v>68444</v>
      </c>
      <c r="F22" s="46">
        <f>SUM(F4:F21)</f>
        <v>93488</v>
      </c>
      <c r="G22" s="47">
        <f t="shared" ref="G22:N22" si="1">SUM(G4:G21)</f>
        <v>85527</v>
      </c>
      <c r="H22" s="46">
        <f t="shared" si="1"/>
        <v>98998</v>
      </c>
      <c r="I22" s="47">
        <f>SUM(I4:I21)</f>
        <v>35232</v>
      </c>
      <c r="J22" s="46">
        <f t="shared" si="1"/>
        <v>80778</v>
      </c>
      <c r="K22" s="131">
        <f t="shared" si="1"/>
        <v>83331</v>
      </c>
      <c r="L22" s="46">
        <f t="shared" si="1"/>
        <v>68845</v>
      </c>
      <c r="M22" s="48">
        <f t="shared" si="1"/>
        <v>44016</v>
      </c>
      <c r="N22" s="46">
        <f t="shared" si="1"/>
        <v>863366</v>
      </c>
    </row>
    <row r="23" spans="1:14" ht="15.75" thickBot="1" x14ac:dyDescent="0.3">
      <c r="A23" s="50"/>
      <c r="B23" s="51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15.75" thickBot="1" x14ac:dyDescent="0.3">
      <c r="A24" s="352" t="s">
        <v>31</v>
      </c>
      <c r="B24" s="353"/>
      <c r="C24" s="55">
        <f>C22/N22</f>
        <v>7.7537220599374998E-2</v>
      </c>
      <c r="D24" s="54">
        <f>D22/N22</f>
        <v>0.15956616313359573</v>
      </c>
      <c r="E24" s="55">
        <f>E22/N22</f>
        <v>7.9275764855229414E-2</v>
      </c>
      <c r="F24" s="54">
        <f>F22/N22</f>
        <v>0.10828316148655379</v>
      </c>
      <c r="G24" s="250">
        <f>G22/N22</f>
        <v>9.9062274863731023E-2</v>
      </c>
      <c r="H24" s="54">
        <f>H22/N22</f>
        <v>0.11466515938779151</v>
      </c>
      <c r="I24" s="251">
        <f>I22/N22</f>
        <v>4.080772233328623E-2</v>
      </c>
      <c r="J24" s="54">
        <f>J22/N22</f>
        <v>9.3561710792410172E-2</v>
      </c>
      <c r="K24" s="55">
        <f>K22/N22</f>
        <v>9.6518741761894719E-2</v>
      </c>
      <c r="L24" s="252">
        <f>L22/N22</f>
        <v>7.9740226045500975E-2</v>
      </c>
      <c r="M24" s="55">
        <f>M22/N22</f>
        <v>5.0981854740631438E-2</v>
      </c>
      <c r="N24" s="54">
        <f>N22/N22</f>
        <v>1</v>
      </c>
    </row>
    <row r="25" spans="1:14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ht="15.75" thickBot="1" x14ac:dyDescent="0.3">
      <c r="A26" s="323" t="s">
        <v>0</v>
      </c>
      <c r="B26" s="329" t="s">
        <v>1</v>
      </c>
      <c r="C26" s="335" t="s">
        <v>90</v>
      </c>
      <c r="D26" s="336"/>
      <c r="E26" s="336"/>
      <c r="F26" s="336"/>
      <c r="G26" s="337"/>
      <c r="H26" s="333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4"/>
      <c r="B27" s="330"/>
      <c r="C27" s="245" t="s">
        <v>11</v>
      </c>
      <c r="D27" s="246" t="s">
        <v>32</v>
      </c>
      <c r="E27" s="245" t="s">
        <v>7</v>
      </c>
      <c r="F27" s="246" t="s">
        <v>9</v>
      </c>
      <c r="G27" s="241" t="s">
        <v>4</v>
      </c>
      <c r="H27" s="338"/>
      <c r="I27" s="1"/>
      <c r="J27" s="104"/>
      <c r="K27" s="356" t="s">
        <v>33</v>
      </c>
      <c r="L27" s="357"/>
      <c r="M27" s="148">
        <f>N22</f>
        <v>863366</v>
      </c>
      <c r="N27" s="149">
        <f>M27/M29</f>
        <v>0.90824607137071234</v>
      </c>
    </row>
    <row r="28" spans="1:14" ht="15.75" thickBot="1" x14ac:dyDescent="0.3">
      <c r="A28" s="26">
        <v>19</v>
      </c>
      <c r="B28" s="249" t="s">
        <v>34</v>
      </c>
      <c r="C28" s="253">
        <f>42859+13</f>
        <v>42872</v>
      </c>
      <c r="D28" s="57">
        <v>32827</v>
      </c>
      <c r="E28" s="253">
        <f>7114+47</f>
        <v>7161</v>
      </c>
      <c r="F28" s="303">
        <v>4360</v>
      </c>
      <c r="G28" s="147">
        <v>0</v>
      </c>
      <c r="H28" s="57">
        <f>SUM(C28:G28)</f>
        <v>87220</v>
      </c>
      <c r="I28" s="1"/>
      <c r="J28" s="104"/>
      <c r="K28" s="354" t="s">
        <v>34</v>
      </c>
      <c r="L28" s="355"/>
      <c r="M28" s="147">
        <f>H28</f>
        <v>87220</v>
      </c>
      <c r="N28" s="150">
        <f>M28/M29</f>
        <v>9.175392862928762E-2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41" t="s">
        <v>3</v>
      </c>
      <c r="L29" s="342"/>
      <c r="M29" s="151">
        <f>M27+M28</f>
        <v>950586</v>
      </c>
      <c r="N29" s="152">
        <f>M29/M29</f>
        <v>1</v>
      </c>
    </row>
    <row r="30" spans="1:14" ht="15.75" thickBot="1" x14ac:dyDescent="0.3">
      <c r="A30" s="317" t="s">
        <v>35</v>
      </c>
      <c r="B30" s="318"/>
      <c r="C30" s="27">
        <f>C28/H28</f>
        <v>0.49153863792708097</v>
      </c>
      <c r="D30" s="105">
        <f>D28/H28</f>
        <v>0.37637009860123827</v>
      </c>
      <c r="E30" s="27">
        <f>E28/H28</f>
        <v>8.2102728731942215E-2</v>
      </c>
      <c r="F30" s="105">
        <f>F28/H28</f>
        <v>4.9988534739738591E-2</v>
      </c>
      <c r="G30" s="27">
        <f>G28/H28</f>
        <v>0</v>
      </c>
      <c r="H30" s="105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K29:L29"/>
    <mergeCell ref="A30:B30"/>
    <mergeCell ref="C1:K1"/>
    <mergeCell ref="A2:A3"/>
    <mergeCell ref="B2:B3"/>
    <mergeCell ref="C2:M2"/>
    <mergeCell ref="A24:B24"/>
    <mergeCell ref="K28:L28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5" x14ac:dyDescent="0.25"/>
  <cols>
    <col min="1" max="1" width="4.42578125" customWidth="1"/>
    <col min="2" max="2" width="28.42578125" customWidth="1"/>
  </cols>
  <sheetData>
    <row r="1" spans="1:15" ht="26.25" customHeight="1" thickBot="1" x14ac:dyDescent="0.3">
      <c r="A1" s="160"/>
      <c r="B1" s="160"/>
      <c r="C1" s="343" t="s">
        <v>97</v>
      </c>
      <c r="D1" s="343"/>
      <c r="E1" s="343"/>
      <c r="F1" s="343"/>
      <c r="G1" s="343"/>
      <c r="H1" s="343"/>
      <c r="I1" s="343"/>
      <c r="J1" s="343"/>
      <c r="K1" s="343"/>
      <c r="L1" s="31"/>
      <c r="M1" s="31"/>
      <c r="N1" s="31"/>
      <c r="O1" s="1"/>
    </row>
    <row r="2" spans="1:15" ht="15.75" thickBot="1" x14ac:dyDescent="0.3">
      <c r="A2" s="346" t="s">
        <v>0</v>
      </c>
      <c r="B2" s="348" t="s">
        <v>1</v>
      </c>
      <c r="C2" s="360" t="s">
        <v>2</v>
      </c>
      <c r="D2" s="361"/>
      <c r="E2" s="361"/>
      <c r="F2" s="361"/>
      <c r="G2" s="361"/>
      <c r="H2" s="361"/>
      <c r="I2" s="361"/>
      <c r="J2" s="361"/>
      <c r="K2" s="361"/>
      <c r="L2" s="361"/>
      <c r="M2" s="362"/>
      <c r="N2" s="348" t="s">
        <v>3</v>
      </c>
      <c r="O2" s="1"/>
    </row>
    <row r="3" spans="1:15" ht="15.75" thickBot="1" x14ac:dyDescent="0.3">
      <c r="A3" s="347"/>
      <c r="B3" s="349"/>
      <c r="C3" s="85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23" t="s">
        <v>91</v>
      </c>
      <c r="J3" s="32" t="s">
        <v>9</v>
      </c>
      <c r="K3" s="84" t="s">
        <v>10</v>
      </c>
      <c r="L3" s="254" t="s">
        <v>117</v>
      </c>
      <c r="M3" s="33" t="s">
        <v>11</v>
      </c>
      <c r="N3" s="349"/>
      <c r="O3" s="1"/>
    </row>
    <row r="4" spans="1:15" x14ac:dyDescent="0.25">
      <c r="A4" s="36">
        <v>1</v>
      </c>
      <c r="B4" s="37" t="s">
        <v>12</v>
      </c>
      <c r="C4" s="189">
        <v>308</v>
      </c>
      <c r="D4" s="157">
        <v>452</v>
      </c>
      <c r="E4" s="192">
        <v>142</v>
      </c>
      <c r="F4" s="212">
        <v>216</v>
      </c>
      <c r="G4" s="192">
        <v>198</v>
      </c>
      <c r="H4" s="157">
        <v>464</v>
      </c>
      <c r="I4" s="192">
        <v>51</v>
      </c>
      <c r="J4" s="212">
        <v>211</v>
      </c>
      <c r="K4" s="192">
        <v>228</v>
      </c>
      <c r="L4" s="212">
        <v>26</v>
      </c>
      <c r="M4" s="192">
        <v>123</v>
      </c>
      <c r="N4" s="157">
        <f t="shared" ref="N4:N21" si="0">SUM(C4:M4)</f>
        <v>2419</v>
      </c>
      <c r="O4" s="1"/>
    </row>
    <row r="5" spans="1:15" x14ac:dyDescent="0.25">
      <c r="A5" s="38">
        <v>2</v>
      </c>
      <c r="B5" s="39" t="s">
        <v>13</v>
      </c>
      <c r="C5" s="58">
        <v>1</v>
      </c>
      <c r="D5" s="39">
        <v>788</v>
      </c>
      <c r="E5" s="58">
        <v>0</v>
      </c>
      <c r="F5" s="39">
        <v>32</v>
      </c>
      <c r="G5" s="58">
        <v>20</v>
      </c>
      <c r="H5" s="71">
        <v>1403</v>
      </c>
      <c r="I5" s="58">
        <v>0</v>
      </c>
      <c r="J5" s="39">
        <v>67</v>
      </c>
      <c r="K5" s="58">
        <v>1</v>
      </c>
      <c r="L5" s="39">
        <v>0</v>
      </c>
      <c r="M5" s="58">
        <v>0</v>
      </c>
      <c r="N5" s="71">
        <f t="shared" si="0"/>
        <v>2312</v>
      </c>
      <c r="O5" s="1"/>
    </row>
    <row r="6" spans="1:15" x14ac:dyDescent="0.25">
      <c r="A6" s="38">
        <v>3</v>
      </c>
      <c r="B6" s="39" t="s">
        <v>14</v>
      </c>
      <c r="C6" s="190">
        <v>162</v>
      </c>
      <c r="D6" s="71">
        <v>390</v>
      </c>
      <c r="E6" s="58">
        <v>191</v>
      </c>
      <c r="F6" s="71">
        <v>329</v>
      </c>
      <c r="G6" s="58">
        <v>118</v>
      </c>
      <c r="H6" s="39">
        <v>217</v>
      </c>
      <c r="I6" s="58">
        <v>41</v>
      </c>
      <c r="J6" s="39">
        <v>232</v>
      </c>
      <c r="K6" s="58">
        <v>220</v>
      </c>
      <c r="L6" s="39">
        <v>146</v>
      </c>
      <c r="M6" s="58">
        <v>85</v>
      </c>
      <c r="N6" s="71">
        <f t="shared" si="0"/>
        <v>2131</v>
      </c>
      <c r="O6" s="1"/>
    </row>
    <row r="7" spans="1:15" x14ac:dyDescent="0.25">
      <c r="A7" s="38">
        <v>4</v>
      </c>
      <c r="B7" s="39" t="s">
        <v>15</v>
      </c>
      <c r="C7" s="58">
        <v>0</v>
      </c>
      <c r="D7" s="39">
        <v>0</v>
      </c>
      <c r="E7" s="58">
        <v>0</v>
      </c>
      <c r="F7" s="39">
        <v>0</v>
      </c>
      <c r="G7" s="58">
        <v>0</v>
      </c>
      <c r="H7" s="39">
        <v>0</v>
      </c>
      <c r="I7" s="58">
        <v>0</v>
      </c>
      <c r="J7" s="39">
        <v>0</v>
      </c>
      <c r="K7" s="58">
        <v>0</v>
      </c>
      <c r="L7" s="39">
        <v>0</v>
      </c>
      <c r="M7" s="58">
        <v>0</v>
      </c>
      <c r="N7" s="39">
        <f t="shared" si="0"/>
        <v>0</v>
      </c>
      <c r="O7" s="1"/>
    </row>
    <row r="8" spans="1:15" x14ac:dyDescent="0.25">
      <c r="A8" s="38">
        <v>5</v>
      </c>
      <c r="B8" s="39" t="s">
        <v>16</v>
      </c>
      <c r="C8" s="58">
        <v>0</v>
      </c>
      <c r="D8" s="39">
        <v>0</v>
      </c>
      <c r="E8" s="58">
        <v>0</v>
      </c>
      <c r="F8" s="39">
        <v>0</v>
      </c>
      <c r="G8" s="58">
        <v>0</v>
      </c>
      <c r="H8" s="39">
        <v>0</v>
      </c>
      <c r="I8" s="58">
        <v>0</v>
      </c>
      <c r="J8" s="39">
        <v>0</v>
      </c>
      <c r="K8" s="58">
        <v>0</v>
      </c>
      <c r="L8" s="39">
        <v>0</v>
      </c>
      <c r="M8" s="58">
        <v>0</v>
      </c>
      <c r="N8" s="39">
        <f t="shared" si="0"/>
        <v>0</v>
      </c>
      <c r="O8" s="1"/>
    </row>
    <row r="9" spans="1:15" x14ac:dyDescent="0.25">
      <c r="A9" s="38">
        <v>6</v>
      </c>
      <c r="B9" s="39" t="s">
        <v>17</v>
      </c>
      <c r="C9" s="58">
        <v>0</v>
      </c>
      <c r="D9" s="39">
        <v>0</v>
      </c>
      <c r="E9" s="58">
        <v>0</v>
      </c>
      <c r="F9" s="39">
        <v>0</v>
      </c>
      <c r="G9" s="58">
        <v>0</v>
      </c>
      <c r="H9" s="39">
        <v>0</v>
      </c>
      <c r="I9" s="58">
        <v>0</v>
      </c>
      <c r="J9" s="39">
        <v>0</v>
      </c>
      <c r="K9" s="58">
        <v>0</v>
      </c>
      <c r="L9" s="39">
        <v>0</v>
      </c>
      <c r="M9" s="58">
        <v>0</v>
      </c>
      <c r="N9" s="39">
        <f t="shared" si="0"/>
        <v>0</v>
      </c>
      <c r="O9" s="1"/>
    </row>
    <row r="10" spans="1:15" x14ac:dyDescent="0.25">
      <c r="A10" s="38">
        <v>7</v>
      </c>
      <c r="B10" s="39" t="s">
        <v>18</v>
      </c>
      <c r="C10" s="58">
        <v>3</v>
      </c>
      <c r="D10" s="39">
        <v>0</v>
      </c>
      <c r="E10" s="58">
        <v>9</v>
      </c>
      <c r="F10" s="39">
        <v>0</v>
      </c>
      <c r="G10" s="58">
        <v>0</v>
      </c>
      <c r="H10" s="39">
        <v>2</v>
      </c>
      <c r="I10" s="58">
        <v>0</v>
      </c>
      <c r="J10" s="39">
        <v>4</v>
      </c>
      <c r="K10" s="58">
        <v>0</v>
      </c>
      <c r="L10" s="39">
        <v>0</v>
      </c>
      <c r="M10" s="58">
        <v>0</v>
      </c>
      <c r="N10" s="39">
        <f t="shared" si="0"/>
        <v>18</v>
      </c>
      <c r="O10" s="1"/>
    </row>
    <row r="11" spans="1:15" x14ac:dyDescent="0.25">
      <c r="A11" s="38">
        <v>8</v>
      </c>
      <c r="B11" s="39" t="s">
        <v>19</v>
      </c>
      <c r="C11" s="58">
        <v>23</v>
      </c>
      <c r="D11" s="39">
        <v>5</v>
      </c>
      <c r="E11" s="58">
        <v>14</v>
      </c>
      <c r="F11" s="39">
        <v>56</v>
      </c>
      <c r="G11" s="58">
        <v>6</v>
      </c>
      <c r="H11" s="39">
        <v>49</v>
      </c>
      <c r="I11" s="58">
        <v>4</v>
      </c>
      <c r="J11" s="39">
        <v>6</v>
      </c>
      <c r="K11" s="58">
        <v>17</v>
      </c>
      <c r="L11" s="39">
        <v>8</v>
      </c>
      <c r="M11" s="58">
        <v>6</v>
      </c>
      <c r="N11" s="39">
        <f t="shared" si="0"/>
        <v>194</v>
      </c>
      <c r="O11" s="1"/>
    </row>
    <row r="12" spans="1:15" x14ac:dyDescent="0.25">
      <c r="A12" s="38">
        <v>9</v>
      </c>
      <c r="B12" s="39" t="s">
        <v>20</v>
      </c>
      <c r="C12" s="190">
        <v>553</v>
      </c>
      <c r="D12" s="71">
        <v>426</v>
      </c>
      <c r="E12" s="58">
        <v>215</v>
      </c>
      <c r="F12" s="39">
        <v>181</v>
      </c>
      <c r="G12" s="58">
        <v>91</v>
      </c>
      <c r="H12" s="39">
        <v>103</v>
      </c>
      <c r="I12" s="58">
        <v>2</v>
      </c>
      <c r="J12" s="39">
        <v>91</v>
      </c>
      <c r="K12" s="58">
        <v>61</v>
      </c>
      <c r="L12" s="39">
        <v>74</v>
      </c>
      <c r="M12" s="58">
        <v>44</v>
      </c>
      <c r="N12" s="71">
        <f t="shared" si="0"/>
        <v>1841</v>
      </c>
      <c r="O12" s="1"/>
    </row>
    <row r="13" spans="1:15" x14ac:dyDescent="0.25">
      <c r="A13" s="38">
        <v>10</v>
      </c>
      <c r="B13" s="39" t="s">
        <v>21</v>
      </c>
      <c r="C13" s="190">
        <v>434</v>
      </c>
      <c r="D13" s="71">
        <v>979</v>
      </c>
      <c r="E13" s="190">
        <v>687</v>
      </c>
      <c r="F13" s="71">
        <v>637</v>
      </c>
      <c r="G13" s="190">
        <v>818</v>
      </c>
      <c r="H13" s="71">
        <v>733</v>
      </c>
      <c r="I13" s="190">
        <v>464</v>
      </c>
      <c r="J13" s="71">
        <v>776</v>
      </c>
      <c r="K13" s="190">
        <v>731</v>
      </c>
      <c r="L13" s="71">
        <v>543</v>
      </c>
      <c r="M13" s="190">
        <v>439</v>
      </c>
      <c r="N13" s="71">
        <f t="shared" si="0"/>
        <v>7241</v>
      </c>
      <c r="O13" s="1"/>
    </row>
    <row r="14" spans="1:15" x14ac:dyDescent="0.25">
      <c r="A14" s="38">
        <v>11</v>
      </c>
      <c r="B14" s="39" t="s">
        <v>22</v>
      </c>
      <c r="C14" s="58">
        <v>0</v>
      </c>
      <c r="D14" s="39">
        <v>0</v>
      </c>
      <c r="E14" s="58">
        <v>0</v>
      </c>
      <c r="F14" s="39">
        <v>0</v>
      </c>
      <c r="G14" s="58">
        <v>0</v>
      </c>
      <c r="H14" s="39">
        <v>0</v>
      </c>
      <c r="I14" s="58">
        <v>0</v>
      </c>
      <c r="J14" s="39">
        <v>0</v>
      </c>
      <c r="K14" s="58">
        <v>0</v>
      </c>
      <c r="L14" s="39">
        <v>0</v>
      </c>
      <c r="M14" s="58">
        <v>0</v>
      </c>
      <c r="N14" s="39">
        <f t="shared" si="0"/>
        <v>0</v>
      </c>
      <c r="O14" s="1"/>
    </row>
    <row r="15" spans="1:15" x14ac:dyDescent="0.25">
      <c r="A15" s="38">
        <v>12</v>
      </c>
      <c r="B15" s="39" t="s">
        <v>23</v>
      </c>
      <c r="C15" s="58">
        <v>0</v>
      </c>
      <c r="D15" s="39">
        <v>0</v>
      </c>
      <c r="E15" s="58">
        <v>0</v>
      </c>
      <c r="F15" s="39">
        <v>0</v>
      </c>
      <c r="G15" s="58">
        <v>0</v>
      </c>
      <c r="H15" s="39">
        <v>0</v>
      </c>
      <c r="I15" s="58">
        <v>0</v>
      </c>
      <c r="J15" s="39">
        <v>0</v>
      </c>
      <c r="K15" s="58">
        <v>0</v>
      </c>
      <c r="L15" s="39">
        <v>0</v>
      </c>
      <c r="M15" s="58">
        <v>0</v>
      </c>
      <c r="N15" s="39">
        <f t="shared" si="0"/>
        <v>0</v>
      </c>
      <c r="O15" s="1"/>
    </row>
    <row r="16" spans="1:15" x14ac:dyDescent="0.25">
      <c r="A16" s="38">
        <v>13</v>
      </c>
      <c r="B16" s="39" t="s">
        <v>24</v>
      </c>
      <c r="C16" s="58">
        <v>35</v>
      </c>
      <c r="D16" s="39">
        <v>6</v>
      </c>
      <c r="E16" s="58">
        <v>8</v>
      </c>
      <c r="F16" s="39">
        <v>9</v>
      </c>
      <c r="G16" s="58">
        <v>7</v>
      </c>
      <c r="H16" s="39">
        <v>4</v>
      </c>
      <c r="I16" s="58">
        <v>1</v>
      </c>
      <c r="J16" s="39">
        <v>3</v>
      </c>
      <c r="K16" s="58">
        <v>12</v>
      </c>
      <c r="L16" s="39">
        <v>3</v>
      </c>
      <c r="M16" s="58">
        <v>0</v>
      </c>
      <c r="N16" s="39">
        <f t="shared" si="0"/>
        <v>88</v>
      </c>
      <c r="O16" s="1"/>
    </row>
    <row r="17" spans="1:15" x14ac:dyDescent="0.25">
      <c r="A17" s="38">
        <v>14</v>
      </c>
      <c r="B17" s="39" t="s">
        <v>25</v>
      </c>
      <c r="C17" s="58">
        <v>0</v>
      </c>
      <c r="D17" s="39">
        <v>0</v>
      </c>
      <c r="E17" s="58">
        <v>0</v>
      </c>
      <c r="F17" s="39">
        <v>0</v>
      </c>
      <c r="G17" s="58">
        <v>0</v>
      </c>
      <c r="H17" s="39">
        <v>0</v>
      </c>
      <c r="I17" s="58">
        <v>0</v>
      </c>
      <c r="J17" s="39">
        <v>0</v>
      </c>
      <c r="K17" s="58">
        <v>0</v>
      </c>
      <c r="L17" s="39">
        <v>0</v>
      </c>
      <c r="M17" s="58">
        <v>0</v>
      </c>
      <c r="N17" s="39">
        <f t="shared" si="0"/>
        <v>0</v>
      </c>
      <c r="O17" s="1"/>
    </row>
    <row r="18" spans="1:15" x14ac:dyDescent="0.25">
      <c r="A18" s="38">
        <v>15</v>
      </c>
      <c r="B18" s="39" t="s">
        <v>26</v>
      </c>
      <c r="C18" s="58">
        <v>0</v>
      </c>
      <c r="D18" s="39">
        <v>0</v>
      </c>
      <c r="E18" s="58">
        <v>0</v>
      </c>
      <c r="F18" s="39">
        <v>0</v>
      </c>
      <c r="G18" s="58">
        <v>0</v>
      </c>
      <c r="H18" s="39">
        <v>0</v>
      </c>
      <c r="I18" s="58">
        <v>0</v>
      </c>
      <c r="J18" s="39">
        <v>0</v>
      </c>
      <c r="K18" s="58">
        <v>0</v>
      </c>
      <c r="L18" s="39">
        <v>0</v>
      </c>
      <c r="M18" s="58">
        <v>0</v>
      </c>
      <c r="N18" s="39">
        <f t="shared" si="0"/>
        <v>0</v>
      </c>
      <c r="O18" s="1"/>
    </row>
    <row r="19" spans="1:15" x14ac:dyDescent="0.25">
      <c r="A19" s="38">
        <v>16</v>
      </c>
      <c r="B19" s="39" t="s">
        <v>27</v>
      </c>
      <c r="C19" s="58">
        <v>5</v>
      </c>
      <c r="D19" s="39">
        <v>0</v>
      </c>
      <c r="E19" s="58">
        <v>0</v>
      </c>
      <c r="F19" s="39">
        <v>0</v>
      </c>
      <c r="G19" s="58">
        <v>0</v>
      </c>
      <c r="H19" s="39">
        <v>0</v>
      </c>
      <c r="I19" s="58">
        <v>0</v>
      </c>
      <c r="J19" s="39">
        <v>0</v>
      </c>
      <c r="K19" s="58">
        <v>0</v>
      </c>
      <c r="L19" s="39">
        <v>0</v>
      </c>
      <c r="M19" s="58">
        <v>0</v>
      </c>
      <c r="N19" s="39">
        <f t="shared" si="0"/>
        <v>5</v>
      </c>
      <c r="O19" s="1"/>
    </row>
    <row r="20" spans="1:15" x14ac:dyDescent="0.25">
      <c r="A20" s="38">
        <v>17</v>
      </c>
      <c r="B20" s="39" t="s">
        <v>28</v>
      </c>
      <c r="C20" s="58">
        <v>0</v>
      </c>
      <c r="D20" s="39">
        <v>0</v>
      </c>
      <c r="E20" s="58">
        <v>0</v>
      </c>
      <c r="F20" s="39">
        <v>0</v>
      </c>
      <c r="G20" s="58">
        <v>0</v>
      </c>
      <c r="H20" s="39">
        <v>0</v>
      </c>
      <c r="I20" s="58">
        <v>0</v>
      </c>
      <c r="J20" s="39">
        <v>0</v>
      </c>
      <c r="K20" s="58">
        <v>0</v>
      </c>
      <c r="L20" s="39">
        <v>0</v>
      </c>
      <c r="M20" s="58">
        <v>0</v>
      </c>
      <c r="N20" s="39">
        <f t="shared" si="0"/>
        <v>0</v>
      </c>
      <c r="O20" s="1"/>
    </row>
    <row r="21" spans="1:15" ht="15.75" thickBot="1" x14ac:dyDescent="0.3">
      <c r="A21" s="41">
        <v>18</v>
      </c>
      <c r="B21" s="42" t="s">
        <v>29</v>
      </c>
      <c r="C21" s="191">
        <v>29</v>
      </c>
      <c r="D21" s="42">
        <v>166</v>
      </c>
      <c r="E21" s="191">
        <v>83</v>
      </c>
      <c r="F21" s="42">
        <v>109</v>
      </c>
      <c r="G21" s="191">
        <v>20</v>
      </c>
      <c r="H21" s="42">
        <v>143</v>
      </c>
      <c r="I21" s="191">
        <v>6</v>
      </c>
      <c r="J21" s="42">
        <v>27</v>
      </c>
      <c r="K21" s="255">
        <v>104</v>
      </c>
      <c r="L21" s="158">
        <v>6</v>
      </c>
      <c r="M21" s="191">
        <v>66</v>
      </c>
      <c r="N21" s="158">
        <f t="shared" si="0"/>
        <v>759</v>
      </c>
      <c r="O21" s="1"/>
    </row>
    <row r="22" spans="1:15" ht="15.75" thickBot="1" x14ac:dyDescent="0.3">
      <c r="A22" s="43"/>
      <c r="B22" s="44" t="s">
        <v>3</v>
      </c>
      <c r="C22" s="45">
        <f>SUM(C4:C21)</f>
        <v>1553</v>
      </c>
      <c r="D22" s="59">
        <f>SUM(D4:D21)</f>
        <v>3212</v>
      </c>
      <c r="E22" s="90">
        <f t="shared" ref="E22:N22" si="1">SUM(E4:E21)</f>
        <v>1349</v>
      </c>
      <c r="F22" s="46">
        <f t="shared" si="1"/>
        <v>1569</v>
      </c>
      <c r="G22" s="47">
        <f t="shared" si="1"/>
        <v>1278</v>
      </c>
      <c r="H22" s="46">
        <f t="shared" si="1"/>
        <v>3118</v>
      </c>
      <c r="I22" s="47">
        <f t="shared" si="1"/>
        <v>569</v>
      </c>
      <c r="J22" s="46">
        <f t="shared" si="1"/>
        <v>1417</v>
      </c>
      <c r="K22" s="47">
        <f t="shared" si="1"/>
        <v>1374</v>
      </c>
      <c r="L22" s="46">
        <f t="shared" si="1"/>
        <v>806</v>
      </c>
      <c r="M22" s="47">
        <f t="shared" si="1"/>
        <v>763</v>
      </c>
      <c r="N22" s="46">
        <f t="shared" si="1"/>
        <v>17008</v>
      </c>
      <c r="O22" s="1"/>
    </row>
    <row r="23" spans="1:15" ht="15.75" thickBot="1" x14ac:dyDescent="0.3">
      <c r="A23" s="50"/>
      <c r="B23" s="51"/>
      <c r="C23" s="53"/>
      <c r="D23" s="76"/>
      <c r="E23" s="76"/>
      <c r="F23" s="53"/>
      <c r="G23" s="53"/>
      <c r="H23" s="53"/>
      <c r="I23" s="53"/>
      <c r="J23" s="53"/>
      <c r="K23" s="53"/>
      <c r="L23" s="53"/>
      <c r="M23" s="53"/>
      <c r="N23" s="53"/>
      <c r="O23" s="1"/>
    </row>
    <row r="24" spans="1:15" ht="15.75" thickBot="1" x14ac:dyDescent="0.3">
      <c r="A24" s="358" t="s">
        <v>31</v>
      </c>
      <c r="B24" s="359"/>
      <c r="C24" s="55">
        <f>C22/N22</f>
        <v>9.1309971777986831E-2</v>
      </c>
      <c r="D24" s="54">
        <f>D22/N22</f>
        <v>0.18885230479774223</v>
      </c>
      <c r="E24" s="55">
        <f>E22/N22</f>
        <v>7.9315616180620885E-2</v>
      </c>
      <c r="F24" s="54">
        <f>F22/N22</f>
        <v>9.2250705550329257E-2</v>
      </c>
      <c r="G24" s="55">
        <f>G22/N22</f>
        <v>7.5141110065851363E-2</v>
      </c>
      <c r="H24" s="54">
        <f>H22/N22</f>
        <v>0.18332549388523048</v>
      </c>
      <c r="I24" s="55">
        <f>I22/N22</f>
        <v>3.3454844778927566E-2</v>
      </c>
      <c r="J24" s="54">
        <f>J22/N22</f>
        <v>8.3313734713076196E-2</v>
      </c>
      <c r="K24" s="55">
        <f>K22/N22</f>
        <v>8.0785512699905929E-2</v>
      </c>
      <c r="L24" s="54">
        <f>L22/N22</f>
        <v>4.7389463781749762E-2</v>
      </c>
      <c r="M24" s="251">
        <f>M22/N22</f>
        <v>4.4861241768579495E-2</v>
      </c>
      <c r="N24" s="54">
        <f>N22/N22</f>
        <v>1</v>
      </c>
      <c r="O24" s="1"/>
    </row>
    <row r="25" spans="1:15" ht="15.75" thickBot="1" x14ac:dyDescent="0.3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"/>
    </row>
    <row r="26" spans="1:15" ht="15.75" thickBot="1" x14ac:dyDescent="0.3">
      <c r="A26" s="323" t="s">
        <v>0</v>
      </c>
      <c r="B26" s="325" t="s">
        <v>1</v>
      </c>
      <c r="C26" s="335" t="s">
        <v>90</v>
      </c>
      <c r="D26" s="366"/>
      <c r="E26" s="366"/>
      <c r="F26" s="366"/>
      <c r="G26" s="367"/>
      <c r="H26" s="333" t="s">
        <v>3</v>
      </c>
      <c r="I26" s="1"/>
      <c r="J26" s="1"/>
      <c r="K26" s="1"/>
      <c r="L26" s="1"/>
      <c r="M26" s="1"/>
      <c r="N26" s="1"/>
      <c r="O26" s="1"/>
    </row>
    <row r="27" spans="1:15" ht="15.75" thickBot="1" x14ac:dyDescent="0.3">
      <c r="A27" s="324"/>
      <c r="B27" s="326"/>
      <c r="C27" s="245" t="s">
        <v>11</v>
      </c>
      <c r="D27" s="246" t="s">
        <v>32</v>
      </c>
      <c r="E27" s="245" t="s">
        <v>7</v>
      </c>
      <c r="F27" s="246" t="s">
        <v>9</v>
      </c>
      <c r="G27" s="241" t="s">
        <v>4</v>
      </c>
      <c r="H27" s="365"/>
      <c r="I27" s="1"/>
      <c r="J27" s="104"/>
      <c r="K27" s="354" t="s">
        <v>33</v>
      </c>
      <c r="L27" s="355"/>
      <c r="M27" s="148">
        <f>N22</f>
        <v>17008</v>
      </c>
      <c r="N27" s="149">
        <f>M27/M29</f>
        <v>0.96009031893875252</v>
      </c>
      <c r="O27" s="1"/>
    </row>
    <row r="28" spans="1:15" ht="15.75" thickBot="1" x14ac:dyDescent="0.3">
      <c r="A28" s="26">
        <v>19</v>
      </c>
      <c r="B28" s="249" t="s">
        <v>34</v>
      </c>
      <c r="C28" s="147">
        <v>384</v>
      </c>
      <c r="D28" s="57">
        <v>181</v>
      </c>
      <c r="E28" s="256">
        <v>64</v>
      </c>
      <c r="F28" s="257">
        <v>78</v>
      </c>
      <c r="G28" s="147">
        <v>0</v>
      </c>
      <c r="H28" s="57">
        <f>SUM(C28:G28)</f>
        <v>707</v>
      </c>
      <c r="I28" s="1"/>
      <c r="J28" s="104"/>
      <c r="K28" s="354" t="s">
        <v>34</v>
      </c>
      <c r="L28" s="355"/>
      <c r="M28" s="147">
        <f>H28</f>
        <v>707</v>
      </c>
      <c r="N28" s="150">
        <f>M28/M29</f>
        <v>3.990968106124753E-2</v>
      </c>
      <c r="O28" s="1"/>
    </row>
    <row r="29" spans="1:15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54" t="s">
        <v>3</v>
      </c>
      <c r="L29" s="355"/>
      <c r="M29" s="151">
        <f>M27+M28</f>
        <v>17715</v>
      </c>
      <c r="N29" s="152">
        <f>M29/M29</f>
        <v>1</v>
      </c>
      <c r="O29" s="1"/>
    </row>
    <row r="30" spans="1:15" ht="15.75" thickBot="1" x14ac:dyDescent="0.3">
      <c r="A30" s="363" t="s">
        <v>35</v>
      </c>
      <c r="B30" s="364"/>
      <c r="C30" s="27">
        <f>C28/H28</f>
        <v>0.54314002828854313</v>
      </c>
      <c r="D30" s="105">
        <f>D28/H28</f>
        <v>0.25601131541725602</v>
      </c>
      <c r="E30" s="27">
        <f>E28/H28</f>
        <v>9.0523338048090526E-2</v>
      </c>
      <c r="F30" s="105">
        <f>F28/H28</f>
        <v>0.11032531824611033</v>
      </c>
      <c r="G30" s="27">
        <f>G28/H28</f>
        <v>0</v>
      </c>
      <c r="H30" s="105">
        <f>H28/H28</f>
        <v>1</v>
      </c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14">
    <mergeCell ref="K28:L28"/>
    <mergeCell ref="K29:L29"/>
    <mergeCell ref="A30:B30"/>
    <mergeCell ref="A26:A27"/>
    <mergeCell ref="B26:B27"/>
    <mergeCell ref="K27:L27"/>
    <mergeCell ref="H26:H27"/>
    <mergeCell ref="C26:G26"/>
    <mergeCell ref="A24:B24"/>
    <mergeCell ref="N2:N3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/>
  </sheetViews>
  <sheetFormatPr defaultRowHeight="15" x14ac:dyDescent="0.25"/>
  <cols>
    <col min="1" max="1" width="4.5703125" customWidth="1"/>
    <col min="2" max="2" width="27.85546875" customWidth="1"/>
  </cols>
  <sheetData>
    <row r="1" spans="1:14" ht="38.25" customHeight="1" thickBot="1" x14ac:dyDescent="0.3">
      <c r="A1" s="160"/>
      <c r="B1" s="160"/>
      <c r="C1" s="368" t="s">
        <v>98</v>
      </c>
      <c r="D1" s="369"/>
      <c r="E1" s="369"/>
      <c r="F1" s="369"/>
      <c r="G1" s="369"/>
      <c r="H1" s="369"/>
      <c r="I1" s="369"/>
      <c r="J1" s="31"/>
      <c r="K1" s="31"/>
      <c r="L1" s="31"/>
      <c r="M1" s="31"/>
      <c r="N1" s="31"/>
    </row>
    <row r="2" spans="1:14" ht="15.75" customHeight="1" thickBot="1" x14ac:dyDescent="0.3">
      <c r="A2" s="346" t="s">
        <v>0</v>
      </c>
      <c r="B2" s="348" t="s">
        <v>1</v>
      </c>
      <c r="C2" s="370" t="s">
        <v>2</v>
      </c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39" t="s">
        <v>3</v>
      </c>
    </row>
    <row r="3" spans="1:14" ht="15.75" thickBot="1" x14ac:dyDescent="0.3">
      <c r="A3" s="347"/>
      <c r="B3" s="349"/>
      <c r="C3" s="85" t="s">
        <v>69</v>
      </c>
      <c r="D3" s="35" t="s">
        <v>4</v>
      </c>
      <c r="E3" s="60" t="s">
        <v>5</v>
      </c>
      <c r="F3" s="32" t="s">
        <v>6</v>
      </c>
      <c r="G3" s="61" t="s">
        <v>7</v>
      </c>
      <c r="H3" s="32" t="s">
        <v>8</v>
      </c>
      <c r="I3" s="23" t="s">
        <v>91</v>
      </c>
      <c r="J3" s="32" t="s">
        <v>9</v>
      </c>
      <c r="K3" s="82" t="s">
        <v>10</v>
      </c>
      <c r="L3" s="254" t="s">
        <v>117</v>
      </c>
      <c r="M3" s="61" t="s">
        <v>11</v>
      </c>
      <c r="N3" s="340"/>
    </row>
    <row r="4" spans="1:14" x14ac:dyDescent="0.25">
      <c r="A4" s="36">
        <v>1</v>
      </c>
      <c r="B4" s="37" t="s">
        <v>12</v>
      </c>
      <c r="C4" s="185">
        <v>189</v>
      </c>
      <c r="D4" s="187">
        <v>319</v>
      </c>
      <c r="E4" s="188">
        <v>100</v>
      </c>
      <c r="F4" s="187">
        <v>282</v>
      </c>
      <c r="G4" s="185">
        <v>38</v>
      </c>
      <c r="H4" s="187">
        <v>410</v>
      </c>
      <c r="I4" s="185">
        <v>60</v>
      </c>
      <c r="J4" s="37">
        <v>185</v>
      </c>
      <c r="K4" s="185">
        <v>149</v>
      </c>
      <c r="L4" s="187">
        <v>48</v>
      </c>
      <c r="M4" s="185">
        <v>121</v>
      </c>
      <c r="N4" s="157">
        <f t="shared" ref="N4:N20" si="0">SUM(C4:M4)</f>
        <v>1901</v>
      </c>
    </row>
    <row r="5" spans="1:14" x14ac:dyDescent="0.25">
      <c r="A5" s="38">
        <v>2</v>
      </c>
      <c r="B5" s="39" t="s">
        <v>13</v>
      </c>
      <c r="C5" s="62">
        <v>0</v>
      </c>
      <c r="D5" s="69">
        <v>193</v>
      </c>
      <c r="E5" s="62">
        <v>0</v>
      </c>
      <c r="F5" s="69">
        <v>43</v>
      </c>
      <c r="G5" s="62">
        <v>0</v>
      </c>
      <c r="H5" s="69">
        <v>266</v>
      </c>
      <c r="I5" s="62">
        <v>0</v>
      </c>
      <c r="J5" s="39">
        <v>29</v>
      </c>
      <c r="K5" s="62">
        <v>0</v>
      </c>
      <c r="L5" s="69">
        <v>0</v>
      </c>
      <c r="M5" s="62">
        <v>0</v>
      </c>
      <c r="N5" s="39">
        <f t="shared" si="0"/>
        <v>531</v>
      </c>
    </row>
    <row r="6" spans="1:14" x14ac:dyDescent="0.25">
      <c r="A6" s="38">
        <v>3</v>
      </c>
      <c r="B6" s="39" t="s">
        <v>14</v>
      </c>
      <c r="C6" s="62">
        <v>95</v>
      </c>
      <c r="D6" s="69">
        <v>343</v>
      </c>
      <c r="E6" s="155">
        <v>153</v>
      </c>
      <c r="F6" s="69">
        <v>305</v>
      </c>
      <c r="G6" s="62">
        <v>30</v>
      </c>
      <c r="H6" s="69">
        <v>379</v>
      </c>
      <c r="I6" s="62">
        <v>66</v>
      </c>
      <c r="J6" s="39">
        <v>330</v>
      </c>
      <c r="K6" s="62">
        <v>203</v>
      </c>
      <c r="L6" s="69">
        <v>88</v>
      </c>
      <c r="M6" s="62">
        <v>162</v>
      </c>
      <c r="N6" s="71">
        <f>SUM(C6:M6)</f>
        <v>2154</v>
      </c>
    </row>
    <row r="7" spans="1:14" x14ac:dyDescent="0.25">
      <c r="A7" s="38">
        <v>4</v>
      </c>
      <c r="B7" s="39" t="s">
        <v>15</v>
      </c>
      <c r="C7" s="62">
        <v>0</v>
      </c>
      <c r="D7" s="69">
        <v>0</v>
      </c>
      <c r="E7" s="62">
        <v>0</v>
      </c>
      <c r="F7" s="69">
        <v>0</v>
      </c>
      <c r="G7" s="62">
        <v>0</v>
      </c>
      <c r="H7" s="40">
        <v>0</v>
      </c>
      <c r="I7" s="62">
        <v>0</v>
      </c>
      <c r="J7" s="39">
        <v>0</v>
      </c>
      <c r="K7" s="62">
        <v>0</v>
      </c>
      <c r="L7" s="69">
        <v>0</v>
      </c>
      <c r="M7" s="62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2">
        <v>0</v>
      </c>
      <c r="D8" s="69">
        <v>0</v>
      </c>
      <c r="E8" s="62">
        <v>0</v>
      </c>
      <c r="F8" s="69">
        <v>0</v>
      </c>
      <c r="G8" s="62">
        <v>0</v>
      </c>
      <c r="H8" s="40">
        <v>0</v>
      </c>
      <c r="I8" s="62">
        <v>0</v>
      </c>
      <c r="J8" s="39">
        <v>0</v>
      </c>
      <c r="K8" s="62">
        <v>0</v>
      </c>
      <c r="L8" s="69">
        <v>0</v>
      </c>
      <c r="M8" s="62">
        <v>0</v>
      </c>
      <c r="N8" s="39">
        <f t="shared" si="0"/>
        <v>0</v>
      </c>
    </row>
    <row r="9" spans="1:14" x14ac:dyDescent="0.25">
      <c r="A9" s="38">
        <v>6</v>
      </c>
      <c r="B9" s="39" t="s">
        <v>17</v>
      </c>
      <c r="C9" s="62">
        <v>0</v>
      </c>
      <c r="D9" s="69">
        <v>0</v>
      </c>
      <c r="E9" s="62">
        <v>0</v>
      </c>
      <c r="F9" s="69">
        <v>0</v>
      </c>
      <c r="G9" s="62">
        <v>0</v>
      </c>
      <c r="H9" s="69">
        <v>0</v>
      </c>
      <c r="I9" s="62">
        <v>0</v>
      </c>
      <c r="J9" s="39">
        <v>0</v>
      </c>
      <c r="K9" s="62">
        <v>0</v>
      </c>
      <c r="L9" s="69">
        <v>0</v>
      </c>
      <c r="M9" s="62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62">
        <v>7</v>
      </c>
      <c r="D10" s="69">
        <v>1</v>
      </c>
      <c r="E10" s="155">
        <v>2</v>
      </c>
      <c r="F10" s="69">
        <v>0</v>
      </c>
      <c r="G10" s="62">
        <v>0</v>
      </c>
      <c r="H10" s="69">
        <v>1</v>
      </c>
      <c r="I10" s="62">
        <v>0</v>
      </c>
      <c r="J10" s="39">
        <v>2</v>
      </c>
      <c r="K10" s="62">
        <v>0</v>
      </c>
      <c r="L10" s="69">
        <v>0</v>
      </c>
      <c r="M10" s="62">
        <v>0</v>
      </c>
      <c r="N10" s="39">
        <f t="shared" si="0"/>
        <v>13</v>
      </c>
    </row>
    <row r="11" spans="1:14" x14ac:dyDescent="0.25">
      <c r="A11" s="38">
        <v>8</v>
      </c>
      <c r="B11" s="39" t="s">
        <v>19</v>
      </c>
      <c r="C11" s="62">
        <v>14</v>
      </c>
      <c r="D11" s="69">
        <v>21</v>
      </c>
      <c r="E11" s="155">
        <v>26</v>
      </c>
      <c r="F11" s="69">
        <v>71</v>
      </c>
      <c r="G11" s="62">
        <v>3</v>
      </c>
      <c r="H11" s="69">
        <v>69</v>
      </c>
      <c r="I11" s="62">
        <v>10</v>
      </c>
      <c r="J11" s="39">
        <v>25</v>
      </c>
      <c r="K11" s="62">
        <v>29</v>
      </c>
      <c r="L11" s="69">
        <v>17</v>
      </c>
      <c r="M11" s="62">
        <v>19</v>
      </c>
      <c r="N11" s="39">
        <f t="shared" si="0"/>
        <v>304</v>
      </c>
    </row>
    <row r="12" spans="1:14" x14ac:dyDescent="0.25">
      <c r="A12" s="38">
        <v>9</v>
      </c>
      <c r="B12" s="39" t="s">
        <v>20</v>
      </c>
      <c r="C12" s="62">
        <v>232</v>
      </c>
      <c r="D12" s="65">
        <v>210</v>
      </c>
      <c r="E12" s="62">
        <v>189</v>
      </c>
      <c r="F12" s="69">
        <v>183</v>
      </c>
      <c r="G12" s="62">
        <v>25</v>
      </c>
      <c r="H12" s="69">
        <v>185</v>
      </c>
      <c r="I12" s="62">
        <v>13</v>
      </c>
      <c r="J12" s="39">
        <v>186</v>
      </c>
      <c r="K12" s="62">
        <v>85</v>
      </c>
      <c r="L12" s="69">
        <v>110</v>
      </c>
      <c r="M12" s="62">
        <v>61</v>
      </c>
      <c r="N12" s="71">
        <f t="shared" si="0"/>
        <v>1479</v>
      </c>
    </row>
    <row r="13" spans="1:14" x14ac:dyDescent="0.25">
      <c r="A13" s="38">
        <v>10</v>
      </c>
      <c r="B13" s="39" t="s">
        <v>21</v>
      </c>
      <c r="C13" s="62">
        <v>471</v>
      </c>
      <c r="D13" s="65">
        <v>1074</v>
      </c>
      <c r="E13" s="155">
        <v>1021</v>
      </c>
      <c r="F13" s="65">
        <v>1028</v>
      </c>
      <c r="G13" s="62">
        <v>425</v>
      </c>
      <c r="H13" s="65">
        <v>1303</v>
      </c>
      <c r="I13" s="155">
        <v>1221</v>
      </c>
      <c r="J13" s="71">
        <v>1227</v>
      </c>
      <c r="K13" s="155">
        <v>871</v>
      </c>
      <c r="L13" s="65">
        <v>802</v>
      </c>
      <c r="M13" s="155">
        <v>774</v>
      </c>
      <c r="N13" s="71">
        <f t="shared" si="0"/>
        <v>10217</v>
      </c>
    </row>
    <row r="14" spans="1:14" x14ac:dyDescent="0.25">
      <c r="A14" s="38">
        <v>11</v>
      </c>
      <c r="B14" s="39" t="s">
        <v>22</v>
      </c>
      <c r="C14" s="62">
        <v>0</v>
      </c>
      <c r="D14" s="69">
        <v>4</v>
      </c>
      <c r="E14" s="62">
        <v>0</v>
      </c>
      <c r="F14" s="69">
        <v>0</v>
      </c>
      <c r="G14" s="62">
        <v>0</v>
      </c>
      <c r="H14" s="40">
        <v>0</v>
      </c>
      <c r="I14" s="62">
        <v>0</v>
      </c>
      <c r="J14" s="39">
        <v>0</v>
      </c>
      <c r="K14" s="62">
        <v>0</v>
      </c>
      <c r="L14" s="69">
        <v>0</v>
      </c>
      <c r="M14" s="62">
        <v>0</v>
      </c>
      <c r="N14" s="39">
        <f t="shared" si="0"/>
        <v>4</v>
      </c>
    </row>
    <row r="15" spans="1:14" x14ac:dyDescent="0.25">
      <c r="A15" s="38">
        <v>12</v>
      </c>
      <c r="B15" s="39" t="s">
        <v>23</v>
      </c>
      <c r="C15" s="62">
        <v>0</v>
      </c>
      <c r="D15" s="69">
        <v>0</v>
      </c>
      <c r="E15" s="62">
        <v>0</v>
      </c>
      <c r="F15" s="69">
        <v>0</v>
      </c>
      <c r="G15" s="62">
        <v>0</v>
      </c>
      <c r="H15" s="40">
        <v>0</v>
      </c>
      <c r="I15" s="62">
        <v>0</v>
      </c>
      <c r="J15" s="39">
        <v>0</v>
      </c>
      <c r="K15" s="62">
        <v>0</v>
      </c>
      <c r="L15" s="69">
        <v>0</v>
      </c>
      <c r="M15" s="62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62">
        <v>10</v>
      </c>
      <c r="D16" s="69">
        <v>18</v>
      </c>
      <c r="E16" s="62">
        <v>18</v>
      </c>
      <c r="F16" s="65">
        <v>20</v>
      </c>
      <c r="G16" s="62">
        <v>6</v>
      </c>
      <c r="H16" s="69">
        <v>23</v>
      </c>
      <c r="I16" s="62">
        <v>0</v>
      </c>
      <c r="J16" s="39">
        <v>26</v>
      </c>
      <c r="K16" s="62">
        <v>27</v>
      </c>
      <c r="L16" s="69">
        <v>3</v>
      </c>
      <c r="M16" s="62">
        <v>0</v>
      </c>
      <c r="N16" s="39">
        <f t="shared" si="0"/>
        <v>151</v>
      </c>
    </row>
    <row r="17" spans="1:14" x14ac:dyDescent="0.25">
      <c r="A17" s="38">
        <v>14</v>
      </c>
      <c r="B17" s="39" t="s">
        <v>25</v>
      </c>
      <c r="C17" s="62">
        <v>0</v>
      </c>
      <c r="D17" s="69">
        <v>2</v>
      </c>
      <c r="E17" s="62">
        <v>0</v>
      </c>
      <c r="F17" s="69">
        <v>0</v>
      </c>
      <c r="G17" s="62">
        <v>0</v>
      </c>
      <c r="H17" s="69">
        <v>0</v>
      </c>
      <c r="I17" s="62">
        <v>0</v>
      </c>
      <c r="J17" s="39">
        <v>0</v>
      </c>
      <c r="K17" s="62">
        <v>0</v>
      </c>
      <c r="L17" s="69">
        <v>0</v>
      </c>
      <c r="M17" s="62">
        <v>0</v>
      </c>
      <c r="N17" s="39">
        <f t="shared" si="0"/>
        <v>2</v>
      </c>
    </row>
    <row r="18" spans="1:14" x14ac:dyDescent="0.25">
      <c r="A18" s="38">
        <v>15</v>
      </c>
      <c r="B18" s="39" t="s">
        <v>26</v>
      </c>
      <c r="C18" s="62">
        <v>3</v>
      </c>
      <c r="D18" s="69">
        <v>0</v>
      </c>
      <c r="E18" s="62">
        <v>0</v>
      </c>
      <c r="F18" s="69">
        <v>0</v>
      </c>
      <c r="G18" s="62">
        <v>0</v>
      </c>
      <c r="H18" s="69">
        <v>0</v>
      </c>
      <c r="I18" s="62">
        <v>0</v>
      </c>
      <c r="J18" s="39">
        <v>0</v>
      </c>
      <c r="K18" s="62">
        <v>0</v>
      </c>
      <c r="L18" s="69">
        <v>0</v>
      </c>
      <c r="M18" s="62">
        <v>0</v>
      </c>
      <c r="N18" s="39">
        <f t="shared" si="0"/>
        <v>3</v>
      </c>
    </row>
    <row r="19" spans="1:14" x14ac:dyDescent="0.25">
      <c r="A19" s="38">
        <v>16</v>
      </c>
      <c r="B19" s="39" t="s">
        <v>27</v>
      </c>
      <c r="C19" s="62">
        <v>3</v>
      </c>
      <c r="D19" s="69">
        <v>0</v>
      </c>
      <c r="E19" s="62">
        <v>1</v>
      </c>
      <c r="F19" s="69">
        <v>0</v>
      </c>
      <c r="G19" s="62">
        <v>0</v>
      </c>
      <c r="H19" s="40">
        <v>0</v>
      </c>
      <c r="I19" s="62">
        <v>0</v>
      </c>
      <c r="J19" s="39">
        <v>2</v>
      </c>
      <c r="K19" s="62">
        <v>0</v>
      </c>
      <c r="L19" s="69">
        <v>0</v>
      </c>
      <c r="M19" s="62">
        <v>0</v>
      </c>
      <c r="N19" s="39">
        <f t="shared" si="0"/>
        <v>6</v>
      </c>
    </row>
    <row r="20" spans="1:14" x14ac:dyDescent="0.25">
      <c r="A20" s="38">
        <v>17</v>
      </c>
      <c r="B20" s="39" t="s">
        <v>28</v>
      </c>
      <c r="C20" s="62">
        <v>0</v>
      </c>
      <c r="D20" s="69">
        <v>0</v>
      </c>
      <c r="E20" s="62">
        <v>0</v>
      </c>
      <c r="F20" s="69">
        <v>0</v>
      </c>
      <c r="G20" s="62">
        <v>0</v>
      </c>
      <c r="H20" s="40">
        <v>0</v>
      </c>
      <c r="I20" s="62">
        <v>0</v>
      </c>
      <c r="J20" s="39">
        <v>0</v>
      </c>
      <c r="K20" s="62">
        <v>0</v>
      </c>
      <c r="L20" s="69">
        <v>0</v>
      </c>
      <c r="M20" s="62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186">
        <v>33</v>
      </c>
      <c r="D21" s="163">
        <v>188</v>
      </c>
      <c r="E21" s="186">
        <v>89</v>
      </c>
      <c r="F21" s="154">
        <v>199</v>
      </c>
      <c r="G21" s="186">
        <v>3</v>
      </c>
      <c r="H21" s="163">
        <v>189</v>
      </c>
      <c r="I21" s="186">
        <v>21</v>
      </c>
      <c r="J21" s="42">
        <v>35</v>
      </c>
      <c r="K21" s="186">
        <v>60</v>
      </c>
      <c r="L21" s="163">
        <v>9</v>
      </c>
      <c r="M21" s="186">
        <v>38</v>
      </c>
      <c r="N21" s="158">
        <f>SUM(C21:M21)</f>
        <v>864</v>
      </c>
    </row>
    <row r="22" spans="1:14" ht="15.75" thickBot="1" x14ac:dyDescent="0.3">
      <c r="A22" s="43"/>
      <c r="B22" s="44" t="s">
        <v>37</v>
      </c>
      <c r="C22" s="63">
        <f t="shared" ref="C22:M22" si="1">SUM(C4:C21)</f>
        <v>1057</v>
      </c>
      <c r="D22" s="49">
        <f t="shared" si="1"/>
        <v>2373</v>
      </c>
      <c r="E22" s="91">
        <f t="shared" si="1"/>
        <v>1599</v>
      </c>
      <c r="F22" s="49">
        <f t="shared" si="1"/>
        <v>2131</v>
      </c>
      <c r="G22" s="64">
        <f t="shared" si="1"/>
        <v>530</v>
      </c>
      <c r="H22" s="49">
        <f t="shared" si="1"/>
        <v>2825</v>
      </c>
      <c r="I22" s="63">
        <f t="shared" si="1"/>
        <v>1391</v>
      </c>
      <c r="J22" s="49">
        <f t="shared" si="1"/>
        <v>2047</v>
      </c>
      <c r="K22" s="91">
        <f>SUM(K4:K21)</f>
        <v>1424</v>
      </c>
      <c r="L22" s="49">
        <f t="shared" si="1"/>
        <v>1077</v>
      </c>
      <c r="M22" s="91">
        <f t="shared" si="1"/>
        <v>1175</v>
      </c>
      <c r="N22" s="46">
        <f>SUM(C22:M22)</f>
        <v>17629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52" t="s">
        <v>31</v>
      </c>
      <c r="B24" s="353"/>
      <c r="C24" s="55">
        <f>C22/N22</f>
        <v>5.9958023710930855E-2</v>
      </c>
      <c r="D24" s="54">
        <f>D22/N22</f>
        <v>0.13460774859606331</v>
      </c>
      <c r="E24" s="55">
        <f>E22/N22</f>
        <v>9.0702819218333425E-2</v>
      </c>
      <c r="F24" s="54">
        <f>F22/N22</f>
        <v>0.12088036757615293</v>
      </c>
      <c r="G24" s="55">
        <f>G22/N22</f>
        <v>3.0064098927902887E-2</v>
      </c>
      <c r="H24" s="54">
        <f>H22/N22</f>
        <v>0.16024731975721823</v>
      </c>
      <c r="I24" s="55">
        <f>I22/N22</f>
        <v>7.8904078507005496E-2</v>
      </c>
      <c r="J24" s="54">
        <f>J22/N22</f>
        <v>0.11611549151965511</v>
      </c>
      <c r="K24" s="55">
        <f>K22/N22</f>
        <v>8.0775994100629647E-2</v>
      </c>
      <c r="L24" s="54">
        <f>L22/N22</f>
        <v>6.1092518010096998E-2</v>
      </c>
      <c r="M24" s="55">
        <f>M22/N22</f>
        <v>6.6651540076011123E-2</v>
      </c>
      <c r="N24" s="54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customHeight="1" thickBot="1" x14ac:dyDescent="0.3">
      <c r="A26" s="323" t="s">
        <v>0</v>
      </c>
      <c r="B26" s="329" t="s">
        <v>1</v>
      </c>
      <c r="C26" s="335" t="s">
        <v>90</v>
      </c>
      <c r="D26" s="366"/>
      <c r="E26" s="366"/>
      <c r="F26" s="366"/>
      <c r="G26" s="337"/>
      <c r="H26" s="333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4"/>
      <c r="B27" s="330"/>
      <c r="C27" s="241" t="s">
        <v>11</v>
      </c>
      <c r="D27" s="258" t="s">
        <v>32</v>
      </c>
      <c r="E27" s="241" t="s">
        <v>7</v>
      </c>
      <c r="F27" s="258" t="s">
        <v>9</v>
      </c>
      <c r="G27" s="241" t="s">
        <v>4</v>
      </c>
      <c r="H27" s="338"/>
      <c r="I27" s="1"/>
      <c r="J27" s="104"/>
      <c r="K27" s="356" t="s">
        <v>33</v>
      </c>
      <c r="L27" s="357"/>
      <c r="M27" s="148">
        <f>N22</f>
        <v>17629</v>
      </c>
      <c r="N27" s="149">
        <f>M27/M29</f>
        <v>0.97193736905943329</v>
      </c>
    </row>
    <row r="28" spans="1:14" ht="15.75" thickBot="1" x14ac:dyDescent="0.3">
      <c r="A28" s="26">
        <v>19</v>
      </c>
      <c r="B28" s="170" t="s">
        <v>34</v>
      </c>
      <c r="C28" s="253">
        <f>74+106</f>
        <v>180</v>
      </c>
      <c r="D28" s="57">
        <f>264+30</f>
        <v>294</v>
      </c>
      <c r="E28" s="259">
        <f>20+3</f>
        <v>23</v>
      </c>
      <c r="F28" s="257">
        <f>10+2</f>
        <v>12</v>
      </c>
      <c r="G28" s="147">
        <v>0</v>
      </c>
      <c r="H28" s="57">
        <f>SUM(C28:G28)</f>
        <v>509</v>
      </c>
      <c r="I28" s="1"/>
      <c r="J28" s="104"/>
      <c r="K28" s="354" t="s">
        <v>34</v>
      </c>
      <c r="L28" s="355"/>
      <c r="M28" s="147">
        <f>H28</f>
        <v>509</v>
      </c>
      <c r="N28" s="150">
        <f>M28/M29</f>
        <v>2.8062630940566765E-2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41" t="s">
        <v>3</v>
      </c>
      <c r="L29" s="342"/>
      <c r="M29" s="151">
        <f>M27+M28</f>
        <v>18138</v>
      </c>
      <c r="N29" s="152">
        <f>M29/M29</f>
        <v>1</v>
      </c>
    </row>
    <row r="30" spans="1:14" ht="15.75" thickBot="1" x14ac:dyDescent="0.3">
      <c r="A30" s="317" t="s">
        <v>35</v>
      </c>
      <c r="B30" s="318"/>
      <c r="C30" s="27">
        <f>C28/H28</f>
        <v>0.35363457760314343</v>
      </c>
      <c r="D30" s="105">
        <f>D28/H28</f>
        <v>0.57760314341846763</v>
      </c>
      <c r="E30" s="27">
        <f>E28/H28</f>
        <v>4.5186640471512773E-2</v>
      </c>
      <c r="F30" s="105">
        <f>F28/H28</f>
        <v>2.3575638506876228E-2</v>
      </c>
      <c r="G30" s="27">
        <f>G28/H28</f>
        <v>0</v>
      </c>
      <c r="H30" s="105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7109375" customWidth="1"/>
    <col min="2" max="2" width="27.85546875" customWidth="1"/>
  </cols>
  <sheetData>
    <row r="1" spans="1:14" ht="37.5" customHeight="1" thickBot="1" x14ac:dyDescent="0.3">
      <c r="A1" s="31"/>
      <c r="B1" s="31"/>
      <c r="C1" s="343" t="s">
        <v>99</v>
      </c>
      <c r="D1" s="344"/>
      <c r="E1" s="344"/>
      <c r="F1" s="344"/>
      <c r="G1" s="344"/>
      <c r="H1" s="344"/>
      <c r="I1" s="344"/>
      <c r="J1" s="345"/>
      <c r="K1" s="345"/>
      <c r="L1" s="31"/>
      <c r="M1" s="31"/>
      <c r="N1" s="222" t="s">
        <v>36</v>
      </c>
    </row>
    <row r="2" spans="1:14" ht="15.75" thickBot="1" x14ac:dyDescent="0.3">
      <c r="A2" s="346" t="s">
        <v>0</v>
      </c>
      <c r="B2" s="348" t="s">
        <v>1</v>
      </c>
      <c r="C2" s="372" t="s">
        <v>2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39" t="s">
        <v>3</v>
      </c>
    </row>
    <row r="3" spans="1:14" ht="15.75" thickBot="1" x14ac:dyDescent="0.3">
      <c r="A3" s="347"/>
      <c r="B3" s="349"/>
      <c r="C3" s="85" t="s">
        <v>69</v>
      </c>
      <c r="D3" s="35" t="s">
        <v>4</v>
      </c>
      <c r="E3" s="34" t="s">
        <v>5</v>
      </c>
      <c r="F3" s="35" t="s">
        <v>6</v>
      </c>
      <c r="G3" s="34" t="s">
        <v>7</v>
      </c>
      <c r="H3" s="35" t="s">
        <v>8</v>
      </c>
      <c r="I3" s="23" t="s">
        <v>91</v>
      </c>
      <c r="J3" s="35" t="s">
        <v>9</v>
      </c>
      <c r="K3" s="83" t="s">
        <v>38</v>
      </c>
      <c r="L3" s="24" t="s">
        <v>117</v>
      </c>
      <c r="M3" s="60" t="s">
        <v>11</v>
      </c>
      <c r="N3" s="340"/>
    </row>
    <row r="4" spans="1:14" x14ac:dyDescent="0.25">
      <c r="A4" s="36">
        <v>1</v>
      </c>
      <c r="B4" s="37" t="s">
        <v>12</v>
      </c>
      <c r="C4" s="153">
        <v>7153</v>
      </c>
      <c r="D4" s="87">
        <v>12513</v>
      </c>
      <c r="E4" s="153">
        <v>12100</v>
      </c>
      <c r="F4" s="87">
        <v>4829</v>
      </c>
      <c r="G4" s="153">
        <v>5893</v>
      </c>
      <c r="H4" s="87">
        <v>16379</v>
      </c>
      <c r="I4" s="153">
        <v>2143</v>
      </c>
      <c r="J4" s="87">
        <v>14309</v>
      </c>
      <c r="K4" s="153">
        <v>2426</v>
      </c>
      <c r="L4" s="87">
        <v>2255</v>
      </c>
      <c r="M4" s="188">
        <v>5228</v>
      </c>
      <c r="N4" s="157">
        <f t="shared" ref="N4:N21" si="0">SUM(C4:M4)</f>
        <v>85228</v>
      </c>
    </row>
    <row r="5" spans="1:14" x14ac:dyDescent="0.25">
      <c r="A5" s="38">
        <v>2</v>
      </c>
      <c r="B5" s="39" t="s">
        <v>13</v>
      </c>
      <c r="C5" s="68">
        <v>0</v>
      </c>
      <c r="D5" s="69">
        <v>1850</v>
      </c>
      <c r="E5" s="68">
        <v>0</v>
      </c>
      <c r="F5" s="69">
        <v>471</v>
      </c>
      <c r="G5" s="68">
        <v>0</v>
      </c>
      <c r="H5" s="65">
        <v>3072</v>
      </c>
      <c r="I5" s="68">
        <v>0</v>
      </c>
      <c r="J5" s="69">
        <v>167</v>
      </c>
      <c r="K5" s="68">
        <v>0</v>
      </c>
      <c r="L5" s="69">
        <v>0</v>
      </c>
      <c r="M5" s="62">
        <v>0</v>
      </c>
      <c r="N5" s="71">
        <f t="shared" si="0"/>
        <v>5560</v>
      </c>
    </row>
    <row r="6" spans="1:14" x14ac:dyDescent="0.25">
      <c r="A6" s="38">
        <v>3</v>
      </c>
      <c r="B6" s="39" t="s">
        <v>14</v>
      </c>
      <c r="C6" s="80">
        <v>10636</v>
      </c>
      <c r="D6" s="65">
        <v>36261</v>
      </c>
      <c r="E6" s="80">
        <v>9054</v>
      </c>
      <c r="F6" s="65">
        <v>21586</v>
      </c>
      <c r="G6" s="80">
        <v>6608</v>
      </c>
      <c r="H6" s="65">
        <v>28143</v>
      </c>
      <c r="I6" s="80">
        <v>3977</v>
      </c>
      <c r="J6" s="65">
        <v>14860</v>
      </c>
      <c r="K6" s="80">
        <v>18639</v>
      </c>
      <c r="L6" s="65">
        <v>4927</v>
      </c>
      <c r="M6" s="155">
        <v>11682</v>
      </c>
      <c r="N6" s="71">
        <f t="shared" si="0"/>
        <v>166373</v>
      </c>
    </row>
    <row r="7" spans="1:14" x14ac:dyDescent="0.25">
      <c r="A7" s="38">
        <v>4</v>
      </c>
      <c r="B7" s="39" t="s">
        <v>15</v>
      </c>
      <c r="C7" s="68">
        <v>0</v>
      </c>
      <c r="D7" s="69">
        <v>0</v>
      </c>
      <c r="E7" s="68">
        <v>0</v>
      </c>
      <c r="F7" s="69">
        <v>0</v>
      </c>
      <c r="G7" s="68">
        <v>0</v>
      </c>
      <c r="H7" s="69">
        <v>0</v>
      </c>
      <c r="I7" s="68">
        <v>0</v>
      </c>
      <c r="J7" s="69">
        <v>0</v>
      </c>
      <c r="K7" s="68">
        <v>0</v>
      </c>
      <c r="L7" s="69">
        <v>0</v>
      </c>
      <c r="M7" s="62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8">
        <v>0</v>
      </c>
      <c r="D8" s="69">
        <v>0</v>
      </c>
      <c r="E8" s="68">
        <v>0</v>
      </c>
      <c r="F8" s="69">
        <v>0</v>
      </c>
      <c r="G8" s="80">
        <v>0</v>
      </c>
      <c r="H8" s="69">
        <v>0</v>
      </c>
      <c r="I8" s="68">
        <v>0</v>
      </c>
      <c r="J8" s="69">
        <v>0</v>
      </c>
      <c r="K8" s="68">
        <v>0</v>
      </c>
      <c r="L8" s="69">
        <v>0</v>
      </c>
      <c r="M8" s="62">
        <v>0</v>
      </c>
      <c r="N8" s="71">
        <f t="shared" si="0"/>
        <v>0</v>
      </c>
    </row>
    <row r="9" spans="1:14" x14ac:dyDescent="0.25">
      <c r="A9" s="38">
        <v>6</v>
      </c>
      <c r="B9" s="39" t="s">
        <v>17</v>
      </c>
      <c r="C9" s="68">
        <v>0</v>
      </c>
      <c r="D9" s="65">
        <v>0</v>
      </c>
      <c r="E9" s="68">
        <v>0</v>
      </c>
      <c r="F9" s="69">
        <v>0</v>
      </c>
      <c r="G9" s="68">
        <v>0</v>
      </c>
      <c r="H9" s="65">
        <v>0</v>
      </c>
      <c r="I9" s="68">
        <v>0</v>
      </c>
      <c r="J9" s="69">
        <v>0</v>
      </c>
      <c r="K9" s="68">
        <v>0</v>
      </c>
      <c r="L9" s="69">
        <v>0</v>
      </c>
      <c r="M9" s="62">
        <v>0</v>
      </c>
      <c r="N9" s="71">
        <f t="shared" si="0"/>
        <v>0</v>
      </c>
    </row>
    <row r="10" spans="1:14" x14ac:dyDescent="0.25">
      <c r="A10" s="38">
        <v>7</v>
      </c>
      <c r="B10" s="39" t="s">
        <v>18</v>
      </c>
      <c r="C10" s="68">
        <v>788</v>
      </c>
      <c r="D10" s="65">
        <v>4000</v>
      </c>
      <c r="E10" s="68">
        <v>304</v>
      </c>
      <c r="F10" s="69">
        <v>0</v>
      </c>
      <c r="G10" s="80">
        <v>0</v>
      </c>
      <c r="H10" s="69">
        <v>580</v>
      </c>
      <c r="I10" s="68">
        <v>0</v>
      </c>
      <c r="J10" s="69">
        <v>504</v>
      </c>
      <c r="K10" s="68">
        <v>0</v>
      </c>
      <c r="L10" s="69">
        <v>0</v>
      </c>
      <c r="M10" s="62">
        <v>0</v>
      </c>
      <c r="N10" s="71">
        <f t="shared" si="0"/>
        <v>6176</v>
      </c>
    </row>
    <row r="11" spans="1:14" x14ac:dyDescent="0.25">
      <c r="A11" s="38">
        <v>8</v>
      </c>
      <c r="B11" s="39" t="s">
        <v>19</v>
      </c>
      <c r="C11" s="80">
        <v>20411</v>
      </c>
      <c r="D11" s="65">
        <v>15805</v>
      </c>
      <c r="E11" s="80">
        <v>1375</v>
      </c>
      <c r="F11" s="65">
        <v>12924</v>
      </c>
      <c r="G11" s="80">
        <v>2550</v>
      </c>
      <c r="H11" s="65">
        <v>6174</v>
      </c>
      <c r="I11" s="68">
        <v>385</v>
      </c>
      <c r="J11" s="65">
        <v>31007</v>
      </c>
      <c r="K11" s="80">
        <v>7613</v>
      </c>
      <c r="L11" s="65">
        <v>2921</v>
      </c>
      <c r="M11" s="155">
        <v>575</v>
      </c>
      <c r="N11" s="71">
        <f t="shared" si="0"/>
        <v>101740</v>
      </c>
    </row>
    <row r="12" spans="1:14" x14ac:dyDescent="0.25">
      <c r="A12" s="38">
        <v>9</v>
      </c>
      <c r="B12" s="39" t="s">
        <v>20</v>
      </c>
      <c r="C12" s="80">
        <v>62870</v>
      </c>
      <c r="D12" s="65">
        <v>18183</v>
      </c>
      <c r="E12" s="80">
        <v>6882</v>
      </c>
      <c r="F12" s="65">
        <v>5458</v>
      </c>
      <c r="G12" s="80">
        <v>19927</v>
      </c>
      <c r="H12" s="65">
        <v>8549</v>
      </c>
      <c r="I12" s="68">
        <v>230</v>
      </c>
      <c r="J12" s="65">
        <v>8041</v>
      </c>
      <c r="K12" s="80">
        <v>4790</v>
      </c>
      <c r="L12" s="65">
        <v>8326</v>
      </c>
      <c r="M12" s="155">
        <v>1851</v>
      </c>
      <c r="N12" s="71">
        <f t="shared" si="0"/>
        <v>145107</v>
      </c>
    </row>
    <row r="13" spans="1:14" x14ac:dyDescent="0.25">
      <c r="A13" s="38">
        <v>10</v>
      </c>
      <c r="B13" s="39" t="s">
        <v>21</v>
      </c>
      <c r="C13" s="80">
        <v>74009</v>
      </c>
      <c r="D13" s="65">
        <v>282339</v>
      </c>
      <c r="E13" s="80">
        <v>131349</v>
      </c>
      <c r="F13" s="65">
        <v>184159</v>
      </c>
      <c r="G13" s="80">
        <v>158771</v>
      </c>
      <c r="H13" s="65">
        <v>205541</v>
      </c>
      <c r="I13" s="80">
        <v>132914</v>
      </c>
      <c r="J13" s="65">
        <v>150431</v>
      </c>
      <c r="K13" s="80">
        <v>198999</v>
      </c>
      <c r="L13" s="65">
        <v>130524</v>
      </c>
      <c r="M13" s="155">
        <v>91524</v>
      </c>
      <c r="N13" s="71">
        <f t="shared" si="0"/>
        <v>1740560</v>
      </c>
    </row>
    <row r="14" spans="1:14" x14ac:dyDescent="0.25">
      <c r="A14" s="38">
        <v>11</v>
      </c>
      <c r="B14" s="39" t="s">
        <v>22</v>
      </c>
      <c r="C14" s="68">
        <v>0</v>
      </c>
      <c r="D14" s="65">
        <v>13708</v>
      </c>
      <c r="E14" s="80">
        <v>0</v>
      </c>
      <c r="F14" s="69">
        <v>0</v>
      </c>
      <c r="G14" s="68">
        <v>0</v>
      </c>
      <c r="H14" s="69">
        <v>0</v>
      </c>
      <c r="I14" s="68">
        <v>0</v>
      </c>
      <c r="J14" s="65">
        <v>0</v>
      </c>
      <c r="K14" s="68">
        <v>0</v>
      </c>
      <c r="L14" s="69">
        <v>0</v>
      </c>
      <c r="M14" s="62">
        <v>0</v>
      </c>
      <c r="N14" s="71">
        <f t="shared" si="0"/>
        <v>13708</v>
      </c>
    </row>
    <row r="15" spans="1:14" x14ac:dyDescent="0.25">
      <c r="A15" s="38">
        <v>12</v>
      </c>
      <c r="B15" s="39" t="s">
        <v>23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0</v>
      </c>
      <c r="I15" s="68">
        <v>0</v>
      </c>
      <c r="J15" s="69">
        <v>0</v>
      </c>
      <c r="K15" s="68">
        <v>0</v>
      </c>
      <c r="L15" s="69">
        <v>0</v>
      </c>
      <c r="M15" s="62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68">
        <v>373</v>
      </c>
      <c r="D16" s="65">
        <v>7798</v>
      </c>
      <c r="E16" s="80">
        <v>764</v>
      </c>
      <c r="F16" s="65">
        <v>18270</v>
      </c>
      <c r="G16" s="80">
        <v>6103</v>
      </c>
      <c r="H16" s="65">
        <v>1413</v>
      </c>
      <c r="I16" s="68">
        <v>0</v>
      </c>
      <c r="J16" s="65">
        <v>8545</v>
      </c>
      <c r="K16" s="80">
        <v>8412</v>
      </c>
      <c r="L16" s="69">
        <v>328</v>
      </c>
      <c r="M16" s="62">
        <v>0</v>
      </c>
      <c r="N16" s="71">
        <f t="shared" si="0"/>
        <v>52006</v>
      </c>
    </row>
    <row r="17" spans="1:14" x14ac:dyDescent="0.25">
      <c r="A17" s="38">
        <v>14</v>
      </c>
      <c r="B17" s="39" t="s">
        <v>25</v>
      </c>
      <c r="C17" s="68">
        <v>0</v>
      </c>
      <c r="D17" s="65">
        <v>1458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2">
        <v>0</v>
      </c>
      <c r="N17" s="71">
        <f t="shared" si="0"/>
        <v>1458</v>
      </c>
    </row>
    <row r="18" spans="1:14" x14ac:dyDescent="0.25">
      <c r="A18" s="38">
        <v>15</v>
      </c>
      <c r="B18" s="39" t="s">
        <v>26</v>
      </c>
      <c r="C18" s="80">
        <v>706</v>
      </c>
      <c r="D18" s="69">
        <v>0</v>
      </c>
      <c r="E18" s="68">
        <v>0</v>
      </c>
      <c r="F18" s="69">
        <v>0</v>
      </c>
      <c r="G18" s="68">
        <v>0</v>
      </c>
      <c r="H18" s="69">
        <v>0</v>
      </c>
      <c r="I18" s="68">
        <v>0</v>
      </c>
      <c r="J18" s="69">
        <v>0</v>
      </c>
      <c r="K18" s="68">
        <v>0</v>
      </c>
      <c r="L18" s="69">
        <v>0</v>
      </c>
      <c r="M18" s="62">
        <v>0</v>
      </c>
      <c r="N18" s="71">
        <f t="shared" si="0"/>
        <v>706</v>
      </c>
    </row>
    <row r="19" spans="1:14" x14ac:dyDescent="0.25">
      <c r="A19" s="38">
        <v>16</v>
      </c>
      <c r="B19" s="39" t="s">
        <v>27</v>
      </c>
      <c r="C19" s="80">
        <v>2</v>
      </c>
      <c r="D19" s="65">
        <v>0</v>
      </c>
      <c r="E19" s="68">
        <v>32</v>
      </c>
      <c r="F19" s="69">
        <v>0</v>
      </c>
      <c r="G19" s="68">
        <v>0</v>
      </c>
      <c r="H19" s="69">
        <v>0</v>
      </c>
      <c r="I19" s="68">
        <v>0</v>
      </c>
      <c r="J19" s="69">
        <v>877</v>
      </c>
      <c r="K19" s="68">
        <v>0</v>
      </c>
      <c r="L19" s="69">
        <v>0</v>
      </c>
      <c r="M19" s="62">
        <v>0</v>
      </c>
      <c r="N19" s="71">
        <f t="shared" si="0"/>
        <v>911</v>
      </c>
    </row>
    <row r="20" spans="1:14" x14ac:dyDescent="0.25">
      <c r="A20" s="38">
        <v>17</v>
      </c>
      <c r="B20" s="39" t="s">
        <v>28</v>
      </c>
      <c r="C20" s="68">
        <v>0</v>
      </c>
      <c r="D20" s="69">
        <v>0</v>
      </c>
      <c r="E20" s="68">
        <v>0</v>
      </c>
      <c r="F20" s="69">
        <v>0</v>
      </c>
      <c r="G20" s="68">
        <v>0</v>
      </c>
      <c r="H20" s="69">
        <v>0</v>
      </c>
      <c r="I20" s="68">
        <v>0</v>
      </c>
      <c r="J20" s="69">
        <v>0</v>
      </c>
      <c r="K20" s="68">
        <v>0</v>
      </c>
      <c r="L20" s="69">
        <v>0</v>
      </c>
      <c r="M20" s="62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89">
        <v>1024</v>
      </c>
      <c r="D21" s="154">
        <v>6993</v>
      </c>
      <c r="E21" s="81">
        <v>3165</v>
      </c>
      <c r="F21" s="154">
        <v>2778</v>
      </c>
      <c r="G21" s="89">
        <v>205</v>
      </c>
      <c r="H21" s="154">
        <v>3212</v>
      </c>
      <c r="I21" s="81">
        <v>279</v>
      </c>
      <c r="J21" s="154">
        <v>2414</v>
      </c>
      <c r="K21" s="89">
        <v>2611</v>
      </c>
      <c r="L21" s="154">
        <v>492</v>
      </c>
      <c r="M21" s="156">
        <v>303</v>
      </c>
      <c r="N21" s="158">
        <f t="shared" si="0"/>
        <v>23476</v>
      </c>
    </row>
    <row r="22" spans="1:14" ht="15.75" thickBot="1" x14ac:dyDescent="0.3">
      <c r="A22" s="43"/>
      <c r="B22" s="44" t="s">
        <v>30</v>
      </c>
      <c r="C22" s="48">
        <f t="shared" ref="C22:M22" si="1">SUM(C4:C21)</f>
        <v>177972</v>
      </c>
      <c r="D22" s="49">
        <f>SUM(D4:D21)</f>
        <v>400908</v>
      </c>
      <c r="E22" s="48">
        <f t="shared" si="1"/>
        <v>165025</v>
      </c>
      <c r="F22" s="49">
        <f t="shared" si="1"/>
        <v>250475</v>
      </c>
      <c r="G22" s="48">
        <f t="shared" si="1"/>
        <v>200057</v>
      </c>
      <c r="H22" s="49">
        <f t="shared" si="1"/>
        <v>273063</v>
      </c>
      <c r="I22" s="48">
        <f>SUM(I4:I21)</f>
        <v>139928</v>
      </c>
      <c r="J22" s="49">
        <f t="shared" si="1"/>
        <v>231155</v>
      </c>
      <c r="K22" s="95">
        <f t="shared" si="1"/>
        <v>243490</v>
      </c>
      <c r="L22" s="49">
        <f t="shared" si="1"/>
        <v>149773</v>
      </c>
      <c r="M22" s="63">
        <f t="shared" si="1"/>
        <v>111163</v>
      </c>
      <c r="N22" s="46">
        <f>SUM(N4:N21)</f>
        <v>2343009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59"/>
      <c r="J23" s="1"/>
      <c r="K23" s="1"/>
      <c r="L23" s="1"/>
      <c r="M23" s="1"/>
      <c r="N23" s="1"/>
    </row>
    <row r="24" spans="1:14" ht="15.75" thickBot="1" x14ac:dyDescent="0.3">
      <c r="A24" s="352" t="s">
        <v>31</v>
      </c>
      <c r="B24" s="353"/>
      <c r="C24" s="55">
        <f>C22/N22</f>
        <v>7.595873511369354E-2</v>
      </c>
      <c r="D24" s="54">
        <f>D22/N22</f>
        <v>0.17110817756141783</v>
      </c>
      <c r="E24" s="55">
        <f>E22/N22</f>
        <v>7.0432934743315107E-2</v>
      </c>
      <c r="F24" s="54">
        <f>F22/N22</f>
        <v>0.10690313182749191</v>
      </c>
      <c r="G24" s="55">
        <f>G22/N22</f>
        <v>8.5384648543816943E-2</v>
      </c>
      <c r="H24" s="54">
        <f>H22/N22</f>
        <v>0.11654372646455903</v>
      </c>
      <c r="I24" s="55">
        <f>I22/N22</f>
        <v>5.9721494881154961E-2</v>
      </c>
      <c r="J24" s="54">
        <f>J22/N22</f>
        <v>9.8657324833152579E-2</v>
      </c>
      <c r="K24" s="55">
        <f>K22/N22</f>
        <v>0.10392192262172276</v>
      </c>
      <c r="L24" s="54">
        <f>L22/N22</f>
        <v>6.3923356675113077E-2</v>
      </c>
      <c r="M24" s="55">
        <f>M22/N22</f>
        <v>4.7444546734562269E-2</v>
      </c>
      <c r="N24" s="54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23" t="s">
        <v>0</v>
      </c>
      <c r="B26" s="329" t="s">
        <v>1</v>
      </c>
      <c r="C26" s="335" t="s">
        <v>90</v>
      </c>
      <c r="D26" s="336"/>
      <c r="E26" s="336"/>
      <c r="F26" s="336"/>
      <c r="G26" s="337"/>
      <c r="H26" s="333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24"/>
      <c r="B27" s="330"/>
      <c r="C27" s="241" t="s">
        <v>11</v>
      </c>
      <c r="D27" s="169" t="s">
        <v>32</v>
      </c>
      <c r="E27" s="241" t="s">
        <v>7</v>
      </c>
      <c r="F27" s="169" t="s">
        <v>9</v>
      </c>
      <c r="G27" s="241" t="s">
        <v>4</v>
      </c>
      <c r="H27" s="338"/>
      <c r="I27" s="1"/>
      <c r="J27" s="104"/>
      <c r="K27" s="313" t="s">
        <v>33</v>
      </c>
      <c r="L27" s="314"/>
      <c r="M27" s="148">
        <f>N22</f>
        <v>2343009</v>
      </c>
      <c r="N27" s="149">
        <f>M27/M29</f>
        <v>0.9793472631675304</v>
      </c>
    </row>
    <row r="28" spans="1:14" ht="15.75" thickBot="1" x14ac:dyDescent="0.3">
      <c r="A28" s="26">
        <v>19</v>
      </c>
      <c r="B28" s="170" t="s">
        <v>34</v>
      </c>
      <c r="C28" s="147">
        <v>4334</v>
      </c>
      <c r="D28" s="57">
        <v>38044</v>
      </c>
      <c r="E28" s="147">
        <v>6277</v>
      </c>
      <c r="F28" s="257">
        <v>755</v>
      </c>
      <c r="G28" s="147">
        <v>0</v>
      </c>
      <c r="H28" s="57">
        <f>SUM(C28:G28)</f>
        <v>49410</v>
      </c>
      <c r="I28" s="1"/>
      <c r="J28" s="104"/>
      <c r="K28" s="313" t="s">
        <v>34</v>
      </c>
      <c r="L28" s="314"/>
      <c r="M28" s="260">
        <f>H28</f>
        <v>49410</v>
      </c>
      <c r="N28" s="150">
        <f>M28/M29</f>
        <v>2.0652736832469563E-2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04"/>
      <c r="K29" s="313" t="s">
        <v>3</v>
      </c>
      <c r="L29" s="314"/>
      <c r="M29" s="261">
        <f>M27+M28</f>
        <v>2392419</v>
      </c>
      <c r="N29" s="152">
        <f>M29/M29</f>
        <v>1</v>
      </c>
    </row>
    <row r="30" spans="1:14" ht="15.75" thickBot="1" x14ac:dyDescent="0.3">
      <c r="A30" s="317" t="s">
        <v>35</v>
      </c>
      <c r="B30" s="318"/>
      <c r="C30" s="27">
        <f>C28/H28</f>
        <v>8.7715037441813401E-2</v>
      </c>
      <c r="D30" s="105">
        <f>D28/H28</f>
        <v>0.76996559400930986</v>
      </c>
      <c r="E30" s="27">
        <f>E28/H28</f>
        <v>0.12703906091884234</v>
      </c>
      <c r="F30" s="105">
        <f>F28/H28</f>
        <v>1.5280307630034407E-2</v>
      </c>
      <c r="G30" s="27">
        <f>G28/H28</f>
        <v>0</v>
      </c>
      <c r="H30" s="105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7" workbookViewId="0"/>
  </sheetViews>
  <sheetFormatPr defaultRowHeight="15" x14ac:dyDescent="0.25"/>
  <cols>
    <col min="1" max="1" width="3.85546875" customWidth="1"/>
    <col min="2" max="2" width="27.85546875" customWidth="1"/>
  </cols>
  <sheetData>
    <row r="1" spans="1:14" ht="32.25" customHeight="1" thickBot="1" x14ac:dyDescent="0.3">
      <c r="A1" s="31"/>
      <c r="B1" s="31"/>
      <c r="C1" s="343" t="s">
        <v>100</v>
      </c>
      <c r="D1" s="344"/>
      <c r="E1" s="344"/>
      <c r="F1" s="344"/>
      <c r="G1" s="344"/>
      <c r="H1" s="344"/>
      <c r="I1" s="344"/>
      <c r="J1" s="345"/>
      <c r="K1" s="345"/>
      <c r="L1" s="31"/>
      <c r="M1" s="31"/>
      <c r="N1" s="66"/>
    </row>
    <row r="2" spans="1:14" ht="15.75" thickBot="1" x14ac:dyDescent="0.3">
      <c r="A2" s="346" t="s">
        <v>0</v>
      </c>
      <c r="B2" s="348" t="s">
        <v>1</v>
      </c>
      <c r="C2" s="373" t="s">
        <v>2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48" t="s">
        <v>3</v>
      </c>
    </row>
    <row r="3" spans="1:14" x14ac:dyDescent="0.25">
      <c r="A3" s="384"/>
      <c r="B3" s="385"/>
      <c r="C3" s="376" t="s">
        <v>69</v>
      </c>
      <c r="D3" s="378" t="s">
        <v>4</v>
      </c>
      <c r="E3" s="380" t="s">
        <v>5</v>
      </c>
      <c r="F3" s="378" t="s">
        <v>6</v>
      </c>
      <c r="G3" s="380" t="s">
        <v>7</v>
      </c>
      <c r="H3" s="378" t="s">
        <v>8</v>
      </c>
      <c r="I3" s="380" t="s">
        <v>91</v>
      </c>
      <c r="J3" s="348" t="s">
        <v>9</v>
      </c>
      <c r="K3" s="386" t="s">
        <v>38</v>
      </c>
      <c r="L3" s="348" t="s">
        <v>117</v>
      </c>
      <c r="M3" s="382" t="s">
        <v>11</v>
      </c>
      <c r="N3" s="374"/>
    </row>
    <row r="4" spans="1:14" ht="15.75" thickBot="1" x14ac:dyDescent="0.3">
      <c r="A4" s="381"/>
      <c r="B4" s="375"/>
      <c r="C4" s="377"/>
      <c r="D4" s="379"/>
      <c r="E4" s="381"/>
      <c r="F4" s="379"/>
      <c r="G4" s="381"/>
      <c r="H4" s="379"/>
      <c r="I4" s="381"/>
      <c r="J4" s="381"/>
      <c r="K4" s="387"/>
      <c r="L4" s="381"/>
      <c r="M4" s="383"/>
      <c r="N4" s="375"/>
    </row>
    <row r="5" spans="1:14" x14ac:dyDescent="0.25">
      <c r="A5" s="36">
        <v>1</v>
      </c>
      <c r="B5" s="37" t="s">
        <v>39</v>
      </c>
      <c r="C5" s="153">
        <v>6705</v>
      </c>
      <c r="D5" s="87">
        <v>11852</v>
      </c>
      <c r="E5" s="153">
        <v>9300</v>
      </c>
      <c r="F5" s="87">
        <v>8335</v>
      </c>
      <c r="G5" s="153">
        <v>13267</v>
      </c>
      <c r="H5" s="161">
        <v>9948</v>
      </c>
      <c r="I5" s="153">
        <v>7083</v>
      </c>
      <c r="J5" s="87">
        <v>11901</v>
      </c>
      <c r="K5" s="153">
        <v>9949</v>
      </c>
      <c r="L5" s="87">
        <v>6849</v>
      </c>
      <c r="M5" s="153">
        <v>6440</v>
      </c>
      <c r="N5" s="157">
        <f t="shared" ref="N5:N17" si="0">SUM(C5:M5)</f>
        <v>101629</v>
      </c>
    </row>
    <row r="6" spans="1:14" x14ac:dyDescent="0.25">
      <c r="A6" s="38">
        <v>2</v>
      </c>
      <c r="B6" s="39" t="s">
        <v>40</v>
      </c>
      <c r="C6" s="80">
        <v>693</v>
      </c>
      <c r="D6" s="65">
        <v>1524</v>
      </c>
      <c r="E6" s="80">
        <v>931</v>
      </c>
      <c r="F6" s="65">
        <v>1383</v>
      </c>
      <c r="G6" s="80">
        <v>1094</v>
      </c>
      <c r="H6" s="65">
        <v>951</v>
      </c>
      <c r="I6" s="80">
        <v>737</v>
      </c>
      <c r="J6" s="65">
        <v>1513</v>
      </c>
      <c r="K6" s="80">
        <v>1161</v>
      </c>
      <c r="L6" s="65">
        <v>583</v>
      </c>
      <c r="M6" s="80">
        <v>827</v>
      </c>
      <c r="N6" s="71">
        <f t="shared" si="0"/>
        <v>11397</v>
      </c>
    </row>
    <row r="7" spans="1:14" x14ac:dyDescent="0.25">
      <c r="A7" s="38">
        <v>3</v>
      </c>
      <c r="B7" s="39" t="s">
        <v>41</v>
      </c>
      <c r="C7" s="68">
        <v>55</v>
      </c>
      <c r="D7" s="69">
        <v>97</v>
      </c>
      <c r="E7" s="68">
        <v>56</v>
      </c>
      <c r="F7" s="69">
        <v>77</v>
      </c>
      <c r="G7" s="68">
        <v>104</v>
      </c>
      <c r="H7" s="69">
        <v>244</v>
      </c>
      <c r="I7" s="68">
        <v>85</v>
      </c>
      <c r="J7" s="69">
        <v>148</v>
      </c>
      <c r="K7" s="68">
        <v>85</v>
      </c>
      <c r="L7" s="69">
        <v>68</v>
      </c>
      <c r="M7" s="68">
        <v>37</v>
      </c>
      <c r="N7" s="71">
        <f t="shared" si="0"/>
        <v>1056</v>
      </c>
    </row>
    <row r="8" spans="1:14" x14ac:dyDescent="0.25">
      <c r="A8" s="38">
        <v>4</v>
      </c>
      <c r="B8" s="39" t="s">
        <v>42</v>
      </c>
      <c r="C8" s="68">
        <v>63</v>
      </c>
      <c r="D8" s="69">
        <v>74</v>
      </c>
      <c r="E8" s="68">
        <v>42</v>
      </c>
      <c r="F8" s="65">
        <v>71</v>
      </c>
      <c r="G8" s="80">
        <v>196</v>
      </c>
      <c r="H8" s="69">
        <v>51</v>
      </c>
      <c r="I8" s="68">
        <v>38</v>
      </c>
      <c r="J8" s="69">
        <v>79</v>
      </c>
      <c r="K8" s="80">
        <v>120</v>
      </c>
      <c r="L8" s="69">
        <v>52</v>
      </c>
      <c r="M8" s="68">
        <v>81</v>
      </c>
      <c r="N8" s="71">
        <f t="shared" si="0"/>
        <v>867</v>
      </c>
    </row>
    <row r="9" spans="1:14" x14ac:dyDescent="0.25">
      <c r="A9" s="38">
        <v>5</v>
      </c>
      <c r="B9" s="39" t="s">
        <v>43</v>
      </c>
      <c r="C9" s="68">
        <v>11</v>
      </c>
      <c r="D9" s="69">
        <v>14</v>
      </c>
      <c r="E9" s="68">
        <v>25</v>
      </c>
      <c r="F9" s="69">
        <v>8</v>
      </c>
      <c r="G9" s="68">
        <v>18</v>
      </c>
      <c r="H9" s="69">
        <v>6</v>
      </c>
      <c r="I9" s="68">
        <v>8</v>
      </c>
      <c r="J9" s="69">
        <v>11</v>
      </c>
      <c r="K9" s="81">
        <v>36</v>
      </c>
      <c r="L9" s="69">
        <v>13</v>
      </c>
      <c r="M9" s="68">
        <v>6</v>
      </c>
      <c r="N9" s="39">
        <f t="shared" si="0"/>
        <v>156</v>
      </c>
    </row>
    <row r="10" spans="1:14" x14ac:dyDescent="0.25">
      <c r="A10" s="38">
        <v>6</v>
      </c>
      <c r="B10" s="39" t="s">
        <v>44</v>
      </c>
      <c r="C10" s="80">
        <v>166</v>
      </c>
      <c r="D10" s="65">
        <v>231</v>
      </c>
      <c r="E10" s="80">
        <v>122</v>
      </c>
      <c r="F10" s="65">
        <v>281</v>
      </c>
      <c r="G10" s="80">
        <v>303</v>
      </c>
      <c r="H10" s="65">
        <v>201</v>
      </c>
      <c r="I10" s="68">
        <v>121</v>
      </c>
      <c r="J10" s="65">
        <v>254</v>
      </c>
      <c r="K10" s="80">
        <v>223</v>
      </c>
      <c r="L10" s="69">
        <v>130</v>
      </c>
      <c r="M10" s="80">
        <v>205</v>
      </c>
      <c r="N10" s="71">
        <f t="shared" si="0"/>
        <v>2237</v>
      </c>
    </row>
    <row r="11" spans="1:14" x14ac:dyDescent="0.25">
      <c r="A11" s="38">
        <v>7</v>
      </c>
      <c r="B11" s="39" t="s">
        <v>45</v>
      </c>
      <c r="C11" s="68">
        <v>198</v>
      </c>
      <c r="D11" s="65">
        <v>470</v>
      </c>
      <c r="E11" s="68">
        <v>175</v>
      </c>
      <c r="F11" s="69">
        <v>262</v>
      </c>
      <c r="G11" s="68">
        <v>233</v>
      </c>
      <c r="H11" s="69">
        <v>176</v>
      </c>
      <c r="I11" s="68">
        <v>120</v>
      </c>
      <c r="J11" s="65">
        <v>235</v>
      </c>
      <c r="K11" s="79">
        <v>347</v>
      </c>
      <c r="L11" s="69">
        <v>120</v>
      </c>
      <c r="M11" s="68">
        <v>184</v>
      </c>
      <c r="N11" s="71">
        <f t="shared" si="0"/>
        <v>2520</v>
      </c>
    </row>
    <row r="12" spans="1:14" x14ac:dyDescent="0.25">
      <c r="A12" s="38">
        <v>8</v>
      </c>
      <c r="B12" s="39" t="s">
        <v>46</v>
      </c>
      <c r="C12" s="68">
        <v>11</v>
      </c>
      <c r="D12" s="69">
        <v>41</v>
      </c>
      <c r="E12" s="68">
        <v>51</v>
      </c>
      <c r="F12" s="69">
        <v>16</v>
      </c>
      <c r="G12" s="68">
        <v>30</v>
      </c>
      <c r="H12" s="69">
        <v>25</v>
      </c>
      <c r="I12" s="68">
        <v>22</v>
      </c>
      <c r="J12" s="69">
        <v>36</v>
      </c>
      <c r="K12" s="68">
        <v>68</v>
      </c>
      <c r="L12" s="69">
        <v>15</v>
      </c>
      <c r="M12" s="68">
        <v>13</v>
      </c>
      <c r="N12" s="71">
        <f t="shared" si="0"/>
        <v>328</v>
      </c>
    </row>
    <row r="13" spans="1:14" ht="22.5" x14ac:dyDescent="0.25">
      <c r="A13" s="38">
        <v>9</v>
      </c>
      <c r="B13" s="67" t="s">
        <v>47</v>
      </c>
      <c r="C13" s="68">
        <v>0</v>
      </c>
      <c r="D13" s="69">
        <v>0</v>
      </c>
      <c r="E13" s="68">
        <v>0</v>
      </c>
      <c r="F13" s="69">
        <v>0</v>
      </c>
      <c r="G13" s="68">
        <v>0</v>
      </c>
      <c r="H13" s="69">
        <v>0</v>
      </c>
      <c r="I13" s="68">
        <v>0</v>
      </c>
      <c r="J13" s="69">
        <v>0</v>
      </c>
      <c r="K13" s="68">
        <v>0</v>
      </c>
      <c r="L13" s="69">
        <v>0</v>
      </c>
      <c r="M13" s="68">
        <v>0</v>
      </c>
      <c r="N13" s="39">
        <f t="shared" si="0"/>
        <v>0</v>
      </c>
    </row>
    <row r="14" spans="1:14" ht="22.5" x14ac:dyDescent="0.25">
      <c r="A14" s="38">
        <v>10</v>
      </c>
      <c r="B14" s="67" t="s">
        <v>48</v>
      </c>
      <c r="C14" s="68">
        <v>0</v>
      </c>
      <c r="D14" s="69">
        <v>0</v>
      </c>
      <c r="E14" s="68">
        <v>0</v>
      </c>
      <c r="F14" s="69">
        <v>0</v>
      </c>
      <c r="G14" s="68">
        <v>0</v>
      </c>
      <c r="H14" s="69">
        <v>0</v>
      </c>
      <c r="I14" s="68">
        <v>0</v>
      </c>
      <c r="J14" s="69">
        <v>0</v>
      </c>
      <c r="K14" s="68">
        <v>0</v>
      </c>
      <c r="L14" s="69">
        <v>0</v>
      </c>
      <c r="M14" s="68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68">
        <v>0</v>
      </c>
      <c r="D15" s="69">
        <v>0</v>
      </c>
      <c r="E15" s="68">
        <v>0</v>
      </c>
      <c r="F15" s="69">
        <v>0</v>
      </c>
      <c r="G15" s="68">
        <v>0</v>
      </c>
      <c r="H15" s="69">
        <v>297</v>
      </c>
      <c r="I15" s="68">
        <v>0</v>
      </c>
      <c r="J15" s="69">
        <v>0</v>
      </c>
      <c r="K15" s="68">
        <v>0</v>
      </c>
      <c r="L15" s="69">
        <v>0</v>
      </c>
      <c r="M15" s="68">
        <v>0</v>
      </c>
      <c r="N15" s="39">
        <f t="shared" si="0"/>
        <v>297</v>
      </c>
    </row>
    <row r="16" spans="1:14" ht="56.25" x14ac:dyDescent="0.25">
      <c r="A16" s="38">
        <v>12</v>
      </c>
      <c r="B16" s="67" t="s">
        <v>50</v>
      </c>
      <c r="C16" s="68">
        <v>0</v>
      </c>
      <c r="D16" s="69">
        <v>0</v>
      </c>
      <c r="E16" s="68">
        <v>0</v>
      </c>
      <c r="F16" s="69">
        <v>0</v>
      </c>
      <c r="G16" s="68">
        <v>0</v>
      </c>
      <c r="H16" s="69">
        <v>0</v>
      </c>
      <c r="I16" s="68">
        <v>0</v>
      </c>
      <c r="J16" s="69">
        <v>0</v>
      </c>
      <c r="K16" s="68">
        <v>0</v>
      </c>
      <c r="L16" s="69">
        <v>0</v>
      </c>
      <c r="M16" s="68">
        <v>0</v>
      </c>
      <c r="N16" s="39">
        <f>SUM(C16:M16)</f>
        <v>0</v>
      </c>
    </row>
    <row r="17" spans="1:14" ht="34.5" thickBot="1" x14ac:dyDescent="0.3">
      <c r="A17" s="38">
        <v>13</v>
      </c>
      <c r="B17" s="67" t="s">
        <v>51</v>
      </c>
      <c r="C17" s="68">
        <v>11</v>
      </c>
      <c r="D17" s="69">
        <v>0</v>
      </c>
      <c r="E17" s="68">
        <v>0</v>
      </c>
      <c r="F17" s="69">
        <v>0</v>
      </c>
      <c r="G17" s="68">
        <v>0</v>
      </c>
      <c r="H17" s="69">
        <v>0</v>
      </c>
      <c r="I17" s="68">
        <v>0</v>
      </c>
      <c r="J17" s="69">
        <v>0</v>
      </c>
      <c r="K17" s="68">
        <v>0</v>
      </c>
      <c r="L17" s="69">
        <v>0</v>
      </c>
      <c r="M17" s="68">
        <v>0</v>
      </c>
      <c r="N17" s="39">
        <f t="shared" si="0"/>
        <v>11</v>
      </c>
    </row>
    <row r="18" spans="1:14" ht="15.75" thickBot="1" x14ac:dyDescent="0.3">
      <c r="A18" s="43"/>
      <c r="B18" s="44" t="s">
        <v>37</v>
      </c>
      <c r="C18" s="48">
        <f t="shared" ref="C18:M18" si="1">SUM(C5:C17)</f>
        <v>7913</v>
      </c>
      <c r="D18" s="49">
        <f t="shared" si="1"/>
        <v>14303</v>
      </c>
      <c r="E18" s="48">
        <f t="shared" si="1"/>
        <v>10702</v>
      </c>
      <c r="F18" s="49">
        <f t="shared" si="1"/>
        <v>10433</v>
      </c>
      <c r="G18" s="48">
        <f>SUM(G5:G17)</f>
        <v>15245</v>
      </c>
      <c r="H18" s="49">
        <f t="shared" si="1"/>
        <v>11899</v>
      </c>
      <c r="I18" s="48">
        <f t="shared" si="1"/>
        <v>8214</v>
      </c>
      <c r="J18" s="49">
        <f t="shared" si="1"/>
        <v>14177</v>
      </c>
      <c r="K18" s="48">
        <f t="shared" si="1"/>
        <v>11989</v>
      </c>
      <c r="L18" s="49">
        <f t="shared" si="1"/>
        <v>7830</v>
      </c>
      <c r="M18" s="48">
        <f t="shared" si="1"/>
        <v>7793</v>
      </c>
      <c r="N18" s="46">
        <f>SUM(N5:N17)</f>
        <v>120498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52" t="s">
        <v>53</v>
      </c>
      <c r="B20" s="353"/>
      <c r="C20" s="55">
        <f>C18/N18</f>
        <v>6.5669139736759113E-2</v>
      </c>
      <c r="D20" s="54">
        <f>D18/N18</f>
        <v>0.11869906554465634</v>
      </c>
      <c r="E20" s="55">
        <f>E18/N18</f>
        <v>8.8814752112068254E-2</v>
      </c>
      <c r="F20" s="54">
        <f>F18/N18</f>
        <v>8.6582349914521406E-2</v>
      </c>
      <c r="G20" s="55">
        <f>G18/N18</f>
        <v>0.12651662268253416</v>
      </c>
      <c r="H20" s="54">
        <f>H18/N18</f>
        <v>9.8748526946505336E-2</v>
      </c>
      <c r="I20" s="55">
        <f>I18/N18</f>
        <v>6.8167106507991834E-2</v>
      </c>
      <c r="J20" s="54">
        <f>J18/N18</f>
        <v>0.11765340503576822</v>
      </c>
      <c r="K20" s="55">
        <f>K18/N18</f>
        <v>9.9495427309996845E-2</v>
      </c>
      <c r="L20" s="54">
        <f>L18/N18</f>
        <v>6.4980331623761392E-2</v>
      </c>
      <c r="M20" s="55">
        <f>M18/N18</f>
        <v>6.4673272585437105E-2</v>
      </c>
      <c r="N20" s="54">
        <f>N18/N18</f>
        <v>1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4.42578125" customWidth="1"/>
    <col min="2" max="2" width="28.28515625" customWidth="1"/>
  </cols>
  <sheetData>
    <row r="1" spans="1:14" ht="29.25" customHeight="1" thickBot="1" x14ac:dyDescent="0.3">
      <c r="A1" s="31"/>
      <c r="B1" s="31"/>
      <c r="C1" s="343" t="s">
        <v>101</v>
      </c>
      <c r="D1" s="344"/>
      <c r="E1" s="344"/>
      <c r="F1" s="344"/>
      <c r="G1" s="344"/>
      <c r="H1" s="344"/>
      <c r="I1" s="344"/>
      <c r="J1" s="345"/>
      <c r="K1" s="345"/>
      <c r="L1" s="31"/>
      <c r="M1" s="31"/>
      <c r="N1" s="222" t="s">
        <v>52</v>
      </c>
    </row>
    <row r="2" spans="1:14" ht="15.75" thickBot="1" x14ac:dyDescent="0.3">
      <c r="A2" s="346" t="s">
        <v>0</v>
      </c>
      <c r="B2" s="348" t="s">
        <v>1</v>
      </c>
      <c r="C2" s="373" t="s">
        <v>2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48" t="s">
        <v>3</v>
      </c>
    </row>
    <row r="3" spans="1:14" x14ac:dyDescent="0.25">
      <c r="A3" s="384"/>
      <c r="B3" s="385"/>
      <c r="C3" s="389" t="s">
        <v>69</v>
      </c>
      <c r="D3" s="348" t="s">
        <v>4</v>
      </c>
      <c r="E3" s="380" t="s">
        <v>5</v>
      </c>
      <c r="F3" s="348" t="s">
        <v>6</v>
      </c>
      <c r="G3" s="380" t="s">
        <v>7</v>
      </c>
      <c r="H3" s="348" t="s">
        <v>8</v>
      </c>
      <c r="I3" s="380" t="s">
        <v>91</v>
      </c>
      <c r="J3" s="348" t="s">
        <v>9</v>
      </c>
      <c r="K3" s="394" t="s">
        <v>38</v>
      </c>
      <c r="L3" s="348" t="s">
        <v>117</v>
      </c>
      <c r="M3" s="380" t="s">
        <v>11</v>
      </c>
      <c r="N3" s="374"/>
    </row>
    <row r="4" spans="1:14" x14ac:dyDescent="0.25">
      <c r="A4" s="393"/>
      <c r="B4" s="388"/>
      <c r="C4" s="390"/>
      <c r="D4" s="388"/>
      <c r="E4" s="392"/>
      <c r="F4" s="388"/>
      <c r="G4" s="392"/>
      <c r="H4" s="388"/>
      <c r="I4" s="392"/>
      <c r="J4" s="388"/>
      <c r="K4" s="395"/>
      <c r="L4" s="388"/>
      <c r="M4" s="392"/>
      <c r="N4" s="388"/>
    </row>
    <row r="5" spans="1:14" ht="5.25" customHeight="1" thickBot="1" x14ac:dyDescent="0.3">
      <c r="A5" s="381"/>
      <c r="B5" s="375"/>
      <c r="C5" s="391"/>
      <c r="D5" s="381"/>
      <c r="E5" s="381"/>
      <c r="F5" s="381"/>
      <c r="G5" s="381"/>
      <c r="H5" s="381"/>
      <c r="I5" s="381"/>
      <c r="J5" s="381"/>
      <c r="K5" s="396"/>
      <c r="L5" s="381"/>
      <c r="M5" s="381"/>
      <c r="N5" s="375"/>
    </row>
    <row r="6" spans="1:14" x14ac:dyDescent="0.25">
      <c r="A6" s="36">
        <v>1</v>
      </c>
      <c r="B6" s="37" t="s">
        <v>39</v>
      </c>
      <c r="C6" s="79">
        <v>33510</v>
      </c>
      <c r="D6" s="87">
        <v>63881</v>
      </c>
      <c r="E6" s="153">
        <v>50337</v>
      </c>
      <c r="F6" s="168">
        <v>46356</v>
      </c>
      <c r="G6" s="189">
        <v>72589</v>
      </c>
      <c r="H6" s="168">
        <v>51917</v>
      </c>
      <c r="I6" s="189">
        <v>39297</v>
      </c>
      <c r="J6" s="168">
        <v>61120</v>
      </c>
      <c r="K6" s="189">
        <v>52432</v>
      </c>
      <c r="L6" s="168">
        <v>36837</v>
      </c>
      <c r="M6" s="189">
        <v>34071</v>
      </c>
      <c r="N6" s="157">
        <f t="shared" ref="N6:N16" si="0">SUM(C6:M6)</f>
        <v>542347</v>
      </c>
    </row>
    <row r="7" spans="1:14" x14ac:dyDescent="0.25">
      <c r="A7" s="38">
        <v>2</v>
      </c>
      <c r="B7" s="39" t="s">
        <v>40</v>
      </c>
      <c r="C7" s="80">
        <v>8121</v>
      </c>
      <c r="D7" s="65">
        <v>18571</v>
      </c>
      <c r="E7" s="80">
        <v>10774</v>
      </c>
      <c r="F7" s="71">
        <v>14786</v>
      </c>
      <c r="G7" s="190">
        <v>12547</v>
      </c>
      <c r="H7" s="71">
        <v>9767</v>
      </c>
      <c r="I7" s="190">
        <v>8093</v>
      </c>
      <c r="J7" s="71">
        <v>14341</v>
      </c>
      <c r="K7" s="190">
        <v>13755</v>
      </c>
      <c r="L7" s="71">
        <v>6649</v>
      </c>
      <c r="M7" s="190">
        <v>9007</v>
      </c>
      <c r="N7" s="71">
        <f t="shared" si="0"/>
        <v>126411</v>
      </c>
    </row>
    <row r="8" spans="1:14" x14ac:dyDescent="0.25">
      <c r="A8" s="38">
        <v>3</v>
      </c>
      <c r="B8" s="39" t="s">
        <v>41</v>
      </c>
      <c r="C8" s="80">
        <v>1083</v>
      </c>
      <c r="D8" s="65">
        <v>1977</v>
      </c>
      <c r="E8" s="80">
        <v>1087</v>
      </c>
      <c r="F8" s="71">
        <v>2051</v>
      </c>
      <c r="G8" s="190">
        <v>2165</v>
      </c>
      <c r="H8" s="71">
        <v>2046</v>
      </c>
      <c r="I8" s="190">
        <v>2149</v>
      </c>
      <c r="J8" s="71">
        <v>3818</v>
      </c>
      <c r="K8" s="190">
        <v>1992</v>
      </c>
      <c r="L8" s="71">
        <v>1507</v>
      </c>
      <c r="M8" s="190">
        <v>656</v>
      </c>
      <c r="N8" s="71">
        <f t="shared" si="0"/>
        <v>20531</v>
      </c>
    </row>
    <row r="9" spans="1:14" x14ac:dyDescent="0.25">
      <c r="A9" s="38">
        <v>4</v>
      </c>
      <c r="B9" s="39" t="s">
        <v>42</v>
      </c>
      <c r="C9" s="68">
        <v>50</v>
      </c>
      <c r="D9" s="69">
        <v>66</v>
      </c>
      <c r="E9" s="68">
        <v>34</v>
      </c>
      <c r="F9" s="39">
        <v>65</v>
      </c>
      <c r="G9" s="190">
        <v>155</v>
      </c>
      <c r="H9" s="39">
        <v>42</v>
      </c>
      <c r="I9" s="58">
        <v>28</v>
      </c>
      <c r="J9" s="39">
        <v>63</v>
      </c>
      <c r="K9" s="190">
        <v>150</v>
      </c>
      <c r="L9" s="39">
        <v>39</v>
      </c>
      <c r="M9" s="58">
        <v>73</v>
      </c>
      <c r="N9" s="71">
        <f t="shared" si="0"/>
        <v>765</v>
      </c>
    </row>
    <row r="10" spans="1:14" x14ac:dyDescent="0.25">
      <c r="A10" s="38">
        <v>5</v>
      </c>
      <c r="B10" s="39" t="s">
        <v>43</v>
      </c>
      <c r="C10" s="68">
        <v>32</v>
      </c>
      <c r="D10" s="69">
        <v>37</v>
      </c>
      <c r="E10" s="68">
        <v>63</v>
      </c>
      <c r="F10" s="39">
        <v>21</v>
      </c>
      <c r="G10" s="58">
        <v>53</v>
      </c>
      <c r="H10" s="39">
        <v>20</v>
      </c>
      <c r="I10" s="58">
        <v>32</v>
      </c>
      <c r="J10" s="39">
        <v>32</v>
      </c>
      <c r="K10" s="191">
        <v>104</v>
      </c>
      <c r="L10" s="39">
        <v>30</v>
      </c>
      <c r="M10" s="58">
        <v>20</v>
      </c>
      <c r="N10" s="71">
        <f t="shared" si="0"/>
        <v>444</v>
      </c>
    </row>
    <row r="11" spans="1:14" x14ac:dyDescent="0.25">
      <c r="A11" s="38">
        <v>6</v>
      </c>
      <c r="B11" s="39" t="s">
        <v>44</v>
      </c>
      <c r="C11" s="80">
        <v>267</v>
      </c>
      <c r="D11" s="65">
        <v>552</v>
      </c>
      <c r="E11" s="80">
        <v>249</v>
      </c>
      <c r="F11" s="71">
        <v>633</v>
      </c>
      <c r="G11" s="190">
        <v>546</v>
      </c>
      <c r="H11" s="71">
        <v>297</v>
      </c>
      <c r="I11" s="190">
        <v>216</v>
      </c>
      <c r="J11" s="71">
        <v>435</v>
      </c>
      <c r="K11" s="190">
        <v>446</v>
      </c>
      <c r="L11" s="71">
        <v>264</v>
      </c>
      <c r="M11" s="190">
        <v>390</v>
      </c>
      <c r="N11" s="71">
        <f t="shared" si="0"/>
        <v>4295</v>
      </c>
    </row>
    <row r="12" spans="1:14" x14ac:dyDescent="0.25">
      <c r="A12" s="38">
        <v>7</v>
      </c>
      <c r="B12" s="39" t="s">
        <v>45</v>
      </c>
      <c r="C12" s="68">
        <v>70</v>
      </c>
      <c r="D12" s="69">
        <v>152</v>
      </c>
      <c r="E12" s="68">
        <v>58</v>
      </c>
      <c r="F12" s="39">
        <v>91</v>
      </c>
      <c r="G12" s="58">
        <v>75</v>
      </c>
      <c r="H12" s="39">
        <v>57</v>
      </c>
      <c r="I12" s="58">
        <v>40</v>
      </c>
      <c r="J12" s="39">
        <v>72</v>
      </c>
      <c r="K12" s="192">
        <v>224</v>
      </c>
      <c r="L12" s="39">
        <v>37</v>
      </c>
      <c r="M12" s="58">
        <v>59</v>
      </c>
      <c r="N12" s="71">
        <f t="shared" si="0"/>
        <v>935</v>
      </c>
    </row>
    <row r="13" spans="1:14" x14ac:dyDescent="0.25">
      <c r="A13" s="38">
        <v>8</v>
      </c>
      <c r="B13" s="39" t="s">
        <v>46</v>
      </c>
      <c r="C13" s="68">
        <v>32</v>
      </c>
      <c r="D13" s="69">
        <v>143</v>
      </c>
      <c r="E13" s="68">
        <v>184</v>
      </c>
      <c r="F13" s="39">
        <v>60</v>
      </c>
      <c r="G13" s="58">
        <v>131</v>
      </c>
      <c r="H13" s="39">
        <v>127</v>
      </c>
      <c r="I13" s="58">
        <v>83</v>
      </c>
      <c r="J13" s="39">
        <v>127</v>
      </c>
      <c r="K13" s="190">
        <v>263</v>
      </c>
      <c r="L13" s="39">
        <v>57</v>
      </c>
      <c r="M13" s="58">
        <v>53</v>
      </c>
      <c r="N13" s="71">
        <f t="shared" si="0"/>
        <v>1260</v>
      </c>
    </row>
    <row r="14" spans="1:14" ht="22.5" x14ac:dyDescent="0.25">
      <c r="A14" s="38">
        <v>9</v>
      </c>
      <c r="B14" s="67" t="s">
        <v>47</v>
      </c>
      <c r="C14" s="68">
        <v>0</v>
      </c>
      <c r="D14" s="69">
        <v>0</v>
      </c>
      <c r="E14" s="68">
        <v>0</v>
      </c>
      <c r="F14" s="39">
        <v>0</v>
      </c>
      <c r="G14" s="58">
        <v>0</v>
      </c>
      <c r="H14" s="39">
        <v>0</v>
      </c>
      <c r="I14" s="58">
        <v>0</v>
      </c>
      <c r="J14" s="39">
        <v>0</v>
      </c>
      <c r="K14" s="58">
        <v>0</v>
      </c>
      <c r="L14" s="39">
        <v>0</v>
      </c>
      <c r="M14" s="58">
        <v>0</v>
      </c>
      <c r="N14" s="39">
        <f t="shared" si="0"/>
        <v>0</v>
      </c>
    </row>
    <row r="15" spans="1:14" ht="22.5" x14ac:dyDescent="0.25">
      <c r="A15" s="38">
        <v>10</v>
      </c>
      <c r="B15" s="67" t="s">
        <v>48</v>
      </c>
      <c r="C15" s="68">
        <v>0</v>
      </c>
      <c r="D15" s="69">
        <v>0</v>
      </c>
      <c r="E15" s="68">
        <v>0</v>
      </c>
      <c r="F15" s="39">
        <v>0</v>
      </c>
      <c r="G15" s="58">
        <v>0</v>
      </c>
      <c r="H15" s="39">
        <v>0</v>
      </c>
      <c r="I15" s="58">
        <v>0</v>
      </c>
      <c r="J15" s="39">
        <v>0</v>
      </c>
      <c r="K15" s="58">
        <v>0</v>
      </c>
      <c r="L15" s="39">
        <v>0</v>
      </c>
      <c r="M15" s="58">
        <v>0</v>
      </c>
      <c r="N15" s="39">
        <f t="shared" si="0"/>
        <v>0</v>
      </c>
    </row>
    <row r="16" spans="1:14" x14ac:dyDescent="0.25">
      <c r="A16" s="38">
        <v>11</v>
      </c>
      <c r="B16" s="39" t="s">
        <v>49</v>
      </c>
      <c r="C16" s="68">
        <v>0</v>
      </c>
      <c r="D16" s="69">
        <v>0</v>
      </c>
      <c r="E16" s="68">
        <v>0</v>
      </c>
      <c r="F16" s="39">
        <v>0</v>
      </c>
      <c r="G16" s="58">
        <v>0</v>
      </c>
      <c r="H16" s="39">
        <v>557</v>
      </c>
      <c r="I16" s="58">
        <v>0</v>
      </c>
      <c r="J16" s="39">
        <v>0</v>
      </c>
      <c r="K16" s="58">
        <v>0</v>
      </c>
      <c r="L16" s="39">
        <v>0</v>
      </c>
      <c r="M16" s="58">
        <v>0</v>
      </c>
      <c r="N16" s="39">
        <f t="shared" si="0"/>
        <v>557</v>
      </c>
    </row>
    <row r="17" spans="1:14" ht="45" x14ac:dyDescent="0.25">
      <c r="A17" s="38">
        <v>12</v>
      </c>
      <c r="B17" s="67" t="s">
        <v>50</v>
      </c>
      <c r="C17" s="68">
        <v>0</v>
      </c>
      <c r="D17" s="69">
        <v>0</v>
      </c>
      <c r="E17" s="68">
        <v>0</v>
      </c>
      <c r="F17" s="39">
        <v>0</v>
      </c>
      <c r="G17" s="58">
        <v>0</v>
      </c>
      <c r="H17" s="39">
        <v>0</v>
      </c>
      <c r="I17" s="58">
        <v>0</v>
      </c>
      <c r="J17" s="39">
        <v>0</v>
      </c>
      <c r="K17" s="58">
        <v>0</v>
      </c>
      <c r="L17" s="39">
        <v>0</v>
      </c>
      <c r="M17" s="58">
        <v>0</v>
      </c>
      <c r="N17" s="39">
        <f>SUM(C17:M17)</f>
        <v>0</v>
      </c>
    </row>
    <row r="18" spans="1:14" ht="34.5" thickBot="1" x14ac:dyDescent="0.3">
      <c r="A18" s="38">
        <v>13</v>
      </c>
      <c r="B18" s="67" t="s">
        <v>51</v>
      </c>
      <c r="C18" s="68">
        <v>66</v>
      </c>
      <c r="D18" s="69">
        <v>0</v>
      </c>
      <c r="E18" s="68">
        <v>0</v>
      </c>
      <c r="F18" s="39">
        <v>0</v>
      </c>
      <c r="G18" s="58">
        <v>0</v>
      </c>
      <c r="H18" s="70">
        <v>0</v>
      </c>
      <c r="I18" s="58">
        <v>0</v>
      </c>
      <c r="J18" s="39">
        <v>0</v>
      </c>
      <c r="K18" s="58">
        <v>0</v>
      </c>
      <c r="L18" s="39">
        <v>0</v>
      </c>
      <c r="M18" s="58">
        <v>0</v>
      </c>
      <c r="N18" s="71">
        <f>SUM(C18:M18)</f>
        <v>66</v>
      </c>
    </row>
    <row r="19" spans="1:14" ht="15.75" thickBot="1" x14ac:dyDescent="0.3">
      <c r="A19" s="43"/>
      <c r="B19" s="44" t="s">
        <v>37</v>
      </c>
      <c r="C19" s="48">
        <f t="shared" ref="C19:N19" si="1">SUM(C6:C18)</f>
        <v>43231</v>
      </c>
      <c r="D19" s="49">
        <f>SUM(D6:D18)</f>
        <v>85379</v>
      </c>
      <c r="E19" s="48">
        <f t="shared" si="1"/>
        <v>62786</v>
      </c>
      <c r="F19" s="46">
        <f>SUM(F6:F18)</f>
        <v>64063</v>
      </c>
      <c r="G19" s="48">
        <f t="shared" si="1"/>
        <v>88261</v>
      </c>
      <c r="H19" s="46">
        <f t="shared" si="1"/>
        <v>64830</v>
      </c>
      <c r="I19" s="47">
        <f t="shared" si="1"/>
        <v>49938</v>
      </c>
      <c r="J19" s="46">
        <f t="shared" si="1"/>
        <v>80008</v>
      </c>
      <c r="K19" s="47">
        <f t="shared" si="1"/>
        <v>69366</v>
      </c>
      <c r="L19" s="46">
        <f t="shared" si="1"/>
        <v>45420</v>
      </c>
      <c r="M19" s="47">
        <f t="shared" si="1"/>
        <v>44329</v>
      </c>
      <c r="N19" s="46">
        <f t="shared" si="1"/>
        <v>697611</v>
      </c>
    </row>
    <row r="20" spans="1:14" ht="15.75" thickBot="1" x14ac:dyDescent="0.3"/>
    <row r="21" spans="1:14" ht="15.75" thickBot="1" x14ac:dyDescent="0.3">
      <c r="A21" s="352" t="s">
        <v>53</v>
      </c>
      <c r="B21" s="353"/>
      <c r="C21" s="55">
        <f>C19/N19</f>
        <v>6.1970066412370219E-2</v>
      </c>
      <c r="D21" s="54">
        <f>D19/N19</f>
        <v>0.12238769170784292</v>
      </c>
      <c r="E21" s="55">
        <f>E19/N19</f>
        <v>9.0001447798271531E-2</v>
      </c>
      <c r="F21" s="54">
        <f>F19/N19</f>
        <v>9.1831980860393542E-2</v>
      </c>
      <c r="G21" s="55">
        <f>G19/N19</f>
        <v>0.12651893390442526</v>
      </c>
      <c r="H21" s="54">
        <f>H19/N19</f>
        <v>9.2931447468574888E-2</v>
      </c>
      <c r="I21" s="55">
        <f>I19/N19</f>
        <v>7.1584307013507528E-2</v>
      </c>
      <c r="J21" s="54">
        <f>J19/N19</f>
        <v>0.11468855852330311</v>
      </c>
      <c r="K21" s="55">
        <f>K19/N19</f>
        <v>9.9433638517741257E-2</v>
      </c>
      <c r="L21" s="54">
        <f>L19/N19</f>
        <v>6.510791830977436E-2</v>
      </c>
      <c r="M21" s="55">
        <f>M19/N19</f>
        <v>6.3544009483795405E-2</v>
      </c>
      <c r="N21" s="54">
        <f>N19/N19</f>
        <v>1</v>
      </c>
    </row>
  </sheetData>
  <mergeCells count="17">
    <mergeCell ref="A21:B21"/>
    <mergeCell ref="C1:K1"/>
    <mergeCell ref="A2:A5"/>
    <mergeCell ref="B2:B5"/>
    <mergeCell ref="C2:M2"/>
    <mergeCell ref="H3:H5"/>
    <mergeCell ref="I3:I5"/>
    <mergeCell ref="J3:J5"/>
    <mergeCell ref="K3:K5"/>
    <mergeCell ref="N2:N5"/>
    <mergeCell ref="C3:C5"/>
    <mergeCell ref="D3:D5"/>
    <mergeCell ref="E3:E5"/>
    <mergeCell ref="F3:F5"/>
    <mergeCell ref="G3:G5"/>
    <mergeCell ref="L3:L5"/>
    <mergeCell ref="M3:M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/>
  </sheetViews>
  <sheetFormatPr defaultRowHeight="15" x14ac:dyDescent="0.25"/>
  <cols>
    <col min="1" max="1" width="4.5703125" customWidth="1"/>
    <col min="2" max="2" width="21.7109375" customWidth="1"/>
  </cols>
  <sheetData>
    <row r="1" spans="1:14" ht="19.5" customHeight="1" thickBot="1" x14ac:dyDescent="0.3">
      <c r="A1" s="31"/>
      <c r="B1" s="31"/>
      <c r="C1" s="343" t="s">
        <v>102</v>
      </c>
      <c r="D1" s="344"/>
      <c r="E1" s="344"/>
      <c r="F1" s="344"/>
      <c r="G1" s="344"/>
      <c r="H1" s="344"/>
      <c r="I1" s="344"/>
      <c r="J1" s="345"/>
      <c r="K1" s="345"/>
      <c r="L1" s="31"/>
      <c r="M1" s="31"/>
      <c r="N1" s="66"/>
    </row>
    <row r="2" spans="1:14" ht="15.75" thickBot="1" x14ac:dyDescent="0.3">
      <c r="A2" s="346" t="s">
        <v>0</v>
      </c>
      <c r="B2" s="348" t="s">
        <v>1</v>
      </c>
      <c r="C2" s="373" t="s">
        <v>2</v>
      </c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48" t="s">
        <v>3</v>
      </c>
    </row>
    <row r="3" spans="1:14" x14ac:dyDescent="0.25">
      <c r="A3" s="384"/>
      <c r="B3" s="385"/>
      <c r="C3" s="389" t="s">
        <v>69</v>
      </c>
      <c r="D3" s="348" t="s">
        <v>4</v>
      </c>
      <c r="E3" s="380" t="s">
        <v>5</v>
      </c>
      <c r="F3" s="397" t="s">
        <v>6</v>
      </c>
      <c r="G3" s="380" t="s">
        <v>7</v>
      </c>
      <c r="H3" s="378" t="s">
        <v>8</v>
      </c>
      <c r="I3" s="380" t="s">
        <v>91</v>
      </c>
      <c r="J3" s="378" t="s">
        <v>9</v>
      </c>
      <c r="K3" s="389" t="s">
        <v>10</v>
      </c>
      <c r="L3" s="348" t="s">
        <v>117</v>
      </c>
      <c r="M3" s="380" t="s">
        <v>11</v>
      </c>
      <c r="N3" s="374"/>
    </row>
    <row r="4" spans="1:14" ht="15.75" thickBot="1" x14ac:dyDescent="0.3">
      <c r="A4" s="381"/>
      <c r="B4" s="375"/>
      <c r="C4" s="391"/>
      <c r="D4" s="381"/>
      <c r="E4" s="381"/>
      <c r="F4" s="398"/>
      <c r="G4" s="381"/>
      <c r="H4" s="379"/>
      <c r="I4" s="381"/>
      <c r="J4" s="379"/>
      <c r="K4" s="391"/>
      <c r="L4" s="381"/>
      <c r="M4" s="381"/>
      <c r="N4" s="375"/>
    </row>
    <row r="5" spans="1:14" x14ac:dyDescent="0.25">
      <c r="A5" s="36">
        <v>1</v>
      </c>
      <c r="B5" s="37" t="s">
        <v>39</v>
      </c>
      <c r="C5" s="80">
        <v>1780</v>
      </c>
      <c r="D5" s="157">
        <v>4190</v>
      </c>
      <c r="E5" s="79">
        <v>2615</v>
      </c>
      <c r="F5" s="87">
        <v>3092</v>
      </c>
      <c r="G5" s="79">
        <v>3894</v>
      </c>
      <c r="H5" s="87">
        <v>3408</v>
      </c>
      <c r="I5" s="79">
        <v>2260</v>
      </c>
      <c r="J5" s="87">
        <v>4326</v>
      </c>
      <c r="K5" s="80">
        <v>3344</v>
      </c>
      <c r="L5" s="87">
        <v>1798</v>
      </c>
      <c r="M5" s="79">
        <v>2088</v>
      </c>
      <c r="N5" s="157">
        <f t="shared" ref="N5:N12" si="0">SUM(C5:M5)</f>
        <v>32795</v>
      </c>
    </row>
    <row r="6" spans="1:14" x14ac:dyDescent="0.25">
      <c r="A6" s="38">
        <v>2</v>
      </c>
      <c r="B6" s="39" t="s">
        <v>40</v>
      </c>
      <c r="C6" s="80">
        <v>144</v>
      </c>
      <c r="D6" s="71">
        <v>436</v>
      </c>
      <c r="E6" s="80">
        <v>153</v>
      </c>
      <c r="F6" s="65">
        <v>242</v>
      </c>
      <c r="G6" s="80">
        <v>166</v>
      </c>
      <c r="H6" s="65">
        <v>168</v>
      </c>
      <c r="I6" s="80">
        <v>98</v>
      </c>
      <c r="J6" s="65">
        <v>192</v>
      </c>
      <c r="K6" s="68">
        <v>293</v>
      </c>
      <c r="L6" s="65">
        <v>79</v>
      </c>
      <c r="M6" s="80">
        <v>193</v>
      </c>
      <c r="N6" s="71">
        <f t="shared" si="0"/>
        <v>2164</v>
      </c>
    </row>
    <row r="7" spans="1:14" x14ac:dyDescent="0.25">
      <c r="A7" s="38">
        <v>3</v>
      </c>
      <c r="B7" s="39" t="s">
        <v>41</v>
      </c>
      <c r="C7" s="68">
        <v>10</v>
      </c>
      <c r="D7" s="71">
        <v>23</v>
      </c>
      <c r="E7" s="80">
        <v>16</v>
      </c>
      <c r="F7" s="65">
        <v>30</v>
      </c>
      <c r="G7" s="80">
        <v>30</v>
      </c>
      <c r="H7" s="69">
        <v>210</v>
      </c>
      <c r="I7" s="68">
        <v>32</v>
      </c>
      <c r="J7" s="65">
        <v>25</v>
      </c>
      <c r="K7" s="68">
        <v>29</v>
      </c>
      <c r="L7" s="65">
        <v>12</v>
      </c>
      <c r="M7" s="68">
        <v>7</v>
      </c>
      <c r="N7" s="71">
        <f t="shared" si="0"/>
        <v>424</v>
      </c>
    </row>
    <row r="8" spans="1:14" x14ac:dyDescent="0.25">
      <c r="A8" s="38">
        <v>4</v>
      </c>
      <c r="B8" s="39" t="s">
        <v>42</v>
      </c>
      <c r="C8" s="68">
        <v>0</v>
      </c>
      <c r="D8" s="39">
        <v>0</v>
      </c>
      <c r="E8" s="68">
        <v>0</v>
      </c>
      <c r="F8" s="69">
        <v>5</v>
      </c>
      <c r="G8" s="68">
        <v>0</v>
      </c>
      <c r="H8" s="69">
        <v>0</v>
      </c>
      <c r="I8" s="68">
        <v>0</v>
      </c>
      <c r="J8" s="69">
        <v>0</v>
      </c>
      <c r="K8" s="81">
        <v>1</v>
      </c>
      <c r="L8" s="65">
        <v>0</v>
      </c>
      <c r="M8" s="68">
        <v>0</v>
      </c>
      <c r="N8" s="71">
        <f t="shared" si="0"/>
        <v>6</v>
      </c>
    </row>
    <row r="9" spans="1:14" x14ac:dyDescent="0.25">
      <c r="A9" s="38">
        <v>5</v>
      </c>
      <c r="B9" s="39" t="s">
        <v>43</v>
      </c>
      <c r="C9" s="68">
        <v>2</v>
      </c>
      <c r="D9" s="39">
        <v>1</v>
      </c>
      <c r="E9" s="68">
        <v>1</v>
      </c>
      <c r="F9" s="69">
        <v>2</v>
      </c>
      <c r="G9" s="68">
        <v>1</v>
      </c>
      <c r="H9" s="69">
        <v>2</v>
      </c>
      <c r="I9" s="68">
        <v>0</v>
      </c>
      <c r="J9" s="69">
        <v>3</v>
      </c>
      <c r="K9" s="68">
        <v>6</v>
      </c>
      <c r="L9" s="69">
        <v>2</v>
      </c>
      <c r="M9" s="68">
        <v>1</v>
      </c>
      <c r="N9" s="39">
        <f t="shared" si="0"/>
        <v>21</v>
      </c>
    </row>
    <row r="10" spans="1:14" x14ac:dyDescent="0.25">
      <c r="A10" s="38">
        <v>6</v>
      </c>
      <c r="B10" s="39" t="s">
        <v>44</v>
      </c>
      <c r="C10" s="68">
        <v>9</v>
      </c>
      <c r="D10" s="39">
        <v>29</v>
      </c>
      <c r="E10" s="68">
        <v>11</v>
      </c>
      <c r="F10" s="69">
        <v>42</v>
      </c>
      <c r="G10" s="68">
        <v>18</v>
      </c>
      <c r="H10" s="69">
        <v>14</v>
      </c>
      <c r="I10" s="68">
        <v>9</v>
      </c>
      <c r="J10" s="69">
        <v>20</v>
      </c>
      <c r="K10" s="79">
        <v>18</v>
      </c>
      <c r="L10" s="69">
        <v>7</v>
      </c>
      <c r="M10" s="68">
        <v>13</v>
      </c>
      <c r="N10" s="71">
        <f t="shared" si="0"/>
        <v>190</v>
      </c>
    </row>
    <row r="11" spans="1:14" x14ac:dyDescent="0.25">
      <c r="A11" s="38">
        <v>7</v>
      </c>
      <c r="B11" s="39" t="s">
        <v>45</v>
      </c>
      <c r="C11" s="80">
        <v>135</v>
      </c>
      <c r="D11" s="71">
        <v>422</v>
      </c>
      <c r="E11" s="80">
        <v>129</v>
      </c>
      <c r="F11" s="65">
        <v>221</v>
      </c>
      <c r="G11" s="80">
        <v>145</v>
      </c>
      <c r="H11" s="65">
        <v>140</v>
      </c>
      <c r="I11" s="68">
        <v>88</v>
      </c>
      <c r="J11" s="65">
        <v>157</v>
      </c>
      <c r="K11" s="79">
        <v>283</v>
      </c>
      <c r="L11" s="69">
        <v>81</v>
      </c>
      <c r="M11" s="80">
        <v>157</v>
      </c>
      <c r="N11" s="71">
        <f t="shared" si="0"/>
        <v>1958</v>
      </c>
    </row>
    <row r="12" spans="1:14" ht="15.75" thickBot="1" x14ac:dyDescent="0.3">
      <c r="A12" s="41">
        <v>8</v>
      </c>
      <c r="B12" s="42" t="s">
        <v>46</v>
      </c>
      <c r="C12" s="81">
        <v>0</v>
      </c>
      <c r="D12" s="39">
        <v>2</v>
      </c>
      <c r="E12" s="81">
        <v>0</v>
      </c>
      <c r="F12" s="163">
        <v>0</v>
      </c>
      <c r="G12" s="81">
        <v>0</v>
      </c>
      <c r="H12" s="163"/>
      <c r="I12" s="81">
        <v>0</v>
      </c>
      <c r="J12" s="163">
        <v>0</v>
      </c>
      <c r="K12" s="81">
        <v>0</v>
      </c>
      <c r="L12" s="163">
        <v>0</v>
      </c>
      <c r="M12" s="81">
        <v>0</v>
      </c>
      <c r="N12" s="42">
        <f t="shared" si="0"/>
        <v>2</v>
      </c>
    </row>
    <row r="13" spans="1:14" ht="15.75" thickBot="1" x14ac:dyDescent="0.3">
      <c r="A13" s="75"/>
      <c r="B13" s="44" t="s">
        <v>3</v>
      </c>
      <c r="C13" s="48">
        <f t="shared" ref="C13:N13" si="1">SUM(C5:C12)</f>
        <v>2080</v>
      </c>
      <c r="D13" s="46">
        <f t="shared" si="1"/>
        <v>5103</v>
      </c>
      <c r="E13" s="48">
        <f t="shared" si="1"/>
        <v>2925</v>
      </c>
      <c r="F13" s="49">
        <f t="shared" si="1"/>
        <v>3634</v>
      </c>
      <c r="G13" s="48">
        <f t="shared" si="1"/>
        <v>4254</v>
      </c>
      <c r="H13" s="49">
        <f t="shared" si="1"/>
        <v>3942</v>
      </c>
      <c r="I13" s="48">
        <f t="shared" si="1"/>
        <v>2487</v>
      </c>
      <c r="J13" s="49">
        <f t="shared" si="1"/>
        <v>4723</v>
      </c>
      <c r="K13" s="48">
        <f t="shared" si="1"/>
        <v>3974</v>
      </c>
      <c r="L13" s="49">
        <f t="shared" si="1"/>
        <v>1979</v>
      </c>
      <c r="M13" s="48">
        <f t="shared" si="1"/>
        <v>2459</v>
      </c>
      <c r="N13" s="46">
        <f t="shared" si="1"/>
        <v>37560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52" t="s">
        <v>53</v>
      </c>
      <c r="B15" s="399"/>
      <c r="C15" s="55">
        <f>C13/N13</f>
        <v>5.5378061767838126E-2</v>
      </c>
      <c r="D15" s="73">
        <f>D13/N13</f>
        <v>0.13586261980830672</v>
      </c>
      <c r="E15" s="55">
        <f>E13/N13</f>
        <v>7.7875399361022363E-2</v>
      </c>
      <c r="F15" s="73">
        <f>F13/N13</f>
        <v>9.6751863684771039E-2</v>
      </c>
      <c r="G15" s="55">
        <f>G13/N13</f>
        <v>0.11325878594249202</v>
      </c>
      <c r="H15" s="73">
        <f>H13/N13</f>
        <v>0.10495207667731629</v>
      </c>
      <c r="I15" s="55">
        <f>I13/N13</f>
        <v>6.6214057507987215E-2</v>
      </c>
      <c r="J15" s="73">
        <f>J13/N13</f>
        <v>0.1257454739084132</v>
      </c>
      <c r="K15" s="55">
        <f>K13/N13</f>
        <v>0.10580404685835995</v>
      </c>
      <c r="L15" s="73">
        <f>L13/N13</f>
        <v>5.2689030883919061E-2</v>
      </c>
      <c r="M15" s="74">
        <f>M13/N13</f>
        <v>6.5468583599574012E-2</v>
      </c>
      <c r="N15" s="223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31"/>
      <c r="B18" s="31"/>
      <c r="C18" s="343" t="s">
        <v>103</v>
      </c>
      <c r="D18" s="344"/>
      <c r="E18" s="344"/>
      <c r="F18" s="344"/>
      <c r="G18" s="344"/>
      <c r="H18" s="344"/>
      <c r="I18" s="344"/>
      <c r="J18" s="345"/>
      <c r="K18" s="345"/>
      <c r="L18" s="31"/>
      <c r="M18" s="31"/>
      <c r="N18" s="222" t="s">
        <v>36</v>
      </c>
    </row>
    <row r="19" spans="1:14" ht="15.75" thickBot="1" x14ac:dyDescent="0.3">
      <c r="A19" s="346" t="s">
        <v>0</v>
      </c>
      <c r="B19" s="348" t="s">
        <v>1</v>
      </c>
      <c r="C19" s="373" t="s">
        <v>2</v>
      </c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48" t="s">
        <v>3</v>
      </c>
    </row>
    <row r="20" spans="1:14" x14ac:dyDescent="0.25">
      <c r="A20" s="384"/>
      <c r="B20" s="385"/>
      <c r="C20" s="389" t="s">
        <v>69</v>
      </c>
      <c r="D20" s="348" t="s">
        <v>4</v>
      </c>
      <c r="E20" s="380" t="s">
        <v>5</v>
      </c>
      <c r="F20" s="397" t="s">
        <v>6</v>
      </c>
      <c r="G20" s="380" t="s">
        <v>7</v>
      </c>
      <c r="H20" s="378" t="s">
        <v>8</v>
      </c>
      <c r="I20" s="380" t="s">
        <v>91</v>
      </c>
      <c r="J20" s="378" t="s">
        <v>9</v>
      </c>
      <c r="K20" s="389" t="s">
        <v>10</v>
      </c>
      <c r="L20" s="348" t="s">
        <v>117</v>
      </c>
      <c r="M20" s="380" t="s">
        <v>11</v>
      </c>
      <c r="N20" s="374"/>
    </row>
    <row r="21" spans="1:14" ht="15.75" thickBot="1" x14ac:dyDescent="0.3">
      <c r="A21" s="381"/>
      <c r="B21" s="375"/>
      <c r="C21" s="391"/>
      <c r="D21" s="381"/>
      <c r="E21" s="381"/>
      <c r="F21" s="398"/>
      <c r="G21" s="381"/>
      <c r="H21" s="379"/>
      <c r="I21" s="381"/>
      <c r="J21" s="379"/>
      <c r="K21" s="391"/>
      <c r="L21" s="381"/>
      <c r="M21" s="381"/>
      <c r="N21" s="375"/>
    </row>
    <row r="22" spans="1:14" x14ac:dyDescent="0.25">
      <c r="A22" s="36">
        <v>1</v>
      </c>
      <c r="B22" s="37" t="s">
        <v>39</v>
      </c>
      <c r="C22" s="80">
        <v>8476</v>
      </c>
      <c r="D22" s="157">
        <v>18742</v>
      </c>
      <c r="E22" s="79">
        <v>12518</v>
      </c>
      <c r="F22" s="87">
        <v>14090</v>
      </c>
      <c r="G22" s="79">
        <v>17270</v>
      </c>
      <c r="H22" s="87">
        <v>14995</v>
      </c>
      <c r="I22" s="79">
        <v>9685</v>
      </c>
      <c r="J22" s="87">
        <v>18197</v>
      </c>
      <c r="K22" s="80">
        <v>14552</v>
      </c>
      <c r="L22" s="87">
        <v>8766</v>
      </c>
      <c r="M22" s="79">
        <v>9075</v>
      </c>
      <c r="N22" s="157">
        <f t="shared" ref="N22:N29" si="2">SUM(C22:M22)</f>
        <v>146366</v>
      </c>
    </row>
    <row r="23" spans="1:14" x14ac:dyDescent="0.25">
      <c r="A23" s="38">
        <v>2</v>
      </c>
      <c r="B23" s="39" t="s">
        <v>40</v>
      </c>
      <c r="C23" s="80">
        <v>2415</v>
      </c>
      <c r="D23" s="71">
        <v>6751</v>
      </c>
      <c r="E23" s="80">
        <v>2597</v>
      </c>
      <c r="F23" s="65">
        <v>3790</v>
      </c>
      <c r="G23" s="80">
        <v>2416</v>
      </c>
      <c r="H23" s="65">
        <v>2416</v>
      </c>
      <c r="I23" s="80">
        <v>1513</v>
      </c>
      <c r="J23" s="65">
        <v>2915</v>
      </c>
      <c r="K23" s="80">
        <v>4304</v>
      </c>
      <c r="L23" s="65">
        <v>1340</v>
      </c>
      <c r="M23" s="80">
        <v>2856</v>
      </c>
      <c r="N23" s="71">
        <f t="shared" si="2"/>
        <v>33313</v>
      </c>
    </row>
    <row r="24" spans="1:14" x14ac:dyDescent="0.25">
      <c r="A24" s="38">
        <v>3</v>
      </c>
      <c r="B24" s="39" t="s">
        <v>41</v>
      </c>
      <c r="C24" s="68">
        <v>173</v>
      </c>
      <c r="D24" s="71">
        <v>311</v>
      </c>
      <c r="E24" s="80">
        <v>275</v>
      </c>
      <c r="F24" s="65">
        <v>483</v>
      </c>
      <c r="G24" s="80">
        <v>483</v>
      </c>
      <c r="H24" s="65">
        <v>1895</v>
      </c>
      <c r="I24" s="68">
        <v>517</v>
      </c>
      <c r="J24" s="65">
        <v>362</v>
      </c>
      <c r="K24" s="80">
        <v>499</v>
      </c>
      <c r="L24" s="65">
        <v>207</v>
      </c>
      <c r="M24" s="68">
        <v>92</v>
      </c>
      <c r="N24" s="71">
        <f t="shared" si="2"/>
        <v>5297</v>
      </c>
    </row>
    <row r="25" spans="1:14" x14ac:dyDescent="0.25">
      <c r="A25" s="38">
        <v>4</v>
      </c>
      <c r="B25" s="39" t="s">
        <v>42</v>
      </c>
      <c r="C25" s="68">
        <v>0</v>
      </c>
      <c r="D25" s="39">
        <v>0</v>
      </c>
      <c r="E25" s="68">
        <v>0</v>
      </c>
      <c r="F25" s="69">
        <v>74</v>
      </c>
      <c r="G25" s="68">
        <v>0</v>
      </c>
      <c r="H25" s="69">
        <v>0</v>
      </c>
      <c r="I25" s="68">
        <v>0</v>
      </c>
      <c r="J25" s="69">
        <v>0</v>
      </c>
      <c r="K25" s="81">
        <v>17</v>
      </c>
      <c r="L25" s="65">
        <v>0</v>
      </c>
      <c r="M25" s="68">
        <v>0</v>
      </c>
      <c r="N25" s="71">
        <f t="shared" si="2"/>
        <v>91</v>
      </c>
    </row>
    <row r="26" spans="1:14" x14ac:dyDescent="0.25">
      <c r="A26" s="38">
        <v>5</v>
      </c>
      <c r="B26" s="39" t="s">
        <v>43</v>
      </c>
      <c r="C26" s="68">
        <v>11</v>
      </c>
      <c r="D26" s="39">
        <v>6</v>
      </c>
      <c r="E26" s="68">
        <v>6</v>
      </c>
      <c r="F26" s="69">
        <v>11</v>
      </c>
      <c r="G26" s="68">
        <v>6</v>
      </c>
      <c r="H26" s="69">
        <v>11</v>
      </c>
      <c r="I26" s="68">
        <v>0</v>
      </c>
      <c r="J26" s="69">
        <v>17</v>
      </c>
      <c r="K26" s="68">
        <v>39</v>
      </c>
      <c r="L26" s="69">
        <v>11</v>
      </c>
      <c r="M26" s="68">
        <v>6</v>
      </c>
      <c r="N26" s="39">
        <f t="shared" si="2"/>
        <v>124</v>
      </c>
    </row>
    <row r="27" spans="1:14" x14ac:dyDescent="0.25">
      <c r="A27" s="38">
        <v>6</v>
      </c>
      <c r="B27" s="39" t="s">
        <v>44</v>
      </c>
      <c r="C27" s="68">
        <v>17</v>
      </c>
      <c r="D27" s="39">
        <v>49</v>
      </c>
      <c r="E27" s="68">
        <v>20</v>
      </c>
      <c r="F27" s="69">
        <v>75</v>
      </c>
      <c r="G27" s="68">
        <v>33</v>
      </c>
      <c r="H27" s="69">
        <v>26</v>
      </c>
      <c r="I27" s="68">
        <v>17</v>
      </c>
      <c r="J27" s="69">
        <v>32</v>
      </c>
      <c r="K27" s="79">
        <v>30</v>
      </c>
      <c r="L27" s="69">
        <v>13</v>
      </c>
      <c r="M27" s="68">
        <v>24</v>
      </c>
      <c r="N27" s="71">
        <f t="shared" si="2"/>
        <v>336</v>
      </c>
    </row>
    <row r="28" spans="1:14" x14ac:dyDescent="0.25">
      <c r="A28" s="38">
        <v>7</v>
      </c>
      <c r="B28" s="39" t="s">
        <v>45</v>
      </c>
      <c r="C28" s="80">
        <v>749</v>
      </c>
      <c r="D28" s="71">
        <v>2169</v>
      </c>
      <c r="E28" s="80">
        <v>714</v>
      </c>
      <c r="F28" s="65">
        <v>1172</v>
      </c>
      <c r="G28" s="80">
        <v>750</v>
      </c>
      <c r="H28" s="65">
        <v>701</v>
      </c>
      <c r="I28" s="68">
        <v>435</v>
      </c>
      <c r="J28" s="65">
        <v>837</v>
      </c>
      <c r="K28" s="79">
        <v>1452</v>
      </c>
      <c r="L28" s="65">
        <v>450</v>
      </c>
      <c r="M28" s="80">
        <v>789</v>
      </c>
      <c r="N28" s="71">
        <f t="shared" si="2"/>
        <v>10218</v>
      </c>
    </row>
    <row r="29" spans="1:14" ht="15.75" thickBot="1" x14ac:dyDescent="0.3">
      <c r="A29" s="41">
        <v>8</v>
      </c>
      <c r="B29" s="42" t="s">
        <v>46</v>
      </c>
      <c r="C29" s="81">
        <v>0</v>
      </c>
      <c r="D29" s="39">
        <v>11</v>
      </c>
      <c r="E29" s="81">
        <v>0</v>
      </c>
      <c r="F29" s="163">
        <v>0</v>
      </c>
      <c r="G29" s="81">
        <v>0</v>
      </c>
      <c r="H29" s="163">
        <v>0</v>
      </c>
      <c r="I29" s="81">
        <v>0</v>
      </c>
      <c r="J29" s="163">
        <v>0</v>
      </c>
      <c r="K29" s="81">
        <v>0</v>
      </c>
      <c r="L29" s="163">
        <v>0</v>
      </c>
      <c r="M29" s="81">
        <v>0</v>
      </c>
      <c r="N29" s="42">
        <f t="shared" si="2"/>
        <v>11</v>
      </c>
    </row>
    <row r="30" spans="1:14" ht="15.75" thickBot="1" x14ac:dyDescent="0.3">
      <c r="A30" s="75"/>
      <c r="B30" s="44" t="s">
        <v>3</v>
      </c>
      <c r="C30" s="262">
        <f t="shared" ref="C30:N30" si="3">SUM(C22:C29)</f>
        <v>11841</v>
      </c>
      <c r="D30" s="46">
        <f t="shared" si="3"/>
        <v>28039</v>
      </c>
      <c r="E30" s="48">
        <f t="shared" si="3"/>
        <v>16130</v>
      </c>
      <c r="F30" s="49">
        <f>SUM(F22:F29)</f>
        <v>19695</v>
      </c>
      <c r="G30" s="48">
        <f t="shared" si="3"/>
        <v>20958</v>
      </c>
      <c r="H30" s="49">
        <f t="shared" si="3"/>
        <v>20044</v>
      </c>
      <c r="I30" s="48">
        <f t="shared" si="3"/>
        <v>12167</v>
      </c>
      <c r="J30" s="49">
        <f t="shared" si="3"/>
        <v>22360</v>
      </c>
      <c r="K30" s="48">
        <f t="shared" si="3"/>
        <v>20893</v>
      </c>
      <c r="L30" s="49">
        <f t="shared" si="3"/>
        <v>10787</v>
      </c>
      <c r="M30" s="48">
        <f t="shared" si="3"/>
        <v>12842</v>
      </c>
      <c r="N30" s="46">
        <f t="shared" si="3"/>
        <v>195756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52" t="s">
        <v>53</v>
      </c>
      <c r="B32" s="399"/>
      <c r="C32" s="55">
        <f>C30/N30</f>
        <v>6.0488567400232944E-2</v>
      </c>
      <c r="D32" s="73">
        <f>D30/N30</f>
        <v>0.14323443470442795</v>
      </c>
      <c r="E32" s="55">
        <f>E30/N30</f>
        <v>8.2398496086965409E-2</v>
      </c>
      <c r="F32" s="73">
        <f>F30/N30</f>
        <v>0.10060994299025318</v>
      </c>
      <c r="G32" s="55">
        <f>G30/N30</f>
        <v>0.10706185251026788</v>
      </c>
      <c r="H32" s="73">
        <f>H30/N30</f>
        <v>0.10239277467868163</v>
      </c>
      <c r="I32" s="55">
        <f>I30/N30</f>
        <v>6.2153905882833732E-2</v>
      </c>
      <c r="J32" s="73">
        <f>J30/N30</f>
        <v>0.11422382966550196</v>
      </c>
      <c r="K32" s="55">
        <f>K30/N30</f>
        <v>0.1067298064937984</v>
      </c>
      <c r="L32" s="73">
        <f>L30/N30</f>
        <v>5.5104313533173951E-2</v>
      </c>
      <c r="M32" s="55">
        <f>M30/N30</f>
        <v>6.5602076053862979E-2</v>
      </c>
      <c r="N32" s="223">
        <f>N30/N30</f>
        <v>1</v>
      </c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BetiMitrovska</cp:lastModifiedBy>
  <cp:lastPrinted>2019-05-27T08:22:51Z</cp:lastPrinted>
  <dcterms:created xsi:type="dcterms:W3CDTF">2013-08-27T07:05:34Z</dcterms:created>
  <dcterms:modified xsi:type="dcterms:W3CDTF">2019-05-31T12:34:26Z</dcterms:modified>
</cp:coreProperties>
</file>