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895" windowWidth="20115" windowHeight="1170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calcPr calcId="145621"/>
</workbook>
</file>

<file path=xl/calcChain.xml><?xml version="1.0" encoding="utf-8"?>
<calcChain xmlns="http://schemas.openxmlformats.org/spreadsheetml/2006/main">
  <c r="G17" i="47" l="1"/>
  <c r="C16" i="47" l="1"/>
  <c r="C10" i="47"/>
  <c r="C7" i="47"/>
  <c r="C8" i="47"/>
  <c r="C9" i="47"/>
  <c r="G9" i="47"/>
  <c r="C14" i="47"/>
  <c r="C15" i="47"/>
  <c r="C11" i="47"/>
  <c r="C13" i="47" l="1"/>
  <c r="I21" i="47" l="1"/>
  <c r="G21" i="47"/>
  <c r="E28" i="5"/>
  <c r="E28" i="3"/>
  <c r="G16" i="47" l="1"/>
  <c r="G13" i="47"/>
  <c r="C6" i="47"/>
  <c r="C18" i="47"/>
  <c r="C24" i="47" l="1"/>
  <c r="C28" i="5"/>
  <c r="G19" i="47" l="1"/>
  <c r="I19" i="47"/>
  <c r="C28" i="3" l="1"/>
  <c r="G11" i="47" l="1"/>
  <c r="I22" i="47"/>
  <c r="G22" i="47"/>
  <c r="F28" i="5"/>
  <c r="G10" i="47" l="1"/>
  <c r="G8" i="47"/>
  <c r="G23" i="47"/>
  <c r="G14" i="47" l="1"/>
  <c r="D28" i="5"/>
  <c r="I20" i="47"/>
  <c r="G20" i="47"/>
  <c r="G15" i="47"/>
  <c r="G12" i="47"/>
  <c r="G7" i="47" l="1"/>
  <c r="L30" i="30" l="1"/>
  <c r="M30" i="30" l="1"/>
  <c r="N29" i="30"/>
  <c r="H18" i="47" l="1"/>
  <c r="J18" i="47"/>
  <c r="F18" i="47"/>
  <c r="E18" i="47"/>
  <c r="D18" i="47"/>
  <c r="I18" i="47"/>
  <c r="M29" i="53" l="1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N18" i="32" l="1"/>
  <c r="N29" i="53"/>
  <c r="N31" i="53" s="1"/>
  <c r="N13" i="53"/>
  <c r="N15" i="53" s="1"/>
  <c r="F15" i="53"/>
  <c r="J15" i="53"/>
  <c r="K15" i="53" l="1"/>
  <c r="N20" i="32"/>
  <c r="L20" i="32"/>
  <c r="J20" i="32"/>
  <c r="H20" i="32"/>
  <c r="F20" i="32"/>
  <c r="M20" i="32"/>
  <c r="K20" i="32"/>
  <c r="I20" i="32"/>
  <c r="G20" i="32"/>
  <c r="E20" i="32"/>
  <c r="C20" i="32"/>
  <c r="D20" i="32"/>
  <c r="I31" i="53"/>
  <c r="M31" i="53"/>
  <c r="E31" i="53"/>
  <c r="J31" i="53"/>
  <c r="C31" i="53"/>
  <c r="K31" i="53"/>
  <c r="G31" i="53"/>
  <c r="L31" i="53"/>
  <c r="H31" i="53"/>
  <c r="F31" i="53"/>
  <c r="D31" i="53"/>
  <c r="C15" i="53"/>
  <c r="L15" i="53"/>
  <c r="H15" i="53"/>
  <c r="D15" i="53"/>
  <c r="M15" i="53"/>
  <c r="I15" i="53"/>
  <c r="G15" i="53"/>
  <c r="E15" i="53"/>
  <c r="D11" i="57"/>
  <c r="E11" i="57"/>
  <c r="F11" i="57"/>
  <c r="G11" i="57"/>
  <c r="K23" i="47"/>
  <c r="K22" i="47"/>
  <c r="K21" i="47"/>
  <c r="K19" i="47"/>
  <c r="K17" i="47"/>
  <c r="K16" i="47"/>
  <c r="K15" i="47"/>
  <c r="K14" i="47"/>
  <c r="K13" i="47"/>
  <c r="K12" i="47"/>
  <c r="K11" i="47"/>
  <c r="K10" i="47"/>
  <c r="K9" i="47"/>
  <c r="K8" i="47"/>
  <c r="K7" i="47"/>
  <c r="J6" i="47"/>
  <c r="J24" i="47" s="1"/>
  <c r="I6" i="47"/>
  <c r="I24" i="47" s="1"/>
  <c r="H6" i="47"/>
  <c r="H24" i="47" s="1"/>
  <c r="F6" i="47"/>
  <c r="F24" i="47" s="1"/>
  <c r="E6" i="47"/>
  <c r="E24" i="47" s="1"/>
  <c r="D6" i="47"/>
  <c r="D24" i="47" s="1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H13" i="17"/>
  <c r="M13" i="17" s="1"/>
  <c r="H12" i="17"/>
  <c r="M12" i="17" s="1"/>
  <c r="N7" i="17"/>
  <c r="L13" i="17" s="1"/>
  <c r="N13" i="17" s="1"/>
  <c r="N6" i="17"/>
  <c r="L12" i="17" s="1"/>
  <c r="N12" i="17" s="1"/>
  <c r="H28" i="10"/>
  <c r="H30" i="10" s="1"/>
  <c r="M22" i="10"/>
  <c r="L22" i="10"/>
  <c r="K22" i="10"/>
  <c r="J22" i="10"/>
  <c r="I22" i="10"/>
  <c r="H22" i="10"/>
  <c r="G22" i="10"/>
  <c r="F22" i="10"/>
  <c r="E22" i="10"/>
  <c r="D22" i="10"/>
  <c r="N21" i="10"/>
  <c r="N20" i="10"/>
  <c r="N19" i="10"/>
  <c r="N18" i="10"/>
  <c r="N17" i="10"/>
  <c r="N16" i="10"/>
  <c r="N15" i="10"/>
  <c r="N14" i="10"/>
  <c r="N13" i="10"/>
  <c r="N12" i="10"/>
  <c r="N11" i="10"/>
  <c r="C22" i="10"/>
  <c r="N10" i="10"/>
  <c r="N9" i="10"/>
  <c r="N8" i="10"/>
  <c r="N7" i="10"/>
  <c r="N6" i="10"/>
  <c r="N5" i="10"/>
  <c r="N4" i="10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M13" i="29"/>
  <c r="L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N13" i="29" s="1"/>
  <c r="N15" i="29" s="1"/>
  <c r="K30" i="30"/>
  <c r="J30" i="30"/>
  <c r="I30" i="30"/>
  <c r="H30" i="30"/>
  <c r="G30" i="30"/>
  <c r="F30" i="30"/>
  <c r="E30" i="30"/>
  <c r="D30" i="30"/>
  <c r="C30" i="30"/>
  <c r="N28" i="30"/>
  <c r="N27" i="30"/>
  <c r="N26" i="30"/>
  <c r="N25" i="30"/>
  <c r="N24" i="30"/>
  <c r="N23" i="30"/>
  <c r="N22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M30" i="12"/>
  <c r="L30" i="12"/>
  <c r="K30" i="12"/>
  <c r="J30" i="12"/>
  <c r="I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H28" i="6"/>
  <c r="H30" i="6" s="1"/>
  <c r="M22" i="6"/>
  <c r="L22" i="6"/>
  <c r="K22" i="6"/>
  <c r="J22" i="6"/>
  <c r="I22" i="6"/>
  <c r="H22" i="6"/>
  <c r="G22" i="6"/>
  <c r="F22" i="6"/>
  <c r="E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H28" i="5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H28" i="4"/>
  <c r="H30" i="4" s="1"/>
  <c r="M22" i="4"/>
  <c r="L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H28" i="3"/>
  <c r="M22" i="3"/>
  <c r="L22" i="3"/>
  <c r="K22" i="3"/>
  <c r="J22" i="3"/>
  <c r="I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H28" i="2"/>
  <c r="H30" i="2" s="1"/>
  <c r="N22" i="2"/>
  <c r="M27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N5" i="2"/>
  <c r="N4" i="2"/>
  <c r="H28" i="1"/>
  <c r="H30" i="1" s="1"/>
  <c r="M22" i="1"/>
  <c r="L22" i="1"/>
  <c r="K22" i="1"/>
  <c r="J22" i="1"/>
  <c r="I22" i="1"/>
  <c r="H22" i="1"/>
  <c r="G22" i="1"/>
  <c r="F22" i="1"/>
  <c r="E22" i="1"/>
  <c r="D22" i="1"/>
  <c r="N21" i="1"/>
  <c r="N20" i="1"/>
  <c r="N19" i="1"/>
  <c r="N18" i="1"/>
  <c r="N17" i="1"/>
  <c r="N16" i="1"/>
  <c r="N15" i="1"/>
  <c r="N14" i="1"/>
  <c r="N13" i="1"/>
  <c r="N12" i="1"/>
  <c r="N11" i="1"/>
  <c r="C22" i="1"/>
  <c r="N10" i="1"/>
  <c r="N9" i="1"/>
  <c r="N8" i="1"/>
  <c r="N7" i="1"/>
  <c r="N6" i="1"/>
  <c r="N5" i="1"/>
  <c r="N4" i="1"/>
  <c r="N29" i="29" l="1"/>
  <c r="N31" i="29" s="1"/>
  <c r="N30" i="30"/>
  <c r="N32" i="30" s="1"/>
  <c r="G18" i="47"/>
  <c r="K20" i="47"/>
  <c r="K18" i="47" s="1"/>
  <c r="G6" i="47"/>
  <c r="G24" i="47" s="1"/>
  <c r="K6" i="47"/>
  <c r="N22" i="10"/>
  <c r="C24" i="10" s="1"/>
  <c r="N13" i="30"/>
  <c r="N16" i="30" s="1"/>
  <c r="N18" i="31"/>
  <c r="N20" i="31" s="1"/>
  <c r="N30" i="12"/>
  <c r="N32" i="12" s="1"/>
  <c r="N13" i="12"/>
  <c r="N15" i="12" s="1"/>
  <c r="N19" i="9"/>
  <c r="N18" i="8"/>
  <c r="N20" i="8" s="1"/>
  <c r="D30" i="6"/>
  <c r="N22" i="6"/>
  <c r="D24" i="6" s="1"/>
  <c r="N22" i="4"/>
  <c r="M27" i="4" s="1"/>
  <c r="N22" i="3"/>
  <c r="D24" i="3" s="1"/>
  <c r="C24" i="2"/>
  <c r="G24" i="2"/>
  <c r="E24" i="2"/>
  <c r="I24" i="2"/>
  <c r="N22" i="1"/>
  <c r="C24" i="1" s="1"/>
  <c r="D15" i="29"/>
  <c r="F15" i="29"/>
  <c r="H15" i="29"/>
  <c r="M28" i="10"/>
  <c r="C30" i="10"/>
  <c r="E30" i="10"/>
  <c r="G30" i="10"/>
  <c r="D30" i="10"/>
  <c r="F30" i="10"/>
  <c r="C15" i="29"/>
  <c r="E15" i="29"/>
  <c r="G15" i="29"/>
  <c r="I15" i="29"/>
  <c r="K15" i="29"/>
  <c r="M15" i="29"/>
  <c r="D31" i="29"/>
  <c r="F31" i="29"/>
  <c r="H31" i="29"/>
  <c r="J31" i="29"/>
  <c r="L31" i="29"/>
  <c r="J15" i="29"/>
  <c r="L15" i="29"/>
  <c r="C31" i="29"/>
  <c r="E31" i="29"/>
  <c r="G31" i="29"/>
  <c r="I31" i="29"/>
  <c r="K31" i="29"/>
  <c r="M31" i="29"/>
  <c r="M28" i="6"/>
  <c r="C30" i="6"/>
  <c r="E30" i="6"/>
  <c r="G30" i="6"/>
  <c r="F30" i="6"/>
  <c r="H30" i="5"/>
  <c r="G30" i="5"/>
  <c r="M28" i="5"/>
  <c r="E30" i="5"/>
  <c r="D30" i="5"/>
  <c r="F30" i="5"/>
  <c r="N22" i="5"/>
  <c r="C30" i="5"/>
  <c r="M28" i="4"/>
  <c r="C30" i="4"/>
  <c r="E30" i="4"/>
  <c r="G30" i="4"/>
  <c r="D30" i="4"/>
  <c r="F30" i="4"/>
  <c r="H30" i="3"/>
  <c r="F30" i="3"/>
  <c r="D30" i="3"/>
  <c r="G30" i="3"/>
  <c r="M28" i="3"/>
  <c r="E30" i="3"/>
  <c r="C30" i="3"/>
  <c r="D24" i="2"/>
  <c r="F24" i="2"/>
  <c r="H24" i="2"/>
  <c r="J24" i="2"/>
  <c r="L24" i="2"/>
  <c r="N24" i="2"/>
  <c r="M28" i="2"/>
  <c r="C30" i="2"/>
  <c r="E30" i="2"/>
  <c r="G30" i="2"/>
  <c r="K24" i="2"/>
  <c r="M24" i="2"/>
  <c r="D30" i="2"/>
  <c r="F30" i="2"/>
  <c r="M28" i="1"/>
  <c r="C30" i="1"/>
  <c r="E30" i="1"/>
  <c r="G30" i="1"/>
  <c r="D30" i="1"/>
  <c r="F30" i="1"/>
  <c r="D32" i="30" l="1"/>
  <c r="H32" i="12"/>
  <c r="M32" i="12"/>
  <c r="I32" i="12"/>
  <c r="F24" i="1"/>
  <c r="J24" i="1"/>
  <c r="M24" i="1"/>
  <c r="N21" i="9"/>
  <c r="L21" i="9"/>
  <c r="J21" i="9"/>
  <c r="H21" i="9"/>
  <c r="F21" i="9"/>
  <c r="D21" i="9"/>
  <c r="G21" i="9"/>
  <c r="M21" i="9"/>
  <c r="K21" i="9"/>
  <c r="I21" i="9"/>
  <c r="E21" i="9"/>
  <c r="C21" i="9"/>
  <c r="K32" i="12"/>
  <c r="E32" i="12"/>
  <c r="I24" i="1"/>
  <c r="L32" i="12"/>
  <c r="M24" i="4"/>
  <c r="E24" i="1"/>
  <c r="K24" i="47"/>
  <c r="J24" i="4"/>
  <c r="E24" i="4"/>
  <c r="F24" i="4"/>
  <c r="I24" i="4"/>
  <c r="N24" i="4"/>
  <c r="C32" i="30"/>
  <c r="F16" i="30"/>
  <c r="C16" i="30"/>
  <c r="G32" i="12"/>
  <c r="C32" i="12"/>
  <c r="J32" i="12"/>
  <c r="D32" i="12"/>
  <c r="M27" i="3"/>
  <c r="L15" i="12"/>
  <c r="K15" i="12"/>
  <c r="H15" i="12"/>
  <c r="G15" i="12"/>
  <c r="J15" i="12"/>
  <c r="M15" i="12"/>
  <c r="I15" i="12"/>
  <c r="C15" i="12"/>
  <c r="M20" i="8"/>
  <c r="G20" i="8"/>
  <c r="K20" i="8"/>
  <c r="C20" i="8"/>
  <c r="I20" i="8"/>
  <c r="E20" i="8"/>
  <c r="J20" i="8"/>
  <c r="L20" i="8"/>
  <c r="D20" i="8"/>
  <c r="K24" i="3"/>
  <c r="G24" i="3"/>
  <c r="C24" i="3"/>
  <c r="N24" i="10"/>
  <c r="J24" i="10"/>
  <c r="I24" i="10"/>
  <c r="F24" i="10"/>
  <c r="M24" i="10"/>
  <c r="E24" i="10"/>
  <c r="L24" i="10"/>
  <c r="H24" i="10"/>
  <c r="D24" i="10"/>
  <c r="M27" i="10"/>
  <c r="M29" i="10" s="1"/>
  <c r="N29" i="10" s="1"/>
  <c r="K24" i="10"/>
  <c r="G24" i="10"/>
  <c r="M32" i="30"/>
  <c r="I32" i="30"/>
  <c r="K32" i="30"/>
  <c r="G32" i="30"/>
  <c r="L32" i="30"/>
  <c r="E32" i="30"/>
  <c r="H32" i="30"/>
  <c r="J32" i="30"/>
  <c r="F32" i="30"/>
  <c r="J16" i="30"/>
  <c r="L16" i="30"/>
  <c r="H16" i="30"/>
  <c r="D16" i="30"/>
  <c r="M16" i="30"/>
  <c r="K16" i="30"/>
  <c r="G16" i="30"/>
  <c r="I16" i="30"/>
  <c r="E16" i="30"/>
  <c r="K20" i="31"/>
  <c r="G20" i="31"/>
  <c r="C20" i="31"/>
  <c r="J20" i="31"/>
  <c r="M20" i="31"/>
  <c r="I20" i="31"/>
  <c r="E20" i="31"/>
  <c r="L20" i="31"/>
  <c r="H20" i="31"/>
  <c r="F20" i="31"/>
  <c r="D20" i="31"/>
  <c r="F32" i="12"/>
  <c r="E15" i="12"/>
  <c r="F15" i="12"/>
  <c r="D15" i="12"/>
  <c r="H20" i="8"/>
  <c r="F20" i="8"/>
  <c r="K24" i="6"/>
  <c r="G24" i="6"/>
  <c r="C24" i="6"/>
  <c r="N24" i="6"/>
  <c r="M24" i="6"/>
  <c r="I24" i="6"/>
  <c r="E24" i="6"/>
  <c r="M27" i="6"/>
  <c r="J24" i="6"/>
  <c r="F24" i="6"/>
  <c r="L24" i="6"/>
  <c r="H24" i="6"/>
  <c r="L24" i="4"/>
  <c r="H24" i="4"/>
  <c r="D24" i="4"/>
  <c r="K24" i="4"/>
  <c r="G24" i="4"/>
  <c r="C24" i="4"/>
  <c r="M24" i="3"/>
  <c r="I24" i="3"/>
  <c r="E24" i="3"/>
  <c r="N24" i="3"/>
  <c r="J24" i="3"/>
  <c r="F24" i="3"/>
  <c r="L24" i="3"/>
  <c r="H24" i="3"/>
  <c r="L24" i="1"/>
  <c r="H24" i="1"/>
  <c r="D24" i="1"/>
  <c r="K24" i="1"/>
  <c r="G24" i="1"/>
  <c r="N24" i="1"/>
  <c r="M27" i="1"/>
  <c r="M29" i="6"/>
  <c r="N29" i="6" s="1"/>
  <c r="M27" i="5"/>
  <c r="N24" i="5"/>
  <c r="K24" i="5"/>
  <c r="G24" i="5"/>
  <c r="C24" i="5"/>
  <c r="J24" i="5"/>
  <c r="F24" i="5"/>
  <c r="M24" i="5"/>
  <c r="I24" i="5"/>
  <c r="E24" i="5"/>
  <c r="L24" i="5"/>
  <c r="H24" i="5"/>
  <c r="D24" i="5"/>
  <c r="M29" i="4"/>
  <c r="N29" i="4" s="1"/>
  <c r="M29" i="3"/>
  <c r="N29" i="3" s="1"/>
  <c r="M29" i="2"/>
  <c r="M29" i="1"/>
  <c r="N29" i="1" s="1"/>
  <c r="N28" i="10" l="1"/>
  <c r="N28" i="3"/>
  <c r="N27" i="3"/>
  <c r="N27" i="10"/>
  <c r="N28" i="6"/>
  <c r="N27" i="6"/>
  <c r="M29" i="5"/>
  <c r="N27" i="5" s="1"/>
  <c r="N27" i="4"/>
  <c r="N28" i="4"/>
  <c r="N29" i="2"/>
  <c r="N27" i="2"/>
  <c r="N28" i="2"/>
  <c r="N27" i="1"/>
  <c r="N28" i="1"/>
  <c r="N29" i="5" l="1"/>
  <c r="N28" i="5"/>
</calcChain>
</file>

<file path=xl/sharedStrings.xml><?xml version="1.0" encoding="utf-8"?>
<sst xmlns="http://schemas.openxmlformats.org/spreadsheetml/2006/main" count="817" uniqueCount="119">
  <si>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</si>
  <si>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</si>
  <si>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</si>
  <si>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</si>
  <si>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</si>
  <si>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</si>
  <si>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</si>
  <si>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</si>
  <si>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</si>
  <si>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</si>
  <si>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</si>
  <si>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</si>
  <si>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</si>
  <si>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</si>
  <si>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</si>
  <si>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</si>
  <si>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</si>
  <si>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</si>
  <si>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</si>
  <si>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</si>
  <si>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</si>
  <si>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</si>
  <si>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</si>
  <si>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</si>
  <si>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</si>
  <si>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</si>
  <si>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</si>
  <si>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</si>
  <si>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</si>
  <si>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</si>
  <si>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</si>
  <si>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</si>
  <si>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</si>
  <si>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</si>
  <si>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</si>
  <si>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</si>
  <si>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</si>
  <si>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</si>
  <si>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</si>
  <si>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</si>
  <si>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</si>
  <si>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</si>
  <si>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</si>
  <si>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</si>
  <si>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</si>
  <si>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</si>
  <si>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</si>
  <si>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</si>
  <si>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</si>
  <si>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</si>
  <si>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</si>
  <si>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</si>
  <si>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</si>
  <si>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</si>
  <si>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</si>
  <si>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</si>
  <si>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</si>
  <si>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</si>
  <si>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</si>
  <si>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</si>
  <si>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</si>
  <si>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</si>
  <si>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</si>
  <si>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</si>
  <si>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</si>
  <si>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</si>
  <si>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</si>
  <si>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</si>
  <si>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</si>
  <si>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</si>
  <si>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</si>
  <si>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</si>
  <si>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</si>
  <si>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</si>
  <si>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</si>
  <si>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</si>
  <si>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</si>
  <si>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</si>
  <si>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</si>
  <si>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</si>
  <si>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</si>
  <si>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</si>
  <si>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</si>
  <si>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</si>
  <si>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</si>
  <si>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</si>
  <si>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</si>
  <si>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</si>
  <si>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</si>
  <si>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</si>
  <si>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</si>
  <si>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</si>
  <si>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 xml:space="preserve"> 000 мкд</t>
  </si>
  <si>
    <t>Халк</t>
  </si>
  <si>
    <t>Бруто полисирана премија за период од 01.01.2020 до 31.03.2020</t>
  </si>
  <si>
    <t>Граве н.</t>
  </si>
  <si>
    <t>Број на договори за период од 01.01.2020 до 31.03.2020</t>
  </si>
  <si>
    <t>Бруто исплатени (ликвидирани) штети за период од 01.01.2020 до 31.03.2020</t>
  </si>
  <si>
    <t>Број исплатени (ликвидирани) штети за период од 01.01.2020 до 31.03.2020</t>
  </si>
  <si>
    <t>Број на резервирани штети за период од 01.01.2020 до 31.03.2020</t>
  </si>
  <si>
    <t>Бруто резерви за настанати и пријавени штети за период од 01.01.2020 до 31.03.2020</t>
  </si>
  <si>
    <t>Договори за ЗАО за период од 01.01.2020 до 31.03.2020</t>
  </si>
  <si>
    <t>Премија за ЗАО за период од 01.01.2020 до 31.03.2020</t>
  </si>
  <si>
    <t>Број на Зелена карта за период од 01.01.2020  до 31.03.2020</t>
  </si>
  <si>
    <t>Премија за Зелена карта за период од 01.01.2020  до 31.03.2020</t>
  </si>
  <si>
    <t>Број на Гранично осигурување за период од 01.01.2020  до 31.03.2020</t>
  </si>
  <si>
    <t>Премија за Гранично осигурување за период од 01.01.2020  до 31.03.2020</t>
  </si>
  <si>
    <t>Број на штети од ЗАО за период од 01.01.2020 до 31.03.2020</t>
  </si>
  <si>
    <t>Ликвидирани штети на ЗАО за период од 01.01.2020  до 31.03.2020</t>
  </si>
  <si>
    <t>Број на штети на Зелена карта за период од 01.01.2020 до 31.03.2020</t>
  </si>
  <si>
    <t>Ликвидирани штети за ЗК за период од 01.01.2020 до 31.03.2020</t>
  </si>
  <si>
    <t>Број на Гранично осигурување за период од 01.01.2020 до 31.03.2020</t>
  </si>
  <si>
    <t>Техничка премија за период од 01.01.2020  до 31.03.2020</t>
  </si>
  <si>
    <t>Штети на Гранично осигурување за период од 01.01.2020 до 31.03.2020</t>
  </si>
  <si>
    <t xml:space="preserve">          Резерви за настанати и пријавени, непријавени штети за период од 01.01.2020 до 31.03.2020</t>
  </si>
  <si>
    <t>Продажба по канали за период од 01.01.2020 до 31.03.2020 година</t>
  </si>
  <si>
    <t>Бруто технички резерви за периодот од  01.01.2020  до 31.03.2020</t>
  </si>
  <si>
    <t>Неосигурени возила, непознати возила и услужни штети за период од 01.01 до 31.03.2020 година ( Вкупно )</t>
  </si>
  <si>
    <t>Граве неживот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</si>
</sst>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charset val="204"/>
      <scheme val="minor"/>
    </font>
    <font>
      <b/>
      <i/>
      <sz val="9"/>
      <name val="Arial"/>
      <family val="2"/>
    </font>
    <font>
      <i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66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5" fillId="3" borderId="7" xfId="1" applyFont="1" applyFill="1" applyBorder="1"/>
    <xf numFmtId="0" fontId="5" fillId="2" borderId="17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7" xfId="0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9" xfId="0" applyFont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2" borderId="6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3" fontId="12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3" fontId="19" fillId="3" borderId="44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1" fontId="4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5" fillId="2" borderId="17" xfId="1" applyNumberFormat="1" applyFont="1" applyFill="1" applyBorder="1" applyAlignment="1">
      <alignment vertical="center" wrapText="1"/>
    </xf>
    <xf numFmtId="9" fontId="5" fillId="2" borderId="14" xfId="2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10" fontId="5" fillId="3" borderId="1" xfId="6" applyNumberFormat="1" applyFont="1" applyFill="1" applyBorder="1"/>
    <xf numFmtId="10" fontId="5" fillId="3" borderId="1" xfId="6" applyNumberFormat="1" applyFont="1" applyFill="1" applyBorder="1" applyAlignment="1"/>
    <xf numFmtId="10" fontId="5" fillId="2" borderId="1" xfId="6" applyNumberFormat="1" applyFont="1" applyFill="1" applyBorder="1"/>
    <xf numFmtId="3" fontId="12" fillId="0" borderId="1" xfId="0" applyNumberFormat="1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8" fillId="3" borderId="1" xfId="0" applyNumberFormat="1" applyFont="1" applyFill="1" applyBorder="1"/>
    <xf numFmtId="0" fontId="29" fillId="2" borderId="1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0" fontId="5" fillId="0" borderId="19" xfId="0" applyFont="1" applyBorder="1" applyAlignment="1"/>
    <xf numFmtId="0" fontId="19" fillId="0" borderId="0" xfId="0" applyFont="1"/>
    <xf numFmtId="3" fontId="24" fillId="3" borderId="11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3" fontId="14" fillId="2" borderId="28" xfId="0" applyNumberFormat="1" applyFont="1" applyFill="1" applyBorder="1" applyAlignment="1">
      <alignment vertical="center"/>
    </xf>
    <xf numFmtId="3" fontId="14" fillId="3" borderId="17" xfId="0" applyNumberFormat="1" applyFont="1" applyFill="1" applyBorder="1" applyAlignment="1">
      <alignment vertical="center"/>
    </xf>
    <xf numFmtId="3" fontId="14" fillId="2" borderId="17" xfId="0" applyNumberFormat="1" applyFont="1" applyFill="1" applyBorder="1" applyAlignment="1">
      <alignment vertical="center"/>
    </xf>
    <xf numFmtId="3" fontId="14" fillId="3" borderId="18" xfId="0" applyNumberFormat="1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3" fontId="14" fillId="2" borderId="29" xfId="0" applyNumberFormat="1" applyFont="1" applyFill="1" applyBorder="1" applyAlignment="1">
      <alignment vertical="center"/>
    </xf>
    <xf numFmtId="3" fontId="25" fillId="3" borderId="11" xfId="0" applyNumberFormat="1" applyFont="1" applyFill="1" applyBorder="1" applyAlignment="1">
      <alignment vertical="center"/>
    </xf>
    <xf numFmtId="0" fontId="33" fillId="0" borderId="0" xfId="0" applyFont="1"/>
    <xf numFmtId="0" fontId="14" fillId="0" borderId="0" xfId="0" applyFont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23" fillId="3" borderId="3" xfId="0" applyNumberFormat="1" applyFont="1" applyFill="1" applyBorder="1" applyAlignment="1">
      <alignment vertical="center"/>
    </xf>
    <xf numFmtId="3" fontId="23" fillId="3" borderId="46" xfId="0" applyNumberFormat="1" applyFont="1" applyFill="1" applyBorder="1" applyAlignment="1">
      <alignment vertical="center"/>
    </xf>
    <xf numFmtId="3" fontId="23" fillId="2" borderId="46" xfId="0" applyNumberFormat="1" applyFont="1" applyFill="1" applyBorder="1" applyAlignment="1">
      <alignment vertical="center"/>
    </xf>
    <xf numFmtId="3" fontId="23" fillId="2" borderId="26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36" fillId="3" borderId="11" xfId="0" applyNumberFormat="1" applyFont="1" applyFill="1" applyBorder="1" applyAlignment="1">
      <alignment vertical="center"/>
    </xf>
    <xf numFmtId="3" fontId="23" fillId="2" borderId="32" xfId="0" applyNumberFormat="1" applyFont="1" applyFill="1" applyBorder="1" applyAlignment="1">
      <alignment vertical="center"/>
    </xf>
    <xf numFmtId="3" fontId="36" fillId="3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6" borderId="0" xfId="0" applyFont="1" applyFill="1" applyBorder="1"/>
    <xf numFmtId="0" fontId="12" fillId="0" borderId="15" xfId="0" applyFont="1" applyBorder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3" fontId="23" fillId="2" borderId="6" xfId="0" applyNumberFormat="1" applyFont="1" applyFill="1" applyBorder="1" applyAlignment="1">
      <alignment vertical="center"/>
    </xf>
    <xf numFmtId="3" fontId="23" fillId="3" borderId="9" xfId="0" applyNumberFormat="1" applyFont="1" applyFill="1" applyBorder="1" applyAlignment="1">
      <alignment vertical="center"/>
    </xf>
    <xf numFmtId="3" fontId="23" fillId="2" borderId="4" xfId="0" applyNumberFormat="1" applyFont="1" applyFill="1" applyBorder="1" applyAlignment="1">
      <alignment vertical="center"/>
    </xf>
    <xf numFmtId="3" fontId="32" fillId="3" borderId="11" xfId="0" applyNumberFormat="1" applyFont="1" applyFill="1" applyBorder="1" applyAlignment="1">
      <alignment vertical="center"/>
    </xf>
    <xf numFmtId="3" fontId="23" fillId="3" borderId="17" xfId="0" applyNumberFormat="1" applyFont="1" applyFill="1" applyBorder="1" applyAlignment="1">
      <alignment vertical="center"/>
    </xf>
    <xf numFmtId="0" fontId="37" fillId="3" borderId="1" xfId="1" applyFont="1" applyFill="1" applyBorder="1" applyAlignment="1">
      <alignment horizontal="center" vertical="center"/>
    </xf>
    <xf numFmtId="3" fontId="23" fillId="3" borderId="18" xfId="0" applyNumberFormat="1" applyFont="1" applyFill="1" applyBorder="1" applyAlignment="1">
      <alignment vertical="center"/>
    </xf>
    <xf numFmtId="3" fontId="5" fillId="3" borderId="25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3" fontId="38" fillId="3" borderId="6" xfId="0" applyNumberFormat="1" applyFont="1" applyFill="1" applyBorder="1" applyAlignment="1">
      <alignment vertical="center"/>
    </xf>
    <xf numFmtId="3" fontId="38" fillId="3" borderId="4" xfId="0" applyNumberFormat="1" applyFont="1" applyFill="1" applyBorder="1" applyAlignment="1">
      <alignment vertical="center"/>
    </xf>
    <xf numFmtId="3" fontId="23" fillId="2" borderId="28" xfId="0" applyNumberFormat="1" applyFont="1" applyFill="1" applyBorder="1" applyAlignment="1">
      <alignment vertical="center"/>
    </xf>
    <xf numFmtId="3" fontId="5" fillId="3" borderId="27" xfId="0" applyNumberFormat="1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3" fontId="11" fillId="2" borderId="13" xfId="0" applyNumberFormat="1" applyFont="1" applyFill="1" applyBorder="1" applyAlignment="1">
      <alignment vertical="center"/>
    </xf>
    <xf numFmtId="3" fontId="23" fillId="2" borderId="17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2" borderId="1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12" fillId="5" borderId="12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4" fillId="3" borderId="10" xfId="0" applyFont="1" applyFill="1" applyBorder="1" applyAlignment="1">
      <alignment horizontal="right" vertical="center" wrapText="1"/>
    </xf>
    <xf numFmtId="0" fontId="16" fillId="3" borderId="22" xfId="0" applyFont="1" applyFill="1" applyBorder="1" applyAlignment="1">
      <alignment vertical="center" wrapText="1"/>
    </xf>
    <xf numFmtId="164" fontId="3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0">
    <cellStyle name="Comma 2" xfId="8"/>
    <cellStyle name="Currency 2" xfId="9"/>
    <cellStyle name="Normal" xfId="0" builtinId="0"/>
    <cellStyle name="Normal 2" xfId="3"/>
    <cellStyle name="Normal 3" xfId="7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B1" sqref="B1"/>
    </sheetView>
  </sheetViews>
  <sheetFormatPr defaultRowHeight="15" x14ac:dyDescent="0.25"/>
  <cols>
    <col min="1" max="1" width="3.7109375" customWidth="1"/>
    <col min="2" max="2" width="28" customWidth="1"/>
    <col min="13" max="13" width="10" bestFit="1" customWidth="1"/>
  </cols>
  <sheetData>
    <row r="1" spans="1:14" ht="21.75" customHeight="1" thickBot="1" x14ac:dyDescent="0.3">
      <c r="A1" s="210"/>
      <c r="B1" s="211"/>
      <c r="C1" s="323" t="s">
        <v>94</v>
      </c>
      <c r="D1" s="324"/>
      <c r="E1" s="324"/>
      <c r="F1" s="324"/>
      <c r="G1" s="324"/>
      <c r="H1" s="324"/>
      <c r="I1" s="324"/>
      <c r="J1" s="2"/>
      <c r="K1" s="2"/>
      <c r="L1" s="2"/>
      <c r="M1" s="2"/>
      <c r="N1" s="210" t="s">
        <v>91</v>
      </c>
    </row>
    <row r="2" spans="1:14" ht="15.75" thickBot="1" x14ac:dyDescent="0.3">
      <c r="A2" s="327" t="s">
        <v>0</v>
      </c>
      <c r="B2" s="329" t="s">
        <v>1</v>
      </c>
      <c r="C2" s="331" t="s">
        <v>2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25" t="s">
        <v>3</v>
      </c>
    </row>
    <row r="3" spans="1:14" ht="15.75" thickBot="1" x14ac:dyDescent="0.3">
      <c r="A3" s="328"/>
      <c r="B3" s="330"/>
      <c r="C3" s="85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95</v>
      </c>
      <c r="J3" s="24" t="s">
        <v>9</v>
      </c>
      <c r="K3" s="85" t="s">
        <v>10</v>
      </c>
      <c r="L3" s="24" t="s">
        <v>93</v>
      </c>
      <c r="M3" s="25" t="s">
        <v>11</v>
      </c>
      <c r="N3" s="326"/>
    </row>
    <row r="4" spans="1:14" x14ac:dyDescent="0.25">
      <c r="A4" s="5">
        <v>1</v>
      </c>
      <c r="B4" s="9" t="s">
        <v>12</v>
      </c>
      <c r="C4" s="181">
        <v>28588</v>
      </c>
      <c r="D4" s="154">
        <v>31307</v>
      </c>
      <c r="E4" s="203">
        <v>7317</v>
      </c>
      <c r="F4" s="197">
        <v>23365</v>
      </c>
      <c r="G4" s="203">
        <v>10689</v>
      </c>
      <c r="H4" s="197">
        <v>54661</v>
      </c>
      <c r="I4" s="203">
        <v>5285</v>
      </c>
      <c r="J4" s="197">
        <v>23790</v>
      </c>
      <c r="K4" s="181">
        <v>14126</v>
      </c>
      <c r="L4" s="197">
        <v>8349</v>
      </c>
      <c r="M4" s="193">
        <v>27462</v>
      </c>
      <c r="N4" s="190">
        <f t="shared" ref="N4:N21" si="0">SUM(C4:M4)</f>
        <v>234939</v>
      </c>
    </row>
    <row r="5" spans="1:14" x14ac:dyDescent="0.25">
      <c r="A5" s="4">
        <v>2</v>
      </c>
      <c r="B5" s="10" t="s">
        <v>13</v>
      </c>
      <c r="C5" s="201">
        <v>2270</v>
      </c>
      <c r="D5" s="71">
        <v>45207</v>
      </c>
      <c r="E5" s="201">
        <v>4484</v>
      </c>
      <c r="F5" s="198">
        <v>3383</v>
      </c>
      <c r="G5" s="201">
        <v>1198</v>
      </c>
      <c r="H5" s="198">
        <v>32787</v>
      </c>
      <c r="I5" s="200">
        <v>0</v>
      </c>
      <c r="J5" s="198">
        <v>5768</v>
      </c>
      <c r="K5" s="200">
        <v>12</v>
      </c>
      <c r="L5" s="198">
        <v>18219</v>
      </c>
      <c r="M5" s="195">
        <v>0</v>
      </c>
      <c r="N5" s="191">
        <f t="shared" si="0"/>
        <v>113328</v>
      </c>
    </row>
    <row r="6" spans="1:14" x14ac:dyDescent="0.25">
      <c r="A6" s="4">
        <v>3</v>
      </c>
      <c r="B6" s="10" t="s">
        <v>14</v>
      </c>
      <c r="C6" s="201">
        <v>18347</v>
      </c>
      <c r="D6" s="71">
        <v>36534</v>
      </c>
      <c r="E6" s="201">
        <v>14491</v>
      </c>
      <c r="F6" s="198">
        <v>37112</v>
      </c>
      <c r="G6" s="201">
        <v>9383</v>
      </c>
      <c r="H6" s="198">
        <v>19762</v>
      </c>
      <c r="I6" s="201">
        <v>1819</v>
      </c>
      <c r="J6" s="198">
        <v>15562</v>
      </c>
      <c r="K6" s="201">
        <v>19629</v>
      </c>
      <c r="L6" s="198">
        <v>13147</v>
      </c>
      <c r="M6" s="195">
        <v>12605</v>
      </c>
      <c r="N6" s="191">
        <f t="shared" si="0"/>
        <v>198391</v>
      </c>
    </row>
    <row r="7" spans="1:14" x14ac:dyDescent="0.25">
      <c r="A7" s="4">
        <v>4</v>
      </c>
      <c r="B7" s="10" t="s">
        <v>15</v>
      </c>
      <c r="C7" s="200">
        <v>0</v>
      </c>
      <c r="D7" s="39">
        <v>0</v>
      </c>
      <c r="E7" s="200">
        <v>0</v>
      </c>
      <c r="F7" s="22">
        <v>0</v>
      </c>
      <c r="G7" s="200">
        <v>0</v>
      </c>
      <c r="H7" s="22">
        <v>0</v>
      </c>
      <c r="I7" s="200">
        <v>0</v>
      </c>
      <c r="J7" s="22">
        <v>0</v>
      </c>
      <c r="K7" s="200">
        <v>0</v>
      </c>
      <c r="L7" s="22">
        <v>0</v>
      </c>
      <c r="M7" s="195">
        <v>0</v>
      </c>
      <c r="N7" s="10">
        <f t="shared" si="0"/>
        <v>0</v>
      </c>
    </row>
    <row r="8" spans="1:14" x14ac:dyDescent="0.25">
      <c r="A8" s="4">
        <v>5</v>
      </c>
      <c r="B8" s="10" t="s">
        <v>16</v>
      </c>
      <c r="C8" s="200">
        <v>0</v>
      </c>
      <c r="D8" s="71">
        <v>0</v>
      </c>
      <c r="E8" s="21">
        <v>0</v>
      </c>
      <c r="F8" s="22">
        <v>0</v>
      </c>
      <c r="G8" s="201">
        <v>11</v>
      </c>
      <c r="H8" s="198">
        <v>0</v>
      </c>
      <c r="I8" s="200">
        <v>0</v>
      </c>
      <c r="J8" s="22">
        <v>0</v>
      </c>
      <c r="K8" s="200">
        <v>0</v>
      </c>
      <c r="L8" s="22">
        <v>0</v>
      </c>
      <c r="M8" s="195">
        <v>0</v>
      </c>
      <c r="N8" s="191">
        <f t="shared" si="0"/>
        <v>11</v>
      </c>
    </row>
    <row r="9" spans="1:14" x14ac:dyDescent="0.25">
      <c r="A9" s="4">
        <v>6</v>
      </c>
      <c r="B9" s="10" t="s">
        <v>17</v>
      </c>
      <c r="C9" s="200">
        <v>0</v>
      </c>
      <c r="D9" s="39">
        <v>0</v>
      </c>
      <c r="E9" s="200">
        <v>0</v>
      </c>
      <c r="F9" s="22">
        <v>0</v>
      </c>
      <c r="G9" s="200">
        <v>0</v>
      </c>
      <c r="H9" s="22">
        <v>0</v>
      </c>
      <c r="I9" s="200">
        <v>0</v>
      </c>
      <c r="J9" s="22">
        <v>0</v>
      </c>
      <c r="K9" s="200">
        <v>0</v>
      </c>
      <c r="L9" s="22">
        <v>0</v>
      </c>
      <c r="M9" s="195">
        <v>0</v>
      </c>
      <c r="N9" s="10">
        <f t="shared" si="0"/>
        <v>0</v>
      </c>
    </row>
    <row r="10" spans="1:14" x14ac:dyDescent="0.25">
      <c r="A10" s="4">
        <v>7</v>
      </c>
      <c r="B10" s="10" t="s">
        <v>18</v>
      </c>
      <c r="C10" s="201">
        <v>6424</v>
      </c>
      <c r="D10" s="71">
        <v>5324</v>
      </c>
      <c r="E10" s="201">
        <v>3744</v>
      </c>
      <c r="F10" s="198">
        <v>185</v>
      </c>
      <c r="G10" s="201">
        <v>2461</v>
      </c>
      <c r="H10" s="198">
        <v>1039</v>
      </c>
      <c r="I10" s="200">
        <v>0</v>
      </c>
      <c r="J10" s="198">
        <v>3961</v>
      </c>
      <c r="K10" s="201">
        <v>203</v>
      </c>
      <c r="L10" s="198">
        <v>2484</v>
      </c>
      <c r="M10" s="195">
        <v>99</v>
      </c>
      <c r="N10" s="191">
        <f t="shared" si="0"/>
        <v>25924</v>
      </c>
    </row>
    <row r="11" spans="1:14" x14ac:dyDescent="0.25">
      <c r="A11" s="4">
        <v>8</v>
      </c>
      <c r="B11" s="10" t="s">
        <v>19</v>
      </c>
      <c r="C11" s="201">
        <v>42820</v>
      </c>
      <c r="D11" s="71">
        <v>16874</v>
      </c>
      <c r="E11" s="201">
        <v>74657</v>
      </c>
      <c r="F11" s="198">
        <v>15524</v>
      </c>
      <c r="G11" s="201">
        <v>3160</v>
      </c>
      <c r="H11" s="198">
        <v>50361</v>
      </c>
      <c r="I11" s="201">
        <v>817</v>
      </c>
      <c r="J11" s="198">
        <v>11344</v>
      </c>
      <c r="K11" s="201">
        <v>10183</v>
      </c>
      <c r="L11" s="198">
        <v>11500</v>
      </c>
      <c r="M11" s="195">
        <v>13201</v>
      </c>
      <c r="N11" s="191">
        <f t="shared" si="0"/>
        <v>250441</v>
      </c>
    </row>
    <row r="12" spans="1:14" x14ac:dyDescent="0.25">
      <c r="A12" s="4">
        <v>9</v>
      </c>
      <c r="B12" s="10" t="s">
        <v>20</v>
      </c>
      <c r="C12" s="201">
        <v>73754</v>
      </c>
      <c r="D12" s="71">
        <v>35110</v>
      </c>
      <c r="E12" s="201">
        <v>9863</v>
      </c>
      <c r="F12" s="198">
        <v>29126</v>
      </c>
      <c r="G12" s="201">
        <v>15661</v>
      </c>
      <c r="H12" s="198">
        <v>36664</v>
      </c>
      <c r="I12" s="201">
        <v>429</v>
      </c>
      <c r="J12" s="198">
        <v>23006</v>
      </c>
      <c r="K12" s="201">
        <v>3038</v>
      </c>
      <c r="L12" s="198">
        <v>67916</v>
      </c>
      <c r="M12" s="195">
        <v>4696</v>
      </c>
      <c r="N12" s="191">
        <f t="shared" si="0"/>
        <v>299263</v>
      </c>
    </row>
    <row r="13" spans="1:14" x14ac:dyDescent="0.25">
      <c r="A13" s="4">
        <v>10</v>
      </c>
      <c r="B13" s="10" t="s">
        <v>21</v>
      </c>
      <c r="C13" s="201">
        <v>61730</v>
      </c>
      <c r="D13" s="71">
        <v>111334</v>
      </c>
      <c r="E13" s="201">
        <v>86072</v>
      </c>
      <c r="F13" s="198">
        <v>90033</v>
      </c>
      <c r="G13" s="201">
        <v>103976</v>
      </c>
      <c r="H13" s="198">
        <v>89650</v>
      </c>
      <c r="I13" s="201">
        <v>52645</v>
      </c>
      <c r="J13" s="198">
        <v>103409</v>
      </c>
      <c r="K13" s="201">
        <v>89838</v>
      </c>
      <c r="L13" s="198">
        <v>86040</v>
      </c>
      <c r="M13" s="195">
        <v>55916</v>
      </c>
      <c r="N13" s="191">
        <f t="shared" si="0"/>
        <v>930643</v>
      </c>
    </row>
    <row r="14" spans="1:14" x14ac:dyDescent="0.25">
      <c r="A14" s="4">
        <v>11</v>
      </c>
      <c r="B14" s="10" t="s">
        <v>22</v>
      </c>
      <c r="C14" s="200">
        <v>0</v>
      </c>
      <c r="D14" s="71">
        <v>0</v>
      </c>
      <c r="E14" s="200">
        <v>0</v>
      </c>
      <c r="F14" s="198">
        <v>0</v>
      </c>
      <c r="G14" s="201">
        <v>43</v>
      </c>
      <c r="H14" s="198">
        <v>105</v>
      </c>
      <c r="I14" s="200">
        <v>0</v>
      </c>
      <c r="J14" s="22">
        <v>0</v>
      </c>
      <c r="K14" s="200">
        <v>40</v>
      </c>
      <c r="L14" s="22">
        <v>0</v>
      </c>
      <c r="M14" s="195">
        <v>0</v>
      </c>
      <c r="N14" s="191">
        <f t="shared" si="0"/>
        <v>188</v>
      </c>
    </row>
    <row r="15" spans="1:14" x14ac:dyDescent="0.25">
      <c r="A15" s="4">
        <v>12</v>
      </c>
      <c r="B15" s="10" t="s">
        <v>23</v>
      </c>
      <c r="C15" s="200">
        <v>0</v>
      </c>
      <c r="D15" s="39">
        <v>7</v>
      </c>
      <c r="E15" s="200">
        <v>0</v>
      </c>
      <c r="F15" s="22">
        <v>9</v>
      </c>
      <c r="G15" s="200">
        <v>4</v>
      </c>
      <c r="H15" s="22">
        <v>0</v>
      </c>
      <c r="I15" s="200">
        <v>0</v>
      </c>
      <c r="J15" s="22">
        <v>12</v>
      </c>
      <c r="K15" s="200">
        <v>9</v>
      </c>
      <c r="L15" s="22">
        <v>0</v>
      </c>
      <c r="M15" s="195">
        <v>0</v>
      </c>
      <c r="N15" s="191">
        <f t="shared" si="0"/>
        <v>41</v>
      </c>
    </row>
    <row r="16" spans="1:14" x14ac:dyDescent="0.25">
      <c r="A16" s="4">
        <v>13</v>
      </c>
      <c r="B16" s="10" t="s">
        <v>24</v>
      </c>
      <c r="C16" s="201">
        <v>10852</v>
      </c>
      <c r="D16" s="71">
        <v>13911</v>
      </c>
      <c r="E16" s="201">
        <v>1711</v>
      </c>
      <c r="F16" s="198">
        <v>3134</v>
      </c>
      <c r="G16" s="201">
        <v>2477</v>
      </c>
      <c r="H16" s="198">
        <v>24567</v>
      </c>
      <c r="I16" s="200">
        <v>256</v>
      </c>
      <c r="J16" s="198">
        <v>6269</v>
      </c>
      <c r="K16" s="201">
        <v>3851</v>
      </c>
      <c r="L16" s="198">
        <v>1274</v>
      </c>
      <c r="M16" s="195">
        <v>539</v>
      </c>
      <c r="N16" s="191">
        <f t="shared" si="0"/>
        <v>68841</v>
      </c>
    </row>
    <row r="17" spans="1:14" x14ac:dyDescent="0.25">
      <c r="A17" s="4">
        <v>14</v>
      </c>
      <c r="B17" s="10" t="s">
        <v>25</v>
      </c>
      <c r="C17" s="200">
        <v>104</v>
      </c>
      <c r="D17" s="39">
        <v>2838</v>
      </c>
      <c r="E17" s="200">
        <v>0</v>
      </c>
      <c r="F17" s="22">
        <v>8</v>
      </c>
      <c r="G17" s="200">
        <v>0</v>
      </c>
      <c r="H17" s="22">
        <v>0</v>
      </c>
      <c r="I17" s="200">
        <v>0</v>
      </c>
      <c r="J17" s="22">
        <v>0</v>
      </c>
      <c r="K17" s="200">
        <v>0</v>
      </c>
      <c r="L17" s="22">
        <v>13</v>
      </c>
      <c r="M17" s="195">
        <v>0</v>
      </c>
      <c r="N17" s="191">
        <f t="shared" si="0"/>
        <v>2963</v>
      </c>
    </row>
    <row r="18" spans="1:14" x14ac:dyDescent="0.25">
      <c r="A18" s="4">
        <v>15</v>
      </c>
      <c r="B18" s="10" t="s">
        <v>26</v>
      </c>
      <c r="C18" s="200">
        <v>0</v>
      </c>
      <c r="D18" s="39">
        <v>0</v>
      </c>
      <c r="E18" s="200">
        <v>0</v>
      </c>
      <c r="F18" s="198">
        <v>4</v>
      </c>
      <c r="G18" s="200">
        <v>0</v>
      </c>
      <c r="H18" s="22">
        <v>42</v>
      </c>
      <c r="I18" s="200">
        <v>0</v>
      </c>
      <c r="J18" s="22">
        <v>0</v>
      </c>
      <c r="K18" s="200">
        <v>22</v>
      </c>
      <c r="L18" s="22">
        <v>7</v>
      </c>
      <c r="M18" s="195">
        <v>0</v>
      </c>
      <c r="N18" s="191">
        <f>SUM(C18:M18)</f>
        <v>75</v>
      </c>
    </row>
    <row r="19" spans="1:14" x14ac:dyDescent="0.25">
      <c r="A19" s="4">
        <v>16</v>
      </c>
      <c r="B19" s="10" t="s">
        <v>27</v>
      </c>
      <c r="C19" s="201">
        <v>405</v>
      </c>
      <c r="D19" s="71">
        <v>4697</v>
      </c>
      <c r="E19" s="201">
        <v>200</v>
      </c>
      <c r="F19" s="198">
        <v>540</v>
      </c>
      <c r="G19" s="200">
        <v>0</v>
      </c>
      <c r="H19" s="22">
        <v>84</v>
      </c>
      <c r="I19" s="200">
        <v>0</v>
      </c>
      <c r="J19" s="198">
        <v>1894</v>
      </c>
      <c r="K19" s="201">
        <v>0</v>
      </c>
      <c r="L19" s="22">
        <v>2</v>
      </c>
      <c r="M19" s="195">
        <v>135</v>
      </c>
      <c r="N19" s="191">
        <f>SUM(C19:M19)</f>
        <v>7957</v>
      </c>
    </row>
    <row r="20" spans="1:14" x14ac:dyDescent="0.25">
      <c r="A20" s="4">
        <v>17</v>
      </c>
      <c r="B20" s="10" t="s">
        <v>28</v>
      </c>
      <c r="C20" s="200">
        <v>0</v>
      </c>
      <c r="D20" s="39">
        <v>0</v>
      </c>
      <c r="E20" s="200">
        <v>0</v>
      </c>
      <c r="F20" s="22">
        <v>0</v>
      </c>
      <c r="G20" s="200">
        <v>0</v>
      </c>
      <c r="H20" s="22">
        <v>0</v>
      </c>
      <c r="I20" s="200">
        <v>0</v>
      </c>
      <c r="J20" s="22">
        <v>0</v>
      </c>
      <c r="K20" s="200">
        <v>0</v>
      </c>
      <c r="L20" s="22">
        <v>3</v>
      </c>
      <c r="M20" s="195">
        <v>1</v>
      </c>
      <c r="N20" s="10">
        <f>SUM(C20:M20)</f>
        <v>4</v>
      </c>
    </row>
    <row r="21" spans="1:14" ht="15.75" thickBot="1" x14ac:dyDescent="0.3">
      <c r="A21" s="6">
        <v>18</v>
      </c>
      <c r="B21" s="11" t="s">
        <v>29</v>
      </c>
      <c r="C21" s="202">
        <v>2237</v>
      </c>
      <c r="D21" s="155">
        <v>6172</v>
      </c>
      <c r="E21" s="202">
        <v>1378</v>
      </c>
      <c r="F21" s="199">
        <v>5055</v>
      </c>
      <c r="G21" s="202">
        <v>1567</v>
      </c>
      <c r="H21" s="199">
        <v>5574</v>
      </c>
      <c r="I21" s="202">
        <v>1020</v>
      </c>
      <c r="J21" s="199">
        <v>3224</v>
      </c>
      <c r="K21" s="202">
        <v>2786</v>
      </c>
      <c r="L21" s="199">
        <v>1742</v>
      </c>
      <c r="M21" s="196">
        <v>2537</v>
      </c>
      <c r="N21" s="192">
        <f t="shared" si="0"/>
        <v>33292</v>
      </c>
    </row>
    <row r="22" spans="1:14" ht="15.75" thickBot="1" x14ac:dyDescent="0.3">
      <c r="A22" s="7"/>
      <c r="B22" s="19" t="s">
        <v>30</v>
      </c>
      <c r="C22" s="212">
        <f t="shared" ref="C22:N22" si="1">SUM(C4:C21)</f>
        <v>247531</v>
      </c>
      <c r="D22" s="213">
        <f>SUM(D4:D21)</f>
        <v>309315</v>
      </c>
      <c r="E22" s="212">
        <f>SUM(E4:E21)</f>
        <v>203917</v>
      </c>
      <c r="F22" s="214">
        <f>SUM(F4:F21)</f>
        <v>207478</v>
      </c>
      <c r="G22" s="215">
        <f t="shared" si="1"/>
        <v>150630</v>
      </c>
      <c r="H22" s="214">
        <f t="shared" si="1"/>
        <v>315296</v>
      </c>
      <c r="I22" s="215">
        <f t="shared" si="1"/>
        <v>62271</v>
      </c>
      <c r="J22" s="214">
        <f t="shared" si="1"/>
        <v>198239</v>
      </c>
      <c r="K22" s="215">
        <f t="shared" si="1"/>
        <v>143737</v>
      </c>
      <c r="L22" s="214">
        <f t="shared" si="1"/>
        <v>210696</v>
      </c>
      <c r="M22" s="216">
        <f t="shared" si="1"/>
        <v>117191</v>
      </c>
      <c r="N22" s="217">
        <f t="shared" si="1"/>
        <v>2166301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321" t="s">
        <v>31</v>
      </c>
      <c r="B24" s="322"/>
      <c r="C24" s="27">
        <f>C22/N22</f>
        <v>0.11426436123142629</v>
      </c>
      <c r="D24" s="28">
        <f>D22/N22</f>
        <v>0.1427848669229253</v>
      </c>
      <c r="E24" s="29">
        <f>E22/N22</f>
        <v>9.4131424949718434E-2</v>
      </c>
      <c r="F24" s="28">
        <f>F22/N22</f>
        <v>9.5775240836799683E-2</v>
      </c>
      <c r="G24" s="29">
        <f>G22/N22</f>
        <v>6.9533273538626442E-2</v>
      </c>
      <c r="H24" s="28">
        <f>H22/N22</f>
        <v>0.14554579442099691</v>
      </c>
      <c r="I24" s="29">
        <f>I22/N22</f>
        <v>2.8745312862801613E-2</v>
      </c>
      <c r="J24" s="28">
        <f>J22/N22</f>
        <v>9.1510367211204716E-2</v>
      </c>
      <c r="K24" s="29">
        <f>K22/N22</f>
        <v>6.6351351912776663E-2</v>
      </c>
      <c r="L24" s="28">
        <f>L22/N22</f>
        <v>9.726072230959594E-2</v>
      </c>
      <c r="M24" s="30">
        <f>M22/N22</f>
        <v>5.4097283803128005E-2</v>
      </c>
      <c r="N24" s="102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27" t="s">
        <v>0</v>
      </c>
      <c r="B26" s="333" t="s">
        <v>1</v>
      </c>
      <c r="C26" s="339" t="s">
        <v>90</v>
      </c>
      <c r="D26" s="340"/>
      <c r="E26" s="340"/>
      <c r="F26" s="340"/>
      <c r="G26" s="341"/>
      <c r="H26" s="33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8"/>
      <c r="B27" s="334"/>
      <c r="C27" s="242" t="s">
        <v>11</v>
      </c>
      <c r="D27" s="243" t="s">
        <v>32</v>
      </c>
      <c r="E27" s="242" t="s">
        <v>7</v>
      </c>
      <c r="F27" s="243" t="s">
        <v>9</v>
      </c>
      <c r="G27" s="238" t="s">
        <v>4</v>
      </c>
      <c r="H27" s="338"/>
      <c r="I27" s="1"/>
      <c r="J27" s="104"/>
      <c r="K27" s="335" t="s">
        <v>33</v>
      </c>
      <c r="L27" s="336"/>
      <c r="M27" s="145">
        <f>N22</f>
        <v>2166301</v>
      </c>
      <c r="N27" s="146">
        <f>M27/M29</f>
        <v>0.83872635069996426</v>
      </c>
    </row>
    <row r="28" spans="1:14" ht="15.75" thickBot="1" x14ac:dyDescent="0.3">
      <c r="A28" s="26">
        <v>19</v>
      </c>
      <c r="B28" s="167" t="s">
        <v>34</v>
      </c>
      <c r="C28" s="144">
        <v>165664</v>
      </c>
      <c r="D28" s="57">
        <v>119247</v>
      </c>
      <c r="E28" s="144">
        <v>73058</v>
      </c>
      <c r="F28" s="57">
        <v>39628</v>
      </c>
      <c r="G28" s="144">
        <v>18948</v>
      </c>
      <c r="H28" s="57">
        <f>SUM(C28:G28)</f>
        <v>416545</v>
      </c>
      <c r="I28" s="1"/>
      <c r="J28" s="104"/>
      <c r="K28" s="317" t="s">
        <v>34</v>
      </c>
      <c r="L28" s="318"/>
      <c r="M28" s="144">
        <f>H28</f>
        <v>416545</v>
      </c>
      <c r="N28" s="147">
        <f>M28/M29</f>
        <v>0.16127364930003571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19" t="s">
        <v>3</v>
      </c>
      <c r="L29" s="320"/>
      <c r="M29" s="148">
        <f>M27+M28</f>
        <v>2582846</v>
      </c>
      <c r="N29" s="149">
        <f>M29/M29</f>
        <v>1</v>
      </c>
    </row>
    <row r="30" spans="1:14" ht="15.75" thickBot="1" x14ac:dyDescent="0.3">
      <c r="A30" s="321" t="s">
        <v>35</v>
      </c>
      <c r="B30" s="322"/>
      <c r="C30" s="27">
        <f>C28/H28</f>
        <v>0.39770973124152253</v>
      </c>
      <c r="D30" s="105">
        <f>D28/H28</f>
        <v>0.28627639270667032</v>
      </c>
      <c r="E30" s="27">
        <f>E28/H28</f>
        <v>0.17539041400088826</v>
      </c>
      <c r="F30" s="105">
        <f>F28/H28</f>
        <v>9.5134979413988879E-2</v>
      </c>
      <c r="G30" s="27">
        <f>G28/H28</f>
        <v>4.5488482636929985E-2</v>
      </c>
      <c r="H30" s="105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B21" sqref="B21"/>
    </sheetView>
  </sheetViews>
  <sheetFormatPr defaultRowHeight="15" x14ac:dyDescent="0.25"/>
  <cols>
    <col min="1" max="1" width="3.85546875" customWidth="1"/>
    <col min="2" max="2" width="20" customWidth="1"/>
  </cols>
  <sheetData>
    <row r="1" spans="1:14" ht="25.5" customHeight="1" thickBot="1" x14ac:dyDescent="0.3">
      <c r="A1" s="31"/>
      <c r="B1" s="31"/>
      <c r="C1" s="347" t="s">
        <v>105</v>
      </c>
      <c r="D1" s="348"/>
      <c r="E1" s="348"/>
      <c r="F1" s="348"/>
      <c r="G1" s="348"/>
      <c r="H1" s="348"/>
      <c r="I1" s="348"/>
      <c r="J1" s="349"/>
      <c r="K1" s="349"/>
      <c r="L1" s="31"/>
      <c r="M1" s="31"/>
      <c r="N1" s="66"/>
    </row>
    <row r="2" spans="1:14" ht="15.75" thickBot="1" x14ac:dyDescent="0.3">
      <c r="A2" s="350" t="s">
        <v>0</v>
      </c>
      <c r="B2" s="352" t="s">
        <v>1</v>
      </c>
      <c r="C2" s="377" t="s">
        <v>2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52" t="s">
        <v>3</v>
      </c>
    </row>
    <row r="3" spans="1:14" x14ac:dyDescent="0.25">
      <c r="A3" s="378"/>
      <c r="B3" s="380"/>
      <c r="C3" s="398" t="s">
        <v>69</v>
      </c>
      <c r="D3" s="352" t="s">
        <v>4</v>
      </c>
      <c r="E3" s="384" t="s">
        <v>5</v>
      </c>
      <c r="F3" s="402" t="s">
        <v>6</v>
      </c>
      <c r="G3" s="384" t="s">
        <v>7</v>
      </c>
      <c r="H3" s="382" t="s">
        <v>8</v>
      </c>
      <c r="I3" s="384" t="s">
        <v>95</v>
      </c>
      <c r="J3" s="382" t="s">
        <v>9</v>
      </c>
      <c r="K3" s="398" t="s">
        <v>10</v>
      </c>
      <c r="L3" s="352" t="s">
        <v>93</v>
      </c>
      <c r="M3" s="384" t="s">
        <v>11</v>
      </c>
      <c r="N3" s="387"/>
    </row>
    <row r="4" spans="1:14" ht="15.75" thickBot="1" x14ac:dyDescent="0.3">
      <c r="A4" s="379"/>
      <c r="B4" s="381"/>
      <c r="C4" s="400"/>
      <c r="D4" s="379"/>
      <c r="E4" s="379"/>
      <c r="F4" s="403"/>
      <c r="G4" s="379"/>
      <c r="H4" s="383"/>
      <c r="I4" s="379"/>
      <c r="J4" s="383"/>
      <c r="K4" s="400"/>
      <c r="L4" s="379"/>
      <c r="M4" s="379"/>
      <c r="N4" s="381"/>
    </row>
    <row r="5" spans="1:14" x14ac:dyDescent="0.25">
      <c r="A5" s="36">
        <v>1</v>
      </c>
      <c r="B5" s="37" t="s">
        <v>39</v>
      </c>
      <c r="C5" s="80">
        <v>223</v>
      </c>
      <c r="D5" s="154">
        <v>42</v>
      </c>
      <c r="E5" s="80">
        <v>2108</v>
      </c>
      <c r="F5" s="154">
        <v>100</v>
      </c>
      <c r="G5" s="80">
        <v>35</v>
      </c>
      <c r="H5" s="154">
        <v>21</v>
      </c>
      <c r="I5" s="80">
        <v>27</v>
      </c>
      <c r="J5" s="154">
        <v>71</v>
      </c>
      <c r="K5" s="80">
        <v>12</v>
      </c>
      <c r="L5" s="154">
        <v>99</v>
      </c>
      <c r="M5" s="80">
        <v>19</v>
      </c>
      <c r="N5" s="154">
        <f t="shared" ref="N5:N13" si="0">SUM(C5:M5)</f>
        <v>2757</v>
      </c>
    </row>
    <row r="6" spans="1:14" x14ac:dyDescent="0.25">
      <c r="A6" s="38">
        <v>2</v>
      </c>
      <c r="B6" s="39" t="s">
        <v>40</v>
      </c>
      <c r="C6" s="80">
        <v>16</v>
      </c>
      <c r="D6" s="71">
        <v>0</v>
      </c>
      <c r="E6" s="80">
        <v>56</v>
      </c>
      <c r="F6" s="71">
        <v>0</v>
      </c>
      <c r="G6" s="80">
        <v>0</v>
      </c>
      <c r="H6" s="71">
        <v>0</v>
      </c>
      <c r="I6" s="80">
        <v>2</v>
      </c>
      <c r="J6" s="71">
        <v>0</v>
      </c>
      <c r="K6" s="80">
        <v>0</v>
      </c>
      <c r="L6" s="71">
        <v>2</v>
      </c>
      <c r="M6" s="80">
        <v>0</v>
      </c>
      <c r="N6" s="71">
        <f t="shared" si="0"/>
        <v>76</v>
      </c>
    </row>
    <row r="7" spans="1:14" x14ac:dyDescent="0.25">
      <c r="A7" s="38">
        <v>3</v>
      </c>
      <c r="B7" s="39" t="s">
        <v>41</v>
      </c>
      <c r="C7" s="68">
        <v>0</v>
      </c>
      <c r="D7" s="39">
        <v>0</v>
      </c>
      <c r="E7" s="68">
        <v>3</v>
      </c>
      <c r="F7" s="39">
        <v>0</v>
      </c>
      <c r="G7" s="68">
        <v>0</v>
      </c>
      <c r="H7" s="39">
        <v>0</v>
      </c>
      <c r="I7" s="68">
        <v>0</v>
      </c>
      <c r="J7" s="39">
        <v>0</v>
      </c>
      <c r="K7" s="68">
        <v>0</v>
      </c>
      <c r="L7" s="39">
        <v>0</v>
      </c>
      <c r="M7" s="68">
        <v>0</v>
      </c>
      <c r="N7" s="39">
        <f t="shared" si="0"/>
        <v>3</v>
      </c>
    </row>
    <row r="8" spans="1:14" x14ac:dyDescent="0.25">
      <c r="A8" s="38">
        <v>4</v>
      </c>
      <c r="B8" s="39" t="s">
        <v>42</v>
      </c>
      <c r="C8" s="68">
        <v>5</v>
      </c>
      <c r="D8" s="39">
        <v>0</v>
      </c>
      <c r="E8" s="68">
        <v>27</v>
      </c>
      <c r="F8" s="39">
        <v>0</v>
      </c>
      <c r="G8" s="68">
        <v>0</v>
      </c>
      <c r="H8" s="39">
        <v>0</v>
      </c>
      <c r="I8" s="68">
        <v>0</v>
      </c>
      <c r="J8" s="39">
        <v>0</v>
      </c>
      <c r="K8" s="68">
        <v>0</v>
      </c>
      <c r="L8" s="39">
        <v>1</v>
      </c>
      <c r="M8" s="68">
        <v>0</v>
      </c>
      <c r="N8" s="39">
        <f t="shared" si="0"/>
        <v>33</v>
      </c>
    </row>
    <row r="9" spans="1:14" x14ac:dyDescent="0.25">
      <c r="A9" s="38">
        <v>5</v>
      </c>
      <c r="B9" s="39" t="s">
        <v>43</v>
      </c>
      <c r="C9" s="68">
        <v>0</v>
      </c>
      <c r="D9" s="39">
        <v>0</v>
      </c>
      <c r="E9" s="68">
        <v>1</v>
      </c>
      <c r="F9" s="39">
        <v>0</v>
      </c>
      <c r="G9" s="68">
        <v>0</v>
      </c>
      <c r="H9" s="39">
        <v>0</v>
      </c>
      <c r="I9" s="68">
        <v>0</v>
      </c>
      <c r="J9" s="39">
        <v>0</v>
      </c>
      <c r="K9" s="68">
        <v>0</v>
      </c>
      <c r="L9" s="39">
        <v>2</v>
      </c>
      <c r="M9" s="68">
        <v>0</v>
      </c>
      <c r="N9" s="39">
        <f t="shared" si="0"/>
        <v>3</v>
      </c>
    </row>
    <row r="10" spans="1:14" x14ac:dyDescent="0.25">
      <c r="A10" s="38">
        <v>6</v>
      </c>
      <c r="B10" s="39" t="s">
        <v>44</v>
      </c>
      <c r="C10" s="68">
        <v>0</v>
      </c>
      <c r="D10" s="39">
        <v>0</v>
      </c>
      <c r="E10" s="68">
        <v>3</v>
      </c>
      <c r="F10" s="39">
        <v>0</v>
      </c>
      <c r="G10" s="68">
        <v>0</v>
      </c>
      <c r="H10" s="39">
        <v>0</v>
      </c>
      <c r="I10" s="68">
        <v>0</v>
      </c>
      <c r="J10" s="39">
        <v>0</v>
      </c>
      <c r="K10" s="68">
        <v>0</v>
      </c>
      <c r="L10" s="39">
        <v>0</v>
      </c>
      <c r="M10" s="68">
        <v>0</v>
      </c>
      <c r="N10" s="39">
        <f t="shared" si="0"/>
        <v>3</v>
      </c>
    </row>
    <row r="11" spans="1:14" x14ac:dyDescent="0.25">
      <c r="A11" s="38">
        <v>7</v>
      </c>
      <c r="B11" s="39" t="s">
        <v>45</v>
      </c>
      <c r="C11" s="68">
        <v>11</v>
      </c>
      <c r="D11" s="71">
        <v>1</v>
      </c>
      <c r="E11" s="68">
        <v>53</v>
      </c>
      <c r="F11" s="71">
        <v>35</v>
      </c>
      <c r="G11" s="68">
        <v>1</v>
      </c>
      <c r="H11" s="71">
        <v>0</v>
      </c>
      <c r="I11" s="68">
        <v>0</v>
      </c>
      <c r="J11" s="71">
        <v>0</v>
      </c>
      <c r="K11" s="68">
        <v>0</v>
      </c>
      <c r="L11" s="71">
        <v>4</v>
      </c>
      <c r="M11" s="68">
        <v>0</v>
      </c>
      <c r="N11" s="71">
        <f t="shared" si="0"/>
        <v>105</v>
      </c>
    </row>
    <row r="12" spans="1:14" ht="15.75" thickBot="1" x14ac:dyDescent="0.3">
      <c r="A12" s="41">
        <v>8</v>
      </c>
      <c r="B12" s="42" t="s">
        <v>46</v>
      </c>
      <c r="C12" s="81">
        <v>0</v>
      </c>
      <c r="D12" s="39">
        <v>0</v>
      </c>
      <c r="E12" s="81">
        <v>0</v>
      </c>
      <c r="F12" s="39">
        <v>0</v>
      </c>
      <c r="G12" s="81">
        <v>0</v>
      </c>
      <c r="H12" s="39">
        <v>0</v>
      </c>
      <c r="I12" s="81"/>
      <c r="J12" s="39">
        <v>0</v>
      </c>
      <c r="K12" s="81">
        <v>0</v>
      </c>
      <c r="L12" s="39">
        <v>0</v>
      </c>
      <c r="M12" s="81">
        <v>0</v>
      </c>
      <c r="N12" s="39">
        <f t="shared" si="0"/>
        <v>0</v>
      </c>
    </row>
    <row r="13" spans="1:14" ht="15.75" thickBot="1" x14ac:dyDescent="0.3">
      <c r="A13" s="43"/>
      <c r="B13" s="44" t="s">
        <v>37</v>
      </c>
      <c r="C13" s="48">
        <f t="shared" ref="C13:M13" si="1">SUM(C5:C12)</f>
        <v>255</v>
      </c>
      <c r="D13" s="46">
        <f t="shared" si="1"/>
        <v>43</v>
      </c>
      <c r="E13" s="48">
        <f t="shared" si="1"/>
        <v>2251</v>
      </c>
      <c r="F13" s="46">
        <f t="shared" si="1"/>
        <v>135</v>
      </c>
      <c r="G13" s="48">
        <f t="shared" si="1"/>
        <v>36</v>
      </c>
      <c r="H13" s="46">
        <f t="shared" si="1"/>
        <v>21</v>
      </c>
      <c r="I13" s="48">
        <f t="shared" si="1"/>
        <v>29</v>
      </c>
      <c r="J13" s="46">
        <f t="shared" si="1"/>
        <v>71</v>
      </c>
      <c r="K13" s="48">
        <f t="shared" si="1"/>
        <v>12</v>
      </c>
      <c r="L13" s="46">
        <f t="shared" si="1"/>
        <v>108</v>
      </c>
      <c r="M13" s="48">
        <f t="shared" si="1"/>
        <v>19</v>
      </c>
      <c r="N13" s="46">
        <f t="shared" si="0"/>
        <v>2980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56" t="s">
        <v>53</v>
      </c>
      <c r="B15" s="401"/>
      <c r="C15" s="72">
        <f>C13/N13</f>
        <v>8.557046979865772E-2</v>
      </c>
      <c r="D15" s="73">
        <f>D13/N13</f>
        <v>1.4429530201342283E-2</v>
      </c>
      <c r="E15" s="55">
        <f>E13/N13</f>
        <v>0.75536912751677854</v>
      </c>
      <c r="F15" s="73">
        <f>F13/N13</f>
        <v>4.5302013422818789E-2</v>
      </c>
      <c r="G15" s="55">
        <f>G13/N13</f>
        <v>1.2080536912751677E-2</v>
      </c>
      <c r="H15" s="73">
        <f>H13/N13</f>
        <v>7.046979865771812E-3</v>
      </c>
      <c r="I15" s="55">
        <f>I13/N13</f>
        <v>9.731543624161074E-3</v>
      </c>
      <c r="J15" s="73">
        <f>J13/N13</f>
        <v>2.38255033557047E-2</v>
      </c>
      <c r="K15" s="55">
        <f>K13/N13</f>
        <v>4.0268456375838931E-3</v>
      </c>
      <c r="L15" s="73">
        <f>L13/N13</f>
        <v>3.6241610738255034E-2</v>
      </c>
      <c r="M15" s="74">
        <f>M13/N13</f>
        <v>6.3758389261744965E-3</v>
      </c>
      <c r="N15" s="220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31"/>
      <c r="B17" s="31"/>
      <c r="C17" s="347" t="s">
        <v>106</v>
      </c>
      <c r="D17" s="348"/>
      <c r="E17" s="348"/>
      <c r="F17" s="348"/>
      <c r="G17" s="348"/>
      <c r="H17" s="348"/>
      <c r="I17" s="348"/>
      <c r="J17" s="349"/>
      <c r="K17" s="349"/>
      <c r="L17" s="31"/>
      <c r="M17" s="31"/>
      <c r="N17" s="219" t="s">
        <v>36</v>
      </c>
    </row>
    <row r="18" spans="1:14" ht="15.75" thickBot="1" x14ac:dyDescent="0.3">
      <c r="A18" s="350" t="s">
        <v>0</v>
      </c>
      <c r="B18" s="352" t="s">
        <v>1</v>
      </c>
      <c r="C18" s="377" t="s">
        <v>2</v>
      </c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52" t="s">
        <v>3</v>
      </c>
    </row>
    <row r="19" spans="1:14" x14ac:dyDescent="0.25">
      <c r="A19" s="378"/>
      <c r="B19" s="380"/>
      <c r="C19" s="398" t="s">
        <v>69</v>
      </c>
      <c r="D19" s="352" t="s">
        <v>4</v>
      </c>
      <c r="E19" s="384" t="s">
        <v>5</v>
      </c>
      <c r="F19" s="402" t="s">
        <v>6</v>
      </c>
      <c r="G19" s="384" t="s">
        <v>7</v>
      </c>
      <c r="H19" s="382" t="s">
        <v>8</v>
      </c>
      <c r="I19" s="384" t="s">
        <v>95</v>
      </c>
      <c r="J19" s="382" t="s">
        <v>9</v>
      </c>
      <c r="K19" s="398" t="s">
        <v>10</v>
      </c>
      <c r="L19" s="352" t="s">
        <v>93</v>
      </c>
      <c r="M19" s="384" t="s">
        <v>11</v>
      </c>
      <c r="N19" s="387"/>
    </row>
    <row r="20" spans="1:14" ht="15.75" thickBot="1" x14ac:dyDescent="0.3">
      <c r="A20" s="379"/>
      <c r="B20" s="381"/>
      <c r="C20" s="400"/>
      <c r="D20" s="379"/>
      <c r="E20" s="379"/>
      <c r="F20" s="403"/>
      <c r="G20" s="379"/>
      <c r="H20" s="383"/>
      <c r="I20" s="379"/>
      <c r="J20" s="383"/>
      <c r="K20" s="400"/>
      <c r="L20" s="379"/>
      <c r="M20" s="379"/>
      <c r="N20" s="381"/>
    </row>
    <row r="21" spans="1:14" x14ac:dyDescent="0.25">
      <c r="A21" s="36">
        <v>1</v>
      </c>
      <c r="B21" s="37" t="s">
        <v>39</v>
      </c>
      <c r="C21" s="80">
        <v>774</v>
      </c>
      <c r="D21" s="154">
        <v>277</v>
      </c>
      <c r="E21" s="80">
        <v>6596</v>
      </c>
      <c r="F21" s="154">
        <v>435</v>
      </c>
      <c r="G21" s="80">
        <v>245</v>
      </c>
      <c r="H21" s="154">
        <v>142</v>
      </c>
      <c r="I21" s="80">
        <v>152</v>
      </c>
      <c r="J21" s="154">
        <v>344</v>
      </c>
      <c r="K21" s="80">
        <v>96</v>
      </c>
      <c r="L21" s="154">
        <v>447</v>
      </c>
      <c r="M21" s="80">
        <v>72</v>
      </c>
      <c r="N21" s="154">
        <f t="shared" ref="N21:N28" si="2">SUM(C21:M21)</f>
        <v>9580</v>
      </c>
    </row>
    <row r="22" spans="1:14" x14ac:dyDescent="0.25">
      <c r="A22" s="38">
        <v>2</v>
      </c>
      <c r="B22" s="39" t="s">
        <v>40</v>
      </c>
      <c r="C22" s="80">
        <v>166</v>
      </c>
      <c r="D22" s="71">
        <v>0</v>
      </c>
      <c r="E22" s="80">
        <v>641</v>
      </c>
      <c r="F22" s="71">
        <v>0</v>
      </c>
      <c r="G22" s="80">
        <v>0</v>
      </c>
      <c r="H22" s="71">
        <v>0</v>
      </c>
      <c r="I22" s="80">
        <v>6</v>
      </c>
      <c r="J22" s="71">
        <v>0</v>
      </c>
      <c r="K22" s="80">
        <v>0</v>
      </c>
      <c r="L22" s="71">
        <v>22</v>
      </c>
      <c r="M22" s="80">
        <v>0</v>
      </c>
      <c r="N22" s="71">
        <f t="shared" si="2"/>
        <v>835</v>
      </c>
    </row>
    <row r="23" spans="1:14" x14ac:dyDescent="0.25">
      <c r="A23" s="38">
        <v>3</v>
      </c>
      <c r="B23" s="39" t="s">
        <v>41</v>
      </c>
      <c r="C23" s="68">
        <v>0</v>
      </c>
      <c r="D23" s="39">
        <v>0</v>
      </c>
      <c r="E23" s="68">
        <v>48</v>
      </c>
      <c r="F23" s="39">
        <v>0</v>
      </c>
      <c r="G23" s="68">
        <v>0</v>
      </c>
      <c r="H23" s="39">
        <v>0</v>
      </c>
      <c r="I23" s="68">
        <v>0</v>
      </c>
      <c r="J23" s="39">
        <v>0</v>
      </c>
      <c r="K23" s="68">
        <v>0</v>
      </c>
      <c r="L23" s="39">
        <v>0</v>
      </c>
      <c r="M23" s="68">
        <v>0</v>
      </c>
      <c r="N23" s="71">
        <f t="shared" si="2"/>
        <v>48</v>
      </c>
    </row>
    <row r="24" spans="1:14" x14ac:dyDescent="0.25">
      <c r="A24" s="38">
        <v>4</v>
      </c>
      <c r="B24" s="39" t="s">
        <v>42</v>
      </c>
      <c r="C24" s="68">
        <v>3</v>
      </c>
      <c r="D24" s="39">
        <v>0</v>
      </c>
      <c r="E24" s="68">
        <v>17</v>
      </c>
      <c r="F24" s="39">
        <v>0</v>
      </c>
      <c r="G24" s="68">
        <v>0</v>
      </c>
      <c r="H24" s="39">
        <v>0</v>
      </c>
      <c r="I24" s="68">
        <v>0</v>
      </c>
      <c r="J24" s="39">
        <v>0</v>
      </c>
      <c r="K24" s="68">
        <v>0</v>
      </c>
      <c r="L24" s="39">
        <v>1</v>
      </c>
      <c r="M24" s="68">
        <v>0</v>
      </c>
      <c r="N24" s="39">
        <f t="shared" si="2"/>
        <v>21</v>
      </c>
    </row>
    <row r="25" spans="1:14" x14ac:dyDescent="0.25">
      <c r="A25" s="38">
        <v>5</v>
      </c>
      <c r="B25" s="39" t="s">
        <v>43</v>
      </c>
      <c r="C25" s="68">
        <v>0</v>
      </c>
      <c r="D25" s="39">
        <v>0</v>
      </c>
      <c r="E25" s="68">
        <v>2</v>
      </c>
      <c r="F25" s="39">
        <v>0</v>
      </c>
      <c r="G25" s="68"/>
      <c r="H25" s="39">
        <v>0</v>
      </c>
      <c r="I25" s="68">
        <v>0</v>
      </c>
      <c r="J25" s="39">
        <v>0</v>
      </c>
      <c r="K25" s="68">
        <v>0</v>
      </c>
      <c r="L25" s="39">
        <v>5</v>
      </c>
      <c r="M25" s="68">
        <v>0</v>
      </c>
      <c r="N25" s="39">
        <f t="shared" si="2"/>
        <v>7</v>
      </c>
    </row>
    <row r="26" spans="1:14" x14ac:dyDescent="0.25">
      <c r="A26" s="38">
        <v>6</v>
      </c>
      <c r="B26" s="39" t="s">
        <v>44</v>
      </c>
      <c r="C26" s="68">
        <v>0</v>
      </c>
      <c r="D26" s="39">
        <v>0</v>
      </c>
      <c r="E26" s="68">
        <v>10</v>
      </c>
      <c r="F26" s="39">
        <v>0</v>
      </c>
      <c r="G26" s="68">
        <v>0</v>
      </c>
      <c r="H26" s="39">
        <v>0</v>
      </c>
      <c r="I26" s="68">
        <v>0</v>
      </c>
      <c r="J26" s="39">
        <v>0</v>
      </c>
      <c r="K26" s="68">
        <v>0</v>
      </c>
      <c r="L26" s="39">
        <v>0</v>
      </c>
      <c r="M26" s="68">
        <v>0</v>
      </c>
      <c r="N26" s="39">
        <f t="shared" si="2"/>
        <v>10</v>
      </c>
    </row>
    <row r="27" spans="1:14" x14ac:dyDescent="0.25">
      <c r="A27" s="38">
        <v>7</v>
      </c>
      <c r="B27" s="39" t="s">
        <v>45</v>
      </c>
      <c r="C27" s="68">
        <v>7</v>
      </c>
      <c r="D27" s="71">
        <v>3</v>
      </c>
      <c r="E27" s="68">
        <v>33</v>
      </c>
      <c r="F27" s="71">
        <v>53</v>
      </c>
      <c r="G27" s="68">
        <v>1</v>
      </c>
      <c r="H27" s="71">
        <v>0</v>
      </c>
      <c r="I27" s="68">
        <v>0</v>
      </c>
      <c r="J27" s="71">
        <v>0</v>
      </c>
      <c r="K27" s="68">
        <v>0</v>
      </c>
      <c r="L27" s="71">
        <v>3</v>
      </c>
      <c r="M27" s="68">
        <v>0</v>
      </c>
      <c r="N27" s="71">
        <f t="shared" si="2"/>
        <v>100</v>
      </c>
    </row>
    <row r="28" spans="1:14" ht="15.75" thickBot="1" x14ac:dyDescent="0.3">
      <c r="A28" s="41">
        <v>8</v>
      </c>
      <c r="B28" s="42" t="s">
        <v>46</v>
      </c>
      <c r="C28" s="81">
        <v>0</v>
      </c>
      <c r="D28" s="39">
        <v>0</v>
      </c>
      <c r="E28" s="81">
        <v>0</v>
      </c>
      <c r="F28" s="39">
        <v>0</v>
      </c>
      <c r="G28" s="81">
        <v>0</v>
      </c>
      <c r="H28" s="39">
        <v>0</v>
      </c>
      <c r="I28" s="81">
        <v>0</v>
      </c>
      <c r="J28" s="39">
        <v>0</v>
      </c>
      <c r="K28" s="81">
        <v>0</v>
      </c>
      <c r="L28" s="39">
        <v>0</v>
      </c>
      <c r="M28" s="81">
        <v>0</v>
      </c>
      <c r="N28" s="39">
        <f t="shared" si="2"/>
        <v>0</v>
      </c>
    </row>
    <row r="29" spans="1:14" ht="15.75" thickBot="1" x14ac:dyDescent="0.3">
      <c r="A29" s="43"/>
      <c r="B29" s="44" t="s">
        <v>37</v>
      </c>
      <c r="C29" s="48">
        <f t="shared" ref="C29:M29" si="3">SUM(C21:C28)</f>
        <v>950</v>
      </c>
      <c r="D29" s="46">
        <f>SUM(D21:D28)</f>
        <v>280</v>
      </c>
      <c r="E29" s="48">
        <f t="shared" si="3"/>
        <v>7347</v>
      </c>
      <c r="F29" s="46">
        <f t="shared" si="3"/>
        <v>488</v>
      </c>
      <c r="G29" s="48">
        <f t="shared" si="3"/>
        <v>246</v>
      </c>
      <c r="H29" s="46">
        <f t="shared" si="3"/>
        <v>142</v>
      </c>
      <c r="I29" s="48">
        <f>SUM(I21:I28)</f>
        <v>158</v>
      </c>
      <c r="J29" s="46">
        <f t="shared" si="3"/>
        <v>344</v>
      </c>
      <c r="K29" s="48">
        <f t="shared" si="3"/>
        <v>96</v>
      </c>
      <c r="L29" s="46">
        <f t="shared" si="3"/>
        <v>478</v>
      </c>
      <c r="M29" s="48">
        <f t="shared" si="3"/>
        <v>72</v>
      </c>
      <c r="N29" s="46">
        <f>SUM(C28:M29)</f>
        <v>10601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56" t="s">
        <v>53</v>
      </c>
      <c r="B31" s="401"/>
      <c r="C31" s="72">
        <f>C29/N29</f>
        <v>8.96141873408169E-2</v>
      </c>
      <c r="D31" s="73">
        <f>D29/N29</f>
        <v>2.6412602584661823E-2</v>
      </c>
      <c r="E31" s="55">
        <f>E29/N29</f>
        <v>0.69304782567682299</v>
      </c>
      <c r="F31" s="73">
        <f>F29/N29</f>
        <v>4.6033393076124897E-2</v>
      </c>
      <c r="G31" s="55">
        <f>G29/N29</f>
        <v>2.3205357985095747E-2</v>
      </c>
      <c r="H31" s="73">
        <f>H29/N29</f>
        <v>1.339496273936421E-2</v>
      </c>
      <c r="I31" s="55">
        <f>I29/N29</f>
        <v>1.49042543156306E-2</v>
      </c>
      <c r="J31" s="73">
        <f>J29/N29</f>
        <v>3.2449768889727386E-2</v>
      </c>
      <c r="K31" s="55">
        <f>K29/N29</f>
        <v>9.0557494575983395E-3</v>
      </c>
      <c r="L31" s="73">
        <f>L29/N29</f>
        <v>4.5090085840958402E-2</v>
      </c>
      <c r="M31" s="74">
        <f>M29/N29</f>
        <v>6.7918120931987546E-3</v>
      </c>
      <c r="N31" s="220">
        <f>N29/N29</f>
        <v>1</v>
      </c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34">
    <mergeCell ref="K19:K20"/>
    <mergeCell ref="L19:L20"/>
    <mergeCell ref="M19:M20"/>
    <mergeCell ref="F19:F20"/>
    <mergeCell ref="G19:G20"/>
    <mergeCell ref="H19:H20"/>
    <mergeCell ref="I19:I20"/>
    <mergeCell ref="J19:J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M3:M4"/>
    <mergeCell ref="A31:B31"/>
    <mergeCell ref="N2:N4"/>
    <mergeCell ref="C3:C4"/>
    <mergeCell ref="D3:D4"/>
    <mergeCell ref="E3:E4"/>
    <mergeCell ref="F3:F4"/>
    <mergeCell ref="G3:G4"/>
    <mergeCell ref="C17:K17"/>
    <mergeCell ref="A18:A20"/>
    <mergeCell ref="B18:B20"/>
    <mergeCell ref="C18:M18"/>
    <mergeCell ref="A15:B15"/>
    <mergeCell ref="N18:N20"/>
    <mergeCell ref="C19:C20"/>
    <mergeCell ref="D19:D20"/>
    <mergeCell ref="E19:E20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4.5703125" customWidth="1"/>
    <col min="2" max="2" width="26.7109375" customWidth="1"/>
  </cols>
  <sheetData>
    <row r="1" spans="1:14" ht="20.25" customHeight="1" thickBot="1" x14ac:dyDescent="0.3">
      <c r="A1" s="157"/>
      <c r="B1" s="157"/>
      <c r="C1" s="406" t="s">
        <v>107</v>
      </c>
      <c r="D1" s="407"/>
      <c r="E1" s="407"/>
      <c r="F1" s="407"/>
      <c r="G1" s="407"/>
      <c r="H1" s="407"/>
      <c r="I1" s="407"/>
      <c r="J1" s="408"/>
      <c r="K1" s="408"/>
      <c r="L1" s="157"/>
      <c r="M1" s="157"/>
      <c r="N1" s="283"/>
    </row>
    <row r="2" spans="1:14" ht="15.75" thickBot="1" x14ac:dyDescent="0.3">
      <c r="A2" s="350" t="s">
        <v>0</v>
      </c>
      <c r="B2" s="352" t="s">
        <v>1</v>
      </c>
      <c r="C2" s="377" t="s">
        <v>2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52" t="s">
        <v>3</v>
      </c>
    </row>
    <row r="3" spans="1:14" x14ac:dyDescent="0.25">
      <c r="A3" s="378"/>
      <c r="B3" s="380"/>
      <c r="C3" s="389" t="s">
        <v>69</v>
      </c>
      <c r="D3" s="382" t="s">
        <v>4</v>
      </c>
      <c r="E3" s="384" t="s">
        <v>5</v>
      </c>
      <c r="F3" s="382" t="s">
        <v>6</v>
      </c>
      <c r="G3" s="384" t="s">
        <v>7</v>
      </c>
      <c r="H3" s="382" t="s">
        <v>8</v>
      </c>
      <c r="I3" s="384" t="s">
        <v>95</v>
      </c>
      <c r="J3" s="352" t="s">
        <v>9</v>
      </c>
      <c r="K3" s="409" t="s">
        <v>38</v>
      </c>
      <c r="L3" s="352" t="s">
        <v>93</v>
      </c>
      <c r="M3" s="391" t="s">
        <v>11</v>
      </c>
      <c r="N3" s="387"/>
    </row>
    <row r="4" spans="1:14" ht="15.75" thickBot="1" x14ac:dyDescent="0.3">
      <c r="A4" s="379"/>
      <c r="B4" s="381"/>
      <c r="C4" s="390"/>
      <c r="D4" s="383"/>
      <c r="E4" s="379"/>
      <c r="F4" s="383"/>
      <c r="G4" s="379"/>
      <c r="H4" s="383"/>
      <c r="I4" s="379"/>
      <c r="J4" s="379"/>
      <c r="K4" s="410"/>
      <c r="L4" s="379"/>
      <c r="M4" s="392"/>
      <c r="N4" s="381"/>
    </row>
    <row r="5" spans="1:14" x14ac:dyDescent="0.25">
      <c r="A5" s="36">
        <v>1</v>
      </c>
      <c r="B5" s="37" t="s">
        <v>39</v>
      </c>
      <c r="C5" s="150">
        <v>325</v>
      </c>
      <c r="D5" s="87">
        <v>702</v>
      </c>
      <c r="E5" s="150">
        <v>512</v>
      </c>
      <c r="F5" s="87">
        <v>478</v>
      </c>
      <c r="G5" s="150">
        <v>616</v>
      </c>
      <c r="H5" s="158">
        <v>473</v>
      </c>
      <c r="I5" s="150">
        <v>497</v>
      </c>
      <c r="J5" s="87">
        <v>634</v>
      </c>
      <c r="K5" s="150">
        <v>595</v>
      </c>
      <c r="L5" s="87">
        <v>519</v>
      </c>
      <c r="M5" s="150">
        <v>301</v>
      </c>
      <c r="N5" s="154">
        <f t="shared" ref="N5:N17" si="0">SUM(C5:M5)</f>
        <v>5652</v>
      </c>
    </row>
    <row r="6" spans="1:14" x14ac:dyDescent="0.25">
      <c r="A6" s="38">
        <v>2</v>
      </c>
      <c r="B6" s="39" t="s">
        <v>40</v>
      </c>
      <c r="C6" s="80">
        <v>52</v>
      </c>
      <c r="D6" s="65">
        <v>96</v>
      </c>
      <c r="E6" s="80">
        <v>60</v>
      </c>
      <c r="F6" s="65">
        <v>96</v>
      </c>
      <c r="G6" s="80">
        <v>61</v>
      </c>
      <c r="H6" s="65">
        <v>64</v>
      </c>
      <c r="I6" s="80">
        <v>7</v>
      </c>
      <c r="J6" s="65">
        <v>74</v>
      </c>
      <c r="K6" s="80">
        <v>89</v>
      </c>
      <c r="L6" s="65">
        <v>28</v>
      </c>
      <c r="M6" s="80">
        <v>41</v>
      </c>
      <c r="N6" s="71">
        <f t="shared" si="0"/>
        <v>668</v>
      </c>
    </row>
    <row r="7" spans="1:14" x14ac:dyDescent="0.25">
      <c r="A7" s="38">
        <v>3</v>
      </c>
      <c r="B7" s="39" t="s">
        <v>41</v>
      </c>
      <c r="C7" s="80">
        <v>3</v>
      </c>
      <c r="D7" s="65">
        <v>8</v>
      </c>
      <c r="E7" s="80">
        <v>4</v>
      </c>
      <c r="F7" s="65">
        <v>15</v>
      </c>
      <c r="G7" s="80">
        <v>4</v>
      </c>
      <c r="H7" s="69">
        <v>3</v>
      </c>
      <c r="I7" s="68">
        <v>7</v>
      </c>
      <c r="J7" s="65">
        <v>24</v>
      </c>
      <c r="K7" s="80">
        <v>15</v>
      </c>
      <c r="L7" s="65">
        <v>5</v>
      </c>
      <c r="M7" s="68">
        <v>2</v>
      </c>
      <c r="N7" s="71">
        <f t="shared" si="0"/>
        <v>90</v>
      </c>
    </row>
    <row r="8" spans="1:14" x14ac:dyDescent="0.25">
      <c r="A8" s="38">
        <v>4</v>
      </c>
      <c r="B8" s="39" t="s">
        <v>42</v>
      </c>
      <c r="C8" s="68">
        <v>1</v>
      </c>
      <c r="D8" s="69">
        <v>2</v>
      </c>
      <c r="E8" s="68">
        <v>0</v>
      </c>
      <c r="F8" s="69">
        <v>0</v>
      </c>
      <c r="G8" s="68">
        <v>1</v>
      </c>
      <c r="H8" s="69">
        <v>0</v>
      </c>
      <c r="I8" s="68">
        <v>0</v>
      </c>
      <c r="J8" s="69">
        <v>1</v>
      </c>
      <c r="K8" s="80">
        <v>3</v>
      </c>
      <c r="L8" s="65">
        <v>0</v>
      </c>
      <c r="M8" s="68">
        <v>0</v>
      </c>
      <c r="N8" s="71">
        <f t="shared" si="0"/>
        <v>8</v>
      </c>
    </row>
    <row r="9" spans="1:14" x14ac:dyDescent="0.25">
      <c r="A9" s="38">
        <v>5</v>
      </c>
      <c r="B9" s="39" t="s">
        <v>43</v>
      </c>
      <c r="C9" s="68">
        <v>0</v>
      </c>
      <c r="D9" s="69">
        <v>0</v>
      </c>
      <c r="E9" s="68">
        <v>3</v>
      </c>
      <c r="F9" s="69">
        <v>0</v>
      </c>
      <c r="G9" s="68">
        <v>3</v>
      </c>
      <c r="H9" s="69">
        <v>1</v>
      </c>
      <c r="I9" s="68">
        <v>0</v>
      </c>
      <c r="J9" s="69">
        <v>0</v>
      </c>
      <c r="K9" s="81">
        <v>4</v>
      </c>
      <c r="L9" s="69">
        <v>2</v>
      </c>
      <c r="M9" s="68">
        <v>0</v>
      </c>
      <c r="N9" s="39">
        <f t="shared" si="0"/>
        <v>13</v>
      </c>
    </row>
    <row r="10" spans="1:14" x14ac:dyDescent="0.25">
      <c r="A10" s="38">
        <v>6</v>
      </c>
      <c r="B10" s="39" t="s">
        <v>44</v>
      </c>
      <c r="C10" s="80">
        <v>2</v>
      </c>
      <c r="D10" s="65">
        <v>5</v>
      </c>
      <c r="E10" s="80">
        <v>1</v>
      </c>
      <c r="F10" s="65">
        <v>1</v>
      </c>
      <c r="G10" s="80">
        <v>3</v>
      </c>
      <c r="H10" s="65">
        <v>0</v>
      </c>
      <c r="I10" s="80">
        <v>3</v>
      </c>
      <c r="J10" s="65">
        <v>1</v>
      </c>
      <c r="K10" s="80">
        <v>3</v>
      </c>
      <c r="L10" s="65">
        <v>0</v>
      </c>
      <c r="M10" s="80">
        <v>4</v>
      </c>
      <c r="N10" s="71">
        <f t="shared" si="0"/>
        <v>23</v>
      </c>
    </row>
    <row r="11" spans="1:14" x14ac:dyDescent="0.25">
      <c r="A11" s="38">
        <v>7</v>
      </c>
      <c r="B11" s="39" t="s">
        <v>45</v>
      </c>
      <c r="C11" s="68">
        <v>0</v>
      </c>
      <c r="D11" s="65">
        <v>2</v>
      </c>
      <c r="E11" s="68">
        <v>0</v>
      </c>
      <c r="F11" s="69">
        <v>0</v>
      </c>
      <c r="G11" s="68">
        <v>0</v>
      </c>
      <c r="H11" s="69">
        <v>0</v>
      </c>
      <c r="I11" s="68">
        <v>0</v>
      </c>
      <c r="J11" s="69">
        <v>0</v>
      </c>
      <c r="K11" s="79">
        <v>0</v>
      </c>
      <c r="L11" s="69">
        <v>0</v>
      </c>
      <c r="M11" s="68">
        <v>1</v>
      </c>
      <c r="N11" s="71">
        <f t="shared" si="0"/>
        <v>3</v>
      </c>
    </row>
    <row r="12" spans="1:14" x14ac:dyDescent="0.25">
      <c r="A12" s="38">
        <v>8</v>
      </c>
      <c r="B12" s="39" t="s">
        <v>46</v>
      </c>
      <c r="C12" s="68">
        <v>1</v>
      </c>
      <c r="D12" s="69">
        <v>0</v>
      </c>
      <c r="E12" s="68">
        <v>3</v>
      </c>
      <c r="F12" s="69">
        <v>0</v>
      </c>
      <c r="G12" s="68">
        <v>1</v>
      </c>
      <c r="H12" s="69">
        <v>3</v>
      </c>
      <c r="I12" s="68">
        <v>0</v>
      </c>
      <c r="J12" s="69">
        <v>7</v>
      </c>
      <c r="K12" s="80">
        <v>11</v>
      </c>
      <c r="L12" s="69">
        <v>4</v>
      </c>
      <c r="M12" s="68">
        <v>0</v>
      </c>
      <c r="N12" s="71">
        <f t="shared" si="0"/>
        <v>30</v>
      </c>
    </row>
    <row r="13" spans="1:14" ht="22.5" x14ac:dyDescent="0.25">
      <c r="A13" s="38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9">
        <f t="shared" si="0"/>
        <v>0</v>
      </c>
    </row>
    <row r="14" spans="1:14" ht="28.5" customHeight="1" x14ac:dyDescent="0.25">
      <c r="A14" s="38">
        <v>10</v>
      </c>
      <c r="B14" s="67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1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39">
        <f t="shared" si="0"/>
        <v>1</v>
      </c>
    </row>
    <row r="16" spans="1:14" ht="56.25" x14ac:dyDescent="0.25">
      <c r="A16" s="38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9">
        <f t="shared" si="0"/>
        <v>0</v>
      </c>
    </row>
    <row r="17" spans="1:14" ht="34.5" thickBot="1" x14ac:dyDescent="0.3">
      <c r="A17" s="38">
        <v>13</v>
      </c>
      <c r="B17" s="67" t="s">
        <v>51</v>
      </c>
      <c r="C17" s="80">
        <v>0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9">
        <f t="shared" si="0"/>
        <v>0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384</v>
      </c>
      <c r="D18" s="49">
        <f t="shared" si="1"/>
        <v>815</v>
      </c>
      <c r="E18" s="95">
        <f t="shared" si="1"/>
        <v>583</v>
      </c>
      <c r="F18" s="49">
        <f t="shared" si="1"/>
        <v>590</v>
      </c>
      <c r="G18" s="48">
        <f t="shared" si="1"/>
        <v>689</v>
      </c>
      <c r="H18" s="49">
        <f t="shared" si="1"/>
        <v>545</v>
      </c>
      <c r="I18" s="48">
        <f t="shared" si="1"/>
        <v>514</v>
      </c>
      <c r="J18" s="49">
        <f t="shared" si="1"/>
        <v>741</v>
      </c>
      <c r="K18" s="48">
        <f t="shared" si="1"/>
        <v>720</v>
      </c>
      <c r="L18" s="49">
        <f>SUM(L5:L17)</f>
        <v>558</v>
      </c>
      <c r="M18" s="48">
        <f t="shared" si="1"/>
        <v>349</v>
      </c>
      <c r="N18" s="46">
        <f>SUM(N5:N17)</f>
        <v>6488</v>
      </c>
    </row>
    <row r="19" spans="1:14" ht="15.75" thickBot="1" x14ac:dyDescent="0.3"/>
    <row r="20" spans="1:14" ht="15.75" thickBot="1" x14ac:dyDescent="0.3">
      <c r="A20" s="404" t="s">
        <v>53</v>
      </c>
      <c r="B20" s="405"/>
      <c r="C20" s="72">
        <f>C18/N18</f>
        <v>5.9186189889025895E-2</v>
      </c>
      <c r="D20" s="73">
        <f>D18/N18</f>
        <v>0.12561652281134403</v>
      </c>
      <c r="E20" s="55">
        <f>E18/N18</f>
        <v>8.9858199753390877E-2</v>
      </c>
      <c r="F20" s="73">
        <f>F18/N18</f>
        <v>9.0937114673242905E-2</v>
      </c>
      <c r="G20" s="55">
        <f>G18/N18</f>
        <v>0.1061960542540074</v>
      </c>
      <c r="H20" s="73">
        <f>H18/N18</f>
        <v>8.4001233045622695E-2</v>
      </c>
      <c r="I20" s="55">
        <f>I18/N18</f>
        <v>7.922318125770654E-2</v>
      </c>
      <c r="J20" s="73">
        <f>J18/N18</f>
        <v>0.11421085080147965</v>
      </c>
      <c r="K20" s="55">
        <f>K18/N18</f>
        <v>0.11097410604192355</v>
      </c>
      <c r="L20" s="73">
        <f>L18/N18</f>
        <v>8.6004932182490751E-2</v>
      </c>
      <c r="M20" s="74">
        <f>M18/N18</f>
        <v>5.3791615289765719E-2</v>
      </c>
      <c r="N20" s="220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3.85546875" customWidth="1"/>
    <col min="2" max="2" width="27.42578125" customWidth="1"/>
    <col min="11" max="11" width="9.5703125" bestFit="1" customWidth="1"/>
  </cols>
  <sheetData>
    <row r="1" spans="1:14" ht="24" customHeight="1" thickBot="1" x14ac:dyDescent="0.3">
      <c r="A1" s="157" t="s">
        <v>67</v>
      </c>
      <c r="B1" s="31"/>
      <c r="C1" s="347" t="s">
        <v>108</v>
      </c>
      <c r="D1" s="348"/>
      <c r="E1" s="348"/>
      <c r="F1" s="348"/>
      <c r="G1" s="348"/>
      <c r="H1" s="348"/>
      <c r="I1" s="348"/>
      <c r="J1" s="349"/>
      <c r="K1" s="349"/>
      <c r="L1" s="31"/>
      <c r="M1" s="31"/>
      <c r="N1" s="219" t="s">
        <v>36</v>
      </c>
    </row>
    <row r="2" spans="1:14" ht="15.75" thickBot="1" x14ac:dyDescent="0.3">
      <c r="A2" s="350" t="s">
        <v>0</v>
      </c>
      <c r="B2" s="352" t="s">
        <v>1</v>
      </c>
      <c r="C2" s="377" t="s">
        <v>2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52" t="s">
        <v>3</v>
      </c>
    </row>
    <row r="3" spans="1:14" x14ac:dyDescent="0.25">
      <c r="A3" s="378"/>
      <c r="B3" s="380"/>
      <c r="C3" s="389" t="s">
        <v>69</v>
      </c>
      <c r="D3" s="382" t="s">
        <v>4</v>
      </c>
      <c r="E3" s="384" t="s">
        <v>5</v>
      </c>
      <c r="F3" s="382" t="s">
        <v>6</v>
      </c>
      <c r="G3" s="384" t="s">
        <v>7</v>
      </c>
      <c r="H3" s="382" t="s">
        <v>8</v>
      </c>
      <c r="I3" s="384" t="s">
        <v>95</v>
      </c>
      <c r="J3" s="352" t="s">
        <v>9</v>
      </c>
      <c r="K3" s="409" t="s">
        <v>38</v>
      </c>
      <c r="L3" s="352" t="s">
        <v>93</v>
      </c>
      <c r="M3" s="391" t="s">
        <v>11</v>
      </c>
      <c r="N3" s="387"/>
    </row>
    <row r="4" spans="1:14" ht="15.75" thickBot="1" x14ac:dyDescent="0.3">
      <c r="A4" s="379"/>
      <c r="B4" s="381"/>
      <c r="C4" s="390"/>
      <c r="D4" s="383"/>
      <c r="E4" s="379"/>
      <c r="F4" s="383"/>
      <c r="G4" s="379"/>
      <c r="H4" s="383"/>
      <c r="I4" s="379"/>
      <c r="J4" s="379"/>
      <c r="K4" s="410"/>
      <c r="L4" s="379"/>
      <c r="M4" s="392"/>
      <c r="N4" s="381"/>
    </row>
    <row r="5" spans="1:14" x14ac:dyDescent="0.25">
      <c r="A5" s="36">
        <v>1</v>
      </c>
      <c r="B5" s="37" t="s">
        <v>39</v>
      </c>
      <c r="C5" s="150">
        <v>15972</v>
      </c>
      <c r="D5" s="87">
        <v>38628</v>
      </c>
      <c r="E5" s="150">
        <v>28597</v>
      </c>
      <c r="F5" s="87">
        <v>46714</v>
      </c>
      <c r="G5" s="150">
        <v>40435</v>
      </c>
      <c r="H5" s="158">
        <v>31523</v>
      </c>
      <c r="I5" s="150">
        <v>23692</v>
      </c>
      <c r="J5" s="87">
        <v>41135</v>
      </c>
      <c r="K5" s="150">
        <v>34320</v>
      </c>
      <c r="L5" s="87">
        <v>33518</v>
      </c>
      <c r="M5" s="150">
        <v>26089</v>
      </c>
      <c r="N5" s="154">
        <f t="shared" ref="N5:N17" si="0">SUM(C5:M5)</f>
        <v>360623</v>
      </c>
    </row>
    <row r="6" spans="1:14" x14ac:dyDescent="0.25">
      <c r="A6" s="38">
        <v>2</v>
      </c>
      <c r="B6" s="39" t="s">
        <v>40</v>
      </c>
      <c r="C6" s="80">
        <v>4149</v>
      </c>
      <c r="D6" s="65">
        <v>5143</v>
      </c>
      <c r="E6" s="80">
        <v>2516</v>
      </c>
      <c r="F6" s="65">
        <v>5693</v>
      </c>
      <c r="G6" s="80">
        <v>6749</v>
      </c>
      <c r="H6" s="65">
        <v>3789</v>
      </c>
      <c r="I6" s="80">
        <v>192</v>
      </c>
      <c r="J6" s="65">
        <v>3702</v>
      </c>
      <c r="K6" s="80">
        <v>6378</v>
      </c>
      <c r="L6" s="65">
        <v>1477</v>
      </c>
      <c r="M6" s="80">
        <v>2436</v>
      </c>
      <c r="N6" s="71">
        <f t="shared" si="0"/>
        <v>42224</v>
      </c>
    </row>
    <row r="7" spans="1:14" x14ac:dyDescent="0.25">
      <c r="A7" s="38">
        <v>3</v>
      </c>
      <c r="B7" s="39" t="s">
        <v>41</v>
      </c>
      <c r="C7" s="80">
        <v>268</v>
      </c>
      <c r="D7" s="65">
        <v>294</v>
      </c>
      <c r="E7" s="80">
        <v>3201</v>
      </c>
      <c r="F7" s="65">
        <v>681</v>
      </c>
      <c r="G7" s="80">
        <v>121</v>
      </c>
      <c r="H7" s="65">
        <v>162</v>
      </c>
      <c r="I7" s="68">
        <v>757</v>
      </c>
      <c r="J7" s="65">
        <v>1699</v>
      </c>
      <c r="K7" s="80">
        <v>851</v>
      </c>
      <c r="L7" s="65">
        <v>318</v>
      </c>
      <c r="M7" s="80">
        <v>1485</v>
      </c>
      <c r="N7" s="71">
        <f t="shared" si="0"/>
        <v>9837</v>
      </c>
    </row>
    <row r="8" spans="1:14" x14ac:dyDescent="0.25">
      <c r="A8" s="38">
        <v>4</v>
      </c>
      <c r="B8" s="39" t="s">
        <v>42</v>
      </c>
      <c r="C8" s="68">
        <v>63</v>
      </c>
      <c r="D8" s="69">
        <v>53</v>
      </c>
      <c r="E8" s="68">
        <v>0</v>
      </c>
      <c r="F8" s="69">
        <v>0</v>
      </c>
      <c r="G8" s="68">
        <v>5</v>
      </c>
      <c r="H8" s="69">
        <v>0</v>
      </c>
      <c r="I8" s="68">
        <v>0</v>
      </c>
      <c r="J8" s="69">
        <v>25</v>
      </c>
      <c r="K8" s="68">
        <v>286</v>
      </c>
      <c r="L8" s="65">
        <v>0</v>
      </c>
      <c r="M8" s="68">
        <v>0</v>
      </c>
      <c r="N8" s="71">
        <f t="shared" si="0"/>
        <v>432</v>
      </c>
    </row>
    <row r="9" spans="1:14" x14ac:dyDescent="0.25">
      <c r="A9" s="38">
        <v>5</v>
      </c>
      <c r="B9" s="39" t="s">
        <v>43</v>
      </c>
      <c r="C9" s="68">
        <v>0</v>
      </c>
      <c r="D9" s="69">
        <v>0</v>
      </c>
      <c r="E9" s="68">
        <v>150</v>
      </c>
      <c r="F9" s="69">
        <v>0</v>
      </c>
      <c r="G9" s="68">
        <v>959</v>
      </c>
      <c r="H9" s="69">
        <v>68</v>
      </c>
      <c r="I9" s="68">
        <v>0</v>
      </c>
      <c r="J9" s="69">
        <v>0</v>
      </c>
      <c r="K9" s="81">
        <v>956</v>
      </c>
      <c r="L9" s="69">
        <v>105</v>
      </c>
      <c r="M9" s="68">
        <v>0</v>
      </c>
      <c r="N9" s="71">
        <f t="shared" si="0"/>
        <v>2238</v>
      </c>
    </row>
    <row r="10" spans="1:14" x14ac:dyDescent="0.25">
      <c r="A10" s="38">
        <v>6</v>
      </c>
      <c r="B10" s="39" t="s">
        <v>44</v>
      </c>
      <c r="C10" s="68">
        <v>336</v>
      </c>
      <c r="D10" s="65">
        <v>117</v>
      </c>
      <c r="E10" s="80">
        <v>24</v>
      </c>
      <c r="F10" s="65">
        <v>0</v>
      </c>
      <c r="G10" s="80">
        <v>140</v>
      </c>
      <c r="H10" s="65">
        <v>0</v>
      </c>
      <c r="I10" s="80">
        <v>101</v>
      </c>
      <c r="J10" s="65">
        <v>2</v>
      </c>
      <c r="K10" s="80">
        <v>36</v>
      </c>
      <c r="L10" s="65">
        <v>0</v>
      </c>
      <c r="M10" s="80">
        <v>62</v>
      </c>
      <c r="N10" s="71">
        <f t="shared" si="0"/>
        <v>818</v>
      </c>
    </row>
    <row r="11" spans="1:14" x14ac:dyDescent="0.25">
      <c r="A11" s="38">
        <v>7</v>
      </c>
      <c r="B11" s="39" t="s">
        <v>45</v>
      </c>
      <c r="C11" s="68">
        <v>0</v>
      </c>
      <c r="D11" s="65">
        <v>25</v>
      </c>
      <c r="E11" s="68">
        <v>0</v>
      </c>
      <c r="F11" s="69">
        <v>0</v>
      </c>
      <c r="G11" s="68">
        <v>0</v>
      </c>
      <c r="H11" s="69">
        <v>0</v>
      </c>
      <c r="I11" s="68">
        <v>0</v>
      </c>
      <c r="J11" s="69">
        <v>0</v>
      </c>
      <c r="K11" s="79">
        <v>0</v>
      </c>
      <c r="L11" s="69">
        <v>0</v>
      </c>
      <c r="M11" s="68">
        <v>30</v>
      </c>
      <c r="N11" s="71">
        <f t="shared" si="0"/>
        <v>55</v>
      </c>
    </row>
    <row r="12" spans="1:14" x14ac:dyDescent="0.25">
      <c r="A12" s="38">
        <v>8</v>
      </c>
      <c r="B12" s="39" t="s">
        <v>46</v>
      </c>
      <c r="C12" s="68">
        <v>41</v>
      </c>
      <c r="D12" s="65">
        <v>0</v>
      </c>
      <c r="E12" s="299">
        <v>126</v>
      </c>
      <c r="F12" s="69">
        <v>0</v>
      </c>
      <c r="G12" s="68">
        <v>15</v>
      </c>
      <c r="H12" s="69">
        <v>113</v>
      </c>
      <c r="I12" s="68">
        <v>0</v>
      </c>
      <c r="J12" s="69">
        <v>139</v>
      </c>
      <c r="K12" s="80">
        <v>359</v>
      </c>
      <c r="L12" s="69">
        <v>52</v>
      </c>
      <c r="M12" s="68">
        <v>0</v>
      </c>
      <c r="N12" s="71">
        <f t="shared" si="0"/>
        <v>845</v>
      </c>
    </row>
    <row r="13" spans="1:14" ht="22.5" x14ac:dyDescent="0.25">
      <c r="A13" s="38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9">
        <f t="shared" si="0"/>
        <v>0</v>
      </c>
    </row>
    <row r="14" spans="1:14" ht="33.75" x14ac:dyDescent="0.25">
      <c r="A14" s="38">
        <v>10</v>
      </c>
      <c r="B14" s="221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23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39">
        <f t="shared" si="0"/>
        <v>23</v>
      </c>
    </row>
    <row r="16" spans="1:14" ht="56.25" x14ac:dyDescent="0.25">
      <c r="A16" s="38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9">
        <f t="shared" si="0"/>
        <v>0</v>
      </c>
    </row>
    <row r="17" spans="1:14" ht="34.5" thickBot="1" x14ac:dyDescent="0.3">
      <c r="A17" s="38">
        <v>13</v>
      </c>
      <c r="B17" s="67" t="s">
        <v>51</v>
      </c>
      <c r="C17" s="68">
        <v>0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9">
        <f t="shared" si="0"/>
        <v>0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20829</v>
      </c>
      <c r="D18" s="49">
        <f>SUM(D5:D17)</f>
        <v>44260</v>
      </c>
      <c r="E18" s="95">
        <f t="shared" si="1"/>
        <v>34614</v>
      </c>
      <c r="F18" s="49">
        <f>SUM(F5:F17)</f>
        <v>53088</v>
      </c>
      <c r="G18" s="48">
        <f t="shared" si="1"/>
        <v>48424</v>
      </c>
      <c r="H18" s="49">
        <f t="shared" si="1"/>
        <v>35678</v>
      </c>
      <c r="I18" s="48">
        <f>SUM(I5:I17)</f>
        <v>24742</v>
      </c>
      <c r="J18" s="49">
        <f t="shared" si="1"/>
        <v>46702</v>
      </c>
      <c r="K18" s="95">
        <f t="shared" si="1"/>
        <v>43186</v>
      </c>
      <c r="L18" s="49">
        <f t="shared" si="1"/>
        <v>35470</v>
      </c>
      <c r="M18" s="48">
        <f t="shared" si="1"/>
        <v>30102</v>
      </c>
      <c r="N18" s="46">
        <f>SUM(N5:N17)</f>
        <v>417095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404" t="s">
        <v>53</v>
      </c>
      <c r="B20" s="405"/>
      <c r="C20" s="72">
        <f>C18/N18</f>
        <v>4.9938263465157819E-2</v>
      </c>
      <c r="D20" s="73">
        <f>D18/N18</f>
        <v>0.10611491386854313</v>
      </c>
      <c r="E20" s="55">
        <f>E18/N18</f>
        <v>8.2988288039894983E-2</v>
      </c>
      <c r="F20" s="73">
        <f>F18/N18</f>
        <v>0.12728035579424352</v>
      </c>
      <c r="G20" s="55">
        <f>G18/N18</f>
        <v>0.11609825099797408</v>
      </c>
      <c r="H20" s="73">
        <f>H18/N18</f>
        <v>8.5539265634927295E-2</v>
      </c>
      <c r="I20" s="55">
        <f>I18/N18</f>
        <v>5.9319819225835839E-2</v>
      </c>
      <c r="J20" s="73">
        <f>J18/N18</f>
        <v>0.11196969515338233</v>
      </c>
      <c r="K20" s="55">
        <f>K18/N18</f>
        <v>0.10353996092017406</v>
      </c>
      <c r="L20" s="73">
        <f>L18/N18</f>
        <v>8.5040578285522486E-2</v>
      </c>
      <c r="M20" s="74">
        <f>M18/N18</f>
        <v>7.2170608614344448E-2</v>
      </c>
      <c r="N20" s="220">
        <f>N18/N18</f>
        <v>1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" customWidth="1"/>
    <col min="2" max="2" width="21.5703125" customWidth="1"/>
  </cols>
  <sheetData>
    <row r="1" spans="1:14" ht="23.25" customHeight="1" thickBot="1" x14ac:dyDescent="0.3">
      <c r="A1" s="157"/>
      <c r="B1" s="31"/>
      <c r="C1" s="347" t="s">
        <v>109</v>
      </c>
      <c r="D1" s="348"/>
      <c r="E1" s="348"/>
      <c r="F1" s="348"/>
      <c r="G1" s="348"/>
      <c r="H1" s="348"/>
      <c r="I1" s="348"/>
      <c r="J1" s="349"/>
      <c r="K1" s="349"/>
      <c r="L1" s="31"/>
      <c r="M1" s="31"/>
      <c r="N1" s="66"/>
    </row>
    <row r="2" spans="1:14" ht="15.75" thickBot="1" x14ac:dyDescent="0.3">
      <c r="A2" s="350" t="s">
        <v>0</v>
      </c>
      <c r="B2" s="352" t="s">
        <v>1</v>
      </c>
      <c r="C2" s="377" t="s">
        <v>2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52" t="s">
        <v>3</v>
      </c>
    </row>
    <row r="3" spans="1:14" x14ac:dyDescent="0.25">
      <c r="A3" s="378"/>
      <c r="B3" s="380"/>
      <c r="C3" s="398" t="s">
        <v>69</v>
      </c>
      <c r="D3" s="352" t="s">
        <v>4</v>
      </c>
      <c r="E3" s="384" t="s">
        <v>5</v>
      </c>
      <c r="F3" s="402" t="s">
        <v>6</v>
      </c>
      <c r="G3" s="384" t="s">
        <v>7</v>
      </c>
      <c r="H3" s="382" t="s">
        <v>8</v>
      </c>
      <c r="I3" s="384" t="s">
        <v>95</v>
      </c>
      <c r="J3" s="382" t="s">
        <v>9</v>
      </c>
      <c r="K3" s="398" t="s">
        <v>10</v>
      </c>
      <c r="L3" s="352" t="s">
        <v>93</v>
      </c>
      <c r="M3" s="384" t="s">
        <v>11</v>
      </c>
      <c r="N3" s="387"/>
    </row>
    <row r="4" spans="1:14" ht="15.75" thickBot="1" x14ac:dyDescent="0.3">
      <c r="A4" s="379"/>
      <c r="B4" s="381"/>
      <c r="C4" s="400"/>
      <c r="D4" s="379"/>
      <c r="E4" s="379"/>
      <c r="F4" s="403"/>
      <c r="G4" s="379"/>
      <c r="H4" s="383"/>
      <c r="I4" s="379"/>
      <c r="J4" s="383"/>
      <c r="K4" s="400"/>
      <c r="L4" s="379"/>
      <c r="M4" s="379"/>
      <c r="N4" s="381"/>
    </row>
    <row r="5" spans="1:14" x14ac:dyDescent="0.25">
      <c r="A5" s="36">
        <v>1</v>
      </c>
      <c r="B5" s="37" t="s">
        <v>39</v>
      </c>
      <c r="C5" s="80">
        <v>6</v>
      </c>
      <c r="D5" s="154">
        <v>12</v>
      </c>
      <c r="E5" s="79">
        <v>7</v>
      </c>
      <c r="F5" s="87">
        <v>14</v>
      </c>
      <c r="G5" s="79">
        <v>12</v>
      </c>
      <c r="H5" s="87">
        <v>7</v>
      </c>
      <c r="I5" s="79">
        <v>19</v>
      </c>
      <c r="J5" s="87">
        <v>21</v>
      </c>
      <c r="K5" s="79">
        <v>12</v>
      </c>
      <c r="L5" s="87">
        <v>18</v>
      </c>
      <c r="M5" s="79">
        <v>3</v>
      </c>
      <c r="N5" s="154">
        <f t="shared" ref="N5:N12" si="0">SUM(C5:M5)</f>
        <v>131</v>
      </c>
    </row>
    <row r="6" spans="1:14" x14ac:dyDescent="0.25">
      <c r="A6" s="38">
        <v>2</v>
      </c>
      <c r="B6" s="39" t="s">
        <v>40</v>
      </c>
      <c r="C6" s="80">
        <v>8</v>
      </c>
      <c r="D6" s="71">
        <v>39</v>
      </c>
      <c r="E6" s="80">
        <v>8</v>
      </c>
      <c r="F6" s="65">
        <v>26</v>
      </c>
      <c r="G6" s="80">
        <v>6</v>
      </c>
      <c r="H6" s="65">
        <v>7</v>
      </c>
      <c r="I6" s="68">
        <v>0</v>
      </c>
      <c r="J6" s="65">
        <v>17</v>
      </c>
      <c r="K6" s="80">
        <v>28</v>
      </c>
      <c r="L6" s="69">
        <v>6</v>
      </c>
      <c r="M6" s="68">
        <v>11</v>
      </c>
      <c r="N6" s="71">
        <f t="shared" si="0"/>
        <v>156</v>
      </c>
    </row>
    <row r="7" spans="1:14" x14ac:dyDescent="0.25">
      <c r="A7" s="38">
        <v>3</v>
      </c>
      <c r="B7" s="39" t="s">
        <v>41</v>
      </c>
      <c r="C7" s="68">
        <v>0</v>
      </c>
      <c r="D7" s="39">
        <v>1</v>
      </c>
      <c r="E7" s="68">
        <v>2</v>
      </c>
      <c r="F7" s="65">
        <v>3</v>
      </c>
      <c r="G7" s="68">
        <v>0</v>
      </c>
      <c r="H7" s="69">
        <v>2</v>
      </c>
      <c r="I7" s="68">
        <v>1</v>
      </c>
      <c r="J7" s="69">
        <v>4</v>
      </c>
      <c r="K7" s="68">
        <v>1</v>
      </c>
      <c r="L7" s="69">
        <v>1</v>
      </c>
      <c r="M7" s="68">
        <v>1</v>
      </c>
      <c r="N7" s="39">
        <f t="shared" si="0"/>
        <v>16</v>
      </c>
    </row>
    <row r="8" spans="1:14" x14ac:dyDescent="0.25">
      <c r="A8" s="38">
        <v>4</v>
      </c>
      <c r="B8" s="39" t="s">
        <v>42</v>
      </c>
      <c r="C8" s="68">
        <v>0</v>
      </c>
      <c r="D8" s="39">
        <v>0</v>
      </c>
      <c r="E8" s="68">
        <v>0</v>
      </c>
      <c r="F8" s="69">
        <v>0</v>
      </c>
      <c r="G8" s="68">
        <v>0</v>
      </c>
      <c r="H8" s="69">
        <v>0</v>
      </c>
      <c r="I8" s="68">
        <v>0</v>
      </c>
      <c r="J8" s="69">
        <v>0</v>
      </c>
      <c r="K8" s="68">
        <v>1</v>
      </c>
      <c r="L8" s="69">
        <v>0</v>
      </c>
      <c r="M8" s="68">
        <v>0</v>
      </c>
      <c r="N8" s="39">
        <f t="shared" si="0"/>
        <v>1</v>
      </c>
    </row>
    <row r="9" spans="1:14" x14ac:dyDescent="0.25">
      <c r="A9" s="38">
        <v>5</v>
      </c>
      <c r="B9" s="39" t="s">
        <v>43</v>
      </c>
      <c r="C9" s="68">
        <v>0</v>
      </c>
      <c r="D9" s="39">
        <v>0</v>
      </c>
      <c r="E9" s="68">
        <v>0</v>
      </c>
      <c r="F9" s="69">
        <v>0</v>
      </c>
      <c r="G9" s="68">
        <v>0</v>
      </c>
      <c r="H9" s="69">
        <v>0</v>
      </c>
      <c r="I9" s="68">
        <v>0</v>
      </c>
      <c r="J9" s="69">
        <v>0</v>
      </c>
      <c r="K9" s="81">
        <v>0</v>
      </c>
      <c r="L9" s="69">
        <v>0</v>
      </c>
      <c r="M9" s="68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68">
        <v>0</v>
      </c>
      <c r="D10" s="39">
        <v>0</v>
      </c>
      <c r="E10" s="68">
        <v>0</v>
      </c>
      <c r="F10" s="69">
        <v>0</v>
      </c>
      <c r="G10" s="68">
        <v>0</v>
      </c>
      <c r="H10" s="69">
        <v>0</v>
      </c>
      <c r="I10" s="68">
        <v>0</v>
      </c>
      <c r="J10" s="69">
        <v>1</v>
      </c>
      <c r="K10" s="68">
        <v>0</v>
      </c>
      <c r="L10" s="69">
        <v>0</v>
      </c>
      <c r="M10" s="68">
        <v>0</v>
      </c>
      <c r="N10" s="39">
        <f t="shared" si="0"/>
        <v>1</v>
      </c>
    </row>
    <row r="11" spans="1:14" x14ac:dyDescent="0.25">
      <c r="A11" s="38">
        <v>7</v>
      </c>
      <c r="B11" s="39" t="s">
        <v>45</v>
      </c>
      <c r="C11" s="68">
        <v>1</v>
      </c>
      <c r="D11" s="71">
        <v>5</v>
      </c>
      <c r="E11" s="68">
        <v>2</v>
      </c>
      <c r="F11" s="69">
        <v>1</v>
      </c>
      <c r="G11" s="68">
        <v>0</v>
      </c>
      <c r="H11" s="69">
        <v>0</v>
      </c>
      <c r="I11" s="68">
        <v>0</v>
      </c>
      <c r="J11" s="69">
        <v>3</v>
      </c>
      <c r="K11" s="161">
        <v>1</v>
      </c>
      <c r="L11" s="69">
        <v>0</v>
      </c>
      <c r="M11" s="68">
        <v>0</v>
      </c>
      <c r="N11" s="71">
        <f t="shared" si="0"/>
        <v>13</v>
      </c>
    </row>
    <row r="12" spans="1:14" ht="15.75" thickBot="1" x14ac:dyDescent="0.3">
      <c r="A12" s="41">
        <v>8</v>
      </c>
      <c r="B12" s="42" t="s">
        <v>46</v>
      </c>
      <c r="C12" s="81">
        <v>0</v>
      </c>
      <c r="D12" s="39">
        <v>0</v>
      </c>
      <c r="E12" s="81">
        <v>0</v>
      </c>
      <c r="F12" s="160">
        <v>0</v>
      </c>
      <c r="G12" s="81">
        <v>0</v>
      </c>
      <c r="H12" s="160">
        <v>0</v>
      </c>
      <c r="I12" s="81">
        <v>0</v>
      </c>
      <c r="J12" s="160">
        <v>0</v>
      </c>
      <c r="K12" s="81">
        <v>0</v>
      </c>
      <c r="L12" s="160">
        <v>0</v>
      </c>
      <c r="M12" s="81">
        <v>0</v>
      </c>
      <c r="N12" s="42">
        <f t="shared" si="0"/>
        <v>0</v>
      </c>
    </row>
    <row r="13" spans="1:14" ht="15.75" thickBot="1" x14ac:dyDescent="0.3">
      <c r="A13" s="43"/>
      <c r="B13" s="44" t="s">
        <v>54</v>
      </c>
      <c r="C13" s="48">
        <f t="shared" ref="C13:N13" si="1">SUM(C5:C12)</f>
        <v>15</v>
      </c>
      <c r="D13" s="46">
        <f t="shared" si="1"/>
        <v>57</v>
      </c>
      <c r="E13" s="48">
        <f t="shared" si="1"/>
        <v>19</v>
      </c>
      <c r="F13" s="49">
        <f t="shared" si="1"/>
        <v>44</v>
      </c>
      <c r="G13" s="48">
        <f t="shared" si="1"/>
        <v>18</v>
      </c>
      <c r="H13" s="49">
        <f t="shared" si="1"/>
        <v>16</v>
      </c>
      <c r="I13" s="48">
        <f t="shared" si="1"/>
        <v>20</v>
      </c>
      <c r="J13" s="49">
        <f t="shared" si="1"/>
        <v>46</v>
      </c>
      <c r="K13" s="95">
        <f t="shared" si="1"/>
        <v>43</v>
      </c>
      <c r="L13" s="49">
        <f>SUM(L5:L12)</f>
        <v>25</v>
      </c>
      <c r="M13" s="48">
        <f t="shared" si="1"/>
        <v>15</v>
      </c>
      <c r="N13" s="46">
        <f t="shared" si="1"/>
        <v>318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413" t="s">
        <v>53</v>
      </c>
      <c r="B16" s="414"/>
      <c r="C16" s="72">
        <f>C13/N13</f>
        <v>4.716981132075472E-2</v>
      </c>
      <c r="D16" s="73">
        <f>D13/N13</f>
        <v>0.17924528301886791</v>
      </c>
      <c r="E16" s="55">
        <f>E13/N13</f>
        <v>5.9748427672955975E-2</v>
      </c>
      <c r="F16" s="73">
        <f>F13/N13</f>
        <v>0.13836477987421383</v>
      </c>
      <c r="G16" s="55">
        <f>G13/N13</f>
        <v>5.6603773584905662E-2</v>
      </c>
      <c r="H16" s="73">
        <f>H13/N13</f>
        <v>5.0314465408805034E-2</v>
      </c>
      <c r="I16" s="55">
        <f>I13/N13</f>
        <v>6.2893081761006289E-2</v>
      </c>
      <c r="J16" s="73">
        <f>J13/N13</f>
        <v>0.14465408805031446</v>
      </c>
      <c r="K16" s="55">
        <f>K13/N13</f>
        <v>0.13522012578616352</v>
      </c>
      <c r="L16" s="73">
        <f>L13/N13</f>
        <v>7.8616352201257858E-2</v>
      </c>
      <c r="M16" s="74">
        <f>M13/N13</f>
        <v>4.716981132075472E-2</v>
      </c>
      <c r="N16" s="220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31"/>
      <c r="C18" s="347" t="s">
        <v>110</v>
      </c>
      <c r="D18" s="348"/>
      <c r="E18" s="348"/>
      <c r="F18" s="348"/>
      <c r="G18" s="348"/>
      <c r="H18" s="348"/>
      <c r="I18" s="348"/>
      <c r="J18" s="349"/>
      <c r="K18" s="349"/>
      <c r="L18" s="31"/>
      <c r="M18" s="31"/>
      <c r="N18" s="219" t="s">
        <v>36</v>
      </c>
    </row>
    <row r="19" spans="1:14" ht="15.75" thickBot="1" x14ac:dyDescent="0.3">
      <c r="A19" s="350" t="s">
        <v>0</v>
      </c>
      <c r="B19" s="352" t="s">
        <v>1</v>
      </c>
      <c r="C19" s="377" t="s">
        <v>2</v>
      </c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52" t="s">
        <v>3</v>
      </c>
    </row>
    <row r="20" spans="1:14" x14ac:dyDescent="0.25">
      <c r="A20" s="378"/>
      <c r="B20" s="380"/>
      <c r="C20" s="398" t="s">
        <v>69</v>
      </c>
      <c r="D20" s="352" t="s">
        <v>4</v>
      </c>
      <c r="E20" s="384" t="s">
        <v>5</v>
      </c>
      <c r="F20" s="402" t="s">
        <v>6</v>
      </c>
      <c r="G20" s="384" t="s">
        <v>7</v>
      </c>
      <c r="H20" s="382" t="s">
        <v>8</v>
      </c>
      <c r="I20" s="384" t="s">
        <v>95</v>
      </c>
      <c r="J20" s="382" t="s">
        <v>9</v>
      </c>
      <c r="K20" s="398" t="s">
        <v>10</v>
      </c>
      <c r="L20" s="352" t="s">
        <v>93</v>
      </c>
      <c r="M20" s="384" t="s">
        <v>11</v>
      </c>
      <c r="N20" s="387"/>
    </row>
    <row r="21" spans="1:14" ht="15.75" thickBot="1" x14ac:dyDescent="0.3">
      <c r="A21" s="379"/>
      <c r="B21" s="381"/>
      <c r="C21" s="400"/>
      <c r="D21" s="379"/>
      <c r="E21" s="379"/>
      <c r="F21" s="403"/>
      <c r="G21" s="379"/>
      <c r="H21" s="383"/>
      <c r="I21" s="379"/>
      <c r="J21" s="383"/>
      <c r="K21" s="400"/>
      <c r="L21" s="379"/>
      <c r="M21" s="379"/>
      <c r="N21" s="381"/>
    </row>
    <row r="22" spans="1:14" x14ac:dyDescent="0.25">
      <c r="A22" s="36">
        <v>1</v>
      </c>
      <c r="B22" s="37" t="s">
        <v>39</v>
      </c>
      <c r="C22" s="80">
        <v>3629</v>
      </c>
      <c r="D22" s="154">
        <v>3179</v>
      </c>
      <c r="E22" s="79">
        <v>1172</v>
      </c>
      <c r="F22" s="87">
        <v>2683</v>
      </c>
      <c r="G22" s="79">
        <v>1349</v>
      </c>
      <c r="H22" s="87">
        <v>833</v>
      </c>
      <c r="I22" s="79">
        <v>2444</v>
      </c>
      <c r="J22" s="87">
        <v>2681</v>
      </c>
      <c r="K22" s="79">
        <v>961</v>
      </c>
      <c r="L22" s="87">
        <v>2903</v>
      </c>
      <c r="M22" s="79">
        <v>349</v>
      </c>
      <c r="N22" s="154">
        <f t="shared" ref="N22:N28" si="2">SUM(C22:M22)</f>
        <v>22183</v>
      </c>
    </row>
    <row r="23" spans="1:14" x14ac:dyDescent="0.25">
      <c r="A23" s="38">
        <v>2</v>
      </c>
      <c r="B23" s="39" t="s">
        <v>40</v>
      </c>
      <c r="C23" s="80">
        <v>2862</v>
      </c>
      <c r="D23" s="71">
        <v>7654</v>
      </c>
      <c r="E23" s="80">
        <v>3032</v>
      </c>
      <c r="F23" s="65">
        <v>8384</v>
      </c>
      <c r="G23" s="80">
        <v>1365</v>
      </c>
      <c r="H23" s="65">
        <v>2384</v>
      </c>
      <c r="I23" s="68">
        <v>0</v>
      </c>
      <c r="J23" s="65">
        <v>3586</v>
      </c>
      <c r="K23" s="80">
        <v>5036</v>
      </c>
      <c r="L23" s="65">
        <v>1947</v>
      </c>
      <c r="M23" s="80">
        <v>881</v>
      </c>
      <c r="N23" s="71">
        <f t="shared" si="2"/>
        <v>37131</v>
      </c>
    </row>
    <row r="24" spans="1:14" x14ac:dyDescent="0.25">
      <c r="A24" s="38">
        <v>3</v>
      </c>
      <c r="B24" s="39" t="s">
        <v>41</v>
      </c>
      <c r="C24" s="68">
        <v>0</v>
      </c>
      <c r="D24" s="71">
        <v>102</v>
      </c>
      <c r="E24" s="80">
        <v>194</v>
      </c>
      <c r="F24" s="65">
        <v>369</v>
      </c>
      <c r="G24" s="80">
        <v>0</v>
      </c>
      <c r="H24" s="69">
        <v>50</v>
      </c>
      <c r="I24" s="68">
        <v>44</v>
      </c>
      <c r="J24" s="65">
        <v>397</v>
      </c>
      <c r="K24" s="68">
        <v>73</v>
      </c>
      <c r="L24" s="69">
        <v>107</v>
      </c>
      <c r="M24" s="68">
        <v>123</v>
      </c>
      <c r="N24" s="71">
        <f t="shared" si="2"/>
        <v>1459</v>
      </c>
    </row>
    <row r="25" spans="1:14" x14ac:dyDescent="0.25">
      <c r="A25" s="38">
        <v>4</v>
      </c>
      <c r="B25" s="39" t="s">
        <v>42</v>
      </c>
      <c r="C25" s="68">
        <v>0</v>
      </c>
      <c r="D25" s="39">
        <v>0</v>
      </c>
      <c r="E25" s="68">
        <v>0</v>
      </c>
      <c r="F25" s="69">
        <v>0</v>
      </c>
      <c r="G25" s="68">
        <v>0</v>
      </c>
      <c r="H25" s="69">
        <v>0</v>
      </c>
      <c r="I25" s="68">
        <v>0</v>
      </c>
      <c r="J25" s="69">
        <v>0</v>
      </c>
      <c r="K25" s="68">
        <v>12</v>
      </c>
      <c r="L25" s="69">
        <v>0</v>
      </c>
      <c r="M25" s="68">
        <v>0</v>
      </c>
      <c r="N25" s="71">
        <f t="shared" si="2"/>
        <v>12</v>
      </c>
    </row>
    <row r="26" spans="1:14" x14ac:dyDescent="0.25">
      <c r="A26" s="38">
        <v>5</v>
      </c>
      <c r="B26" s="39" t="s">
        <v>43</v>
      </c>
      <c r="C26" s="68">
        <v>0</v>
      </c>
      <c r="D26" s="39">
        <v>0</v>
      </c>
      <c r="E26" s="68">
        <v>0</v>
      </c>
      <c r="F26" s="69">
        <v>0</v>
      </c>
      <c r="G26" s="68">
        <v>0</v>
      </c>
      <c r="H26" s="69">
        <v>0</v>
      </c>
      <c r="I26" s="68">
        <v>0</v>
      </c>
      <c r="J26" s="69">
        <v>0</v>
      </c>
      <c r="K26" s="81">
        <v>0</v>
      </c>
      <c r="L26" s="69">
        <v>0</v>
      </c>
      <c r="M26" s="68">
        <v>0</v>
      </c>
      <c r="N26" s="39">
        <f t="shared" si="2"/>
        <v>0</v>
      </c>
    </row>
    <row r="27" spans="1:14" x14ac:dyDescent="0.25">
      <c r="A27" s="38">
        <v>6</v>
      </c>
      <c r="B27" s="39" t="s">
        <v>44</v>
      </c>
      <c r="C27" s="68">
        <v>0</v>
      </c>
      <c r="D27" s="39">
        <v>0</v>
      </c>
      <c r="E27" s="68">
        <v>0</v>
      </c>
      <c r="F27" s="69">
        <v>0</v>
      </c>
      <c r="G27" s="68">
        <v>0</v>
      </c>
      <c r="H27" s="69">
        <v>0</v>
      </c>
      <c r="I27" s="68">
        <v>0</v>
      </c>
      <c r="J27" s="69">
        <v>28</v>
      </c>
      <c r="K27" s="68">
        <v>0</v>
      </c>
      <c r="L27" s="69">
        <v>0</v>
      </c>
      <c r="M27" s="68">
        <v>0</v>
      </c>
      <c r="N27" s="39">
        <f t="shared" si="2"/>
        <v>28</v>
      </c>
    </row>
    <row r="28" spans="1:14" x14ac:dyDescent="0.25">
      <c r="A28" s="38">
        <v>7</v>
      </c>
      <c r="B28" s="39" t="s">
        <v>45</v>
      </c>
      <c r="C28" s="68">
        <v>2</v>
      </c>
      <c r="D28" s="71">
        <v>898</v>
      </c>
      <c r="E28" s="68">
        <v>132</v>
      </c>
      <c r="F28" s="69">
        <v>7</v>
      </c>
      <c r="G28" s="68">
        <v>0</v>
      </c>
      <c r="H28" s="69">
        <v>0</v>
      </c>
      <c r="I28" s="68">
        <v>0</v>
      </c>
      <c r="J28" s="65">
        <v>171</v>
      </c>
      <c r="K28" s="161">
        <v>235</v>
      </c>
      <c r="L28" s="65">
        <v>0</v>
      </c>
      <c r="M28" s="80">
        <v>0</v>
      </c>
      <c r="N28" s="71">
        <f t="shared" si="2"/>
        <v>1445</v>
      </c>
    </row>
    <row r="29" spans="1:14" ht="15.75" thickBot="1" x14ac:dyDescent="0.3">
      <c r="A29" s="41">
        <v>8</v>
      </c>
      <c r="B29" s="42" t="s">
        <v>46</v>
      </c>
      <c r="C29" s="81">
        <v>2</v>
      </c>
      <c r="D29" s="39">
        <v>0</v>
      </c>
      <c r="E29" s="81">
        <v>0</v>
      </c>
      <c r="F29" s="160">
        <v>7</v>
      </c>
      <c r="G29" s="81">
        <v>0</v>
      </c>
      <c r="H29" s="160">
        <v>0</v>
      </c>
      <c r="I29" s="81">
        <v>0</v>
      </c>
      <c r="J29" s="160">
        <v>0</v>
      </c>
      <c r="K29" s="81">
        <v>0</v>
      </c>
      <c r="L29" s="151">
        <v>0</v>
      </c>
      <c r="M29" s="81">
        <v>0</v>
      </c>
      <c r="N29" s="155">
        <f>SUM(C29:M29)</f>
        <v>9</v>
      </c>
    </row>
    <row r="30" spans="1:14" ht="15.75" thickBot="1" x14ac:dyDescent="0.3">
      <c r="A30" s="75"/>
      <c r="B30" s="44" t="s">
        <v>3</v>
      </c>
      <c r="C30" s="159">
        <f>SUM(C22:C29)</f>
        <v>6495</v>
      </c>
      <c r="D30" s="59">
        <f t="shared" ref="D30:K30" si="3">SUM(D22:D29)</f>
        <v>11833</v>
      </c>
      <c r="E30" s="48">
        <f t="shared" si="3"/>
        <v>4530</v>
      </c>
      <c r="F30" s="49">
        <f>SUM(F22:F29)</f>
        <v>11450</v>
      </c>
      <c r="G30" s="48">
        <f t="shared" si="3"/>
        <v>2714</v>
      </c>
      <c r="H30" s="49">
        <f t="shared" si="3"/>
        <v>3267</v>
      </c>
      <c r="I30" s="48">
        <f>SUM(I22:I29)</f>
        <v>2488</v>
      </c>
      <c r="J30" s="49">
        <f t="shared" si="3"/>
        <v>6863</v>
      </c>
      <c r="K30" s="48">
        <f t="shared" si="3"/>
        <v>6317</v>
      </c>
      <c r="L30" s="49">
        <f>SUM(L22:L28)</f>
        <v>4957</v>
      </c>
      <c r="M30" s="48">
        <f>SUM(M22:M28)</f>
        <v>1353</v>
      </c>
      <c r="N30" s="46">
        <f>SUM(C30:M30)</f>
        <v>62267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411" t="s">
        <v>53</v>
      </c>
      <c r="B32" s="412"/>
      <c r="C32" s="94">
        <f>C30/N30</f>
        <v>0.10430886344291519</v>
      </c>
      <c r="D32" s="93">
        <f>D30/N30</f>
        <v>0.19003645590762361</v>
      </c>
      <c r="E32" s="94">
        <f>E30/N30</f>
        <v>7.2751216535243385E-2</v>
      </c>
      <c r="F32" s="54">
        <f>F30/N30</f>
        <v>0.1838855252380876</v>
      </c>
      <c r="G32" s="94">
        <f>G30/N30</f>
        <v>4.35864904363467E-2</v>
      </c>
      <c r="H32" s="54">
        <f>H30/N30</f>
        <v>5.2467599209854339E-2</v>
      </c>
      <c r="I32" s="94">
        <f>I30/N30</f>
        <v>3.9956959545184446E-2</v>
      </c>
      <c r="J32" s="54">
        <f>J30/N30</f>
        <v>0.11021889604445373</v>
      </c>
      <c r="K32" s="94">
        <f>K30/N30</f>
        <v>0.10145020636934492</v>
      </c>
      <c r="L32" s="54">
        <f>L30/N30</f>
        <v>7.9608781537572074E-2</v>
      </c>
      <c r="M32" s="94">
        <f>M30/N30</f>
        <v>2.1729005733374017E-2</v>
      </c>
      <c r="N32" s="54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24" customHeight="1" thickBot="1" x14ac:dyDescent="0.3">
      <c r="B1" s="31"/>
      <c r="C1" s="347" t="s">
        <v>111</v>
      </c>
      <c r="D1" s="348"/>
      <c r="E1" s="348"/>
      <c r="F1" s="348"/>
      <c r="G1" s="348"/>
      <c r="H1" s="348"/>
      <c r="I1" s="348"/>
      <c r="J1" s="349"/>
      <c r="K1" s="349"/>
      <c r="L1" s="31"/>
      <c r="M1" s="31"/>
      <c r="N1" s="66"/>
    </row>
    <row r="2" spans="1:14" ht="15.75" thickBot="1" x14ac:dyDescent="0.3">
      <c r="A2" s="350" t="s">
        <v>0</v>
      </c>
      <c r="B2" s="352" t="s">
        <v>1</v>
      </c>
      <c r="C2" s="377" t="s">
        <v>2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52" t="s">
        <v>3</v>
      </c>
    </row>
    <row r="3" spans="1:14" x14ac:dyDescent="0.25">
      <c r="A3" s="378"/>
      <c r="B3" s="380"/>
      <c r="C3" s="398" t="s">
        <v>69</v>
      </c>
      <c r="D3" s="352" t="s">
        <v>4</v>
      </c>
      <c r="E3" s="384" t="s">
        <v>5</v>
      </c>
      <c r="F3" s="402" t="s">
        <v>6</v>
      </c>
      <c r="G3" s="384" t="s">
        <v>7</v>
      </c>
      <c r="H3" s="382" t="s">
        <v>8</v>
      </c>
      <c r="I3" s="384" t="s">
        <v>95</v>
      </c>
      <c r="J3" s="382" t="s">
        <v>9</v>
      </c>
      <c r="K3" s="398" t="s">
        <v>10</v>
      </c>
      <c r="L3" s="352" t="s">
        <v>93</v>
      </c>
      <c r="M3" s="384" t="s">
        <v>11</v>
      </c>
      <c r="N3" s="387"/>
    </row>
    <row r="4" spans="1:14" ht="15.75" thickBot="1" x14ac:dyDescent="0.3">
      <c r="A4" s="379"/>
      <c r="B4" s="381"/>
      <c r="C4" s="400"/>
      <c r="D4" s="379"/>
      <c r="E4" s="379"/>
      <c r="F4" s="403"/>
      <c r="G4" s="379"/>
      <c r="H4" s="383"/>
      <c r="I4" s="379"/>
      <c r="J4" s="383"/>
      <c r="K4" s="400"/>
      <c r="L4" s="379"/>
      <c r="M4" s="379"/>
      <c r="N4" s="381"/>
    </row>
    <row r="5" spans="1:14" x14ac:dyDescent="0.25">
      <c r="A5" s="36">
        <v>1</v>
      </c>
      <c r="B5" s="37" t="s">
        <v>39</v>
      </c>
      <c r="C5" s="80">
        <v>0</v>
      </c>
      <c r="D5" s="154">
        <v>0</v>
      </c>
      <c r="E5" s="79">
        <v>1</v>
      </c>
      <c r="F5" s="87">
        <v>0</v>
      </c>
      <c r="G5" s="79">
        <v>0</v>
      </c>
      <c r="H5" s="87">
        <v>0</v>
      </c>
      <c r="I5" s="79">
        <v>0</v>
      </c>
      <c r="J5" s="87">
        <v>0</v>
      </c>
      <c r="K5" s="79">
        <v>0</v>
      </c>
      <c r="L5" s="87">
        <v>0</v>
      </c>
      <c r="M5" s="79">
        <v>0</v>
      </c>
      <c r="N5" s="154">
        <f t="shared" ref="N5:N12" si="0">SUM(C5:M5)</f>
        <v>1</v>
      </c>
    </row>
    <row r="6" spans="1:14" x14ac:dyDescent="0.25">
      <c r="A6" s="38">
        <v>2</v>
      </c>
      <c r="B6" s="39" t="s">
        <v>40</v>
      </c>
      <c r="C6" s="80">
        <v>0</v>
      </c>
      <c r="D6" s="71">
        <v>0</v>
      </c>
      <c r="E6" s="80">
        <v>0</v>
      </c>
      <c r="F6" s="65">
        <v>0</v>
      </c>
      <c r="G6" s="80">
        <v>0</v>
      </c>
      <c r="H6" s="65">
        <v>0</v>
      </c>
      <c r="I6" s="68">
        <v>0</v>
      </c>
      <c r="J6" s="65">
        <v>0</v>
      </c>
      <c r="K6" s="80">
        <v>0</v>
      </c>
      <c r="L6" s="65">
        <v>0</v>
      </c>
      <c r="M6" s="80">
        <v>0</v>
      </c>
      <c r="N6" s="71">
        <f t="shared" si="0"/>
        <v>0</v>
      </c>
    </row>
    <row r="7" spans="1:14" x14ac:dyDescent="0.25">
      <c r="A7" s="38">
        <v>3</v>
      </c>
      <c r="B7" s="39" t="s">
        <v>41</v>
      </c>
      <c r="C7" s="68">
        <v>0</v>
      </c>
      <c r="D7" s="71">
        <v>0</v>
      </c>
      <c r="E7" s="80">
        <v>0</v>
      </c>
      <c r="F7" s="65">
        <v>0</v>
      </c>
      <c r="G7" s="68">
        <v>0</v>
      </c>
      <c r="H7" s="69">
        <v>0</v>
      </c>
      <c r="I7" s="68">
        <v>0</v>
      </c>
      <c r="J7" s="69">
        <v>0</v>
      </c>
      <c r="K7" s="68">
        <v>0</v>
      </c>
      <c r="L7" s="69">
        <v>0</v>
      </c>
      <c r="M7" s="68">
        <v>0</v>
      </c>
      <c r="N7" s="71">
        <f t="shared" si="0"/>
        <v>0</v>
      </c>
    </row>
    <row r="8" spans="1:14" x14ac:dyDescent="0.25">
      <c r="A8" s="38">
        <v>4</v>
      </c>
      <c r="B8" s="39" t="s">
        <v>42</v>
      </c>
      <c r="C8" s="68">
        <v>0</v>
      </c>
      <c r="D8" s="39">
        <v>0</v>
      </c>
      <c r="E8" s="68">
        <v>0</v>
      </c>
      <c r="F8" s="69">
        <v>0</v>
      </c>
      <c r="G8" s="68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8">
        <v>0</v>
      </c>
      <c r="N8" s="71">
        <f t="shared" si="0"/>
        <v>0</v>
      </c>
    </row>
    <row r="9" spans="1:14" x14ac:dyDescent="0.25">
      <c r="A9" s="38">
        <v>5</v>
      </c>
      <c r="B9" s="39" t="s">
        <v>43</v>
      </c>
      <c r="C9" s="68">
        <v>0</v>
      </c>
      <c r="D9" s="39">
        <v>0</v>
      </c>
      <c r="E9" s="68">
        <v>0</v>
      </c>
      <c r="F9" s="69">
        <v>0</v>
      </c>
      <c r="G9" s="68">
        <v>0</v>
      </c>
      <c r="H9" s="69">
        <v>0</v>
      </c>
      <c r="I9" s="68">
        <v>0</v>
      </c>
      <c r="J9" s="69">
        <v>0</v>
      </c>
      <c r="K9" s="81">
        <v>0</v>
      </c>
      <c r="L9" s="69">
        <v>0</v>
      </c>
      <c r="M9" s="68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68">
        <v>0</v>
      </c>
      <c r="D10" s="39">
        <v>0</v>
      </c>
      <c r="E10" s="68">
        <v>0</v>
      </c>
      <c r="F10" s="69">
        <v>0</v>
      </c>
      <c r="G10" s="68">
        <v>0</v>
      </c>
      <c r="H10" s="69">
        <v>0</v>
      </c>
      <c r="I10" s="68">
        <v>0</v>
      </c>
      <c r="J10" s="69">
        <v>0</v>
      </c>
      <c r="K10" s="68">
        <v>0</v>
      </c>
      <c r="L10" s="69">
        <v>0</v>
      </c>
      <c r="M10" s="68">
        <v>0</v>
      </c>
      <c r="N10" s="39">
        <f t="shared" si="0"/>
        <v>0</v>
      </c>
    </row>
    <row r="11" spans="1:14" x14ac:dyDescent="0.25">
      <c r="A11" s="38">
        <v>7</v>
      </c>
      <c r="B11" s="39" t="s">
        <v>45</v>
      </c>
      <c r="C11" s="68">
        <v>0</v>
      </c>
      <c r="D11" s="71">
        <v>0</v>
      </c>
      <c r="E11" s="68">
        <v>0</v>
      </c>
      <c r="F11" s="69">
        <v>0</v>
      </c>
      <c r="G11" s="68">
        <v>0</v>
      </c>
      <c r="H11" s="69">
        <v>0</v>
      </c>
      <c r="I11" s="68">
        <v>0</v>
      </c>
      <c r="J11" s="65">
        <v>0</v>
      </c>
      <c r="K11" s="161">
        <v>0</v>
      </c>
      <c r="L11" s="69">
        <v>0</v>
      </c>
      <c r="M11" s="80">
        <v>0</v>
      </c>
      <c r="N11" s="71">
        <f t="shared" si="0"/>
        <v>0</v>
      </c>
    </row>
    <row r="12" spans="1:14" ht="15.75" thickBot="1" x14ac:dyDescent="0.3">
      <c r="A12" s="41">
        <v>8</v>
      </c>
      <c r="B12" s="42" t="s">
        <v>46</v>
      </c>
      <c r="C12" s="81">
        <v>0</v>
      </c>
      <c r="D12" s="39">
        <v>0</v>
      </c>
      <c r="E12" s="81">
        <v>0</v>
      </c>
      <c r="F12" s="160">
        <v>0</v>
      </c>
      <c r="G12" s="81">
        <v>0</v>
      </c>
      <c r="H12" s="160">
        <v>0</v>
      </c>
      <c r="I12" s="81">
        <v>0</v>
      </c>
      <c r="J12" s="160">
        <v>0</v>
      </c>
      <c r="K12" s="81">
        <v>0</v>
      </c>
      <c r="L12" s="160">
        <v>0</v>
      </c>
      <c r="M12" s="81">
        <v>0</v>
      </c>
      <c r="N12" s="42">
        <f t="shared" si="0"/>
        <v>0</v>
      </c>
    </row>
    <row r="13" spans="1:14" ht="15.75" thickBot="1" x14ac:dyDescent="0.3">
      <c r="A13" s="75"/>
      <c r="B13" s="44" t="s">
        <v>30</v>
      </c>
      <c r="C13" s="159">
        <f t="shared" ref="C13:N13" si="1">SUM(C5:C12)</f>
        <v>0</v>
      </c>
      <c r="D13" s="46">
        <f t="shared" si="1"/>
        <v>0</v>
      </c>
      <c r="E13" s="48">
        <f t="shared" si="1"/>
        <v>1</v>
      </c>
      <c r="F13" s="49">
        <f t="shared" si="1"/>
        <v>0</v>
      </c>
      <c r="G13" s="48">
        <f t="shared" si="1"/>
        <v>0</v>
      </c>
      <c r="H13" s="49">
        <f t="shared" si="1"/>
        <v>0</v>
      </c>
      <c r="I13" s="48">
        <f t="shared" si="1"/>
        <v>0</v>
      </c>
      <c r="J13" s="49">
        <f t="shared" si="1"/>
        <v>0</v>
      </c>
      <c r="K13" s="48">
        <f t="shared" si="1"/>
        <v>0</v>
      </c>
      <c r="L13" s="49">
        <f t="shared" si="1"/>
        <v>0</v>
      </c>
      <c r="M13" s="48">
        <f t="shared" si="1"/>
        <v>0</v>
      </c>
      <c r="N13" s="46">
        <f t="shared" si="1"/>
        <v>1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415" t="s">
        <v>53</v>
      </c>
      <c r="B15" s="416"/>
      <c r="C15" s="94">
        <f>C13/N13</f>
        <v>0</v>
      </c>
      <c r="D15" s="93">
        <f>D13/N13</f>
        <v>0</v>
      </c>
      <c r="E15" s="92">
        <f>E13/N13</f>
        <v>1</v>
      </c>
      <c r="F15" s="54">
        <f>F13/N13</f>
        <v>0</v>
      </c>
      <c r="G15" s="92">
        <f>G13/N13</f>
        <v>0</v>
      </c>
      <c r="H15" s="54">
        <f>H13/N13</f>
        <v>0</v>
      </c>
      <c r="I15" s="92">
        <f>I13/N13</f>
        <v>0</v>
      </c>
      <c r="J15" s="54">
        <f>J13/N13</f>
        <v>0</v>
      </c>
      <c r="K15" s="92">
        <f>K13/N13</f>
        <v>0</v>
      </c>
      <c r="L15" s="54">
        <f>L13/N13</f>
        <v>0</v>
      </c>
      <c r="M15" s="92">
        <f>M13/N13</f>
        <v>0</v>
      </c>
      <c r="N15" s="54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31"/>
      <c r="C17" s="347" t="s">
        <v>113</v>
      </c>
      <c r="D17" s="348"/>
      <c r="E17" s="348"/>
      <c r="F17" s="348"/>
      <c r="G17" s="348"/>
      <c r="H17" s="348"/>
      <c r="I17" s="348"/>
      <c r="J17" s="349"/>
      <c r="K17" s="349"/>
      <c r="L17" s="31"/>
      <c r="M17" s="31"/>
      <c r="N17" s="219" t="s">
        <v>36</v>
      </c>
    </row>
    <row r="18" spans="1:14" ht="15.75" thickBot="1" x14ac:dyDescent="0.3">
      <c r="A18" s="350" t="s">
        <v>0</v>
      </c>
      <c r="B18" s="352" t="s">
        <v>1</v>
      </c>
      <c r="C18" s="377" t="s">
        <v>2</v>
      </c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52" t="s">
        <v>3</v>
      </c>
    </row>
    <row r="19" spans="1:14" x14ac:dyDescent="0.25">
      <c r="A19" s="378"/>
      <c r="B19" s="380"/>
      <c r="C19" s="398" t="s">
        <v>69</v>
      </c>
      <c r="D19" s="352" t="s">
        <v>4</v>
      </c>
      <c r="E19" s="384" t="s">
        <v>5</v>
      </c>
      <c r="F19" s="402" t="s">
        <v>6</v>
      </c>
      <c r="G19" s="384" t="s">
        <v>7</v>
      </c>
      <c r="H19" s="382" t="s">
        <v>8</v>
      </c>
      <c r="I19" s="384" t="s">
        <v>95</v>
      </c>
      <c r="J19" s="382" t="s">
        <v>9</v>
      </c>
      <c r="K19" s="398" t="s">
        <v>10</v>
      </c>
      <c r="L19" s="352" t="s">
        <v>93</v>
      </c>
      <c r="M19" s="384" t="s">
        <v>11</v>
      </c>
      <c r="N19" s="387"/>
    </row>
    <row r="20" spans="1:14" ht="15.75" thickBot="1" x14ac:dyDescent="0.3">
      <c r="A20" s="379"/>
      <c r="B20" s="381"/>
      <c r="C20" s="400"/>
      <c r="D20" s="379"/>
      <c r="E20" s="379"/>
      <c r="F20" s="403"/>
      <c r="G20" s="379"/>
      <c r="H20" s="383"/>
      <c r="I20" s="379"/>
      <c r="J20" s="383"/>
      <c r="K20" s="400"/>
      <c r="L20" s="379"/>
      <c r="M20" s="379"/>
      <c r="N20" s="381"/>
    </row>
    <row r="21" spans="1:14" x14ac:dyDescent="0.25">
      <c r="A21" s="36">
        <v>1</v>
      </c>
      <c r="B21" s="37" t="s">
        <v>39</v>
      </c>
      <c r="C21" s="80">
        <v>0</v>
      </c>
      <c r="D21" s="154">
        <v>0</v>
      </c>
      <c r="E21" s="79">
        <v>100</v>
      </c>
      <c r="F21" s="87">
        <v>0</v>
      </c>
      <c r="G21" s="79">
        <v>0</v>
      </c>
      <c r="H21" s="87">
        <v>0</v>
      </c>
      <c r="I21" s="79">
        <v>0</v>
      </c>
      <c r="J21" s="87">
        <v>0</v>
      </c>
      <c r="K21" s="79">
        <v>0</v>
      </c>
      <c r="L21" s="87">
        <v>0</v>
      </c>
      <c r="M21" s="79">
        <v>0</v>
      </c>
      <c r="N21" s="154">
        <f t="shared" ref="N21:N28" si="2">SUM(C21:M21)</f>
        <v>100</v>
      </c>
    </row>
    <row r="22" spans="1:14" x14ac:dyDescent="0.25">
      <c r="A22" s="38">
        <v>2</v>
      </c>
      <c r="B22" s="39" t="s">
        <v>40</v>
      </c>
      <c r="C22" s="80">
        <v>0</v>
      </c>
      <c r="D22" s="71">
        <v>0</v>
      </c>
      <c r="E22" s="80">
        <v>0</v>
      </c>
      <c r="F22" s="65">
        <v>0</v>
      </c>
      <c r="G22" s="80">
        <v>0</v>
      </c>
      <c r="H22" s="65">
        <v>0</v>
      </c>
      <c r="I22" s="68">
        <v>0</v>
      </c>
      <c r="J22" s="65">
        <v>0</v>
      </c>
      <c r="K22" s="80">
        <v>0</v>
      </c>
      <c r="L22" s="65">
        <v>0</v>
      </c>
      <c r="M22" s="80">
        <v>0</v>
      </c>
      <c r="N22" s="71">
        <f t="shared" si="2"/>
        <v>0</v>
      </c>
    </row>
    <row r="23" spans="1:14" x14ac:dyDescent="0.25">
      <c r="A23" s="38">
        <v>3</v>
      </c>
      <c r="B23" s="39" t="s">
        <v>41</v>
      </c>
      <c r="C23" s="68">
        <v>0</v>
      </c>
      <c r="D23" s="71">
        <v>0</v>
      </c>
      <c r="E23" s="80">
        <v>0</v>
      </c>
      <c r="F23" s="65">
        <v>0</v>
      </c>
      <c r="G23" s="68">
        <v>0</v>
      </c>
      <c r="H23" s="69">
        <v>0</v>
      </c>
      <c r="I23" s="68">
        <v>0</v>
      </c>
      <c r="J23" s="69">
        <v>0</v>
      </c>
      <c r="K23" s="68">
        <v>0</v>
      </c>
      <c r="L23" s="69">
        <v>0</v>
      </c>
      <c r="M23" s="68">
        <v>0</v>
      </c>
      <c r="N23" s="71">
        <f t="shared" si="2"/>
        <v>0</v>
      </c>
    </row>
    <row r="24" spans="1:14" x14ac:dyDescent="0.25">
      <c r="A24" s="38">
        <v>4</v>
      </c>
      <c r="B24" s="39" t="s">
        <v>42</v>
      </c>
      <c r="C24" s="68">
        <v>0</v>
      </c>
      <c r="D24" s="39">
        <v>0</v>
      </c>
      <c r="E24" s="68">
        <v>0</v>
      </c>
      <c r="F24" s="69">
        <v>0</v>
      </c>
      <c r="G24" s="68">
        <v>0</v>
      </c>
      <c r="H24" s="69">
        <v>0</v>
      </c>
      <c r="I24" s="68">
        <v>0</v>
      </c>
      <c r="J24" s="69">
        <v>0</v>
      </c>
      <c r="K24" s="68">
        <v>0</v>
      </c>
      <c r="L24" s="69">
        <v>0</v>
      </c>
      <c r="M24" s="68">
        <v>0</v>
      </c>
      <c r="N24" s="71">
        <f t="shared" si="2"/>
        <v>0</v>
      </c>
    </row>
    <row r="25" spans="1:14" x14ac:dyDescent="0.25">
      <c r="A25" s="38">
        <v>5</v>
      </c>
      <c r="B25" s="39" t="s">
        <v>43</v>
      </c>
      <c r="C25" s="68">
        <v>0</v>
      </c>
      <c r="D25" s="39">
        <v>0</v>
      </c>
      <c r="E25" s="68">
        <v>0</v>
      </c>
      <c r="F25" s="69">
        <v>0</v>
      </c>
      <c r="G25" s="68">
        <v>0</v>
      </c>
      <c r="H25" s="69">
        <v>0</v>
      </c>
      <c r="I25" s="68">
        <v>0</v>
      </c>
      <c r="J25" s="69">
        <v>0</v>
      </c>
      <c r="K25" s="81">
        <v>0</v>
      </c>
      <c r="L25" s="69">
        <v>0</v>
      </c>
      <c r="M25" s="68">
        <v>0</v>
      </c>
      <c r="N25" s="39">
        <f t="shared" si="2"/>
        <v>0</v>
      </c>
    </row>
    <row r="26" spans="1:14" x14ac:dyDescent="0.25">
      <c r="A26" s="38">
        <v>6</v>
      </c>
      <c r="B26" s="39" t="s">
        <v>44</v>
      </c>
      <c r="C26" s="68">
        <v>0</v>
      </c>
      <c r="D26" s="39">
        <v>0</v>
      </c>
      <c r="E26" s="68">
        <v>0</v>
      </c>
      <c r="F26" s="69">
        <v>0</v>
      </c>
      <c r="G26" s="68">
        <v>0</v>
      </c>
      <c r="H26" s="69">
        <v>0</v>
      </c>
      <c r="I26" s="68">
        <v>0</v>
      </c>
      <c r="J26" s="69">
        <v>0</v>
      </c>
      <c r="K26" s="68">
        <v>0</v>
      </c>
      <c r="L26" s="69">
        <v>0</v>
      </c>
      <c r="M26" s="68">
        <v>0</v>
      </c>
      <c r="N26" s="39">
        <f t="shared" si="2"/>
        <v>0</v>
      </c>
    </row>
    <row r="27" spans="1:14" x14ac:dyDescent="0.25">
      <c r="A27" s="38">
        <v>7</v>
      </c>
      <c r="B27" s="39" t="s">
        <v>45</v>
      </c>
      <c r="C27" s="68">
        <v>0</v>
      </c>
      <c r="D27" s="71">
        <v>0</v>
      </c>
      <c r="E27" s="68">
        <v>0</v>
      </c>
      <c r="F27" s="69">
        <v>0</v>
      </c>
      <c r="G27" s="68">
        <v>0</v>
      </c>
      <c r="H27" s="69">
        <v>0</v>
      </c>
      <c r="I27" s="68">
        <v>0</v>
      </c>
      <c r="J27" s="65">
        <v>0</v>
      </c>
      <c r="K27" s="161">
        <v>0</v>
      </c>
      <c r="L27" s="69">
        <v>0</v>
      </c>
      <c r="M27" s="80">
        <v>0</v>
      </c>
      <c r="N27" s="71">
        <f t="shared" si="2"/>
        <v>0</v>
      </c>
    </row>
    <row r="28" spans="1:14" ht="15.75" thickBot="1" x14ac:dyDescent="0.3">
      <c r="A28" s="41">
        <v>8</v>
      </c>
      <c r="B28" s="42" t="s">
        <v>46</v>
      </c>
      <c r="C28" s="81">
        <v>0</v>
      </c>
      <c r="D28" s="39">
        <v>0</v>
      </c>
      <c r="E28" s="81">
        <v>0</v>
      </c>
      <c r="F28" s="160">
        <v>0</v>
      </c>
      <c r="G28" s="81">
        <v>0</v>
      </c>
      <c r="H28" s="160">
        <v>0</v>
      </c>
      <c r="I28" s="81">
        <v>0</v>
      </c>
      <c r="J28" s="160">
        <v>0</v>
      </c>
      <c r="K28" s="81">
        <v>0</v>
      </c>
      <c r="L28" s="160">
        <v>0</v>
      </c>
      <c r="M28" s="81">
        <v>0</v>
      </c>
      <c r="N28" s="42">
        <f t="shared" si="2"/>
        <v>0</v>
      </c>
    </row>
    <row r="29" spans="1:14" ht="15.75" thickBot="1" x14ac:dyDescent="0.3">
      <c r="A29" s="43"/>
      <c r="B29" s="44" t="s">
        <v>37</v>
      </c>
      <c r="C29" s="95">
        <f t="shared" ref="C29:N29" si="3">SUM(C21:C28)</f>
        <v>0</v>
      </c>
      <c r="D29" s="46">
        <f t="shared" si="3"/>
        <v>0</v>
      </c>
      <c r="E29" s="95">
        <f t="shared" si="3"/>
        <v>100</v>
      </c>
      <c r="F29" s="46">
        <f t="shared" si="3"/>
        <v>0</v>
      </c>
      <c r="G29" s="95">
        <f t="shared" si="3"/>
        <v>0</v>
      </c>
      <c r="H29" s="46">
        <f t="shared" si="3"/>
        <v>0</v>
      </c>
      <c r="I29" s="95">
        <f t="shared" si="3"/>
        <v>0</v>
      </c>
      <c r="J29" s="46">
        <f t="shared" si="3"/>
        <v>0</v>
      </c>
      <c r="K29" s="95">
        <f t="shared" si="3"/>
        <v>0</v>
      </c>
      <c r="L29" s="46">
        <f t="shared" si="3"/>
        <v>0</v>
      </c>
      <c r="M29" s="95">
        <f t="shared" si="3"/>
        <v>0</v>
      </c>
      <c r="N29" s="46">
        <f t="shared" si="3"/>
        <v>100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415" t="s">
        <v>53</v>
      </c>
      <c r="B31" s="416"/>
      <c r="C31" s="92">
        <f>C29/N29</f>
        <v>0</v>
      </c>
      <c r="D31" s="93">
        <f>D29/N29</f>
        <v>0</v>
      </c>
      <c r="E31" s="92">
        <f>E29/N29</f>
        <v>1</v>
      </c>
      <c r="F31" s="93">
        <f>F29/N29</f>
        <v>0</v>
      </c>
      <c r="G31" s="92">
        <f>G29/N29</f>
        <v>0</v>
      </c>
      <c r="H31" s="93">
        <f>H29/N29</f>
        <v>0</v>
      </c>
      <c r="I31" s="92">
        <f>I29/N29</f>
        <v>0</v>
      </c>
      <c r="J31" s="93">
        <f>J29/N29</f>
        <v>0</v>
      </c>
      <c r="K31" s="92">
        <f>K29/N29</f>
        <v>0</v>
      </c>
      <c r="L31" s="93">
        <f>L29/N29</f>
        <v>0</v>
      </c>
      <c r="M31" s="92">
        <f>M29/N29</f>
        <v>0</v>
      </c>
      <c r="N31" s="93">
        <f>N29/N29</f>
        <v>1</v>
      </c>
    </row>
    <row r="32" spans="1:14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34">
    <mergeCell ref="A2:A4"/>
    <mergeCell ref="A15:B15"/>
    <mergeCell ref="C1:K1"/>
    <mergeCell ref="B2:B4"/>
    <mergeCell ref="C2:M2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31:B31"/>
    <mergeCell ref="C17:K17"/>
    <mergeCell ref="A18:A20"/>
    <mergeCell ref="B18:B20"/>
    <mergeCell ref="C18:M18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42578125" customWidth="1"/>
    <col min="2" max="2" width="27.85546875" customWidth="1"/>
    <col min="3" max="3" width="9.140625" customWidth="1"/>
  </cols>
  <sheetData>
    <row r="1" spans="1:14" ht="27" customHeight="1" thickBot="1" x14ac:dyDescent="0.3">
      <c r="A1" s="157"/>
      <c r="B1" s="31"/>
      <c r="C1" s="372" t="s">
        <v>112</v>
      </c>
      <c r="D1" s="373"/>
      <c r="E1" s="373"/>
      <c r="F1" s="373"/>
      <c r="G1" s="373"/>
      <c r="H1" s="373"/>
      <c r="I1" s="373"/>
      <c r="J1" s="31"/>
      <c r="K1" s="31"/>
      <c r="L1" s="31"/>
      <c r="M1" s="31"/>
      <c r="N1" s="222" t="s">
        <v>36</v>
      </c>
    </row>
    <row r="2" spans="1:14" ht="15.75" thickBot="1" x14ac:dyDescent="0.3">
      <c r="A2" s="350" t="s">
        <v>0</v>
      </c>
      <c r="B2" s="352" t="s">
        <v>1</v>
      </c>
      <c r="C2" s="374" t="s">
        <v>2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43" t="s">
        <v>3</v>
      </c>
    </row>
    <row r="3" spans="1:14" ht="15.75" thickBot="1" x14ac:dyDescent="0.3">
      <c r="A3" s="351"/>
      <c r="B3" s="353"/>
      <c r="C3" s="85" t="s">
        <v>69</v>
      </c>
      <c r="D3" s="35" t="s">
        <v>4</v>
      </c>
      <c r="E3" s="60" t="s">
        <v>5</v>
      </c>
      <c r="F3" s="32" t="s">
        <v>6</v>
      </c>
      <c r="G3" s="61" t="s">
        <v>7</v>
      </c>
      <c r="H3" s="32" t="s">
        <v>8</v>
      </c>
      <c r="I3" s="23" t="s">
        <v>95</v>
      </c>
      <c r="J3" s="32" t="s">
        <v>9</v>
      </c>
      <c r="K3" s="82" t="s">
        <v>10</v>
      </c>
      <c r="L3" s="251" t="s">
        <v>93</v>
      </c>
      <c r="M3" s="233" t="s">
        <v>11</v>
      </c>
      <c r="N3" s="344"/>
    </row>
    <row r="4" spans="1:14" x14ac:dyDescent="0.25">
      <c r="A4" s="36">
        <v>1</v>
      </c>
      <c r="B4" s="37" t="s">
        <v>12</v>
      </c>
      <c r="C4" s="185">
        <v>20012</v>
      </c>
      <c r="D4" s="87">
        <v>22397</v>
      </c>
      <c r="E4" s="185">
        <v>5122</v>
      </c>
      <c r="F4" s="87">
        <v>19471</v>
      </c>
      <c r="G4" s="185">
        <v>8017</v>
      </c>
      <c r="H4" s="87">
        <v>39896</v>
      </c>
      <c r="I4" s="185">
        <v>4228</v>
      </c>
      <c r="J4" s="87">
        <v>16653</v>
      </c>
      <c r="K4" s="185">
        <v>10132</v>
      </c>
      <c r="L4" s="87">
        <v>6262</v>
      </c>
      <c r="M4" s="185">
        <v>9612</v>
      </c>
      <c r="N4" s="154">
        <f t="shared" ref="N4:N20" si="0">SUM(C4:M4)</f>
        <v>161802</v>
      </c>
    </row>
    <row r="5" spans="1:14" x14ac:dyDescent="0.25">
      <c r="A5" s="38">
        <v>2</v>
      </c>
      <c r="B5" s="39" t="s">
        <v>13</v>
      </c>
      <c r="C5" s="152">
        <v>1589</v>
      </c>
      <c r="D5" s="65">
        <v>32341</v>
      </c>
      <c r="E5" s="62">
        <v>3139</v>
      </c>
      <c r="F5" s="223">
        <v>2819</v>
      </c>
      <c r="G5" s="152">
        <v>899</v>
      </c>
      <c r="H5" s="65">
        <v>27541</v>
      </c>
      <c r="I5" s="62">
        <v>0</v>
      </c>
      <c r="J5" s="65">
        <v>4038</v>
      </c>
      <c r="K5" s="62">
        <v>7</v>
      </c>
      <c r="L5" s="69">
        <v>13664</v>
      </c>
      <c r="M5" s="62">
        <v>0</v>
      </c>
      <c r="N5" s="71">
        <f t="shared" si="0"/>
        <v>86037</v>
      </c>
    </row>
    <row r="6" spans="1:14" x14ac:dyDescent="0.25">
      <c r="A6" s="38">
        <v>3</v>
      </c>
      <c r="B6" s="39" t="s">
        <v>14</v>
      </c>
      <c r="C6" s="152">
        <v>12843</v>
      </c>
      <c r="D6" s="65">
        <v>25165</v>
      </c>
      <c r="E6" s="152">
        <v>9419</v>
      </c>
      <c r="F6" s="65">
        <v>29690</v>
      </c>
      <c r="G6" s="152">
        <v>7037</v>
      </c>
      <c r="H6" s="65">
        <v>16798</v>
      </c>
      <c r="I6" s="152">
        <v>1455</v>
      </c>
      <c r="J6" s="65">
        <v>10893</v>
      </c>
      <c r="K6" s="152">
        <v>13380</v>
      </c>
      <c r="L6" s="65">
        <v>9860</v>
      </c>
      <c r="M6" s="152">
        <v>4412</v>
      </c>
      <c r="N6" s="71">
        <f>SUM(C6:M6)</f>
        <v>140952</v>
      </c>
    </row>
    <row r="7" spans="1:14" x14ac:dyDescent="0.25">
      <c r="A7" s="38">
        <v>4</v>
      </c>
      <c r="B7" s="39" t="s">
        <v>15</v>
      </c>
      <c r="C7" s="62">
        <v>0</v>
      </c>
      <c r="D7" s="69">
        <v>0</v>
      </c>
      <c r="E7" s="62">
        <v>0</v>
      </c>
      <c r="F7" s="69">
        <v>0</v>
      </c>
      <c r="G7" s="62">
        <v>0</v>
      </c>
      <c r="H7" s="69">
        <v>0</v>
      </c>
      <c r="I7" s="62">
        <v>0</v>
      </c>
      <c r="J7" s="69">
        <v>0</v>
      </c>
      <c r="K7" s="62">
        <v>0</v>
      </c>
      <c r="L7" s="69">
        <v>0</v>
      </c>
      <c r="M7" s="62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2">
        <v>0</v>
      </c>
      <c r="D8" s="65">
        <v>0</v>
      </c>
      <c r="E8" s="62">
        <v>0</v>
      </c>
      <c r="F8" s="69">
        <v>0</v>
      </c>
      <c r="G8" s="152">
        <v>8</v>
      </c>
      <c r="H8" s="65">
        <v>0</v>
      </c>
      <c r="I8" s="62">
        <v>0</v>
      </c>
      <c r="J8" s="69">
        <v>0</v>
      </c>
      <c r="K8" s="62">
        <v>0</v>
      </c>
      <c r="L8" s="69">
        <v>0</v>
      </c>
      <c r="M8" s="62">
        <v>0</v>
      </c>
      <c r="N8" s="71">
        <f t="shared" si="0"/>
        <v>8</v>
      </c>
    </row>
    <row r="9" spans="1:14" x14ac:dyDescent="0.25">
      <c r="A9" s="38">
        <v>6</v>
      </c>
      <c r="B9" s="39" t="s">
        <v>17</v>
      </c>
      <c r="C9" s="62">
        <v>0</v>
      </c>
      <c r="D9" s="69">
        <v>0</v>
      </c>
      <c r="E9" s="62">
        <v>0</v>
      </c>
      <c r="F9" s="69">
        <v>0</v>
      </c>
      <c r="G9" s="62">
        <v>0</v>
      </c>
      <c r="H9" s="69">
        <v>0</v>
      </c>
      <c r="I9" s="62">
        <v>0</v>
      </c>
      <c r="J9" s="69">
        <v>0</v>
      </c>
      <c r="K9" s="62">
        <v>0</v>
      </c>
      <c r="L9" s="69">
        <v>0</v>
      </c>
      <c r="M9" s="62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152">
        <v>3854</v>
      </c>
      <c r="D10" s="65">
        <v>4441</v>
      </c>
      <c r="E10" s="152">
        <v>2621</v>
      </c>
      <c r="F10" s="65">
        <v>148</v>
      </c>
      <c r="G10" s="152">
        <v>1846</v>
      </c>
      <c r="H10" s="65">
        <v>779</v>
      </c>
      <c r="I10" s="62">
        <v>0</v>
      </c>
      <c r="J10" s="65">
        <v>2773</v>
      </c>
      <c r="K10" s="62">
        <v>143</v>
      </c>
      <c r="L10" s="69">
        <v>1863</v>
      </c>
      <c r="M10" s="62">
        <v>40</v>
      </c>
      <c r="N10" s="71">
        <f t="shared" si="0"/>
        <v>18508</v>
      </c>
    </row>
    <row r="11" spans="1:14" x14ac:dyDescent="0.25">
      <c r="A11" s="38">
        <v>8</v>
      </c>
      <c r="B11" s="39" t="s">
        <v>19</v>
      </c>
      <c r="C11" s="224">
        <v>27834</v>
      </c>
      <c r="D11" s="65">
        <v>9561</v>
      </c>
      <c r="E11" s="152">
        <v>44794</v>
      </c>
      <c r="F11" s="65">
        <v>12447</v>
      </c>
      <c r="G11" s="152">
        <v>2370</v>
      </c>
      <c r="H11" s="65">
        <v>42798</v>
      </c>
      <c r="I11" s="152">
        <v>653</v>
      </c>
      <c r="J11" s="65">
        <v>7941</v>
      </c>
      <c r="K11" s="152">
        <v>6619</v>
      </c>
      <c r="L11" s="65">
        <v>8625</v>
      </c>
      <c r="M11" s="152">
        <v>5280</v>
      </c>
      <c r="N11" s="71">
        <f t="shared" si="0"/>
        <v>168922</v>
      </c>
    </row>
    <row r="12" spans="1:14" x14ac:dyDescent="0.25">
      <c r="A12" s="38">
        <v>9</v>
      </c>
      <c r="B12" s="39" t="s">
        <v>20</v>
      </c>
      <c r="C12" s="224">
        <v>47941</v>
      </c>
      <c r="D12" s="65">
        <v>23699</v>
      </c>
      <c r="E12" s="152">
        <v>5918</v>
      </c>
      <c r="F12" s="65">
        <v>23431</v>
      </c>
      <c r="G12" s="152">
        <v>11746</v>
      </c>
      <c r="H12" s="65">
        <v>31158</v>
      </c>
      <c r="I12" s="62">
        <v>343</v>
      </c>
      <c r="J12" s="65">
        <v>16104</v>
      </c>
      <c r="K12" s="152">
        <v>2134</v>
      </c>
      <c r="L12" s="65">
        <v>50937</v>
      </c>
      <c r="M12" s="152">
        <v>2348</v>
      </c>
      <c r="N12" s="71">
        <f t="shared" si="0"/>
        <v>215759</v>
      </c>
    </row>
    <row r="13" spans="1:14" x14ac:dyDescent="0.25">
      <c r="A13" s="38">
        <v>10</v>
      </c>
      <c r="B13" s="39" t="s">
        <v>21</v>
      </c>
      <c r="C13" s="152">
        <v>46622</v>
      </c>
      <c r="D13" s="65">
        <v>85618</v>
      </c>
      <c r="E13" s="152">
        <v>66276</v>
      </c>
      <c r="F13" s="65">
        <v>69256</v>
      </c>
      <c r="G13" s="152">
        <v>72783</v>
      </c>
      <c r="H13" s="65">
        <v>69888</v>
      </c>
      <c r="I13" s="152">
        <v>36852</v>
      </c>
      <c r="J13" s="65">
        <v>79627</v>
      </c>
      <c r="K13" s="152">
        <v>66595</v>
      </c>
      <c r="L13" s="65">
        <v>64531</v>
      </c>
      <c r="M13" s="152">
        <v>41981</v>
      </c>
      <c r="N13" s="71">
        <f t="shared" si="0"/>
        <v>700029</v>
      </c>
    </row>
    <row r="14" spans="1:14" x14ac:dyDescent="0.25">
      <c r="A14" s="38">
        <v>11</v>
      </c>
      <c r="B14" s="39" t="s">
        <v>22</v>
      </c>
      <c r="C14" s="62">
        <v>0</v>
      </c>
      <c r="D14" s="65">
        <v>0</v>
      </c>
      <c r="E14" s="62">
        <v>0</v>
      </c>
      <c r="F14" s="65">
        <v>0</v>
      </c>
      <c r="G14" s="152">
        <v>32</v>
      </c>
      <c r="H14" s="65">
        <v>79</v>
      </c>
      <c r="I14" s="62">
        <v>0</v>
      </c>
      <c r="J14" s="69">
        <v>0</v>
      </c>
      <c r="K14" s="62">
        <v>30</v>
      </c>
      <c r="L14" s="69">
        <v>0</v>
      </c>
      <c r="M14" s="62">
        <v>0</v>
      </c>
      <c r="N14" s="71">
        <f t="shared" si="0"/>
        <v>141</v>
      </c>
    </row>
    <row r="15" spans="1:14" x14ac:dyDescent="0.25">
      <c r="A15" s="38">
        <v>12</v>
      </c>
      <c r="B15" s="39" t="s">
        <v>23</v>
      </c>
      <c r="C15" s="62">
        <v>0</v>
      </c>
      <c r="D15" s="69">
        <v>6</v>
      </c>
      <c r="E15" s="62">
        <v>0</v>
      </c>
      <c r="F15" s="69">
        <v>8</v>
      </c>
      <c r="G15" s="62">
        <v>3</v>
      </c>
      <c r="H15" s="69">
        <v>0</v>
      </c>
      <c r="I15" s="62">
        <v>0</v>
      </c>
      <c r="J15" s="69">
        <v>8</v>
      </c>
      <c r="K15" s="62">
        <v>6</v>
      </c>
      <c r="L15" s="69">
        <v>0</v>
      </c>
      <c r="M15" s="62">
        <v>0</v>
      </c>
      <c r="N15" s="71">
        <f t="shared" si="0"/>
        <v>31</v>
      </c>
    </row>
    <row r="16" spans="1:14" x14ac:dyDescent="0.25">
      <c r="A16" s="38">
        <v>13</v>
      </c>
      <c r="B16" s="39" t="s">
        <v>68</v>
      </c>
      <c r="C16" s="152">
        <v>7053</v>
      </c>
      <c r="D16" s="65">
        <v>10972</v>
      </c>
      <c r="E16" s="152">
        <v>1317</v>
      </c>
      <c r="F16" s="65">
        <v>2611</v>
      </c>
      <c r="G16" s="152">
        <v>1858</v>
      </c>
      <c r="H16" s="65">
        <v>20391</v>
      </c>
      <c r="I16" s="62">
        <v>205</v>
      </c>
      <c r="J16" s="65">
        <v>4388</v>
      </c>
      <c r="K16" s="152">
        <v>2695</v>
      </c>
      <c r="L16" s="65">
        <v>956</v>
      </c>
      <c r="M16" s="152">
        <v>415</v>
      </c>
      <c r="N16" s="71">
        <f t="shared" si="0"/>
        <v>52861</v>
      </c>
    </row>
    <row r="17" spans="1:14" x14ac:dyDescent="0.25">
      <c r="A17" s="38">
        <v>14</v>
      </c>
      <c r="B17" s="39" t="s">
        <v>25</v>
      </c>
      <c r="C17" s="62">
        <v>68</v>
      </c>
      <c r="D17" s="65">
        <v>1703</v>
      </c>
      <c r="E17" s="62">
        <v>0</v>
      </c>
      <c r="F17" s="69">
        <v>5</v>
      </c>
      <c r="G17" s="62">
        <v>0</v>
      </c>
      <c r="H17" s="69">
        <v>0</v>
      </c>
      <c r="I17" s="62">
        <v>0</v>
      </c>
      <c r="J17" s="69">
        <v>0</v>
      </c>
      <c r="K17" s="62">
        <v>0</v>
      </c>
      <c r="L17" s="69">
        <v>10</v>
      </c>
      <c r="M17" s="62">
        <v>0</v>
      </c>
      <c r="N17" s="39">
        <f t="shared" si="0"/>
        <v>1786</v>
      </c>
    </row>
    <row r="18" spans="1:14" x14ac:dyDescent="0.25">
      <c r="A18" s="38">
        <v>15</v>
      </c>
      <c r="B18" s="39" t="s">
        <v>26</v>
      </c>
      <c r="C18" s="62"/>
      <c r="D18" s="69">
        <v>0</v>
      </c>
      <c r="E18" s="62"/>
      <c r="F18" s="65">
        <v>3</v>
      </c>
      <c r="G18" s="62">
        <v>0</v>
      </c>
      <c r="H18" s="69">
        <v>36</v>
      </c>
      <c r="I18" s="62">
        <v>0</v>
      </c>
      <c r="J18" s="69">
        <v>0</v>
      </c>
      <c r="K18" s="62">
        <v>14</v>
      </c>
      <c r="L18" s="69">
        <v>5</v>
      </c>
      <c r="M18" s="62">
        <v>0</v>
      </c>
      <c r="N18" s="71">
        <f t="shared" si="0"/>
        <v>58</v>
      </c>
    </row>
    <row r="19" spans="1:14" x14ac:dyDescent="0.25">
      <c r="A19" s="38">
        <v>16</v>
      </c>
      <c r="B19" s="39" t="s">
        <v>27</v>
      </c>
      <c r="C19" s="152">
        <v>263</v>
      </c>
      <c r="D19" s="65">
        <v>3705</v>
      </c>
      <c r="E19" s="62">
        <v>140</v>
      </c>
      <c r="F19" s="65">
        <v>450</v>
      </c>
      <c r="G19" s="62">
        <v>0</v>
      </c>
      <c r="H19" s="69">
        <v>71</v>
      </c>
      <c r="I19" s="62">
        <v>0</v>
      </c>
      <c r="J19" s="69">
        <v>1326</v>
      </c>
      <c r="K19" s="62">
        <v>0</v>
      </c>
      <c r="L19" s="69">
        <v>1</v>
      </c>
      <c r="M19" s="152">
        <v>88</v>
      </c>
      <c r="N19" s="71">
        <f t="shared" si="0"/>
        <v>6044</v>
      </c>
    </row>
    <row r="20" spans="1:14" x14ac:dyDescent="0.25">
      <c r="A20" s="38">
        <v>17</v>
      </c>
      <c r="B20" s="39" t="s">
        <v>28</v>
      </c>
      <c r="C20" s="62">
        <v>0</v>
      </c>
      <c r="D20" s="69">
        <v>0</v>
      </c>
      <c r="E20" s="62">
        <v>0</v>
      </c>
      <c r="F20" s="69">
        <v>0</v>
      </c>
      <c r="G20" s="62">
        <v>0</v>
      </c>
      <c r="H20" s="69">
        <v>0</v>
      </c>
      <c r="I20" s="62">
        <v>0</v>
      </c>
      <c r="J20" s="69">
        <v>0</v>
      </c>
      <c r="K20" s="62">
        <v>0</v>
      </c>
      <c r="L20" s="69">
        <v>2</v>
      </c>
      <c r="M20" s="62">
        <v>1</v>
      </c>
      <c r="N20" s="39">
        <f t="shared" si="0"/>
        <v>3</v>
      </c>
    </row>
    <row r="21" spans="1:14" ht="15.75" thickBot="1" x14ac:dyDescent="0.3">
      <c r="A21" s="41">
        <v>18</v>
      </c>
      <c r="B21" s="42" t="s">
        <v>29</v>
      </c>
      <c r="C21" s="153">
        <v>1230</v>
      </c>
      <c r="D21" s="151">
        <v>3703</v>
      </c>
      <c r="E21" s="153">
        <v>827</v>
      </c>
      <c r="F21" s="151">
        <v>3370</v>
      </c>
      <c r="G21" s="153">
        <v>1175</v>
      </c>
      <c r="H21" s="151">
        <v>3066</v>
      </c>
      <c r="I21" s="153">
        <v>663</v>
      </c>
      <c r="J21" s="151">
        <v>2257</v>
      </c>
      <c r="K21" s="153">
        <v>1506</v>
      </c>
      <c r="L21" s="151">
        <v>1307</v>
      </c>
      <c r="M21" s="153">
        <v>761</v>
      </c>
      <c r="N21" s="155">
        <f>SUM(C21:M21)</f>
        <v>19865</v>
      </c>
    </row>
    <row r="22" spans="1:14" ht="15.75" thickBot="1" x14ac:dyDescent="0.3">
      <c r="A22" s="43"/>
      <c r="B22" s="44" t="s">
        <v>37</v>
      </c>
      <c r="C22" s="91">
        <f t="shared" ref="C22:N22" si="1">SUM(C4:C21)</f>
        <v>169309</v>
      </c>
      <c r="D22" s="315">
        <f t="shared" si="1"/>
        <v>223311</v>
      </c>
      <c r="E22" s="63">
        <f t="shared" si="1"/>
        <v>139573</v>
      </c>
      <c r="F22" s="49">
        <f>SUM(F4:F21)</f>
        <v>163709</v>
      </c>
      <c r="G22" s="63">
        <f>SUM(G4:G21)</f>
        <v>107774</v>
      </c>
      <c r="H22" s="49">
        <f t="shared" si="1"/>
        <v>252501</v>
      </c>
      <c r="I22" s="63">
        <f t="shared" si="1"/>
        <v>44399</v>
      </c>
      <c r="J22" s="49">
        <f t="shared" si="1"/>
        <v>146008</v>
      </c>
      <c r="K22" s="63">
        <f>SUM(K4:K21)</f>
        <v>103261</v>
      </c>
      <c r="L22" s="49">
        <f t="shared" si="1"/>
        <v>158023</v>
      </c>
      <c r="M22" s="91">
        <f>SUM(M4:M21)</f>
        <v>64938</v>
      </c>
      <c r="N22" s="46">
        <f t="shared" si="1"/>
        <v>1572806</v>
      </c>
    </row>
    <row r="23" spans="1:14" ht="15.75" thickBot="1" x14ac:dyDescent="0.3">
      <c r="A23" s="50"/>
      <c r="B23" s="51"/>
      <c r="C23" s="77"/>
      <c r="D23" s="53"/>
      <c r="E23" s="77"/>
      <c r="F23" s="53"/>
      <c r="G23" s="77"/>
      <c r="H23" s="53"/>
      <c r="I23" s="77"/>
      <c r="J23" s="53"/>
      <c r="K23" s="77"/>
      <c r="L23" s="53"/>
      <c r="M23" s="77"/>
      <c r="N23" s="53"/>
    </row>
    <row r="24" spans="1:14" ht="15.75" thickBot="1" x14ac:dyDescent="0.3">
      <c r="A24" s="356" t="s">
        <v>53</v>
      </c>
      <c r="B24" s="357"/>
      <c r="C24" s="72">
        <f>C22/N22</f>
        <v>0.10764773277823203</v>
      </c>
      <c r="D24" s="73">
        <f>D22/N22</f>
        <v>0.14198254584481493</v>
      </c>
      <c r="E24" s="55">
        <f>E22/N22</f>
        <v>8.8741395950931015E-2</v>
      </c>
      <c r="F24" s="73">
        <f>F22/N22</f>
        <v>0.10408721736819417</v>
      </c>
      <c r="G24" s="55">
        <f>G22/N22</f>
        <v>6.8523390678824986E-2</v>
      </c>
      <c r="H24" s="73">
        <f>H22/N22</f>
        <v>0.16054173241963726</v>
      </c>
      <c r="I24" s="55">
        <f>I22/N22</f>
        <v>2.8229164944691208E-2</v>
      </c>
      <c r="J24" s="73">
        <f>J22/N22</f>
        <v>9.2832809640858438E-2</v>
      </c>
      <c r="K24" s="55">
        <f>K22/N22</f>
        <v>6.5653996742128407E-2</v>
      </c>
      <c r="L24" s="73">
        <f>L22/N22</f>
        <v>0.10047202261435931</v>
      </c>
      <c r="M24" s="74">
        <f>M22/N22</f>
        <v>4.1287991017328267E-2</v>
      </c>
      <c r="N24" s="220">
        <f>N22/N22</f>
        <v>1</v>
      </c>
    </row>
    <row r="25" spans="1:14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1"/>
    </row>
    <row r="26" spans="1:14" ht="15.75" thickBot="1" x14ac:dyDescent="0.3">
      <c r="A26" s="327" t="s">
        <v>0</v>
      </c>
      <c r="B26" s="333" t="s">
        <v>1</v>
      </c>
      <c r="C26" s="339" t="s">
        <v>90</v>
      </c>
      <c r="D26" s="365"/>
      <c r="E26" s="365"/>
      <c r="F26" s="365"/>
      <c r="G26" s="341"/>
      <c r="H26" s="33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8"/>
      <c r="B27" s="334"/>
      <c r="C27" s="238" t="s">
        <v>11</v>
      </c>
      <c r="D27" s="166" t="s">
        <v>32</v>
      </c>
      <c r="E27" s="238" t="s">
        <v>7</v>
      </c>
      <c r="F27" s="166" t="s">
        <v>9</v>
      </c>
      <c r="G27" s="238" t="s">
        <v>4</v>
      </c>
      <c r="H27" s="342"/>
      <c r="I27" s="1"/>
      <c r="J27" s="104"/>
      <c r="K27" s="317" t="s">
        <v>33</v>
      </c>
      <c r="L27" s="318"/>
      <c r="M27" s="145">
        <f>N22</f>
        <v>1572806</v>
      </c>
      <c r="N27" s="146">
        <f>M27/M29</f>
        <v>0.84014272970561998</v>
      </c>
    </row>
    <row r="28" spans="1:14" ht="15.75" thickBot="1" x14ac:dyDescent="0.3">
      <c r="A28" s="26">
        <v>19</v>
      </c>
      <c r="B28" s="167" t="s">
        <v>34</v>
      </c>
      <c r="C28" s="144">
        <v>106463</v>
      </c>
      <c r="D28" s="57">
        <v>93506</v>
      </c>
      <c r="E28" s="144">
        <v>62189</v>
      </c>
      <c r="F28" s="57">
        <v>20685</v>
      </c>
      <c r="G28" s="144">
        <v>16421</v>
      </c>
      <c r="H28" s="57">
        <f>SUM(C28:G28)</f>
        <v>299264</v>
      </c>
      <c r="I28" s="1"/>
      <c r="J28" s="104"/>
      <c r="K28" s="317" t="s">
        <v>34</v>
      </c>
      <c r="L28" s="318"/>
      <c r="M28" s="257">
        <f>H28</f>
        <v>299264</v>
      </c>
      <c r="N28" s="147">
        <f>M28/M29</f>
        <v>0.15985727029438002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17" t="s">
        <v>3</v>
      </c>
      <c r="L29" s="318"/>
      <c r="M29" s="148">
        <f>M27+M28</f>
        <v>1872070</v>
      </c>
      <c r="N29" s="149">
        <f>M29/M29</f>
        <v>1</v>
      </c>
    </row>
    <row r="30" spans="1:14" ht="15.75" thickBot="1" x14ac:dyDescent="0.3">
      <c r="A30" s="321" t="s">
        <v>53</v>
      </c>
      <c r="B30" s="322"/>
      <c r="C30" s="27">
        <f>C28/H28</f>
        <v>0.35574943862275449</v>
      </c>
      <c r="D30" s="105">
        <f>D28/H28</f>
        <v>0.31245321856287422</v>
      </c>
      <c r="E30" s="27">
        <f>E28/H28</f>
        <v>0.20780648524379811</v>
      </c>
      <c r="F30" s="105">
        <f>F28/H28</f>
        <v>6.9119573353293412E-2</v>
      </c>
      <c r="G30" s="27">
        <f>G28/H28</f>
        <v>5.4871284217279728E-2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A24:B24"/>
    <mergeCell ref="N2:N3"/>
    <mergeCell ref="C1:I1"/>
    <mergeCell ref="A2:A3"/>
    <mergeCell ref="B2:B3"/>
    <mergeCell ref="C2:M2"/>
    <mergeCell ref="K28:L28"/>
    <mergeCell ref="K29:L29"/>
    <mergeCell ref="A30:B30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/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5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40" t="s">
        <v>114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1"/>
      <c r="M2" s="1"/>
      <c r="N2" s="1"/>
    </row>
    <row r="3" spans="1:14" ht="15.75" thickBot="1" x14ac:dyDescent="0.3">
      <c r="A3" s="31"/>
      <c r="B3" s="347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1"/>
      <c r="N3" s="219" t="s">
        <v>92</v>
      </c>
    </row>
    <row r="4" spans="1:14" ht="15.75" thickBot="1" x14ac:dyDescent="0.3">
      <c r="A4" s="350" t="s">
        <v>0</v>
      </c>
      <c r="B4" s="419" t="s">
        <v>89</v>
      </c>
      <c r="C4" s="438" t="s">
        <v>2</v>
      </c>
      <c r="D4" s="438"/>
      <c r="E4" s="438"/>
      <c r="F4" s="438"/>
      <c r="G4" s="438"/>
      <c r="H4" s="438"/>
      <c r="I4" s="438"/>
      <c r="J4" s="438"/>
      <c r="K4" s="438"/>
      <c r="L4" s="438"/>
      <c r="M4" s="439"/>
      <c r="N4" s="436" t="s">
        <v>3</v>
      </c>
    </row>
    <row r="5" spans="1:14" ht="15.75" thickBot="1" x14ac:dyDescent="0.3">
      <c r="A5" s="351"/>
      <c r="B5" s="420"/>
      <c r="C5" s="142" t="s">
        <v>69</v>
      </c>
      <c r="D5" s="141" t="s">
        <v>4</v>
      </c>
      <c r="E5" s="140" t="s">
        <v>5</v>
      </c>
      <c r="F5" s="141" t="s">
        <v>6</v>
      </c>
      <c r="G5" s="140" t="s">
        <v>7</v>
      </c>
      <c r="H5" s="141" t="s">
        <v>8</v>
      </c>
      <c r="I5" s="305" t="s">
        <v>95</v>
      </c>
      <c r="J5" s="141" t="s">
        <v>9</v>
      </c>
      <c r="K5" s="143" t="s">
        <v>10</v>
      </c>
      <c r="L5" s="24" t="s">
        <v>93</v>
      </c>
      <c r="M5" s="139" t="s">
        <v>11</v>
      </c>
      <c r="N5" s="437"/>
    </row>
    <row r="6" spans="1:14" ht="45" customHeight="1" x14ac:dyDescent="0.25">
      <c r="A6" s="36">
        <v>1</v>
      </c>
      <c r="B6" s="78" t="s">
        <v>59</v>
      </c>
      <c r="C6" s="86">
        <v>173549</v>
      </c>
      <c r="D6" s="87">
        <v>441878</v>
      </c>
      <c r="E6" s="79">
        <v>168275</v>
      </c>
      <c r="F6" s="87">
        <v>244627</v>
      </c>
      <c r="G6" s="79">
        <v>192240</v>
      </c>
      <c r="H6" s="87">
        <v>261804</v>
      </c>
      <c r="I6" s="79">
        <v>147642</v>
      </c>
      <c r="J6" s="87">
        <v>221208</v>
      </c>
      <c r="K6" s="96">
        <v>228768</v>
      </c>
      <c r="L6" s="87">
        <v>159567</v>
      </c>
      <c r="M6" s="88">
        <v>147282</v>
      </c>
      <c r="N6" s="120">
        <f>SUM(C6:M6)</f>
        <v>2386840</v>
      </c>
    </row>
    <row r="7" spans="1:14" ht="45" customHeight="1" thickBot="1" x14ac:dyDescent="0.3">
      <c r="A7" s="106">
        <v>2</v>
      </c>
      <c r="B7" s="107" t="s">
        <v>60</v>
      </c>
      <c r="C7" s="108">
        <v>134489</v>
      </c>
      <c r="D7" s="109">
        <v>268687</v>
      </c>
      <c r="E7" s="110">
        <v>157902</v>
      </c>
      <c r="F7" s="109">
        <v>125050</v>
      </c>
      <c r="G7" s="110">
        <v>201199</v>
      </c>
      <c r="H7" s="109">
        <v>166418</v>
      </c>
      <c r="I7" s="110">
        <v>79025</v>
      </c>
      <c r="J7" s="109">
        <v>115256</v>
      </c>
      <c r="K7" s="110">
        <v>185909</v>
      </c>
      <c r="L7" s="109">
        <v>119328</v>
      </c>
      <c r="M7" s="111">
        <v>106033</v>
      </c>
      <c r="N7" s="121">
        <f>SUM(C7:M7)</f>
        <v>1659296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50" t="s">
        <v>0</v>
      </c>
      <c r="B10" s="419" t="s">
        <v>89</v>
      </c>
      <c r="C10" s="425" t="s">
        <v>90</v>
      </c>
      <c r="D10" s="426"/>
      <c r="E10" s="426"/>
      <c r="F10" s="426"/>
      <c r="G10" s="427"/>
      <c r="H10" s="423" t="s">
        <v>3</v>
      </c>
      <c r="I10" s="1"/>
      <c r="J10" s="430" t="s">
        <v>81</v>
      </c>
      <c r="K10" s="431"/>
      <c r="L10" s="428" t="s">
        <v>2</v>
      </c>
      <c r="M10" s="434" t="s">
        <v>90</v>
      </c>
      <c r="N10" s="428" t="s">
        <v>3</v>
      </c>
    </row>
    <row r="11" spans="1:14" ht="15.75" thickBot="1" x14ac:dyDescent="0.3">
      <c r="A11" s="351"/>
      <c r="B11" s="420"/>
      <c r="C11" s="239" t="s">
        <v>11</v>
      </c>
      <c r="D11" s="240" t="s">
        <v>32</v>
      </c>
      <c r="E11" s="241" t="s">
        <v>7</v>
      </c>
      <c r="F11" s="260" t="s">
        <v>9</v>
      </c>
      <c r="G11" s="261" t="s">
        <v>4</v>
      </c>
      <c r="H11" s="424"/>
      <c r="I11" s="1"/>
      <c r="J11" s="432"/>
      <c r="K11" s="433"/>
      <c r="L11" s="429"/>
      <c r="M11" s="435"/>
      <c r="N11" s="429"/>
    </row>
    <row r="12" spans="1:14" ht="45" customHeight="1" thickBot="1" x14ac:dyDescent="0.3">
      <c r="A12" s="122">
        <v>1</v>
      </c>
      <c r="B12" s="78" t="s">
        <v>59</v>
      </c>
      <c r="C12" s="262">
        <v>5462</v>
      </c>
      <c r="D12" s="123">
        <v>32930</v>
      </c>
      <c r="E12" s="263">
        <v>4062</v>
      </c>
      <c r="F12" s="123">
        <v>1919</v>
      </c>
      <c r="G12" s="310">
        <v>82</v>
      </c>
      <c r="H12" s="264">
        <f>SUM(C12:G12)</f>
        <v>44455</v>
      </c>
      <c r="I12" s="1"/>
      <c r="J12" s="421" t="s">
        <v>59</v>
      </c>
      <c r="K12" s="422"/>
      <c r="L12" s="125">
        <f>N6</f>
        <v>2386840</v>
      </c>
      <c r="M12" s="136">
        <f>H12</f>
        <v>44455</v>
      </c>
      <c r="N12" s="137">
        <f>SUM(L12:M12)</f>
        <v>2431295</v>
      </c>
    </row>
    <row r="13" spans="1:14" ht="45" customHeight="1" thickBot="1" x14ac:dyDescent="0.3">
      <c r="A13" s="106">
        <v>2</v>
      </c>
      <c r="B13" s="107" t="s">
        <v>60</v>
      </c>
      <c r="C13" s="265">
        <v>3031</v>
      </c>
      <c r="D13" s="124">
        <v>33754</v>
      </c>
      <c r="E13" s="266">
        <v>8362</v>
      </c>
      <c r="F13" s="124">
        <v>121</v>
      </c>
      <c r="G13" s="311">
        <v>56</v>
      </c>
      <c r="H13" s="121">
        <f>SUM(C13:G13)</f>
        <v>45324</v>
      </c>
      <c r="I13" s="1"/>
      <c r="J13" s="417" t="s">
        <v>60</v>
      </c>
      <c r="K13" s="418"/>
      <c r="L13" s="126">
        <f>N7</f>
        <v>1659296</v>
      </c>
      <c r="M13" s="136">
        <f>H13</f>
        <v>45324</v>
      </c>
      <c r="N13" s="138">
        <f>SUM(L13:M13)</f>
        <v>1704620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16">
    <mergeCell ref="B3:L3"/>
    <mergeCell ref="A4:A5"/>
    <mergeCell ref="B4:B5"/>
    <mergeCell ref="C4:M4"/>
    <mergeCell ref="A2:K2"/>
    <mergeCell ref="N10:N11"/>
    <mergeCell ref="J10:K11"/>
    <mergeCell ref="L10:L11"/>
    <mergeCell ref="M10:M11"/>
    <mergeCell ref="N4:N5"/>
    <mergeCell ref="J13:K13"/>
    <mergeCell ref="A10:A11"/>
    <mergeCell ref="B10:B11"/>
    <mergeCell ref="J12:K12"/>
    <mergeCell ref="H10:H11"/>
    <mergeCell ref="C10:G10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25.7109375" customWidth="1"/>
    <col min="13" max="13" width="9.5703125" bestFit="1" customWidth="1"/>
  </cols>
  <sheetData>
    <row r="1" spans="1:13" ht="11.25" customHeight="1" thickBot="1" x14ac:dyDescent="0.3">
      <c r="A1" s="1"/>
      <c r="B1" s="1"/>
      <c r="C1" s="225" t="s">
        <v>115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thickBot="1" x14ac:dyDescent="0.3">
      <c r="A2" s="100"/>
      <c r="B2" s="101" t="s">
        <v>69</v>
      </c>
      <c r="C2" s="83" t="s">
        <v>4</v>
      </c>
      <c r="D2" s="84" t="s">
        <v>5</v>
      </c>
      <c r="E2" s="83" t="s">
        <v>6</v>
      </c>
      <c r="F2" s="298" t="s">
        <v>7</v>
      </c>
      <c r="G2" s="83" t="s">
        <v>8</v>
      </c>
      <c r="H2" s="85" t="s">
        <v>95</v>
      </c>
      <c r="I2" s="83" t="s">
        <v>9</v>
      </c>
      <c r="J2" s="84" t="s">
        <v>10</v>
      </c>
      <c r="K2" s="83" t="s">
        <v>93</v>
      </c>
      <c r="L2" s="82" t="s">
        <v>11</v>
      </c>
      <c r="M2" s="83" t="s">
        <v>3</v>
      </c>
    </row>
    <row r="3" spans="1:13" x14ac:dyDescent="0.25">
      <c r="A3" s="162" t="s">
        <v>70</v>
      </c>
      <c r="B3" s="97"/>
      <c r="C3" s="97"/>
      <c r="D3" s="98"/>
      <c r="E3" s="97"/>
      <c r="F3" s="98"/>
      <c r="G3" s="97"/>
      <c r="H3" s="97"/>
      <c r="I3" s="97"/>
      <c r="J3" s="98"/>
      <c r="K3" s="97"/>
      <c r="L3" s="98"/>
      <c r="M3" s="97"/>
    </row>
    <row r="4" spans="1:13" x14ac:dyDescent="0.25">
      <c r="A4" s="163" t="s">
        <v>76</v>
      </c>
      <c r="B4" s="204">
        <v>2157</v>
      </c>
      <c r="C4" s="204">
        <v>23817</v>
      </c>
      <c r="D4" s="205">
        <v>14671</v>
      </c>
      <c r="E4" s="204">
        <v>16184</v>
      </c>
      <c r="F4" s="294">
        <v>10520</v>
      </c>
      <c r="G4" s="204">
        <v>24665</v>
      </c>
      <c r="H4" s="163">
        <v>98</v>
      </c>
      <c r="I4" s="204">
        <v>4234</v>
      </c>
      <c r="J4" s="205">
        <v>15477</v>
      </c>
      <c r="K4" s="204">
        <v>12325</v>
      </c>
      <c r="L4" s="205">
        <v>9742</v>
      </c>
      <c r="M4" s="204">
        <f>SUM(B4:L4)</f>
        <v>133890</v>
      </c>
    </row>
    <row r="5" spans="1:13" x14ac:dyDescent="0.25">
      <c r="A5" s="163" t="s">
        <v>77</v>
      </c>
      <c r="B5" s="204">
        <v>33595</v>
      </c>
      <c r="C5" s="204">
        <v>209941</v>
      </c>
      <c r="D5" s="205">
        <v>86066</v>
      </c>
      <c r="E5" s="204">
        <v>132290</v>
      </c>
      <c r="F5" s="294">
        <v>64481</v>
      </c>
      <c r="G5" s="204">
        <v>250865</v>
      </c>
      <c r="H5" s="204">
        <v>1572</v>
      </c>
      <c r="I5" s="204">
        <v>35110</v>
      </c>
      <c r="J5" s="205">
        <v>100865</v>
      </c>
      <c r="K5" s="204">
        <v>112702</v>
      </c>
      <c r="L5" s="205">
        <v>65635</v>
      </c>
      <c r="M5" s="232">
        <f>SUM(B5:L5)</f>
        <v>1093122</v>
      </c>
    </row>
    <row r="6" spans="1:13" x14ac:dyDescent="0.25">
      <c r="A6" s="163" t="s">
        <v>58</v>
      </c>
      <c r="B6" s="163">
        <v>0</v>
      </c>
      <c r="C6" s="163">
        <v>0</v>
      </c>
      <c r="D6" s="206">
        <v>0</v>
      </c>
      <c r="E6" s="163">
        <v>0</v>
      </c>
      <c r="F6" s="295">
        <v>0</v>
      </c>
      <c r="G6" s="163">
        <v>0</v>
      </c>
      <c r="H6" s="163">
        <v>0</v>
      </c>
      <c r="I6" s="163">
        <v>0</v>
      </c>
      <c r="J6" s="206">
        <v>0</v>
      </c>
      <c r="K6" s="163">
        <v>0</v>
      </c>
      <c r="L6" s="206">
        <v>0</v>
      </c>
      <c r="M6" s="163">
        <f>SUM(B6:L6)</f>
        <v>0</v>
      </c>
    </row>
    <row r="7" spans="1:13" x14ac:dyDescent="0.25">
      <c r="A7" s="162" t="s">
        <v>71</v>
      </c>
      <c r="B7" s="97"/>
      <c r="C7" s="97"/>
      <c r="D7" s="98"/>
      <c r="E7" s="97"/>
      <c r="F7" s="296"/>
      <c r="G7" s="97"/>
      <c r="H7" s="97"/>
      <c r="I7" s="97"/>
      <c r="J7" s="98"/>
      <c r="K7" s="97"/>
      <c r="L7" s="98"/>
      <c r="M7" s="97"/>
    </row>
    <row r="8" spans="1:13" x14ac:dyDescent="0.25">
      <c r="A8" s="163" t="s">
        <v>76</v>
      </c>
      <c r="B8" s="204">
        <v>3921</v>
      </c>
      <c r="C8" s="204">
        <v>9692</v>
      </c>
      <c r="D8" s="205">
        <v>7350</v>
      </c>
      <c r="E8" s="204">
        <v>4497</v>
      </c>
      <c r="F8" s="294">
        <v>6986</v>
      </c>
      <c r="G8" s="204">
        <v>5618</v>
      </c>
      <c r="H8" s="204">
        <v>4067</v>
      </c>
      <c r="I8" s="204">
        <v>5756</v>
      </c>
      <c r="J8" s="205">
        <v>4921</v>
      </c>
      <c r="K8" s="204">
        <v>5124</v>
      </c>
      <c r="L8" s="205">
        <v>5180</v>
      </c>
      <c r="M8" s="204">
        <f>SUM(B8:L8)</f>
        <v>63112</v>
      </c>
    </row>
    <row r="9" spans="1:13" x14ac:dyDescent="0.25">
      <c r="A9" s="163" t="s">
        <v>77</v>
      </c>
      <c r="B9" s="204">
        <v>62557</v>
      </c>
      <c r="C9" s="204">
        <v>84571</v>
      </c>
      <c r="D9" s="205">
        <v>113046</v>
      </c>
      <c r="E9" s="204">
        <v>29772</v>
      </c>
      <c r="F9" s="294">
        <v>45075</v>
      </c>
      <c r="G9" s="204">
        <v>45134</v>
      </c>
      <c r="H9" s="204">
        <v>20971</v>
      </c>
      <c r="I9" s="204">
        <v>64916</v>
      </c>
      <c r="J9" s="205">
        <v>29097</v>
      </c>
      <c r="K9" s="204">
        <v>93356</v>
      </c>
      <c r="L9" s="205">
        <v>36959</v>
      </c>
      <c r="M9" s="232">
        <f>SUM(B9:L9)</f>
        <v>625454</v>
      </c>
    </row>
    <row r="10" spans="1:13" x14ac:dyDescent="0.25">
      <c r="A10" s="163" t="s">
        <v>58</v>
      </c>
      <c r="B10" s="204">
        <v>16129</v>
      </c>
      <c r="C10" s="267">
        <v>14790</v>
      </c>
      <c r="D10" s="205">
        <v>19026</v>
      </c>
      <c r="E10" s="204">
        <v>6318</v>
      </c>
      <c r="F10" s="294">
        <v>8128</v>
      </c>
      <c r="G10" s="204">
        <v>8904</v>
      </c>
      <c r="H10" s="204">
        <v>9301</v>
      </c>
      <c r="I10" s="204">
        <v>15751</v>
      </c>
      <c r="J10" s="205">
        <v>7197</v>
      </c>
      <c r="K10" s="204">
        <v>9714</v>
      </c>
      <c r="L10" s="205">
        <v>9889</v>
      </c>
      <c r="M10" s="204">
        <f>SUM(B10:L10)</f>
        <v>125147</v>
      </c>
    </row>
    <row r="11" spans="1:13" x14ac:dyDescent="0.25">
      <c r="A11" s="162" t="s">
        <v>72</v>
      </c>
      <c r="B11" s="97"/>
      <c r="C11" s="97"/>
      <c r="D11" s="98"/>
      <c r="E11" s="97"/>
      <c r="F11" s="296"/>
      <c r="G11" s="97"/>
      <c r="H11" s="97"/>
      <c r="I11" s="97"/>
      <c r="J11" s="98"/>
      <c r="K11" s="97"/>
      <c r="L11" s="98"/>
      <c r="M11" s="97"/>
    </row>
    <row r="12" spans="1:13" x14ac:dyDescent="0.25">
      <c r="A12" s="163" t="s">
        <v>76</v>
      </c>
      <c r="B12" s="204">
        <v>10094</v>
      </c>
      <c r="C12" s="204">
        <v>0</v>
      </c>
      <c r="D12" s="206">
        <v>0</v>
      </c>
      <c r="E12" s="204">
        <v>509</v>
      </c>
      <c r="F12" s="295">
        <v>0</v>
      </c>
      <c r="G12" s="204">
        <v>3951</v>
      </c>
      <c r="H12" s="163">
        <v>0</v>
      </c>
      <c r="I12" s="204">
        <v>5243</v>
      </c>
      <c r="J12" s="206">
        <v>471</v>
      </c>
      <c r="K12" s="163">
        <v>0</v>
      </c>
      <c r="L12" s="206">
        <v>0</v>
      </c>
      <c r="M12" s="204">
        <f>SUM(B12:L12)</f>
        <v>20268</v>
      </c>
    </row>
    <row r="13" spans="1:13" x14ac:dyDescent="0.25">
      <c r="A13" s="163" t="s">
        <v>77</v>
      </c>
      <c r="B13" s="204">
        <v>127165</v>
      </c>
      <c r="C13" s="204">
        <v>0</v>
      </c>
      <c r="D13" s="205">
        <v>0</v>
      </c>
      <c r="E13" s="204">
        <v>3016</v>
      </c>
      <c r="F13" s="294">
        <v>0</v>
      </c>
      <c r="G13" s="204">
        <v>1592</v>
      </c>
      <c r="H13" s="163">
        <v>0</v>
      </c>
      <c r="I13" s="204">
        <v>28675</v>
      </c>
      <c r="J13" s="205">
        <v>2764</v>
      </c>
      <c r="K13" s="163">
        <v>0</v>
      </c>
      <c r="L13" s="206">
        <v>0</v>
      </c>
      <c r="M13" s="232">
        <f>SUM(B13:L13)</f>
        <v>163212</v>
      </c>
    </row>
    <row r="14" spans="1:13" x14ac:dyDescent="0.25">
      <c r="A14" s="163" t="s">
        <v>58</v>
      </c>
      <c r="B14" s="204">
        <v>18890</v>
      </c>
      <c r="C14" s="204">
        <v>0</v>
      </c>
      <c r="D14" s="205">
        <v>0</v>
      </c>
      <c r="E14" s="204">
        <v>495</v>
      </c>
      <c r="F14" s="295">
        <v>0</v>
      </c>
      <c r="G14" s="163">
        <v>496</v>
      </c>
      <c r="H14" s="163">
        <v>0</v>
      </c>
      <c r="I14" s="204">
        <v>8327</v>
      </c>
      <c r="J14" s="205">
        <v>981</v>
      </c>
      <c r="K14" s="163">
        <v>0</v>
      </c>
      <c r="L14" s="206">
        <v>0</v>
      </c>
      <c r="M14" s="204">
        <f>SUM(B14:L14)</f>
        <v>29189</v>
      </c>
    </row>
    <row r="15" spans="1:13" x14ac:dyDescent="0.25">
      <c r="A15" s="162" t="s">
        <v>73</v>
      </c>
      <c r="B15" s="97"/>
      <c r="C15" s="97"/>
      <c r="D15" s="98"/>
      <c r="E15" s="97"/>
      <c r="F15" s="296"/>
      <c r="G15" s="97"/>
      <c r="H15" s="97"/>
      <c r="I15" s="97"/>
      <c r="J15" s="98"/>
      <c r="K15" s="97"/>
      <c r="L15" s="98"/>
      <c r="M15" s="97"/>
    </row>
    <row r="16" spans="1:13" x14ac:dyDescent="0.25">
      <c r="A16" s="163" t="s">
        <v>76</v>
      </c>
      <c r="B16" s="204">
        <v>469</v>
      </c>
      <c r="C16" s="204">
        <v>1091</v>
      </c>
      <c r="D16" s="205">
        <v>35</v>
      </c>
      <c r="E16" s="204">
        <v>1240</v>
      </c>
      <c r="F16" s="294">
        <v>92</v>
      </c>
      <c r="G16" s="204">
        <v>0</v>
      </c>
      <c r="H16" s="204">
        <v>1420</v>
      </c>
      <c r="I16" s="204">
        <v>1872</v>
      </c>
      <c r="J16" s="205">
        <v>188</v>
      </c>
      <c r="K16" s="204">
        <v>1019</v>
      </c>
      <c r="L16" s="205">
        <v>270</v>
      </c>
      <c r="M16" s="204">
        <f>SUM(B16:L16)</f>
        <v>7696</v>
      </c>
    </row>
    <row r="17" spans="1:13" x14ac:dyDescent="0.25">
      <c r="A17" s="163" t="s">
        <v>77</v>
      </c>
      <c r="B17" s="204">
        <v>179</v>
      </c>
      <c r="C17" s="204">
        <v>363</v>
      </c>
      <c r="D17" s="205">
        <v>14</v>
      </c>
      <c r="E17" s="204">
        <v>578</v>
      </c>
      <c r="F17" s="294">
        <v>78</v>
      </c>
      <c r="G17" s="204">
        <v>0</v>
      </c>
      <c r="H17" s="204">
        <v>357</v>
      </c>
      <c r="I17" s="204">
        <v>672</v>
      </c>
      <c r="J17" s="205">
        <v>170</v>
      </c>
      <c r="K17" s="204">
        <v>289</v>
      </c>
      <c r="L17" s="205">
        <v>148</v>
      </c>
      <c r="M17" s="232">
        <f>SUM(B17:L17)</f>
        <v>2848</v>
      </c>
    </row>
    <row r="18" spans="1:13" x14ac:dyDescent="0.25">
      <c r="A18" s="163" t="s">
        <v>58</v>
      </c>
      <c r="B18" s="204">
        <v>137</v>
      </c>
      <c r="C18" s="163">
        <v>217</v>
      </c>
      <c r="D18" s="206">
        <v>3</v>
      </c>
      <c r="E18" s="204">
        <v>460</v>
      </c>
      <c r="F18" s="295">
        <v>12</v>
      </c>
      <c r="G18" s="204">
        <v>0</v>
      </c>
      <c r="H18" s="163">
        <v>154</v>
      </c>
      <c r="I18" s="163">
        <v>0</v>
      </c>
      <c r="J18" s="206">
        <v>37</v>
      </c>
      <c r="K18" s="163">
        <v>114</v>
      </c>
      <c r="L18" s="206">
        <v>46</v>
      </c>
      <c r="M18" s="204">
        <f>SUM(B18:L18)</f>
        <v>1180</v>
      </c>
    </row>
    <row r="19" spans="1:13" x14ac:dyDescent="0.25">
      <c r="A19" s="162" t="s">
        <v>74</v>
      </c>
      <c r="B19" s="97"/>
      <c r="C19" s="97"/>
      <c r="D19" s="98"/>
      <c r="E19" s="97"/>
      <c r="F19" s="296"/>
      <c r="G19" s="97"/>
      <c r="H19" s="97"/>
      <c r="I19" s="97"/>
      <c r="J19" s="98"/>
      <c r="K19" s="97"/>
      <c r="L19" s="98"/>
      <c r="M19" s="97"/>
    </row>
    <row r="20" spans="1:13" x14ac:dyDescent="0.25">
      <c r="A20" s="163" t="s">
        <v>76</v>
      </c>
      <c r="B20" s="163">
        <v>0</v>
      </c>
      <c r="C20" s="99">
        <v>0</v>
      </c>
      <c r="D20" s="206">
        <v>174</v>
      </c>
      <c r="E20" s="163">
        <v>0</v>
      </c>
      <c r="F20" s="295">
        <v>0</v>
      </c>
      <c r="G20" s="163">
        <v>0</v>
      </c>
      <c r="H20" s="163">
        <v>0</v>
      </c>
      <c r="I20" s="163">
        <v>0</v>
      </c>
      <c r="J20" s="206">
        <v>0</v>
      </c>
      <c r="K20" s="163">
        <v>0</v>
      </c>
      <c r="L20" s="206">
        <v>0</v>
      </c>
      <c r="M20" s="163">
        <f>SUM(B20:L20)</f>
        <v>174</v>
      </c>
    </row>
    <row r="21" spans="1:13" x14ac:dyDescent="0.25">
      <c r="A21" s="163" t="s">
        <v>77</v>
      </c>
      <c r="B21" s="163">
        <v>0</v>
      </c>
      <c r="C21" s="99">
        <v>0</v>
      </c>
      <c r="D21" s="205">
        <v>1949</v>
      </c>
      <c r="E21" s="163">
        <v>0</v>
      </c>
      <c r="F21" s="295">
        <v>0</v>
      </c>
      <c r="G21" s="163">
        <v>0</v>
      </c>
      <c r="H21" s="163">
        <v>0</v>
      </c>
      <c r="I21" s="163">
        <v>0</v>
      </c>
      <c r="J21" s="206">
        <v>0</v>
      </c>
      <c r="K21" s="163">
        <v>0</v>
      </c>
      <c r="L21" s="206">
        <v>0</v>
      </c>
      <c r="M21" s="232">
        <f>SUM(B21:L21)</f>
        <v>1949</v>
      </c>
    </row>
    <row r="22" spans="1:13" ht="12.75" customHeight="1" x14ac:dyDescent="0.25">
      <c r="A22" s="163" t="s">
        <v>58</v>
      </c>
      <c r="B22" s="163">
        <v>0</v>
      </c>
      <c r="C22" s="99">
        <v>0</v>
      </c>
      <c r="D22" s="205">
        <v>292</v>
      </c>
      <c r="E22" s="163">
        <v>0</v>
      </c>
      <c r="F22" s="295">
        <v>0</v>
      </c>
      <c r="G22" s="163">
        <v>0</v>
      </c>
      <c r="H22" s="163">
        <v>0</v>
      </c>
      <c r="I22" s="163">
        <v>0</v>
      </c>
      <c r="J22" s="206">
        <v>0</v>
      </c>
      <c r="K22" s="163">
        <v>0</v>
      </c>
      <c r="L22" s="206">
        <v>0</v>
      </c>
      <c r="M22" s="204">
        <f>SUM(B22:L22)</f>
        <v>292</v>
      </c>
    </row>
    <row r="23" spans="1:13" x14ac:dyDescent="0.25">
      <c r="A23" s="162" t="s">
        <v>75</v>
      </c>
      <c r="B23" s="97"/>
      <c r="C23" s="97"/>
      <c r="D23" s="98"/>
      <c r="E23" s="97"/>
      <c r="F23" s="296"/>
      <c r="G23" s="97"/>
      <c r="H23" s="162"/>
      <c r="I23" s="97"/>
      <c r="J23" s="98"/>
      <c r="K23" s="97"/>
      <c r="L23" s="98"/>
      <c r="M23" s="97"/>
    </row>
    <row r="24" spans="1:13" x14ac:dyDescent="0.25">
      <c r="A24" s="163" t="s">
        <v>76</v>
      </c>
      <c r="B24" s="204">
        <v>100</v>
      </c>
      <c r="C24" s="204">
        <v>624</v>
      </c>
      <c r="D24" s="206">
        <v>0</v>
      </c>
      <c r="E24" s="204">
        <v>10731</v>
      </c>
      <c r="F24" s="295">
        <v>470</v>
      </c>
      <c r="G24" s="163">
        <v>0</v>
      </c>
      <c r="H24" s="163">
        <v>0</v>
      </c>
      <c r="I24" s="204">
        <v>91</v>
      </c>
      <c r="J24" s="206">
        <v>95</v>
      </c>
      <c r="K24" s="99">
        <v>1463</v>
      </c>
      <c r="L24" s="205">
        <v>14751</v>
      </c>
      <c r="M24" s="204">
        <f>SUM(B24:L24)</f>
        <v>28325</v>
      </c>
    </row>
    <row r="25" spans="1:13" x14ac:dyDescent="0.25">
      <c r="A25" s="163" t="s">
        <v>77</v>
      </c>
      <c r="B25" s="204">
        <v>24031</v>
      </c>
      <c r="C25" s="204">
        <v>477</v>
      </c>
      <c r="D25" s="206">
        <v>0</v>
      </c>
      <c r="E25" s="204">
        <v>9113</v>
      </c>
      <c r="F25" s="295">
        <v>562</v>
      </c>
      <c r="G25" s="163">
        <v>0</v>
      </c>
      <c r="H25" s="163">
        <v>0</v>
      </c>
      <c r="I25" s="204">
        <v>121</v>
      </c>
      <c r="J25" s="205">
        <v>637</v>
      </c>
      <c r="K25" s="99">
        <v>2370</v>
      </c>
      <c r="L25" s="205">
        <v>11731</v>
      </c>
      <c r="M25" s="232">
        <f>SUM(B25:L25)</f>
        <v>49042</v>
      </c>
    </row>
    <row r="26" spans="1:13" x14ac:dyDescent="0.25">
      <c r="A26" s="163" t="s">
        <v>58</v>
      </c>
      <c r="B26" s="204">
        <v>1934</v>
      </c>
      <c r="C26" s="163">
        <v>126</v>
      </c>
      <c r="D26" s="206">
        <v>0</v>
      </c>
      <c r="E26" s="204">
        <v>2349</v>
      </c>
      <c r="F26" s="295">
        <v>0</v>
      </c>
      <c r="G26" s="268">
        <v>0</v>
      </c>
      <c r="H26" s="163">
        <v>0</v>
      </c>
      <c r="I26" s="204">
        <v>25</v>
      </c>
      <c r="J26" s="206">
        <v>0</v>
      </c>
      <c r="K26" s="163">
        <v>222</v>
      </c>
      <c r="L26" s="205">
        <v>4606</v>
      </c>
      <c r="M26" s="204">
        <f>SUM(B26:L26)</f>
        <v>9262</v>
      </c>
    </row>
    <row r="27" spans="1:13" x14ac:dyDescent="0.25">
      <c r="A27" s="162" t="s">
        <v>78</v>
      </c>
      <c r="B27" s="97"/>
      <c r="C27" s="97"/>
      <c r="D27" s="98"/>
      <c r="E27" s="97"/>
      <c r="F27" s="296"/>
      <c r="G27" s="97"/>
      <c r="H27" s="162"/>
      <c r="I27" s="97"/>
      <c r="J27" s="98"/>
      <c r="K27" s="97"/>
      <c r="L27" s="98"/>
      <c r="M27" s="97"/>
    </row>
    <row r="28" spans="1:13" x14ac:dyDescent="0.25">
      <c r="A28" s="163" t="s">
        <v>76</v>
      </c>
      <c r="B28" s="163">
        <v>0</v>
      </c>
      <c r="C28" s="204">
        <v>2337</v>
      </c>
      <c r="D28" s="205">
        <v>730</v>
      </c>
      <c r="E28" s="204">
        <v>4474</v>
      </c>
      <c r="F28" s="294">
        <v>6279</v>
      </c>
      <c r="G28" s="204">
        <v>1123</v>
      </c>
      <c r="H28" s="204">
        <v>6830</v>
      </c>
      <c r="I28" s="204">
        <v>10434</v>
      </c>
      <c r="J28" s="205">
        <v>1934</v>
      </c>
      <c r="K28" s="204">
        <v>338</v>
      </c>
      <c r="L28" s="205">
        <v>344</v>
      </c>
      <c r="M28" s="204">
        <f>SUM(B28:L28)</f>
        <v>34823</v>
      </c>
    </row>
    <row r="29" spans="1:13" x14ac:dyDescent="0.25">
      <c r="A29" s="163" t="s">
        <v>77</v>
      </c>
      <c r="B29" s="163">
        <v>0</v>
      </c>
      <c r="C29" s="204">
        <v>13964</v>
      </c>
      <c r="D29" s="205">
        <v>2842</v>
      </c>
      <c r="E29" s="204">
        <v>31176</v>
      </c>
      <c r="F29" s="294">
        <v>40434</v>
      </c>
      <c r="G29" s="204">
        <v>9382</v>
      </c>
      <c r="H29" s="204">
        <v>39371</v>
      </c>
      <c r="I29" s="204">
        <v>68745</v>
      </c>
      <c r="J29" s="205">
        <v>10203</v>
      </c>
      <c r="K29" s="204">
        <v>2454</v>
      </c>
      <c r="L29" s="205">
        <v>1811</v>
      </c>
      <c r="M29" s="232">
        <f>SUM(B29:L29)</f>
        <v>220382</v>
      </c>
    </row>
    <row r="30" spans="1:13" x14ac:dyDescent="0.25">
      <c r="A30" s="163" t="s">
        <v>58</v>
      </c>
      <c r="B30" s="163">
        <v>0</v>
      </c>
      <c r="C30" s="204">
        <v>2775</v>
      </c>
      <c r="D30" s="205">
        <v>1336</v>
      </c>
      <c r="E30" s="204">
        <v>5962</v>
      </c>
      <c r="F30" s="294">
        <v>13672</v>
      </c>
      <c r="G30" s="204">
        <v>1344</v>
      </c>
      <c r="H30" s="204">
        <v>2625</v>
      </c>
      <c r="I30" s="204">
        <v>14877</v>
      </c>
      <c r="J30" s="205">
        <v>1400</v>
      </c>
      <c r="K30" s="204">
        <v>341</v>
      </c>
      <c r="L30" s="205">
        <v>763</v>
      </c>
      <c r="M30" s="204">
        <f>SUM(B30:L30)</f>
        <v>45095</v>
      </c>
    </row>
    <row r="31" spans="1:13" x14ac:dyDescent="0.25">
      <c r="A31" s="162" t="s">
        <v>79</v>
      </c>
      <c r="B31" s="162"/>
      <c r="C31" s="97"/>
      <c r="D31" s="98"/>
      <c r="E31" s="97"/>
      <c r="F31" s="296"/>
      <c r="G31" s="97"/>
      <c r="H31" s="162"/>
      <c r="I31" s="97"/>
      <c r="J31" s="98"/>
      <c r="K31" s="97"/>
      <c r="L31" s="98"/>
      <c r="M31" s="97"/>
    </row>
    <row r="32" spans="1:13" x14ac:dyDescent="0.25">
      <c r="A32" s="163" t="s">
        <v>76</v>
      </c>
      <c r="B32" s="163">
        <v>0</v>
      </c>
      <c r="C32" s="163">
        <v>0</v>
      </c>
      <c r="D32" s="206">
        <v>0</v>
      </c>
      <c r="E32" s="204">
        <v>1886</v>
      </c>
      <c r="F32" s="294">
        <v>0</v>
      </c>
      <c r="G32" s="163">
        <v>7216</v>
      </c>
      <c r="H32" s="163">
        <v>0</v>
      </c>
      <c r="I32" s="163">
        <v>0</v>
      </c>
      <c r="J32" s="205">
        <v>0</v>
      </c>
      <c r="K32" s="163">
        <v>0</v>
      </c>
      <c r="L32" s="206">
        <v>0</v>
      </c>
      <c r="M32" s="204">
        <f>SUM(B32:L32)</f>
        <v>9102</v>
      </c>
    </row>
    <row r="33" spans="1:13" x14ac:dyDescent="0.25">
      <c r="A33" s="163" t="s">
        <v>77</v>
      </c>
      <c r="B33" s="163">
        <v>0</v>
      </c>
      <c r="C33" s="163">
        <v>0</v>
      </c>
      <c r="D33" s="206">
        <v>0</v>
      </c>
      <c r="E33" s="204">
        <v>1532</v>
      </c>
      <c r="F33" s="294">
        <v>0</v>
      </c>
      <c r="G33" s="204">
        <v>8323</v>
      </c>
      <c r="H33" s="163">
        <v>0</v>
      </c>
      <c r="I33" s="204">
        <v>0</v>
      </c>
      <c r="J33" s="205">
        <v>0</v>
      </c>
      <c r="K33" s="163">
        <v>0</v>
      </c>
      <c r="L33" s="206">
        <v>0</v>
      </c>
      <c r="M33" s="232">
        <f>SUM(B33:L33)</f>
        <v>9855</v>
      </c>
    </row>
    <row r="34" spans="1:13" ht="12.75" customHeight="1" thickBot="1" x14ac:dyDescent="0.3">
      <c r="A34" s="164" t="s">
        <v>58</v>
      </c>
      <c r="B34" s="164">
        <v>0</v>
      </c>
      <c r="C34" s="164">
        <v>0</v>
      </c>
      <c r="D34" s="207">
        <v>0</v>
      </c>
      <c r="E34" s="234">
        <v>106</v>
      </c>
      <c r="F34" s="297">
        <v>0</v>
      </c>
      <c r="G34" s="164">
        <v>531</v>
      </c>
      <c r="H34" s="164">
        <v>0</v>
      </c>
      <c r="I34" s="164">
        <v>0</v>
      </c>
      <c r="J34" s="207">
        <v>0</v>
      </c>
      <c r="K34" s="164">
        <v>0</v>
      </c>
      <c r="L34" s="207">
        <v>0</v>
      </c>
      <c r="M34" s="148">
        <f>SUM(B34:L34)</f>
        <v>637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69"/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x14ac:dyDescent="0.25">
      <c r="A2" s="118"/>
      <c r="B2" s="444" t="s">
        <v>116</v>
      </c>
      <c r="C2" s="444"/>
      <c r="D2" s="444"/>
      <c r="E2" s="444"/>
      <c r="F2" s="444"/>
      <c r="G2" s="445"/>
      <c r="H2" s="445"/>
      <c r="I2" s="118"/>
      <c r="J2" s="118"/>
      <c r="K2" s="118"/>
    </row>
    <row r="3" spans="1:11" ht="15.75" thickBo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219" t="s">
        <v>52</v>
      </c>
    </row>
    <row r="4" spans="1:11" ht="15.75" customHeight="1" thickBot="1" x14ac:dyDescent="0.3">
      <c r="A4" s="337" t="s">
        <v>82</v>
      </c>
      <c r="B4" s="337" t="s">
        <v>57</v>
      </c>
      <c r="C4" s="337" t="s">
        <v>83</v>
      </c>
      <c r="D4" s="337" t="s">
        <v>84</v>
      </c>
      <c r="E4" s="446" t="s">
        <v>85</v>
      </c>
      <c r="F4" s="447"/>
      <c r="G4" s="448"/>
      <c r="H4" s="337" t="s">
        <v>86</v>
      </c>
      <c r="I4" s="337" t="s">
        <v>80</v>
      </c>
      <c r="J4" s="337" t="s">
        <v>87</v>
      </c>
      <c r="K4" s="337" t="s">
        <v>3</v>
      </c>
    </row>
    <row r="5" spans="1:11" ht="45" customHeight="1" thickBot="1" x14ac:dyDescent="0.3">
      <c r="A5" s="364"/>
      <c r="B5" s="364"/>
      <c r="C5" s="364"/>
      <c r="D5" s="364"/>
      <c r="E5" s="113" t="s">
        <v>59</v>
      </c>
      <c r="F5" s="113" t="s">
        <v>60</v>
      </c>
      <c r="G5" s="113" t="s">
        <v>88</v>
      </c>
      <c r="H5" s="364"/>
      <c r="I5" s="364"/>
      <c r="J5" s="364"/>
      <c r="K5" s="364"/>
    </row>
    <row r="6" spans="1:11" ht="15.75" thickBot="1" x14ac:dyDescent="0.3">
      <c r="A6" s="119"/>
      <c r="B6" s="134" t="s">
        <v>55</v>
      </c>
      <c r="C6" s="135">
        <f t="shared" ref="C6:K6" si="0">SUM(C7:C17)</f>
        <v>4065458</v>
      </c>
      <c r="D6" s="175">
        <f t="shared" si="0"/>
        <v>54845</v>
      </c>
      <c r="E6" s="270">
        <f t="shared" si="0"/>
        <v>2386840</v>
      </c>
      <c r="F6" s="270">
        <f t="shared" si="0"/>
        <v>1659296</v>
      </c>
      <c r="G6" s="303">
        <f t="shared" si="0"/>
        <v>4154586</v>
      </c>
      <c r="H6" s="175">
        <f t="shared" si="0"/>
        <v>0</v>
      </c>
      <c r="I6" s="175">
        <f t="shared" si="0"/>
        <v>0</v>
      </c>
      <c r="J6" s="175">
        <f t="shared" si="0"/>
        <v>24595</v>
      </c>
      <c r="K6" s="175">
        <f t="shared" si="0"/>
        <v>8299484</v>
      </c>
    </row>
    <row r="7" spans="1:11" x14ac:dyDescent="0.25">
      <c r="A7" s="114">
        <v>1</v>
      </c>
      <c r="B7" s="168" t="s">
        <v>69</v>
      </c>
      <c r="C7" s="176">
        <f>367703+1570</f>
        <v>369273</v>
      </c>
      <c r="D7" s="177">
        <v>4058</v>
      </c>
      <c r="E7" s="176">
        <v>173549</v>
      </c>
      <c r="F7" s="176">
        <v>134489</v>
      </c>
      <c r="G7" s="177">
        <f>SUM(E7:F7)+5902</f>
        <v>313940</v>
      </c>
      <c r="H7" s="176">
        <v>0</v>
      </c>
      <c r="I7" s="176">
        <v>0</v>
      </c>
      <c r="J7" s="177">
        <v>0</v>
      </c>
      <c r="K7" s="177">
        <f t="shared" ref="K7:K17" si="1">C7+D7+G7+J7</f>
        <v>687271</v>
      </c>
    </row>
    <row r="8" spans="1:11" x14ac:dyDescent="0.25">
      <c r="A8" s="112">
        <v>2</v>
      </c>
      <c r="B8" s="117" t="s">
        <v>4</v>
      </c>
      <c r="C8" s="178">
        <f>576492+8502</f>
        <v>584994</v>
      </c>
      <c r="D8" s="173">
        <v>6199</v>
      </c>
      <c r="E8" s="173">
        <v>441878</v>
      </c>
      <c r="F8" s="173">
        <v>268687</v>
      </c>
      <c r="G8" s="178">
        <f>SUM(E8:F8)+56845</f>
        <v>767410</v>
      </c>
      <c r="H8" s="178">
        <v>0</v>
      </c>
      <c r="I8" s="178">
        <v>0</v>
      </c>
      <c r="J8" s="178">
        <v>0</v>
      </c>
      <c r="K8" s="285">
        <f t="shared" si="1"/>
        <v>1358603</v>
      </c>
    </row>
    <row r="9" spans="1:11" x14ac:dyDescent="0.25">
      <c r="A9" s="115">
        <v>3</v>
      </c>
      <c r="B9" s="169" t="s">
        <v>5</v>
      </c>
      <c r="C9" s="172">
        <f>338804+5296</f>
        <v>344100</v>
      </c>
      <c r="D9" s="172">
        <v>2382</v>
      </c>
      <c r="E9" s="172">
        <v>168275</v>
      </c>
      <c r="F9" s="172">
        <v>157902</v>
      </c>
      <c r="G9" s="284">
        <f>SUM(E9:F9)+2120</f>
        <v>328297</v>
      </c>
      <c r="H9" s="172">
        <v>0</v>
      </c>
      <c r="I9" s="172">
        <v>0</v>
      </c>
      <c r="J9" s="284">
        <v>0</v>
      </c>
      <c r="K9" s="177">
        <f t="shared" si="1"/>
        <v>674779</v>
      </c>
    </row>
    <row r="10" spans="1:11" x14ac:dyDescent="0.25">
      <c r="A10" s="112">
        <v>4</v>
      </c>
      <c r="B10" s="117" t="s">
        <v>6</v>
      </c>
      <c r="C10" s="173">
        <f>416406+9535</f>
        <v>425941</v>
      </c>
      <c r="D10" s="173">
        <v>2185</v>
      </c>
      <c r="E10" s="173">
        <v>244627</v>
      </c>
      <c r="F10" s="173">
        <v>125050</v>
      </c>
      <c r="G10" s="178">
        <f>SUM(E10:F10)+13676</f>
        <v>383353</v>
      </c>
      <c r="H10" s="173">
        <v>0</v>
      </c>
      <c r="I10" s="173">
        <v>0</v>
      </c>
      <c r="J10" s="178">
        <v>0</v>
      </c>
      <c r="K10" s="285">
        <f t="shared" si="1"/>
        <v>811479</v>
      </c>
    </row>
    <row r="11" spans="1:11" x14ac:dyDescent="0.25">
      <c r="A11" s="115">
        <v>5</v>
      </c>
      <c r="B11" s="169" t="s">
        <v>7</v>
      </c>
      <c r="C11" s="172">
        <f>351280+6517</f>
        <v>357797</v>
      </c>
      <c r="D11" s="172">
        <v>2244</v>
      </c>
      <c r="E11" s="172">
        <v>192240</v>
      </c>
      <c r="F11" s="172">
        <v>201199</v>
      </c>
      <c r="G11" s="284">
        <f>SUM(E11:F11)+3935</f>
        <v>397374</v>
      </c>
      <c r="H11" s="172">
        <v>0</v>
      </c>
      <c r="I11" s="172">
        <v>0</v>
      </c>
      <c r="J11" s="284">
        <v>0</v>
      </c>
      <c r="K11" s="177">
        <f t="shared" si="1"/>
        <v>757415</v>
      </c>
    </row>
    <row r="12" spans="1:11" x14ac:dyDescent="0.25">
      <c r="A12" s="112">
        <v>6</v>
      </c>
      <c r="B12" s="117" t="s">
        <v>8</v>
      </c>
      <c r="C12" s="173">
        <v>534188</v>
      </c>
      <c r="D12" s="173">
        <v>30817</v>
      </c>
      <c r="E12" s="173">
        <v>261804</v>
      </c>
      <c r="F12" s="173">
        <v>166418</v>
      </c>
      <c r="G12" s="178">
        <f>SUM(E12:F12)+2399</f>
        <v>430621</v>
      </c>
      <c r="H12" s="173">
        <v>0</v>
      </c>
      <c r="I12" s="173">
        <v>0</v>
      </c>
      <c r="J12" s="178">
        <v>0</v>
      </c>
      <c r="K12" s="285">
        <f t="shared" si="1"/>
        <v>995626</v>
      </c>
    </row>
    <row r="13" spans="1:11" x14ac:dyDescent="0.25">
      <c r="A13" s="115">
        <v>7</v>
      </c>
      <c r="B13" s="169" t="s">
        <v>118</v>
      </c>
      <c r="C13" s="172">
        <f>154900+5351</f>
        <v>160251</v>
      </c>
      <c r="D13" s="172">
        <v>0</v>
      </c>
      <c r="E13" s="271">
        <v>147642</v>
      </c>
      <c r="F13" s="172">
        <v>79025</v>
      </c>
      <c r="G13" s="284">
        <f>SUM(E13:F13)+2115</f>
        <v>228782</v>
      </c>
      <c r="H13" s="172">
        <v>0</v>
      </c>
      <c r="I13" s="172">
        <v>0</v>
      </c>
      <c r="J13" s="284">
        <v>0</v>
      </c>
      <c r="K13" s="177">
        <f t="shared" si="1"/>
        <v>389033</v>
      </c>
    </row>
    <row r="14" spans="1:11" x14ac:dyDescent="0.25">
      <c r="A14" s="112">
        <v>8</v>
      </c>
      <c r="B14" s="117" t="s">
        <v>9</v>
      </c>
      <c r="C14" s="173">
        <f>394373+1147</f>
        <v>395520</v>
      </c>
      <c r="D14" s="173">
        <v>0</v>
      </c>
      <c r="E14" s="173">
        <v>221208</v>
      </c>
      <c r="F14" s="173">
        <v>115256</v>
      </c>
      <c r="G14" s="178">
        <f>SUM(E14:F14)+3406</f>
        <v>339870</v>
      </c>
      <c r="H14" s="173">
        <v>0</v>
      </c>
      <c r="I14" s="173">
        <v>0</v>
      </c>
      <c r="J14" s="178">
        <v>0</v>
      </c>
      <c r="K14" s="285">
        <f t="shared" si="1"/>
        <v>735390</v>
      </c>
    </row>
    <row r="15" spans="1:11" x14ac:dyDescent="0.25">
      <c r="A15" s="115">
        <v>9</v>
      </c>
      <c r="B15" s="169" t="s">
        <v>38</v>
      </c>
      <c r="C15" s="172">
        <f>311579+7733</f>
        <v>319312</v>
      </c>
      <c r="D15" s="172">
        <v>6035</v>
      </c>
      <c r="E15" s="172">
        <v>228768</v>
      </c>
      <c r="F15" s="172">
        <v>185909</v>
      </c>
      <c r="G15" s="284">
        <f>SUM(E15:F15)+5499</f>
        <v>420176</v>
      </c>
      <c r="H15" s="172">
        <v>0</v>
      </c>
      <c r="I15" s="172">
        <v>0</v>
      </c>
      <c r="J15" s="284">
        <v>24595</v>
      </c>
      <c r="K15" s="177">
        <f t="shared" si="1"/>
        <v>770118</v>
      </c>
    </row>
    <row r="16" spans="1:11" x14ac:dyDescent="0.25">
      <c r="A16" s="112">
        <v>10</v>
      </c>
      <c r="B16" s="117" t="s">
        <v>93</v>
      </c>
      <c r="C16" s="173">
        <f>346553+5057</f>
        <v>351610</v>
      </c>
      <c r="D16" s="173">
        <v>0</v>
      </c>
      <c r="E16" s="173">
        <v>159567</v>
      </c>
      <c r="F16" s="173">
        <v>119328</v>
      </c>
      <c r="G16" s="178">
        <f>SUM(E16:F16)+7265</f>
        <v>286160</v>
      </c>
      <c r="H16" s="173">
        <v>0</v>
      </c>
      <c r="I16" s="173">
        <v>0</v>
      </c>
      <c r="J16" s="178"/>
      <c r="K16" s="285">
        <f t="shared" si="1"/>
        <v>637770</v>
      </c>
    </row>
    <row r="17" spans="1:11" ht="15.75" thickBot="1" x14ac:dyDescent="0.3">
      <c r="A17" s="116">
        <v>11</v>
      </c>
      <c r="B17" s="170" t="s">
        <v>11</v>
      </c>
      <c r="C17" s="180">
        <v>222472</v>
      </c>
      <c r="D17" s="179">
        <v>925</v>
      </c>
      <c r="E17" s="180">
        <v>147282</v>
      </c>
      <c r="F17" s="180">
        <v>106033</v>
      </c>
      <c r="G17" s="284">
        <f>SUM(E17:F17)+5288</f>
        <v>258603</v>
      </c>
      <c r="H17" s="180">
        <v>0</v>
      </c>
      <c r="I17" s="180">
        <v>0</v>
      </c>
      <c r="J17" s="179">
        <v>0</v>
      </c>
      <c r="K17" s="177">
        <f t="shared" si="1"/>
        <v>482000</v>
      </c>
    </row>
    <row r="18" spans="1:11" ht="15.75" thickBot="1" x14ac:dyDescent="0.3">
      <c r="A18" s="119"/>
      <c r="B18" s="134" t="s">
        <v>56</v>
      </c>
      <c r="C18" s="135">
        <f t="shared" ref="C18:K18" si="2">SUM(C19:C23)</f>
        <v>31707</v>
      </c>
      <c r="D18" s="175">
        <f t="shared" si="2"/>
        <v>121629</v>
      </c>
      <c r="E18" s="175">
        <f t="shared" si="2"/>
        <v>44455</v>
      </c>
      <c r="F18" s="175">
        <f t="shared" si="2"/>
        <v>45324</v>
      </c>
      <c r="G18" s="289">
        <f t="shared" si="2"/>
        <v>93329</v>
      </c>
      <c r="H18" s="175">
        <f t="shared" si="2"/>
        <v>0</v>
      </c>
      <c r="I18" s="175">
        <f t="shared" si="2"/>
        <v>6180650</v>
      </c>
      <c r="J18" s="289">
        <f t="shared" si="2"/>
        <v>0</v>
      </c>
      <c r="K18" s="289">
        <f t="shared" si="2"/>
        <v>6427315</v>
      </c>
    </row>
    <row r="19" spans="1:11" x14ac:dyDescent="0.25">
      <c r="A19" s="272">
        <v>1</v>
      </c>
      <c r="B19" s="273" t="s">
        <v>11</v>
      </c>
      <c r="C19" s="274">
        <v>7689</v>
      </c>
      <c r="D19" s="123">
        <v>0</v>
      </c>
      <c r="E19" s="274">
        <v>5462</v>
      </c>
      <c r="F19" s="123">
        <v>3031</v>
      </c>
      <c r="G19" s="312">
        <f>SUM(E19:F19)+120</f>
        <v>8613</v>
      </c>
      <c r="H19" s="123">
        <v>0</v>
      </c>
      <c r="I19" s="274">
        <f>2774334+44957</f>
        <v>2819291</v>
      </c>
      <c r="J19" s="300">
        <v>0</v>
      </c>
      <c r="K19" s="288">
        <f>C19+D19+G19+I19+J19</f>
        <v>2835593</v>
      </c>
    </row>
    <row r="20" spans="1:11" x14ac:dyDescent="0.25">
      <c r="A20" s="112">
        <v>2</v>
      </c>
      <c r="B20" s="117" t="s">
        <v>32</v>
      </c>
      <c r="C20" s="275">
        <v>16050</v>
      </c>
      <c r="D20" s="173">
        <v>121629</v>
      </c>
      <c r="E20" s="275">
        <v>32930</v>
      </c>
      <c r="F20" s="173">
        <v>33754</v>
      </c>
      <c r="G20" s="304">
        <f>SUM(E20:F20)+2000</f>
        <v>68684</v>
      </c>
      <c r="H20" s="173">
        <v>0</v>
      </c>
      <c r="I20" s="275">
        <f>2242614+2008</f>
        <v>2244622</v>
      </c>
      <c r="J20" s="178">
        <v>0</v>
      </c>
      <c r="K20" s="286">
        <f>C20+D20+G20+I20</f>
        <v>2450985</v>
      </c>
    </row>
    <row r="21" spans="1:11" x14ac:dyDescent="0.25">
      <c r="A21" s="115">
        <v>3</v>
      </c>
      <c r="B21" s="169" t="s">
        <v>7</v>
      </c>
      <c r="C21" s="276">
        <v>5273</v>
      </c>
      <c r="D21" s="169">
        <v>0</v>
      </c>
      <c r="E21" s="276">
        <v>4062</v>
      </c>
      <c r="F21" s="172">
        <v>8362</v>
      </c>
      <c r="G21" s="316">
        <f>SUM(E21:F21)+1175</f>
        <v>13599</v>
      </c>
      <c r="H21" s="172">
        <v>0</v>
      </c>
      <c r="I21" s="276">
        <f>542076+158858</f>
        <v>700934</v>
      </c>
      <c r="J21" s="284">
        <v>0</v>
      </c>
      <c r="K21" s="287">
        <f>C21+D21+G21+I21</f>
        <v>719806</v>
      </c>
    </row>
    <row r="22" spans="1:11" x14ac:dyDescent="0.25">
      <c r="A22" s="127">
        <v>4</v>
      </c>
      <c r="B22" s="171" t="s">
        <v>9</v>
      </c>
      <c r="C22" s="277">
        <v>2364</v>
      </c>
      <c r="D22" s="171">
        <v>0</v>
      </c>
      <c r="E22" s="277">
        <v>1919</v>
      </c>
      <c r="F22" s="174">
        <v>121</v>
      </c>
      <c r="G22" s="306">
        <f>SUM(E22:F22)+197</f>
        <v>2237</v>
      </c>
      <c r="H22" s="174">
        <v>0</v>
      </c>
      <c r="I22" s="277">
        <f>351426+15450</f>
        <v>366876</v>
      </c>
      <c r="J22" s="301">
        <v>0</v>
      </c>
      <c r="K22" s="286">
        <f>C22+D22+G22+I22</f>
        <v>371477</v>
      </c>
    </row>
    <row r="23" spans="1:11" ht="15.75" thickBot="1" x14ac:dyDescent="0.3">
      <c r="A23" s="278">
        <v>5</v>
      </c>
      <c r="B23" s="279" t="s">
        <v>4</v>
      </c>
      <c r="C23" s="280">
        <v>331</v>
      </c>
      <c r="D23" s="279">
        <v>0</v>
      </c>
      <c r="E23" s="280">
        <v>82</v>
      </c>
      <c r="F23" s="124">
        <v>56</v>
      </c>
      <c r="G23" s="306">
        <f>SUM(E23:F23)+58</f>
        <v>196</v>
      </c>
      <c r="H23" s="124">
        <v>0</v>
      </c>
      <c r="I23" s="280">
        <v>48927</v>
      </c>
      <c r="J23" s="302">
        <v>0</v>
      </c>
      <c r="K23" s="291">
        <f>C23+D23+G23+I23</f>
        <v>49454</v>
      </c>
    </row>
    <row r="24" spans="1:11" ht="15.75" thickBot="1" x14ac:dyDescent="0.3">
      <c r="A24" s="442" t="s">
        <v>30</v>
      </c>
      <c r="B24" s="443"/>
      <c r="C24" s="281">
        <f t="shared" ref="C24:K24" si="3">C6+C18</f>
        <v>4097165</v>
      </c>
      <c r="D24" s="281">
        <f t="shared" si="3"/>
        <v>176474</v>
      </c>
      <c r="E24" s="281">
        <f t="shared" si="3"/>
        <v>2431295</v>
      </c>
      <c r="F24" s="281">
        <f t="shared" si="3"/>
        <v>1704620</v>
      </c>
      <c r="G24" s="292">
        <f t="shared" si="3"/>
        <v>4247915</v>
      </c>
      <c r="H24" s="281">
        <f t="shared" si="3"/>
        <v>0</v>
      </c>
      <c r="I24" s="281">
        <f t="shared" si="3"/>
        <v>6180650</v>
      </c>
      <c r="J24" s="290">
        <f t="shared" si="3"/>
        <v>24595</v>
      </c>
      <c r="K24" s="292">
        <f t="shared" si="3"/>
        <v>14726799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282"/>
      <c r="K25" s="282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455" t="s">
        <v>117</v>
      </c>
      <c r="C4" s="455"/>
      <c r="D4" s="455"/>
      <c r="E4" s="455"/>
      <c r="F4" s="455"/>
      <c r="G4" s="455"/>
      <c r="H4" s="455"/>
    </row>
    <row r="5" spans="1:8" x14ac:dyDescent="0.25">
      <c r="A5" s="1"/>
      <c r="B5" s="226"/>
      <c r="C5" s="227"/>
      <c r="D5" s="227"/>
      <c r="E5" s="227"/>
      <c r="F5" s="227"/>
      <c r="G5" s="227"/>
      <c r="H5" s="227"/>
    </row>
    <row r="6" spans="1:8" ht="15.75" thickBot="1" x14ac:dyDescent="0.3">
      <c r="A6" s="1"/>
      <c r="B6" s="1"/>
      <c r="C6" s="1"/>
      <c r="D6" s="1"/>
      <c r="E6" s="1"/>
      <c r="F6" s="1"/>
      <c r="G6" s="103"/>
      <c r="H6" s="1"/>
    </row>
    <row r="7" spans="1:8" ht="15" customHeight="1" x14ac:dyDescent="0.25">
      <c r="A7" s="1"/>
      <c r="B7" s="456" t="s">
        <v>3</v>
      </c>
      <c r="C7" s="457"/>
      <c r="D7" s="460" t="s">
        <v>61</v>
      </c>
      <c r="E7" s="462" t="s">
        <v>62</v>
      </c>
      <c r="F7" s="462" t="s">
        <v>63</v>
      </c>
      <c r="G7" s="464" t="s">
        <v>59</v>
      </c>
      <c r="H7" s="1"/>
    </row>
    <row r="8" spans="1:8" ht="23.25" customHeight="1" x14ac:dyDescent="0.25">
      <c r="A8" s="1"/>
      <c r="B8" s="458"/>
      <c r="C8" s="459"/>
      <c r="D8" s="461"/>
      <c r="E8" s="463"/>
      <c r="F8" s="463"/>
      <c r="G8" s="465"/>
      <c r="H8" s="1"/>
    </row>
    <row r="9" spans="1:8" ht="45" customHeight="1" x14ac:dyDescent="0.25">
      <c r="A9" s="1"/>
      <c r="B9" s="449" t="s">
        <v>64</v>
      </c>
      <c r="C9" s="450"/>
      <c r="D9" s="228">
        <v>172</v>
      </c>
      <c r="E9" s="228">
        <v>28778</v>
      </c>
      <c r="F9" s="228">
        <v>716</v>
      </c>
      <c r="G9" s="229">
        <v>147560</v>
      </c>
      <c r="H9" s="1"/>
    </row>
    <row r="10" spans="1:8" ht="45" customHeight="1" x14ac:dyDescent="0.25">
      <c r="A10" s="1"/>
      <c r="B10" s="449" t="s">
        <v>65</v>
      </c>
      <c r="C10" s="450"/>
      <c r="D10" s="228">
        <v>47</v>
      </c>
      <c r="E10" s="228">
        <v>14300</v>
      </c>
      <c r="F10" s="228">
        <v>156</v>
      </c>
      <c r="G10" s="229">
        <v>45670</v>
      </c>
      <c r="H10" s="1"/>
    </row>
    <row r="11" spans="1:8" ht="38.25" customHeight="1" x14ac:dyDescent="0.25">
      <c r="A11" s="1"/>
      <c r="B11" s="451" t="s">
        <v>3</v>
      </c>
      <c r="C11" s="452"/>
      <c r="D11" s="236">
        <f>D9+D10</f>
        <v>219</v>
      </c>
      <c r="E11" s="237">
        <f t="shared" ref="E11:G11" si="0">E9+E10</f>
        <v>43078</v>
      </c>
      <c r="F11" s="236">
        <f t="shared" si="0"/>
        <v>872</v>
      </c>
      <c r="G11" s="235">
        <f t="shared" si="0"/>
        <v>193230</v>
      </c>
      <c r="H11" s="1"/>
    </row>
    <row r="12" spans="1:8" ht="53.25" customHeight="1" thickBot="1" x14ac:dyDescent="0.3">
      <c r="A12" s="1"/>
      <c r="B12" s="453" t="s">
        <v>66</v>
      </c>
      <c r="C12" s="454"/>
      <c r="D12" s="230">
        <v>137</v>
      </c>
      <c r="E12" s="230">
        <v>14063</v>
      </c>
      <c r="F12" s="230">
        <v>339</v>
      </c>
      <c r="G12" s="231">
        <v>105103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28515625" customWidth="1"/>
    <col min="2" max="2" width="27.85546875" customWidth="1"/>
  </cols>
  <sheetData>
    <row r="1" spans="1:14" ht="25.5" customHeight="1" thickBot="1" x14ac:dyDescent="0.3">
      <c r="A1" s="211"/>
      <c r="B1" s="211"/>
      <c r="C1" s="323" t="s">
        <v>96</v>
      </c>
      <c r="D1" s="324"/>
      <c r="E1" s="324"/>
      <c r="F1" s="324"/>
      <c r="G1" s="324"/>
      <c r="H1" s="324"/>
      <c r="I1" s="324"/>
      <c r="J1" s="2"/>
      <c r="K1" s="2"/>
      <c r="L1" s="2"/>
      <c r="M1" s="2"/>
      <c r="N1" s="8"/>
    </row>
    <row r="2" spans="1:14" ht="15.75" thickBot="1" x14ac:dyDescent="0.3">
      <c r="A2" s="327" t="s">
        <v>0</v>
      </c>
      <c r="B2" s="329" t="s">
        <v>1</v>
      </c>
      <c r="C2" s="331" t="s">
        <v>2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25" t="s">
        <v>3</v>
      </c>
    </row>
    <row r="3" spans="1:14" ht="15.75" thickBot="1" x14ac:dyDescent="0.3">
      <c r="A3" s="328"/>
      <c r="B3" s="330"/>
      <c r="C3" s="85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95</v>
      </c>
      <c r="J3" s="24" t="s">
        <v>9</v>
      </c>
      <c r="K3" s="85" t="s">
        <v>10</v>
      </c>
      <c r="L3" s="24" t="s">
        <v>93</v>
      </c>
      <c r="M3" s="25" t="s">
        <v>11</v>
      </c>
      <c r="N3" s="326"/>
    </row>
    <row r="4" spans="1:14" x14ac:dyDescent="0.25">
      <c r="A4" s="5">
        <v>1</v>
      </c>
      <c r="B4" s="9" t="s">
        <v>12</v>
      </c>
      <c r="C4" s="181">
        <v>7869</v>
      </c>
      <c r="D4" s="197">
        <v>11626</v>
      </c>
      <c r="E4" s="181">
        <v>8055</v>
      </c>
      <c r="F4" s="197">
        <v>22549</v>
      </c>
      <c r="G4" s="203">
        <v>12627</v>
      </c>
      <c r="H4" s="197">
        <v>10868</v>
      </c>
      <c r="I4" s="203">
        <v>5170</v>
      </c>
      <c r="J4" s="197">
        <v>10077</v>
      </c>
      <c r="K4" s="203">
        <v>10296</v>
      </c>
      <c r="L4" s="197">
        <v>9443</v>
      </c>
      <c r="M4" s="193">
        <v>16747</v>
      </c>
      <c r="N4" s="190">
        <f>SUM(C4:M4)</f>
        <v>125327</v>
      </c>
    </row>
    <row r="5" spans="1:14" x14ac:dyDescent="0.25">
      <c r="A5" s="4">
        <v>2</v>
      </c>
      <c r="B5" s="10" t="s">
        <v>13</v>
      </c>
      <c r="C5" s="200">
        <v>7</v>
      </c>
      <c r="D5" s="198">
        <v>2936</v>
      </c>
      <c r="E5" s="200">
        <v>653</v>
      </c>
      <c r="F5" s="198">
        <v>549</v>
      </c>
      <c r="G5" s="200">
        <v>10</v>
      </c>
      <c r="H5" s="22">
        <v>199</v>
      </c>
      <c r="I5" s="200">
        <v>0</v>
      </c>
      <c r="J5" s="22">
        <v>29</v>
      </c>
      <c r="K5" s="200">
        <v>2</v>
      </c>
      <c r="L5" s="22">
        <v>176</v>
      </c>
      <c r="M5" s="194">
        <v>0</v>
      </c>
      <c r="N5" s="191">
        <f>SUM(C5:M5)</f>
        <v>4561</v>
      </c>
    </row>
    <row r="6" spans="1:14" x14ac:dyDescent="0.25">
      <c r="A6" s="4">
        <v>3</v>
      </c>
      <c r="B6" s="10" t="s">
        <v>14</v>
      </c>
      <c r="C6" s="201">
        <v>623</v>
      </c>
      <c r="D6" s="198">
        <v>1711</v>
      </c>
      <c r="E6" s="201">
        <v>2165</v>
      </c>
      <c r="F6" s="198">
        <v>1778</v>
      </c>
      <c r="G6" s="201">
        <v>592</v>
      </c>
      <c r="H6" s="198">
        <v>1060</v>
      </c>
      <c r="I6" s="201">
        <v>125</v>
      </c>
      <c r="J6" s="198">
        <v>764</v>
      </c>
      <c r="K6" s="201">
        <v>1307</v>
      </c>
      <c r="L6" s="198">
        <v>692</v>
      </c>
      <c r="M6" s="195">
        <v>691</v>
      </c>
      <c r="N6" s="218">
        <f>SUM(C6:M6)</f>
        <v>11508</v>
      </c>
    </row>
    <row r="7" spans="1:14" x14ac:dyDescent="0.25">
      <c r="A7" s="4">
        <v>4</v>
      </c>
      <c r="B7" s="10" t="s">
        <v>15</v>
      </c>
      <c r="C7" s="200">
        <v>0</v>
      </c>
      <c r="D7" s="22">
        <v>0</v>
      </c>
      <c r="E7" s="200">
        <v>0</v>
      </c>
      <c r="F7" s="22">
        <v>0</v>
      </c>
      <c r="G7" s="200">
        <v>0</v>
      </c>
      <c r="H7" s="22">
        <v>0</v>
      </c>
      <c r="I7" s="200">
        <v>0</v>
      </c>
      <c r="J7" s="22">
        <v>0</v>
      </c>
      <c r="K7" s="200">
        <v>0</v>
      </c>
      <c r="L7" s="22">
        <v>0</v>
      </c>
      <c r="M7" s="194">
        <v>0</v>
      </c>
      <c r="N7" s="10">
        <v>0</v>
      </c>
    </row>
    <row r="8" spans="1:14" x14ac:dyDescent="0.25">
      <c r="A8" s="4">
        <v>5</v>
      </c>
      <c r="B8" s="10" t="s">
        <v>16</v>
      </c>
      <c r="C8" s="200">
        <v>0</v>
      </c>
      <c r="D8" s="198">
        <v>0</v>
      </c>
      <c r="E8" s="200">
        <v>0</v>
      </c>
      <c r="F8" s="22">
        <v>0</v>
      </c>
      <c r="G8" s="201">
        <v>1</v>
      </c>
      <c r="H8" s="198">
        <v>0</v>
      </c>
      <c r="I8" s="200">
        <v>0</v>
      </c>
      <c r="J8" s="22">
        <v>0</v>
      </c>
      <c r="K8" s="200">
        <v>0</v>
      </c>
      <c r="L8" s="22">
        <v>0</v>
      </c>
      <c r="M8" s="194">
        <v>0</v>
      </c>
      <c r="N8" s="191">
        <f t="shared" ref="N8:N21" si="0">SUM(C8:M8)</f>
        <v>1</v>
      </c>
    </row>
    <row r="9" spans="1:14" x14ac:dyDescent="0.25">
      <c r="A9" s="4">
        <v>6</v>
      </c>
      <c r="B9" s="10" t="s">
        <v>17</v>
      </c>
      <c r="C9" s="200">
        <v>0</v>
      </c>
      <c r="D9" s="22">
        <v>0</v>
      </c>
      <c r="E9" s="200">
        <v>0</v>
      </c>
      <c r="F9" s="22">
        <v>0</v>
      </c>
      <c r="G9" s="200">
        <v>0</v>
      </c>
      <c r="H9" s="22">
        <v>0</v>
      </c>
      <c r="I9" s="200">
        <v>0</v>
      </c>
      <c r="J9" s="22">
        <v>0</v>
      </c>
      <c r="K9" s="200">
        <v>0</v>
      </c>
      <c r="L9" s="22">
        <v>0</v>
      </c>
      <c r="M9" s="194">
        <v>0</v>
      </c>
      <c r="N9" s="10">
        <f t="shared" si="0"/>
        <v>0</v>
      </c>
    </row>
    <row r="10" spans="1:14" x14ac:dyDescent="0.25">
      <c r="A10" s="4">
        <v>7</v>
      </c>
      <c r="B10" s="10" t="s">
        <v>18</v>
      </c>
      <c r="C10" s="201">
        <v>104</v>
      </c>
      <c r="D10" s="198">
        <v>199</v>
      </c>
      <c r="E10" s="201">
        <v>94</v>
      </c>
      <c r="F10" s="198">
        <v>78</v>
      </c>
      <c r="G10" s="201">
        <v>64</v>
      </c>
      <c r="H10" s="198">
        <v>100</v>
      </c>
      <c r="I10" s="200">
        <v>0</v>
      </c>
      <c r="J10" s="198">
        <v>34</v>
      </c>
      <c r="K10" s="200">
        <v>16</v>
      </c>
      <c r="L10" s="22">
        <v>10</v>
      </c>
      <c r="M10" s="194">
        <v>18</v>
      </c>
      <c r="N10" s="191">
        <f t="shared" si="0"/>
        <v>717</v>
      </c>
    </row>
    <row r="11" spans="1:14" x14ac:dyDescent="0.25">
      <c r="A11" s="4">
        <v>8</v>
      </c>
      <c r="B11" s="10" t="s">
        <v>19</v>
      </c>
      <c r="C11" s="201">
        <v>2896</v>
      </c>
      <c r="D11" s="198">
        <v>3164</v>
      </c>
      <c r="E11" s="201">
        <v>1729</v>
      </c>
      <c r="F11" s="198">
        <v>4743</v>
      </c>
      <c r="G11" s="201">
        <v>1720</v>
      </c>
      <c r="H11" s="198">
        <v>11110</v>
      </c>
      <c r="I11" s="201">
        <v>160</v>
      </c>
      <c r="J11" s="198">
        <v>1094</v>
      </c>
      <c r="K11" s="201">
        <v>1502</v>
      </c>
      <c r="L11" s="198">
        <v>1357</v>
      </c>
      <c r="M11" s="195">
        <v>4456</v>
      </c>
      <c r="N11" s="218">
        <f t="shared" si="0"/>
        <v>33931</v>
      </c>
    </row>
    <row r="12" spans="1:14" x14ac:dyDescent="0.25">
      <c r="A12" s="4">
        <v>9</v>
      </c>
      <c r="B12" s="10" t="s">
        <v>20</v>
      </c>
      <c r="C12" s="201">
        <v>3157</v>
      </c>
      <c r="D12" s="198">
        <v>3541</v>
      </c>
      <c r="E12" s="201">
        <v>625</v>
      </c>
      <c r="F12" s="198">
        <v>7602</v>
      </c>
      <c r="G12" s="201">
        <v>1876</v>
      </c>
      <c r="H12" s="198">
        <v>10426</v>
      </c>
      <c r="I12" s="201">
        <v>107</v>
      </c>
      <c r="J12" s="198">
        <v>470</v>
      </c>
      <c r="K12" s="201">
        <v>753</v>
      </c>
      <c r="L12" s="22">
        <v>565</v>
      </c>
      <c r="M12" s="195">
        <v>685</v>
      </c>
      <c r="N12" s="218">
        <f t="shared" si="0"/>
        <v>29807</v>
      </c>
    </row>
    <row r="13" spans="1:14" x14ac:dyDescent="0.25">
      <c r="A13" s="4">
        <v>10</v>
      </c>
      <c r="B13" s="10" t="s">
        <v>21</v>
      </c>
      <c r="C13" s="201">
        <v>10527</v>
      </c>
      <c r="D13" s="198">
        <v>18459</v>
      </c>
      <c r="E13" s="201">
        <v>15466</v>
      </c>
      <c r="F13" s="198">
        <v>14559</v>
      </c>
      <c r="G13" s="201">
        <v>18339</v>
      </c>
      <c r="H13" s="198">
        <v>15833</v>
      </c>
      <c r="I13" s="201">
        <v>9212</v>
      </c>
      <c r="J13" s="198">
        <v>18683</v>
      </c>
      <c r="K13" s="201">
        <v>15677</v>
      </c>
      <c r="L13" s="198">
        <v>13965</v>
      </c>
      <c r="M13" s="195">
        <v>9759</v>
      </c>
      <c r="N13" s="218">
        <f t="shared" si="0"/>
        <v>160479</v>
      </c>
    </row>
    <row r="14" spans="1:14" x14ac:dyDescent="0.25">
      <c r="A14" s="4">
        <v>11</v>
      </c>
      <c r="B14" s="10" t="s">
        <v>22</v>
      </c>
      <c r="C14" s="200">
        <v>0</v>
      </c>
      <c r="D14" s="22">
        <v>0</v>
      </c>
      <c r="E14" s="200">
        <v>0</v>
      </c>
      <c r="F14" s="198">
        <v>0</v>
      </c>
      <c r="G14" s="201">
        <v>5</v>
      </c>
      <c r="H14" s="198">
        <v>2</v>
      </c>
      <c r="I14" s="200">
        <v>0</v>
      </c>
      <c r="J14" s="22">
        <v>0</v>
      </c>
      <c r="K14" s="200">
        <v>4</v>
      </c>
      <c r="L14" s="22">
        <v>0</v>
      </c>
      <c r="M14" s="194">
        <v>0</v>
      </c>
      <c r="N14" s="191">
        <f t="shared" si="0"/>
        <v>11</v>
      </c>
    </row>
    <row r="15" spans="1:14" x14ac:dyDescent="0.25">
      <c r="A15" s="4">
        <v>12</v>
      </c>
      <c r="B15" s="10" t="s">
        <v>23</v>
      </c>
      <c r="C15" s="200">
        <v>0</v>
      </c>
      <c r="D15" s="22">
        <v>1</v>
      </c>
      <c r="E15" s="200">
        <v>0</v>
      </c>
      <c r="F15" s="22">
        <v>2</v>
      </c>
      <c r="G15" s="200">
        <v>1</v>
      </c>
      <c r="H15" s="22">
        <v>0</v>
      </c>
      <c r="I15" s="200">
        <v>0</v>
      </c>
      <c r="J15" s="22">
        <v>3</v>
      </c>
      <c r="K15" s="200">
        <v>3</v>
      </c>
      <c r="L15" s="22">
        <v>0</v>
      </c>
      <c r="M15" s="194">
        <v>0</v>
      </c>
      <c r="N15" s="191">
        <f t="shared" si="0"/>
        <v>10</v>
      </c>
    </row>
    <row r="16" spans="1:14" x14ac:dyDescent="0.25">
      <c r="A16" s="4">
        <v>13</v>
      </c>
      <c r="B16" s="10" t="s">
        <v>24</v>
      </c>
      <c r="C16" s="201">
        <v>1046</v>
      </c>
      <c r="D16" s="198">
        <v>1529</v>
      </c>
      <c r="E16" s="201">
        <v>563</v>
      </c>
      <c r="F16" s="198">
        <v>2190</v>
      </c>
      <c r="G16" s="201">
        <v>820</v>
      </c>
      <c r="H16" s="198">
        <v>3568</v>
      </c>
      <c r="I16" s="200">
        <v>60</v>
      </c>
      <c r="J16" s="198">
        <v>382</v>
      </c>
      <c r="K16" s="201">
        <v>919</v>
      </c>
      <c r="L16" s="22">
        <v>79</v>
      </c>
      <c r="M16" s="195">
        <v>460</v>
      </c>
      <c r="N16" s="191">
        <f t="shared" si="0"/>
        <v>11616</v>
      </c>
    </row>
    <row r="17" spans="1:14" x14ac:dyDescent="0.25">
      <c r="A17" s="4">
        <v>14</v>
      </c>
      <c r="B17" s="10" t="s">
        <v>25</v>
      </c>
      <c r="C17" s="200">
        <v>1</v>
      </c>
      <c r="D17" s="22">
        <v>4</v>
      </c>
      <c r="E17" s="200">
        <v>0</v>
      </c>
      <c r="F17" s="22">
        <v>1</v>
      </c>
      <c r="G17" s="200">
        <v>0</v>
      </c>
      <c r="H17" s="198">
        <v>0</v>
      </c>
      <c r="I17" s="200">
        <v>0</v>
      </c>
      <c r="J17" s="22">
        <v>0</v>
      </c>
      <c r="K17" s="200">
        <v>0</v>
      </c>
      <c r="L17" s="22">
        <v>2</v>
      </c>
      <c r="M17" s="194">
        <v>0</v>
      </c>
      <c r="N17" s="10">
        <f t="shared" si="0"/>
        <v>8</v>
      </c>
    </row>
    <row r="18" spans="1:14" x14ac:dyDescent="0.25">
      <c r="A18" s="4">
        <v>15</v>
      </c>
      <c r="B18" s="10" t="s">
        <v>26</v>
      </c>
      <c r="C18" s="200">
        <v>0</v>
      </c>
      <c r="D18" s="22">
        <v>0</v>
      </c>
      <c r="E18" s="200">
        <v>0</v>
      </c>
      <c r="F18" s="244">
        <v>1</v>
      </c>
      <c r="G18" s="200">
        <v>0</v>
      </c>
      <c r="H18" s="22">
        <v>22</v>
      </c>
      <c r="I18" s="200">
        <v>0</v>
      </c>
      <c r="J18" s="22">
        <v>0</v>
      </c>
      <c r="K18" s="200">
        <v>12</v>
      </c>
      <c r="L18" s="22">
        <v>4</v>
      </c>
      <c r="M18" s="194">
        <v>0</v>
      </c>
      <c r="N18" s="191">
        <f t="shared" si="0"/>
        <v>39</v>
      </c>
    </row>
    <row r="19" spans="1:14" x14ac:dyDescent="0.25">
      <c r="A19" s="4">
        <v>16</v>
      </c>
      <c r="B19" s="10" t="s">
        <v>27</v>
      </c>
      <c r="C19" s="201">
        <v>6</v>
      </c>
      <c r="D19" s="198">
        <v>13</v>
      </c>
      <c r="E19" s="201">
        <v>8</v>
      </c>
      <c r="F19" s="198">
        <v>20</v>
      </c>
      <c r="G19" s="200">
        <v>0</v>
      </c>
      <c r="H19" s="22">
        <v>316</v>
      </c>
      <c r="I19" s="200">
        <v>0</v>
      </c>
      <c r="J19" s="22">
        <v>10</v>
      </c>
      <c r="K19" s="200">
        <v>0</v>
      </c>
      <c r="L19" s="22">
        <v>1</v>
      </c>
      <c r="M19" s="194">
        <v>1</v>
      </c>
      <c r="N19" s="191">
        <f t="shared" si="0"/>
        <v>375</v>
      </c>
    </row>
    <row r="20" spans="1:14" x14ac:dyDescent="0.25">
      <c r="A20" s="4">
        <v>17</v>
      </c>
      <c r="B20" s="10" t="s">
        <v>28</v>
      </c>
      <c r="C20" s="200">
        <v>0</v>
      </c>
      <c r="D20" s="22">
        <v>0</v>
      </c>
      <c r="E20" s="200">
        <v>0</v>
      </c>
      <c r="F20" s="22">
        <v>0</v>
      </c>
      <c r="G20" s="200">
        <v>0</v>
      </c>
      <c r="H20" s="22">
        <v>0</v>
      </c>
      <c r="I20" s="200">
        <v>0</v>
      </c>
      <c r="J20" s="22">
        <v>0</v>
      </c>
      <c r="K20" s="201">
        <v>0</v>
      </c>
      <c r="L20" s="22">
        <v>1</v>
      </c>
      <c r="M20" s="194">
        <v>1</v>
      </c>
      <c r="N20" s="191">
        <f t="shared" si="0"/>
        <v>2</v>
      </c>
    </row>
    <row r="21" spans="1:14" ht="15.75" thickBot="1" x14ac:dyDescent="0.3">
      <c r="A21" s="6">
        <v>18</v>
      </c>
      <c r="B21" s="11" t="s">
        <v>29</v>
      </c>
      <c r="C21" s="202">
        <v>1851</v>
      </c>
      <c r="D21" s="199">
        <v>9870</v>
      </c>
      <c r="E21" s="202">
        <v>2378</v>
      </c>
      <c r="F21" s="199">
        <v>8420</v>
      </c>
      <c r="G21" s="202">
        <v>2875</v>
      </c>
      <c r="H21" s="199">
        <v>13563</v>
      </c>
      <c r="I21" s="202">
        <v>2808</v>
      </c>
      <c r="J21" s="199">
        <v>6513</v>
      </c>
      <c r="K21" s="202">
        <v>4032</v>
      </c>
      <c r="L21" s="199">
        <v>2857</v>
      </c>
      <c r="M21" s="196">
        <v>4607</v>
      </c>
      <c r="N21" s="192">
        <f t="shared" si="0"/>
        <v>59774</v>
      </c>
    </row>
    <row r="22" spans="1:14" ht="15.75" thickBot="1" x14ac:dyDescent="0.3">
      <c r="A22" s="7"/>
      <c r="B22" s="19" t="s">
        <v>30</v>
      </c>
      <c r="C22" s="129">
        <v>16741</v>
      </c>
      <c r="D22" s="130">
        <v>37561</v>
      </c>
      <c r="E22" s="131">
        <v>22960</v>
      </c>
      <c r="F22" s="130">
        <v>39521</v>
      </c>
      <c r="G22" s="131">
        <v>24347</v>
      </c>
      <c r="H22" s="130">
        <v>42573</v>
      </c>
      <c r="I22" s="131">
        <v>12416</v>
      </c>
      <c r="J22" s="130">
        <v>27630</v>
      </c>
      <c r="K22" s="131">
        <v>23086</v>
      </c>
      <c r="L22" s="130">
        <v>20257</v>
      </c>
      <c r="M22" s="132">
        <v>30329</v>
      </c>
      <c r="N22" s="133">
        <f>SUM(C22:M22)</f>
        <v>297421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321" t="s">
        <v>31</v>
      </c>
      <c r="B24" s="322"/>
      <c r="C24" s="27">
        <f>C22/N22</f>
        <v>5.6287215764858567E-2</v>
      </c>
      <c r="D24" s="28">
        <f>D22/N22</f>
        <v>0.12628899775066321</v>
      </c>
      <c r="E24" s="29">
        <f>E22/N22</f>
        <v>7.7196969951684652E-2</v>
      </c>
      <c r="F24" s="28">
        <f>F22/N22</f>
        <v>0.13287898299044115</v>
      </c>
      <c r="G24" s="29">
        <f>G22/N22</f>
        <v>8.1860393180037724E-2</v>
      </c>
      <c r="H24" s="28">
        <f>H22/N22</f>
        <v>0.14314053143523828</v>
      </c>
      <c r="I24" s="29">
        <f>I22/N22</f>
        <v>4.1745539151573023E-2</v>
      </c>
      <c r="J24" s="28">
        <f>J22/N22</f>
        <v>9.2898618456665805E-2</v>
      </c>
      <c r="K24" s="29">
        <f>K22/N22</f>
        <v>7.7620611859956085E-2</v>
      </c>
      <c r="L24" s="28">
        <f>L22/N22</f>
        <v>6.810884234805209E-2</v>
      </c>
      <c r="M24" s="30">
        <f>M22/N22</f>
        <v>0.10197329711082943</v>
      </c>
      <c r="N24" s="245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327" t="s">
        <v>0</v>
      </c>
      <c r="B26" s="333" t="s">
        <v>1</v>
      </c>
      <c r="C26" s="339" t="s">
        <v>90</v>
      </c>
      <c r="D26" s="340"/>
      <c r="E26" s="340"/>
      <c r="F26" s="340"/>
      <c r="G26" s="341"/>
      <c r="H26" s="33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8"/>
      <c r="B27" s="334"/>
      <c r="C27" s="238" t="s">
        <v>11</v>
      </c>
      <c r="D27" s="166" t="s">
        <v>32</v>
      </c>
      <c r="E27" s="238" t="s">
        <v>7</v>
      </c>
      <c r="F27" s="166" t="s">
        <v>9</v>
      </c>
      <c r="G27" s="238" t="s">
        <v>4</v>
      </c>
      <c r="H27" s="342"/>
      <c r="I27" s="1"/>
      <c r="J27" s="104"/>
      <c r="K27" s="335" t="s">
        <v>33</v>
      </c>
      <c r="L27" s="336"/>
      <c r="M27" s="145">
        <f>N22</f>
        <v>297421</v>
      </c>
      <c r="N27" s="146">
        <f>M27/M29</f>
        <v>0.97355164140215578</v>
      </c>
    </row>
    <row r="28" spans="1:14" ht="15.75" thickBot="1" x14ac:dyDescent="0.3">
      <c r="A28" s="26">
        <v>19</v>
      </c>
      <c r="B28" s="246" t="s">
        <v>34</v>
      </c>
      <c r="C28" s="144">
        <v>3236</v>
      </c>
      <c r="D28" s="57">
        <v>466</v>
      </c>
      <c r="E28" s="144">
        <v>1172</v>
      </c>
      <c r="F28" s="57">
        <v>3031</v>
      </c>
      <c r="G28" s="144">
        <v>175</v>
      </c>
      <c r="H28" s="57">
        <f>SUM(C28:G28)</f>
        <v>8080</v>
      </c>
      <c r="I28" s="1"/>
      <c r="J28" s="104"/>
      <c r="K28" s="317" t="s">
        <v>34</v>
      </c>
      <c r="L28" s="318"/>
      <c r="M28" s="144">
        <f>H28</f>
        <v>8080</v>
      </c>
      <c r="N28" s="147">
        <f>M28/M29</f>
        <v>2.6448358597844196E-2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19" t="s">
        <v>3</v>
      </c>
      <c r="L29" s="320"/>
      <c r="M29" s="148">
        <f>M27+M28</f>
        <v>305501</v>
      </c>
      <c r="N29" s="149">
        <f>M29/M29</f>
        <v>1</v>
      </c>
    </row>
    <row r="30" spans="1:14" ht="15.75" thickBot="1" x14ac:dyDescent="0.3">
      <c r="A30" s="321" t="s">
        <v>35</v>
      </c>
      <c r="B30" s="322"/>
      <c r="C30" s="27">
        <f>C28/H28</f>
        <v>0.40049504950495052</v>
      </c>
      <c r="D30" s="105">
        <f>D28/H28</f>
        <v>5.7673267326732676E-2</v>
      </c>
      <c r="E30" s="27">
        <f>E28/H28</f>
        <v>0.14504950495049504</v>
      </c>
      <c r="F30" s="105">
        <f>F28/H28</f>
        <v>0.37512376237623762</v>
      </c>
      <c r="G30" s="27">
        <f>G28/H28</f>
        <v>2.1658415841584157E-2</v>
      </c>
      <c r="H30" s="105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K29:L29"/>
    <mergeCell ref="A30:B30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</cols>
  <sheetData>
    <row r="1" spans="1:14" ht="24.75" customHeight="1" thickBot="1" x14ac:dyDescent="0.3">
      <c r="A1" s="157"/>
      <c r="B1" s="157"/>
      <c r="C1" s="347" t="s">
        <v>97</v>
      </c>
      <c r="D1" s="348"/>
      <c r="E1" s="348"/>
      <c r="F1" s="348"/>
      <c r="G1" s="348"/>
      <c r="H1" s="348"/>
      <c r="I1" s="348"/>
      <c r="J1" s="349"/>
      <c r="K1" s="349"/>
      <c r="L1" s="31"/>
      <c r="M1" s="31"/>
      <c r="N1" s="219" t="s">
        <v>36</v>
      </c>
    </row>
    <row r="2" spans="1:14" ht="15.75" thickBot="1" x14ac:dyDescent="0.3">
      <c r="A2" s="350" t="s">
        <v>0</v>
      </c>
      <c r="B2" s="352" t="s">
        <v>1</v>
      </c>
      <c r="C2" s="354" t="s">
        <v>2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43" t="s">
        <v>3</v>
      </c>
    </row>
    <row r="3" spans="1:14" ht="15.75" thickBot="1" x14ac:dyDescent="0.3">
      <c r="A3" s="351"/>
      <c r="B3" s="353"/>
      <c r="C3" s="85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23" t="s">
        <v>95</v>
      </c>
      <c r="J3" s="32" t="s">
        <v>9</v>
      </c>
      <c r="K3" s="83" t="s">
        <v>10</v>
      </c>
      <c r="L3" s="24" t="s">
        <v>93</v>
      </c>
      <c r="M3" s="34" t="s">
        <v>11</v>
      </c>
      <c r="N3" s="344"/>
    </row>
    <row r="4" spans="1:14" x14ac:dyDescent="0.25">
      <c r="A4" s="36">
        <v>1</v>
      </c>
      <c r="B4" s="37" t="s">
        <v>12</v>
      </c>
      <c r="C4" s="58">
        <v>15203</v>
      </c>
      <c r="D4" s="154">
        <v>18328</v>
      </c>
      <c r="E4" s="186">
        <v>7660</v>
      </c>
      <c r="F4" s="154">
        <v>5286</v>
      </c>
      <c r="G4" s="186">
        <v>12095</v>
      </c>
      <c r="H4" s="154">
        <v>24133</v>
      </c>
      <c r="I4" s="186">
        <v>1096</v>
      </c>
      <c r="J4" s="154">
        <v>9029</v>
      </c>
      <c r="K4" s="186">
        <v>6786</v>
      </c>
      <c r="L4" s="165">
        <v>2378</v>
      </c>
      <c r="M4" s="79">
        <v>6380</v>
      </c>
      <c r="N4" s="154">
        <f t="shared" ref="N4:N21" si="0">SUM(C4:M4)</f>
        <v>108374</v>
      </c>
    </row>
    <row r="5" spans="1:14" x14ac:dyDescent="0.25">
      <c r="A5" s="38">
        <v>2</v>
      </c>
      <c r="B5" s="39" t="s">
        <v>13</v>
      </c>
      <c r="C5" s="58">
        <v>131</v>
      </c>
      <c r="D5" s="71">
        <v>6946</v>
      </c>
      <c r="E5" s="58">
        <v>984</v>
      </c>
      <c r="F5" s="39">
        <v>1236</v>
      </c>
      <c r="G5" s="58">
        <v>312</v>
      </c>
      <c r="H5" s="71">
        <v>11483</v>
      </c>
      <c r="I5" s="58">
        <v>0</v>
      </c>
      <c r="J5" s="39">
        <v>785</v>
      </c>
      <c r="K5" s="58">
        <v>0</v>
      </c>
      <c r="L5" s="39">
        <v>972</v>
      </c>
      <c r="M5" s="68">
        <v>0</v>
      </c>
      <c r="N5" s="71">
        <f t="shared" si="0"/>
        <v>22849</v>
      </c>
    </row>
    <row r="6" spans="1:14" x14ac:dyDescent="0.25">
      <c r="A6" s="38">
        <v>3</v>
      </c>
      <c r="B6" s="39" t="s">
        <v>14</v>
      </c>
      <c r="C6" s="187">
        <v>7391</v>
      </c>
      <c r="D6" s="71">
        <v>23599</v>
      </c>
      <c r="E6" s="187">
        <v>9566</v>
      </c>
      <c r="F6" s="71">
        <v>21361</v>
      </c>
      <c r="G6" s="187">
        <v>9333</v>
      </c>
      <c r="H6" s="71">
        <v>12907</v>
      </c>
      <c r="I6" s="187">
        <v>1439</v>
      </c>
      <c r="J6" s="71">
        <v>7859</v>
      </c>
      <c r="K6" s="187">
        <v>11747</v>
      </c>
      <c r="L6" s="71">
        <v>4125</v>
      </c>
      <c r="M6" s="80">
        <v>5706</v>
      </c>
      <c r="N6" s="71">
        <f t="shared" si="0"/>
        <v>115033</v>
      </c>
    </row>
    <row r="7" spans="1:14" x14ac:dyDescent="0.25">
      <c r="A7" s="38">
        <v>4</v>
      </c>
      <c r="B7" s="39" t="s">
        <v>15</v>
      </c>
      <c r="C7" s="58">
        <v>0</v>
      </c>
      <c r="D7" s="39">
        <v>0</v>
      </c>
      <c r="E7" s="58">
        <v>0</v>
      </c>
      <c r="F7" s="39">
        <v>0</v>
      </c>
      <c r="G7" s="58">
        <v>0</v>
      </c>
      <c r="H7" s="39">
        <v>0</v>
      </c>
      <c r="I7" s="58">
        <v>0</v>
      </c>
      <c r="J7" s="39">
        <v>0</v>
      </c>
      <c r="K7" s="58">
        <v>0</v>
      </c>
      <c r="L7" s="39">
        <v>0</v>
      </c>
      <c r="M7" s="68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58">
        <v>0</v>
      </c>
      <c r="D8" s="39">
        <v>0</v>
      </c>
      <c r="E8" s="58">
        <v>0</v>
      </c>
      <c r="F8" s="39">
        <v>0</v>
      </c>
      <c r="G8" s="187">
        <v>0</v>
      </c>
      <c r="H8" s="39">
        <v>0</v>
      </c>
      <c r="I8" s="58">
        <v>0</v>
      </c>
      <c r="J8" s="39">
        <v>0</v>
      </c>
      <c r="K8" s="58">
        <v>0</v>
      </c>
      <c r="L8" s="39">
        <v>0</v>
      </c>
      <c r="M8" s="68">
        <v>0</v>
      </c>
      <c r="N8" s="71">
        <f t="shared" si="0"/>
        <v>0</v>
      </c>
    </row>
    <row r="9" spans="1:14" x14ac:dyDescent="0.25">
      <c r="A9" s="38">
        <v>6</v>
      </c>
      <c r="B9" s="39" t="s">
        <v>17</v>
      </c>
      <c r="C9" s="58">
        <v>0</v>
      </c>
      <c r="D9" s="39">
        <v>0</v>
      </c>
      <c r="E9" s="58">
        <v>0</v>
      </c>
      <c r="F9" s="39">
        <v>0</v>
      </c>
      <c r="G9" s="58">
        <v>0</v>
      </c>
      <c r="H9" s="39">
        <v>0</v>
      </c>
      <c r="I9" s="58">
        <v>0</v>
      </c>
      <c r="J9" s="39">
        <v>0</v>
      </c>
      <c r="K9" s="58">
        <v>0</v>
      </c>
      <c r="L9" s="39">
        <v>0</v>
      </c>
      <c r="M9" s="68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187">
        <v>19</v>
      </c>
      <c r="D10" s="71">
        <v>0</v>
      </c>
      <c r="E10" s="58">
        <v>9</v>
      </c>
      <c r="F10" s="39">
        <v>12</v>
      </c>
      <c r="G10" s="187">
        <v>0</v>
      </c>
      <c r="H10" s="39">
        <v>15</v>
      </c>
      <c r="I10" s="58">
        <v>0</v>
      </c>
      <c r="J10" s="39">
        <v>1</v>
      </c>
      <c r="K10" s="187">
        <v>0</v>
      </c>
      <c r="L10" s="39">
        <v>0</v>
      </c>
      <c r="M10" s="68">
        <v>0</v>
      </c>
      <c r="N10" s="71">
        <f t="shared" si="0"/>
        <v>56</v>
      </c>
    </row>
    <row r="11" spans="1:14" x14ac:dyDescent="0.25">
      <c r="A11" s="38">
        <v>8</v>
      </c>
      <c r="B11" s="39" t="s">
        <v>19</v>
      </c>
      <c r="C11" s="187">
        <v>9498</v>
      </c>
      <c r="D11" s="71">
        <v>1082</v>
      </c>
      <c r="E11" s="187">
        <v>373</v>
      </c>
      <c r="F11" s="71">
        <v>862</v>
      </c>
      <c r="G11" s="187">
        <v>201</v>
      </c>
      <c r="H11" s="71">
        <v>3348</v>
      </c>
      <c r="I11" s="187">
        <v>31</v>
      </c>
      <c r="J11" s="71">
        <v>867</v>
      </c>
      <c r="K11" s="187">
        <v>1247</v>
      </c>
      <c r="L11" s="71">
        <v>3302</v>
      </c>
      <c r="M11" s="80">
        <v>76</v>
      </c>
      <c r="N11" s="71">
        <f t="shared" si="0"/>
        <v>20887</v>
      </c>
    </row>
    <row r="12" spans="1:14" x14ac:dyDescent="0.25">
      <c r="A12" s="38">
        <v>9</v>
      </c>
      <c r="B12" s="39" t="s">
        <v>20</v>
      </c>
      <c r="C12" s="187">
        <v>7448</v>
      </c>
      <c r="D12" s="71">
        <v>6898</v>
      </c>
      <c r="E12" s="187">
        <v>7420</v>
      </c>
      <c r="F12" s="71">
        <v>6098</v>
      </c>
      <c r="G12" s="187">
        <v>24069</v>
      </c>
      <c r="H12" s="71">
        <v>4301</v>
      </c>
      <c r="I12" s="58">
        <v>88</v>
      </c>
      <c r="J12" s="71">
        <v>1656</v>
      </c>
      <c r="K12" s="187">
        <v>1518</v>
      </c>
      <c r="L12" s="71">
        <v>3402</v>
      </c>
      <c r="M12" s="80">
        <v>1365</v>
      </c>
      <c r="N12" s="71">
        <f t="shared" si="0"/>
        <v>64263</v>
      </c>
    </row>
    <row r="13" spans="1:14" x14ac:dyDescent="0.25">
      <c r="A13" s="38">
        <v>10</v>
      </c>
      <c r="B13" s="39" t="s">
        <v>21</v>
      </c>
      <c r="C13" s="187">
        <v>28134</v>
      </c>
      <c r="D13" s="71">
        <v>56640</v>
      </c>
      <c r="E13" s="187">
        <v>39244</v>
      </c>
      <c r="F13" s="71">
        <v>66746</v>
      </c>
      <c r="G13" s="187">
        <v>51138</v>
      </c>
      <c r="H13" s="71">
        <v>40194</v>
      </c>
      <c r="I13" s="187">
        <v>27229</v>
      </c>
      <c r="J13" s="71">
        <v>53577</v>
      </c>
      <c r="K13" s="187">
        <v>50016</v>
      </c>
      <c r="L13" s="71">
        <v>41938</v>
      </c>
      <c r="M13" s="80">
        <v>31702</v>
      </c>
      <c r="N13" s="71">
        <f t="shared" si="0"/>
        <v>486558</v>
      </c>
    </row>
    <row r="14" spans="1:14" x14ac:dyDescent="0.25">
      <c r="A14" s="38">
        <v>11</v>
      </c>
      <c r="B14" s="39" t="s">
        <v>22</v>
      </c>
      <c r="C14" s="58">
        <v>0</v>
      </c>
      <c r="D14" s="71">
        <v>193</v>
      </c>
      <c r="E14" s="58">
        <v>0</v>
      </c>
      <c r="F14" s="39">
        <v>0</v>
      </c>
      <c r="G14" s="58">
        <v>0</v>
      </c>
      <c r="H14" s="39">
        <v>0</v>
      </c>
      <c r="I14" s="58">
        <v>0</v>
      </c>
      <c r="J14" s="39">
        <v>0</v>
      </c>
      <c r="K14" s="58">
        <v>0</v>
      </c>
      <c r="L14" s="39">
        <v>0</v>
      </c>
      <c r="M14" s="68">
        <v>0</v>
      </c>
      <c r="N14" s="71">
        <f t="shared" si="0"/>
        <v>193</v>
      </c>
    </row>
    <row r="15" spans="1:14" x14ac:dyDescent="0.25">
      <c r="A15" s="38">
        <v>12</v>
      </c>
      <c r="B15" s="39" t="s">
        <v>23</v>
      </c>
      <c r="C15" s="58">
        <v>0</v>
      </c>
      <c r="D15" s="39">
        <v>0</v>
      </c>
      <c r="E15" s="58">
        <v>0</v>
      </c>
      <c r="F15" s="39">
        <v>0</v>
      </c>
      <c r="G15" s="58">
        <v>0</v>
      </c>
      <c r="H15" s="39">
        <v>0</v>
      </c>
      <c r="I15" s="58">
        <v>0</v>
      </c>
      <c r="J15" s="39">
        <v>0</v>
      </c>
      <c r="K15" s="58">
        <v>0</v>
      </c>
      <c r="L15" s="39">
        <v>0</v>
      </c>
      <c r="M15" s="68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187">
        <v>1851</v>
      </c>
      <c r="D16" s="71">
        <v>713</v>
      </c>
      <c r="E16" s="187">
        <v>4</v>
      </c>
      <c r="F16" s="71">
        <v>376</v>
      </c>
      <c r="G16" s="187">
        <v>354</v>
      </c>
      <c r="H16" s="71">
        <v>1478</v>
      </c>
      <c r="I16" s="58">
        <v>0</v>
      </c>
      <c r="J16" s="71">
        <v>13</v>
      </c>
      <c r="K16" s="187">
        <v>277</v>
      </c>
      <c r="L16" s="39">
        <v>53</v>
      </c>
      <c r="M16" s="80">
        <v>8</v>
      </c>
      <c r="N16" s="71">
        <f t="shared" si="0"/>
        <v>5127</v>
      </c>
    </row>
    <row r="17" spans="1:14" x14ac:dyDescent="0.25">
      <c r="A17" s="38">
        <v>14</v>
      </c>
      <c r="B17" s="39" t="s">
        <v>25</v>
      </c>
      <c r="C17" s="58">
        <v>0</v>
      </c>
      <c r="D17" s="39">
        <v>0</v>
      </c>
      <c r="E17" s="58">
        <v>0</v>
      </c>
      <c r="F17" s="39">
        <v>0</v>
      </c>
      <c r="G17" s="58">
        <v>0</v>
      </c>
      <c r="H17" s="39">
        <v>0</v>
      </c>
      <c r="I17" s="58">
        <v>0</v>
      </c>
      <c r="J17" s="39">
        <v>0</v>
      </c>
      <c r="K17" s="58">
        <v>0</v>
      </c>
      <c r="L17" s="39">
        <v>0</v>
      </c>
      <c r="M17" s="68">
        <v>0</v>
      </c>
      <c r="N17" s="39">
        <f t="shared" si="0"/>
        <v>0</v>
      </c>
    </row>
    <row r="18" spans="1:14" x14ac:dyDescent="0.25">
      <c r="A18" s="38">
        <v>15</v>
      </c>
      <c r="B18" s="39" t="s">
        <v>26</v>
      </c>
      <c r="C18" s="58">
        <v>0</v>
      </c>
      <c r="D18" s="39">
        <v>3077</v>
      </c>
      <c r="E18" s="58">
        <v>0</v>
      </c>
      <c r="F18" s="39">
        <v>0</v>
      </c>
      <c r="G18" s="58">
        <v>0</v>
      </c>
      <c r="H18" s="39">
        <v>0</v>
      </c>
      <c r="I18" s="58">
        <v>0</v>
      </c>
      <c r="J18" s="39">
        <v>0</v>
      </c>
      <c r="K18" s="58">
        <v>0</v>
      </c>
      <c r="L18" s="39">
        <v>0</v>
      </c>
      <c r="M18" s="68">
        <v>0</v>
      </c>
      <c r="N18" s="39">
        <f t="shared" si="0"/>
        <v>3077</v>
      </c>
    </row>
    <row r="19" spans="1:14" x14ac:dyDescent="0.25">
      <c r="A19" s="38">
        <v>16</v>
      </c>
      <c r="B19" s="39" t="s">
        <v>27</v>
      </c>
      <c r="C19" s="58">
        <v>59</v>
      </c>
      <c r="D19" s="39">
        <v>0</v>
      </c>
      <c r="E19" s="58">
        <v>1</v>
      </c>
      <c r="F19" s="71">
        <v>0</v>
      </c>
      <c r="G19" s="58">
        <v>0</v>
      </c>
      <c r="H19" s="39">
        <v>0</v>
      </c>
      <c r="I19" s="58">
        <v>0</v>
      </c>
      <c r="J19" s="39">
        <v>0</v>
      </c>
      <c r="K19" s="58">
        <v>0</v>
      </c>
      <c r="L19" s="39">
        <v>0</v>
      </c>
      <c r="M19" s="68">
        <v>0</v>
      </c>
      <c r="N19" s="71">
        <f t="shared" si="0"/>
        <v>60</v>
      </c>
    </row>
    <row r="20" spans="1:14" x14ac:dyDescent="0.25">
      <c r="A20" s="38">
        <v>17</v>
      </c>
      <c r="B20" s="39" t="s">
        <v>28</v>
      </c>
      <c r="C20" s="58">
        <v>0</v>
      </c>
      <c r="D20" s="39">
        <v>0</v>
      </c>
      <c r="E20" s="58">
        <v>0</v>
      </c>
      <c r="F20" s="39">
        <v>0</v>
      </c>
      <c r="G20" s="58">
        <v>0</v>
      </c>
      <c r="H20" s="39">
        <v>0</v>
      </c>
      <c r="I20" s="58">
        <v>0</v>
      </c>
      <c r="J20" s="39">
        <v>0</v>
      </c>
      <c r="K20" s="58">
        <v>0</v>
      </c>
      <c r="L20" s="39">
        <v>0</v>
      </c>
      <c r="M20" s="68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08">
        <v>1492</v>
      </c>
      <c r="D21" s="155">
        <v>2417</v>
      </c>
      <c r="E21" s="208">
        <v>532</v>
      </c>
      <c r="F21" s="155">
        <v>3132</v>
      </c>
      <c r="G21" s="208">
        <v>881</v>
      </c>
      <c r="H21" s="155">
        <v>2084</v>
      </c>
      <c r="I21" s="188">
        <v>48</v>
      </c>
      <c r="J21" s="155">
        <v>328</v>
      </c>
      <c r="K21" s="208">
        <v>3236</v>
      </c>
      <c r="L21" s="42">
        <v>33</v>
      </c>
      <c r="M21" s="89">
        <v>680</v>
      </c>
      <c r="N21" s="155">
        <f t="shared" si="0"/>
        <v>14863</v>
      </c>
    </row>
    <row r="22" spans="1:14" ht="15.75" thickBot="1" x14ac:dyDescent="0.3">
      <c r="A22" s="43"/>
      <c r="B22" s="44" t="s">
        <v>37</v>
      </c>
      <c r="C22" s="45">
        <f>SUM(C4:C21)</f>
        <v>71226</v>
      </c>
      <c r="D22" s="46">
        <f>SUM(D4:D21)</f>
        <v>119893</v>
      </c>
      <c r="E22" s="47">
        <f>SUM(E4:E21)</f>
        <v>65793</v>
      </c>
      <c r="F22" s="46">
        <f>SUM(F4:F21)</f>
        <v>105109</v>
      </c>
      <c r="G22" s="47">
        <f t="shared" ref="G22:N22" si="1">SUM(G4:G21)</f>
        <v>98383</v>
      </c>
      <c r="H22" s="46">
        <f t="shared" si="1"/>
        <v>99943</v>
      </c>
      <c r="I22" s="47">
        <f>SUM(I4:I21)</f>
        <v>29931</v>
      </c>
      <c r="J22" s="46">
        <f t="shared" si="1"/>
        <v>74115</v>
      </c>
      <c r="K22" s="128">
        <f t="shared" si="1"/>
        <v>74827</v>
      </c>
      <c r="L22" s="46">
        <f t="shared" si="1"/>
        <v>56203</v>
      </c>
      <c r="M22" s="48">
        <f t="shared" si="1"/>
        <v>45917</v>
      </c>
      <c r="N22" s="46">
        <f t="shared" si="1"/>
        <v>841340</v>
      </c>
    </row>
    <row r="23" spans="1:14" ht="15.75" thickBot="1" x14ac:dyDescent="0.3">
      <c r="A23" s="50"/>
      <c r="B23" s="51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5.75" thickBot="1" x14ac:dyDescent="0.3">
      <c r="A24" s="356" t="s">
        <v>31</v>
      </c>
      <c r="B24" s="357"/>
      <c r="C24" s="55">
        <f>C22/N22</f>
        <v>8.4657807782822642E-2</v>
      </c>
      <c r="D24" s="54">
        <f>D22/N22</f>
        <v>0.14250243658925049</v>
      </c>
      <c r="E24" s="55">
        <f>E22/N22</f>
        <v>7.8200251978985905E-2</v>
      </c>
      <c r="F24" s="54">
        <f>F22/N22</f>
        <v>0.12493046806285212</v>
      </c>
      <c r="G24" s="247">
        <f>G22/N22</f>
        <v>0.11693607816102883</v>
      </c>
      <c r="H24" s="54">
        <f>H22/N22</f>
        <v>0.11879026315163906</v>
      </c>
      <c r="I24" s="248">
        <f>I22/N22</f>
        <v>3.5575391637150261E-2</v>
      </c>
      <c r="J24" s="54">
        <f>J22/N22</f>
        <v>8.8091615755818101E-2</v>
      </c>
      <c r="K24" s="55">
        <f>K22/N22</f>
        <v>8.893788480281456E-2</v>
      </c>
      <c r="L24" s="249">
        <f>L22/N22</f>
        <v>6.6801768607221812E-2</v>
      </c>
      <c r="M24" s="55">
        <f>M22/N22</f>
        <v>5.4576033470416244E-2</v>
      </c>
      <c r="N24" s="54">
        <f>N22/N22</f>
        <v>1</v>
      </c>
    </row>
    <row r="25" spans="1:14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5.75" thickBot="1" x14ac:dyDescent="0.3">
      <c r="A26" s="327" t="s">
        <v>0</v>
      </c>
      <c r="B26" s="333" t="s">
        <v>1</v>
      </c>
      <c r="C26" s="339" t="s">
        <v>90</v>
      </c>
      <c r="D26" s="340"/>
      <c r="E26" s="340"/>
      <c r="F26" s="340"/>
      <c r="G26" s="341"/>
      <c r="H26" s="33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8"/>
      <c r="B27" s="334"/>
      <c r="C27" s="242" t="s">
        <v>11</v>
      </c>
      <c r="D27" s="243" t="s">
        <v>32</v>
      </c>
      <c r="E27" s="242" t="s">
        <v>7</v>
      </c>
      <c r="F27" s="243" t="s">
        <v>9</v>
      </c>
      <c r="G27" s="238" t="s">
        <v>4</v>
      </c>
      <c r="H27" s="342"/>
      <c r="I27" s="1"/>
      <c r="J27" s="104"/>
      <c r="K27" s="360" t="s">
        <v>33</v>
      </c>
      <c r="L27" s="361"/>
      <c r="M27" s="145">
        <f>N22</f>
        <v>841340</v>
      </c>
      <c r="N27" s="146">
        <f>M27/M29</f>
        <v>0.88058503317344072</v>
      </c>
    </row>
    <row r="28" spans="1:14" ht="15.75" thickBot="1" x14ac:dyDescent="0.3">
      <c r="A28" s="26">
        <v>19</v>
      </c>
      <c r="B28" s="246" t="s">
        <v>34</v>
      </c>
      <c r="C28" s="250">
        <f>61845+13</f>
        <v>61858</v>
      </c>
      <c r="D28" s="57">
        <v>32954</v>
      </c>
      <c r="E28" s="250">
        <f>5167+47</f>
        <v>5214</v>
      </c>
      <c r="F28" s="293">
        <v>3405</v>
      </c>
      <c r="G28" s="144">
        <v>10662</v>
      </c>
      <c r="H28" s="57">
        <f>SUM(C28:G28)</f>
        <v>114093</v>
      </c>
      <c r="I28" s="1"/>
      <c r="J28" s="104"/>
      <c r="K28" s="358" t="s">
        <v>34</v>
      </c>
      <c r="L28" s="359"/>
      <c r="M28" s="144">
        <f>H28</f>
        <v>114093</v>
      </c>
      <c r="N28" s="147">
        <f>M28/M29</f>
        <v>0.11941496682655926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45" t="s">
        <v>3</v>
      </c>
      <c r="L29" s="346"/>
      <c r="M29" s="148">
        <f>M27+M28</f>
        <v>955433</v>
      </c>
      <c r="N29" s="149">
        <f>M29/M29</f>
        <v>1</v>
      </c>
    </row>
    <row r="30" spans="1:14" ht="15.75" thickBot="1" x14ac:dyDescent="0.3">
      <c r="A30" s="321" t="s">
        <v>35</v>
      </c>
      <c r="B30" s="322"/>
      <c r="C30" s="27">
        <f>C28/H28</f>
        <v>0.54217173709167088</v>
      </c>
      <c r="D30" s="105">
        <f>D28/H28</f>
        <v>0.28883454725530927</v>
      </c>
      <c r="E30" s="27">
        <f>E28/H28</f>
        <v>4.5699560884541558E-2</v>
      </c>
      <c r="F30" s="105">
        <f>F28/H28</f>
        <v>2.9844074570744918E-2</v>
      </c>
      <c r="G30" s="27">
        <f>G28/H28</f>
        <v>9.3450080197733432E-2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K29:L29"/>
    <mergeCell ref="A30:B30"/>
    <mergeCell ref="C1:K1"/>
    <mergeCell ref="A2:A3"/>
    <mergeCell ref="B2:B3"/>
    <mergeCell ref="C2:M2"/>
    <mergeCell ref="A24:B24"/>
    <mergeCell ref="K28:L28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5" x14ac:dyDescent="0.25"/>
  <cols>
    <col min="1" max="1" width="4.42578125" customWidth="1"/>
    <col min="2" max="2" width="28.42578125" customWidth="1"/>
  </cols>
  <sheetData>
    <row r="1" spans="1:15" ht="26.25" customHeight="1" thickBot="1" x14ac:dyDescent="0.3">
      <c r="A1" s="157"/>
      <c r="B1" s="157"/>
      <c r="C1" s="347" t="s">
        <v>98</v>
      </c>
      <c r="D1" s="347"/>
      <c r="E1" s="347"/>
      <c r="F1" s="347"/>
      <c r="G1" s="347"/>
      <c r="H1" s="347"/>
      <c r="I1" s="347"/>
      <c r="J1" s="347"/>
      <c r="K1" s="347"/>
      <c r="L1" s="31"/>
      <c r="M1" s="31"/>
      <c r="N1" s="31"/>
      <c r="O1" s="1"/>
    </row>
    <row r="2" spans="1:15" ht="15.75" thickBot="1" x14ac:dyDescent="0.3">
      <c r="A2" s="350" t="s">
        <v>0</v>
      </c>
      <c r="B2" s="352" t="s">
        <v>1</v>
      </c>
      <c r="C2" s="369" t="s">
        <v>2</v>
      </c>
      <c r="D2" s="370"/>
      <c r="E2" s="370"/>
      <c r="F2" s="370"/>
      <c r="G2" s="370"/>
      <c r="H2" s="370"/>
      <c r="I2" s="370"/>
      <c r="J2" s="370"/>
      <c r="K2" s="370"/>
      <c r="L2" s="370"/>
      <c r="M2" s="371"/>
      <c r="N2" s="352" t="s">
        <v>3</v>
      </c>
      <c r="O2" s="1"/>
    </row>
    <row r="3" spans="1:15" ht="15.75" thickBot="1" x14ac:dyDescent="0.3">
      <c r="A3" s="351"/>
      <c r="B3" s="353"/>
      <c r="C3" s="85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23" t="s">
        <v>95</v>
      </c>
      <c r="J3" s="32" t="s">
        <v>9</v>
      </c>
      <c r="K3" s="84" t="s">
        <v>10</v>
      </c>
      <c r="L3" s="251" t="s">
        <v>93</v>
      </c>
      <c r="M3" s="33" t="s">
        <v>11</v>
      </c>
      <c r="N3" s="353"/>
      <c r="O3" s="1"/>
    </row>
    <row r="4" spans="1:15" x14ac:dyDescent="0.25">
      <c r="A4" s="36">
        <v>1</v>
      </c>
      <c r="B4" s="37" t="s">
        <v>12</v>
      </c>
      <c r="C4" s="186">
        <v>286</v>
      </c>
      <c r="D4" s="154">
        <v>431</v>
      </c>
      <c r="E4" s="189">
        <v>79</v>
      </c>
      <c r="F4" s="209">
        <v>212</v>
      </c>
      <c r="G4" s="189">
        <v>147</v>
      </c>
      <c r="H4" s="154">
        <v>537</v>
      </c>
      <c r="I4" s="189">
        <v>32</v>
      </c>
      <c r="J4" s="209">
        <v>172</v>
      </c>
      <c r="K4" s="189">
        <v>106</v>
      </c>
      <c r="L4" s="209">
        <v>67</v>
      </c>
      <c r="M4" s="189">
        <v>124</v>
      </c>
      <c r="N4" s="154">
        <f t="shared" ref="N4:N21" si="0">SUM(C4:M4)</f>
        <v>2193</v>
      </c>
      <c r="O4" s="1"/>
    </row>
    <row r="5" spans="1:15" x14ac:dyDescent="0.25">
      <c r="A5" s="38">
        <v>2</v>
      </c>
      <c r="B5" s="39" t="s">
        <v>13</v>
      </c>
      <c r="C5" s="58">
        <v>2</v>
      </c>
      <c r="D5" s="39">
        <v>1047</v>
      </c>
      <c r="E5" s="58">
        <v>141</v>
      </c>
      <c r="F5" s="39">
        <v>97</v>
      </c>
      <c r="G5" s="58">
        <v>53</v>
      </c>
      <c r="H5" s="71">
        <v>1387</v>
      </c>
      <c r="I5" s="58">
        <v>0</v>
      </c>
      <c r="J5" s="39">
        <v>82</v>
      </c>
      <c r="K5" s="58">
        <v>0</v>
      </c>
      <c r="L5" s="39">
        <v>181</v>
      </c>
      <c r="M5" s="58">
        <v>0</v>
      </c>
      <c r="N5" s="71">
        <f t="shared" si="0"/>
        <v>2990</v>
      </c>
      <c r="O5" s="1"/>
    </row>
    <row r="6" spans="1:15" x14ac:dyDescent="0.25">
      <c r="A6" s="38">
        <v>3</v>
      </c>
      <c r="B6" s="39" t="s">
        <v>14</v>
      </c>
      <c r="C6" s="187">
        <v>115</v>
      </c>
      <c r="D6" s="71">
        <v>392</v>
      </c>
      <c r="E6" s="58">
        <v>204</v>
      </c>
      <c r="F6" s="71">
        <v>380</v>
      </c>
      <c r="G6" s="58">
        <v>154</v>
      </c>
      <c r="H6" s="39">
        <v>172</v>
      </c>
      <c r="I6" s="58">
        <v>29</v>
      </c>
      <c r="J6" s="39">
        <v>116</v>
      </c>
      <c r="K6" s="58">
        <v>237</v>
      </c>
      <c r="L6" s="39">
        <v>83</v>
      </c>
      <c r="M6" s="58">
        <v>96</v>
      </c>
      <c r="N6" s="71">
        <f t="shared" si="0"/>
        <v>1978</v>
      </c>
      <c r="O6" s="1"/>
    </row>
    <row r="7" spans="1:15" x14ac:dyDescent="0.25">
      <c r="A7" s="38">
        <v>4</v>
      </c>
      <c r="B7" s="39" t="s">
        <v>15</v>
      </c>
      <c r="C7" s="58">
        <v>0</v>
      </c>
      <c r="D7" s="39">
        <v>0</v>
      </c>
      <c r="E7" s="58">
        <v>0</v>
      </c>
      <c r="F7" s="39">
        <v>0</v>
      </c>
      <c r="G7" s="58">
        <v>0</v>
      </c>
      <c r="H7" s="39">
        <v>0</v>
      </c>
      <c r="I7" s="58">
        <v>0</v>
      </c>
      <c r="J7" s="39">
        <v>0</v>
      </c>
      <c r="K7" s="58">
        <v>0</v>
      </c>
      <c r="L7" s="39">
        <v>0</v>
      </c>
      <c r="M7" s="58">
        <v>0</v>
      </c>
      <c r="N7" s="39">
        <f t="shared" si="0"/>
        <v>0</v>
      </c>
      <c r="O7" s="1"/>
    </row>
    <row r="8" spans="1:15" x14ac:dyDescent="0.25">
      <c r="A8" s="38">
        <v>5</v>
      </c>
      <c r="B8" s="39" t="s">
        <v>16</v>
      </c>
      <c r="C8" s="58">
        <v>0</v>
      </c>
      <c r="D8" s="39">
        <v>0</v>
      </c>
      <c r="E8" s="58">
        <v>0</v>
      </c>
      <c r="F8" s="39">
        <v>0</v>
      </c>
      <c r="G8" s="58">
        <v>0</v>
      </c>
      <c r="H8" s="39">
        <v>0</v>
      </c>
      <c r="I8" s="58">
        <v>0</v>
      </c>
      <c r="J8" s="39">
        <v>0</v>
      </c>
      <c r="K8" s="58">
        <v>0</v>
      </c>
      <c r="L8" s="39">
        <v>0</v>
      </c>
      <c r="M8" s="58">
        <v>0</v>
      </c>
      <c r="N8" s="39">
        <f t="shared" si="0"/>
        <v>0</v>
      </c>
      <c r="O8" s="1"/>
    </row>
    <row r="9" spans="1:15" x14ac:dyDescent="0.25">
      <c r="A9" s="38">
        <v>6</v>
      </c>
      <c r="B9" s="39" t="s">
        <v>17</v>
      </c>
      <c r="C9" s="58">
        <v>0</v>
      </c>
      <c r="D9" s="39">
        <v>0</v>
      </c>
      <c r="E9" s="58">
        <v>0</v>
      </c>
      <c r="F9" s="39">
        <v>0</v>
      </c>
      <c r="G9" s="58">
        <v>0</v>
      </c>
      <c r="H9" s="39">
        <v>0</v>
      </c>
      <c r="I9" s="58">
        <v>0</v>
      </c>
      <c r="J9" s="39">
        <v>0</v>
      </c>
      <c r="K9" s="58">
        <v>0</v>
      </c>
      <c r="L9" s="39">
        <v>0</v>
      </c>
      <c r="M9" s="58">
        <v>0</v>
      </c>
      <c r="N9" s="39">
        <f t="shared" si="0"/>
        <v>0</v>
      </c>
      <c r="O9" s="1"/>
    </row>
    <row r="10" spans="1:15" x14ac:dyDescent="0.25">
      <c r="A10" s="38">
        <v>7</v>
      </c>
      <c r="B10" s="39" t="s">
        <v>18</v>
      </c>
      <c r="C10" s="58">
        <v>2</v>
      </c>
      <c r="D10" s="39">
        <v>0</v>
      </c>
      <c r="E10" s="58">
        <v>5</v>
      </c>
      <c r="F10" s="39">
        <v>2</v>
      </c>
      <c r="G10" s="58">
        <v>0</v>
      </c>
      <c r="H10" s="39">
        <v>1</v>
      </c>
      <c r="I10" s="58">
        <v>0</v>
      </c>
      <c r="J10" s="39">
        <v>2</v>
      </c>
      <c r="K10" s="58">
        <v>0</v>
      </c>
      <c r="L10" s="39">
        <v>0</v>
      </c>
      <c r="M10" s="58">
        <v>0</v>
      </c>
      <c r="N10" s="39">
        <f t="shared" si="0"/>
        <v>12</v>
      </c>
      <c r="O10" s="1"/>
    </row>
    <row r="11" spans="1:15" x14ac:dyDescent="0.25">
      <c r="A11" s="38">
        <v>8</v>
      </c>
      <c r="B11" s="39" t="s">
        <v>19</v>
      </c>
      <c r="C11" s="58">
        <v>22</v>
      </c>
      <c r="D11" s="39">
        <v>13</v>
      </c>
      <c r="E11" s="58">
        <v>5</v>
      </c>
      <c r="F11" s="39">
        <v>49</v>
      </c>
      <c r="G11" s="58">
        <v>6</v>
      </c>
      <c r="H11" s="39">
        <v>49</v>
      </c>
      <c r="I11" s="58">
        <v>2</v>
      </c>
      <c r="J11" s="39">
        <v>9</v>
      </c>
      <c r="K11" s="58">
        <v>15</v>
      </c>
      <c r="L11" s="39">
        <v>21</v>
      </c>
      <c r="M11" s="58">
        <v>7</v>
      </c>
      <c r="N11" s="39">
        <f t="shared" si="0"/>
        <v>198</v>
      </c>
      <c r="O11" s="1"/>
    </row>
    <row r="12" spans="1:15" x14ac:dyDescent="0.25">
      <c r="A12" s="38">
        <v>9</v>
      </c>
      <c r="B12" s="39" t="s">
        <v>20</v>
      </c>
      <c r="C12" s="187">
        <v>366</v>
      </c>
      <c r="D12" s="71">
        <v>306</v>
      </c>
      <c r="E12" s="58">
        <v>182</v>
      </c>
      <c r="F12" s="39">
        <v>186</v>
      </c>
      <c r="G12" s="58">
        <v>137</v>
      </c>
      <c r="H12" s="39">
        <v>232</v>
      </c>
      <c r="I12" s="58">
        <v>3</v>
      </c>
      <c r="J12" s="39">
        <v>48</v>
      </c>
      <c r="K12" s="58">
        <v>65</v>
      </c>
      <c r="L12" s="39">
        <v>60</v>
      </c>
      <c r="M12" s="58">
        <v>36</v>
      </c>
      <c r="N12" s="71">
        <f t="shared" si="0"/>
        <v>1621</v>
      </c>
      <c r="O12" s="1"/>
    </row>
    <row r="13" spans="1:15" x14ac:dyDescent="0.25">
      <c r="A13" s="38">
        <v>10</v>
      </c>
      <c r="B13" s="39" t="s">
        <v>21</v>
      </c>
      <c r="C13" s="187">
        <v>407</v>
      </c>
      <c r="D13" s="71">
        <v>875</v>
      </c>
      <c r="E13" s="187">
        <v>603</v>
      </c>
      <c r="F13" s="71">
        <v>656</v>
      </c>
      <c r="G13" s="187">
        <v>707</v>
      </c>
      <c r="H13" s="71">
        <v>564</v>
      </c>
      <c r="I13" s="187">
        <v>534</v>
      </c>
      <c r="J13" s="71">
        <v>787</v>
      </c>
      <c r="K13" s="187">
        <v>770</v>
      </c>
      <c r="L13" s="71">
        <v>584</v>
      </c>
      <c r="M13" s="187">
        <v>366</v>
      </c>
      <c r="N13" s="71">
        <f t="shared" si="0"/>
        <v>6853</v>
      </c>
      <c r="O13" s="1"/>
    </row>
    <row r="14" spans="1:15" x14ac:dyDescent="0.25">
      <c r="A14" s="38">
        <v>11</v>
      </c>
      <c r="B14" s="39" t="s">
        <v>22</v>
      </c>
      <c r="C14" s="58">
        <v>0</v>
      </c>
      <c r="D14" s="39">
        <v>0</v>
      </c>
      <c r="E14" s="58">
        <v>0</v>
      </c>
      <c r="F14" s="39">
        <v>0</v>
      </c>
      <c r="G14" s="58">
        <v>0</v>
      </c>
      <c r="H14" s="39">
        <v>0</v>
      </c>
      <c r="I14" s="58">
        <v>0</v>
      </c>
      <c r="J14" s="39">
        <v>0</v>
      </c>
      <c r="K14" s="58">
        <v>0</v>
      </c>
      <c r="L14" s="39">
        <v>0</v>
      </c>
      <c r="M14" s="58">
        <v>0</v>
      </c>
      <c r="N14" s="39">
        <f t="shared" si="0"/>
        <v>0</v>
      </c>
      <c r="O14" s="1"/>
    </row>
    <row r="15" spans="1:15" x14ac:dyDescent="0.25">
      <c r="A15" s="38">
        <v>12</v>
      </c>
      <c r="B15" s="39" t="s">
        <v>23</v>
      </c>
      <c r="C15" s="58">
        <v>0</v>
      </c>
      <c r="D15" s="39">
        <v>0</v>
      </c>
      <c r="E15" s="58">
        <v>0</v>
      </c>
      <c r="F15" s="39">
        <v>0</v>
      </c>
      <c r="G15" s="58">
        <v>0</v>
      </c>
      <c r="H15" s="39">
        <v>0</v>
      </c>
      <c r="I15" s="58">
        <v>0</v>
      </c>
      <c r="J15" s="39">
        <v>0</v>
      </c>
      <c r="K15" s="58">
        <v>0</v>
      </c>
      <c r="L15" s="39">
        <v>0</v>
      </c>
      <c r="M15" s="58">
        <v>0</v>
      </c>
      <c r="N15" s="39">
        <f t="shared" si="0"/>
        <v>0</v>
      </c>
      <c r="O15" s="1"/>
    </row>
    <row r="16" spans="1:15" x14ac:dyDescent="0.25">
      <c r="A16" s="38">
        <v>13</v>
      </c>
      <c r="B16" s="39" t="s">
        <v>24</v>
      </c>
      <c r="C16" s="58">
        <v>63</v>
      </c>
      <c r="D16" s="39">
        <v>1</v>
      </c>
      <c r="E16" s="58">
        <v>0</v>
      </c>
      <c r="F16" s="39">
        <v>8</v>
      </c>
      <c r="G16" s="58">
        <v>8</v>
      </c>
      <c r="H16" s="39">
        <v>7</v>
      </c>
      <c r="I16" s="58">
        <v>0</v>
      </c>
      <c r="J16" s="39">
        <v>2</v>
      </c>
      <c r="K16" s="58">
        <v>11</v>
      </c>
      <c r="L16" s="39">
        <v>1</v>
      </c>
      <c r="M16" s="58">
        <v>1</v>
      </c>
      <c r="N16" s="39">
        <f t="shared" si="0"/>
        <v>102</v>
      </c>
      <c r="O16" s="1"/>
    </row>
    <row r="17" spans="1:15" x14ac:dyDescent="0.25">
      <c r="A17" s="38">
        <v>14</v>
      </c>
      <c r="B17" s="39" t="s">
        <v>25</v>
      </c>
      <c r="C17" s="58">
        <v>0</v>
      </c>
      <c r="D17" s="39">
        <v>0</v>
      </c>
      <c r="E17" s="58">
        <v>0</v>
      </c>
      <c r="F17" s="39">
        <v>0</v>
      </c>
      <c r="G17" s="58">
        <v>0</v>
      </c>
      <c r="H17" s="39">
        <v>0</v>
      </c>
      <c r="I17" s="58">
        <v>0</v>
      </c>
      <c r="J17" s="39">
        <v>0</v>
      </c>
      <c r="K17" s="58">
        <v>0</v>
      </c>
      <c r="L17" s="39">
        <v>0</v>
      </c>
      <c r="M17" s="58">
        <v>0</v>
      </c>
      <c r="N17" s="39">
        <f t="shared" si="0"/>
        <v>0</v>
      </c>
      <c r="O17" s="1"/>
    </row>
    <row r="18" spans="1:15" x14ac:dyDescent="0.25">
      <c r="A18" s="38">
        <v>15</v>
      </c>
      <c r="B18" s="39" t="s">
        <v>26</v>
      </c>
      <c r="C18" s="58">
        <v>0</v>
      </c>
      <c r="D18" s="39">
        <v>0</v>
      </c>
      <c r="E18" s="58">
        <v>0</v>
      </c>
      <c r="F18" s="39">
        <v>0</v>
      </c>
      <c r="G18" s="58">
        <v>0</v>
      </c>
      <c r="H18" s="39">
        <v>0</v>
      </c>
      <c r="I18" s="58">
        <v>0</v>
      </c>
      <c r="J18" s="39">
        <v>0</v>
      </c>
      <c r="K18" s="58">
        <v>0</v>
      </c>
      <c r="L18" s="39">
        <v>0</v>
      </c>
      <c r="M18" s="58">
        <v>0</v>
      </c>
      <c r="N18" s="39">
        <f t="shared" si="0"/>
        <v>0</v>
      </c>
      <c r="O18" s="1"/>
    </row>
    <row r="19" spans="1:15" x14ac:dyDescent="0.25">
      <c r="A19" s="38">
        <v>16</v>
      </c>
      <c r="B19" s="39" t="s">
        <v>27</v>
      </c>
      <c r="C19" s="58">
        <v>5</v>
      </c>
      <c r="D19" s="39">
        <v>1</v>
      </c>
      <c r="E19" s="58">
        <v>0</v>
      </c>
      <c r="F19" s="39">
        <v>0</v>
      </c>
      <c r="G19" s="58">
        <v>0</v>
      </c>
      <c r="H19" s="39">
        <v>0</v>
      </c>
      <c r="I19" s="58">
        <v>0</v>
      </c>
      <c r="J19" s="39">
        <v>0</v>
      </c>
      <c r="K19" s="58">
        <v>0</v>
      </c>
      <c r="L19" s="39">
        <v>0</v>
      </c>
      <c r="M19" s="58">
        <v>0</v>
      </c>
      <c r="N19" s="39">
        <f t="shared" si="0"/>
        <v>6</v>
      </c>
      <c r="O19" s="1"/>
    </row>
    <row r="20" spans="1:15" x14ac:dyDescent="0.25">
      <c r="A20" s="38">
        <v>17</v>
      </c>
      <c r="B20" s="39" t="s">
        <v>28</v>
      </c>
      <c r="C20" s="58">
        <v>0</v>
      </c>
      <c r="D20" s="39">
        <v>0</v>
      </c>
      <c r="E20" s="58">
        <v>0</v>
      </c>
      <c r="F20" s="39">
        <v>0</v>
      </c>
      <c r="G20" s="58">
        <v>0</v>
      </c>
      <c r="H20" s="39">
        <v>0</v>
      </c>
      <c r="I20" s="58">
        <v>0</v>
      </c>
      <c r="J20" s="39">
        <v>0</v>
      </c>
      <c r="K20" s="58">
        <v>0</v>
      </c>
      <c r="L20" s="39">
        <v>0</v>
      </c>
      <c r="M20" s="58">
        <v>0</v>
      </c>
      <c r="N20" s="39">
        <f t="shared" si="0"/>
        <v>0</v>
      </c>
      <c r="O20" s="1"/>
    </row>
    <row r="21" spans="1:15" ht="15.75" thickBot="1" x14ac:dyDescent="0.3">
      <c r="A21" s="41">
        <v>18</v>
      </c>
      <c r="B21" s="42" t="s">
        <v>29</v>
      </c>
      <c r="C21" s="188">
        <v>34</v>
      </c>
      <c r="D21" s="42">
        <v>287</v>
      </c>
      <c r="E21" s="188">
        <v>64</v>
      </c>
      <c r="F21" s="42">
        <v>210</v>
      </c>
      <c r="G21" s="188">
        <v>30</v>
      </c>
      <c r="H21" s="42">
        <v>166</v>
      </c>
      <c r="I21" s="188">
        <v>2</v>
      </c>
      <c r="J21" s="42">
        <v>25</v>
      </c>
      <c r="K21" s="252">
        <v>199</v>
      </c>
      <c r="L21" s="155">
        <v>6</v>
      </c>
      <c r="M21" s="188">
        <v>62</v>
      </c>
      <c r="N21" s="155">
        <f t="shared" si="0"/>
        <v>1085</v>
      </c>
      <c r="O21" s="1"/>
    </row>
    <row r="22" spans="1:15" ht="15.75" thickBot="1" x14ac:dyDescent="0.3">
      <c r="A22" s="43"/>
      <c r="B22" s="44" t="s">
        <v>3</v>
      </c>
      <c r="C22" s="45">
        <f>SUM(C4:C21)</f>
        <v>1302</v>
      </c>
      <c r="D22" s="59">
        <f>SUM(D4:D21)</f>
        <v>3353</v>
      </c>
      <c r="E22" s="90">
        <f t="shared" ref="E22:N22" si="1">SUM(E4:E21)</f>
        <v>1283</v>
      </c>
      <c r="F22" s="46">
        <f t="shared" si="1"/>
        <v>1800</v>
      </c>
      <c r="G22" s="90">
        <f t="shared" si="1"/>
        <v>1242</v>
      </c>
      <c r="H22" s="46">
        <f t="shared" si="1"/>
        <v>3115</v>
      </c>
      <c r="I22" s="47">
        <f t="shared" si="1"/>
        <v>602</v>
      </c>
      <c r="J22" s="46">
        <f t="shared" si="1"/>
        <v>1243</v>
      </c>
      <c r="K22" s="47">
        <f t="shared" si="1"/>
        <v>1403</v>
      </c>
      <c r="L22" s="46">
        <f t="shared" si="1"/>
        <v>1003</v>
      </c>
      <c r="M22" s="47">
        <f t="shared" si="1"/>
        <v>692</v>
      </c>
      <c r="N22" s="46">
        <f t="shared" si="1"/>
        <v>17038</v>
      </c>
      <c r="O22" s="1"/>
    </row>
    <row r="23" spans="1:15" ht="15.75" thickBot="1" x14ac:dyDescent="0.3">
      <c r="A23" s="50"/>
      <c r="B23" s="51"/>
      <c r="C23" s="53"/>
      <c r="D23" s="76"/>
      <c r="E23" s="76"/>
      <c r="F23" s="53"/>
      <c r="G23" s="53"/>
      <c r="H23" s="53"/>
      <c r="I23" s="53"/>
      <c r="J23" s="53"/>
      <c r="K23" s="53"/>
      <c r="L23" s="53"/>
      <c r="M23" s="53"/>
      <c r="N23" s="53"/>
      <c r="O23" s="1"/>
    </row>
    <row r="24" spans="1:15" ht="15.75" thickBot="1" x14ac:dyDescent="0.3">
      <c r="A24" s="367" t="s">
        <v>31</v>
      </c>
      <c r="B24" s="368"/>
      <c r="C24" s="55">
        <f>C22/N22</f>
        <v>7.641741988496302E-2</v>
      </c>
      <c r="D24" s="54">
        <f>D22/N22</f>
        <v>0.19679539852095315</v>
      </c>
      <c r="E24" s="55">
        <f>E22/N22</f>
        <v>7.5302265524122544E-2</v>
      </c>
      <c r="F24" s="54">
        <f>F22/N22</f>
        <v>0.10564620260593967</v>
      </c>
      <c r="G24" s="55">
        <f>G22/N22</f>
        <v>7.2895879798098362E-2</v>
      </c>
      <c r="H24" s="54">
        <f>H22/N22</f>
        <v>0.1828266228430567</v>
      </c>
      <c r="I24" s="55">
        <f>I22/N22</f>
        <v>3.5332785538208712E-2</v>
      </c>
      <c r="J24" s="54">
        <f>J22/N22</f>
        <v>7.2954572132879453E-2</v>
      </c>
      <c r="K24" s="55">
        <f>K22/N22</f>
        <v>8.234534569785186E-2</v>
      </c>
      <c r="L24" s="54">
        <f>L22/N22</f>
        <v>5.8868411785420821E-2</v>
      </c>
      <c r="M24" s="248">
        <f>M22/N22</f>
        <v>4.0615095668505692E-2</v>
      </c>
      <c r="N24" s="54">
        <f>N22/N22</f>
        <v>1</v>
      </c>
      <c r="O24" s="1"/>
    </row>
    <row r="25" spans="1:15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"/>
    </row>
    <row r="26" spans="1:15" ht="15.75" thickBot="1" x14ac:dyDescent="0.3">
      <c r="A26" s="327" t="s">
        <v>0</v>
      </c>
      <c r="B26" s="329" t="s">
        <v>1</v>
      </c>
      <c r="C26" s="339" t="s">
        <v>90</v>
      </c>
      <c r="D26" s="365"/>
      <c r="E26" s="365"/>
      <c r="F26" s="365"/>
      <c r="G26" s="366"/>
      <c r="H26" s="337" t="s">
        <v>3</v>
      </c>
      <c r="I26" s="1"/>
      <c r="J26" s="1"/>
      <c r="K26" s="1"/>
      <c r="L26" s="1"/>
      <c r="M26" s="1"/>
      <c r="N26" s="1"/>
      <c r="O26" s="1"/>
    </row>
    <row r="27" spans="1:15" ht="15.75" thickBot="1" x14ac:dyDescent="0.3">
      <c r="A27" s="328"/>
      <c r="B27" s="330"/>
      <c r="C27" s="242" t="s">
        <v>11</v>
      </c>
      <c r="D27" s="243" t="s">
        <v>32</v>
      </c>
      <c r="E27" s="242" t="s">
        <v>7</v>
      </c>
      <c r="F27" s="243" t="s">
        <v>9</v>
      </c>
      <c r="G27" s="238" t="s">
        <v>4</v>
      </c>
      <c r="H27" s="364"/>
      <c r="I27" s="1"/>
      <c r="J27" s="104"/>
      <c r="K27" s="358" t="s">
        <v>33</v>
      </c>
      <c r="L27" s="359"/>
      <c r="M27" s="145">
        <f>N22</f>
        <v>17038</v>
      </c>
      <c r="N27" s="146">
        <f>M27/M29</f>
        <v>0.95799831318526851</v>
      </c>
      <c r="O27" s="1"/>
    </row>
    <row r="28" spans="1:15" ht="15.75" thickBot="1" x14ac:dyDescent="0.3">
      <c r="A28" s="26">
        <v>19</v>
      </c>
      <c r="B28" s="246" t="s">
        <v>34</v>
      </c>
      <c r="C28" s="144">
        <v>420</v>
      </c>
      <c r="D28" s="57">
        <v>175</v>
      </c>
      <c r="E28" s="253">
        <v>73</v>
      </c>
      <c r="F28" s="254">
        <v>35</v>
      </c>
      <c r="G28" s="144">
        <v>44</v>
      </c>
      <c r="H28" s="57">
        <f>SUM(C28:G28)</f>
        <v>747</v>
      </c>
      <c r="I28" s="1"/>
      <c r="J28" s="104"/>
      <c r="K28" s="358" t="s">
        <v>34</v>
      </c>
      <c r="L28" s="359"/>
      <c r="M28" s="144">
        <f>H28</f>
        <v>747</v>
      </c>
      <c r="N28" s="147">
        <f>M28/M29</f>
        <v>4.2001686814731515E-2</v>
      </c>
      <c r="O28" s="1"/>
    </row>
    <row r="29" spans="1:15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58" t="s">
        <v>3</v>
      </c>
      <c r="L29" s="359"/>
      <c r="M29" s="148">
        <f>M27+M28</f>
        <v>17785</v>
      </c>
      <c r="N29" s="149">
        <f>M29/M29</f>
        <v>1</v>
      </c>
      <c r="O29" s="1"/>
    </row>
    <row r="30" spans="1:15" ht="15.75" thickBot="1" x14ac:dyDescent="0.3">
      <c r="A30" s="362" t="s">
        <v>35</v>
      </c>
      <c r="B30" s="363"/>
      <c r="C30" s="27">
        <f>C28/H28</f>
        <v>0.56224899598393574</v>
      </c>
      <c r="D30" s="105">
        <f>D28/H28</f>
        <v>0.23427041499330656</v>
      </c>
      <c r="E30" s="27">
        <f>E28/H28</f>
        <v>9.772423025435073E-2</v>
      </c>
      <c r="F30" s="105">
        <f>F28/H28</f>
        <v>4.6854082998661312E-2</v>
      </c>
      <c r="G30" s="27">
        <f>G28/H28</f>
        <v>5.8902275769745646E-2</v>
      </c>
      <c r="H30" s="105">
        <f>H28/H28</f>
        <v>1</v>
      </c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14">
    <mergeCell ref="A24:B24"/>
    <mergeCell ref="N2:N3"/>
    <mergeCell ref="C1:K1"/>
    <mergeCell ref="A2:A3"/>
    <mergeCell ref="B2:B3"/>
    <mergeCell ref="C2:M2"/>
    <mergeCell ref="K28:L28"/>
    <mergeCell ref="K29:L29"/>
    <mergeCell ref="A30:B30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/>
  </sheetViews>
  <sheetFormatPr defaultRowHeight="15" x14ac:dyDescent="0.25"/>
  <cols>
    <col min="1" max="1" width="4.5703125" customWidth="1"/>
    <col min="2" max="2" width="27.85546875" customWidth="1"/>
  </cols>
  <sheetData>
    <row r="1" spans="1:14" ht="31.5" customHeight="1" thickBot="1" x14ac:dyDescent="0.3">
      <c r="A1" s="157"/>
      <c r="B1" s="157"/>
      <c r="C1" s="372" t="s">
        <v>99</v>
      </c>
      <c r="D1" s="373"/>
      <c r="E1" s="373"/>
      <c r="F1" s="373"/>
      <c r="G1" s="373"/>
      <c r="H1" s="373"/>
      <c r="I1" s="373"/>
      <c r="J1" s="31"/>
      <c r="K1" s="31"/>
      <c r="L1" s="31"/>
      <c r="M1" s="31"/>
      <c r="N1" s="31"/>
    </row>
    <row r="2" spans="1:14" ht="15.75" customHeight="1" thickBot="1" x14ac:dyDescent="0.3">
      <c r="A2" s="350" t="s">
        <v>0</v>
      </c>
      <c r="B2" s="352" t="s">
        <v>1</v>
      </c>
      <c r="C2" s="374" t="s">
        <v>2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43" t="s">
        <v>3</v>
      </c>
    </row>
    <row r="3" spans="1:14" ht="15.75" thickBot="1" x14ac:dyDescent="0.3">
      <c r="A3" s="351"/>
      <c r="B3" s="353"/>
      <c r="C3" s="85" t="s">
        <v>69</v>
      </c>
      <c r="D3" s="35" t="s">
        <v>4</v>
      </c>
      <c r="E3" s="60" t="s">
        <v>5</v>
      </c>
      <c r="F3" s="32" t="s">
        <v>6</v>
      </c>
      <c r="G3" s="61" t="s">
        <v>7</v>
      </c>
      <c r="H3" s="32" t="s">
        <v>8</v>
      </c>
      <c r="I3" s="23" t="s">
        <v>95</v>
      </c>
      <c r="J3" s="32" t="s">
        <v>9</v>
      </c>
      <c r="K3" s="82" t="s">
        <v>10</v>
      </c>
      <c r="L3" s="251" t="s">
        <v>93</v>
      </c>
      <c r="M3" s="61" t="s">
        <v>11</v>
      </c>
      <c r="N3" s="344"/>
    </row>
    <row r="4" spans="1:14" x14ac:dyDescent="0.25">
      <c r="A4" s="36">
        <v>1</v>
      </c>
      <c r="B4" s="37" t="s">
        <v>12</v>
      </c>
      <c r="C4" s="182">
        <v>151</v>
      </c>
      <c r="D4" s="184">
        <v>234</v>
      </c>
      <c r="E4" s="185">
        <v>69</v>
      </c>
      <c r="F4" s="184">
        <v>246</v>
      </c>
      <c r="G4" s="182">
        <v>38</v>
      </c>
      <c r="H4" s="184">
        <v>259</v>
      </c>
      <c r="I4" s="182">
        <v>59</v>
      </c>
      <c r="J4" s="37">
        <v>160</v>
      </c>
      <c r="K4" s="182">
        <v>91</v>
      </c>
      <c r="L4" s="184">
        <v>30</v>
      </c>
      <c r="M4" s="182">
        <v>145</v>
      </c>
      <c r="N4" s="154">
        <f t="shared" ref="N4:N20" si="0">SUM(C4:M4)</f>
        <v>1482</v>
      </c>
    </row>
    <row r="5" spans="1:14" x14ac:dyDescent="0.25">
      <c r="A5" s="38">
        <v>2</v>
      </c>
      <c r="B5" s="39" t="s">
        <v>13</v>
      </c>
      <c r="C5" s="62">
        <v>0</v>
      </c>
      <c r="D5" s="69">
        <v>234</v>
      </c>
      <c r="E5" s="62">
        <v>28</v>
      </c>
      <c r="F5" s="69">
        <v>105</v>
      </c>
      <c r="G5" s="62">
        <v>0</v>
      </c>
      <c r="H5" s="69">
        <v>920</v>
      </c>
      <c r="I5" s="62">
        <v>0</v>
      </c>
      <c r="J5" s="39">
        <v>54</v>
      </c>
      <c r="K5" s="62">
        <v>0</v>
      </c>
      <c r="L5" s="69">
        <v>12</v>
      </c>
      <c r="M5" s="62">
        <v>0</v>
      </c>
      <c r="N5" s="39">
        <f t="shared" si="0"/>
        <v>1353</v>
      </c>
    </row>
    <row r="6" spans="1:14" x14ac:dyDescent="0.25">
      <c r="A6" s="38">
        <v>3</v>
      </c>
      <c r="B6" s="39" t="s">
        <v>14</v>
      </c>
      <c r="C6" s="62">
        <v>110</v>
      </c>
      <c r="D6" s="69">
        <v>299</v>
      </c>
      <c r="E6" s="152">
        <v>174</v>
      </c>
      <c r="F6" s="69">
        <v>292</v>
      </c>
      <c r="G6" s="62">
        <v>41</v>
      </c>
      <c r="H6" s="69">
        <v>347</v>
      </c>
      <c r="I6" s="62">
        <v>67</v>
      </c>
      <c r="J6" s="39">
        <v>241</v>
      </c>
      <c r="K6" s="62">
        <v>214</v>
      </c>
      <c r="L6" s="69">
        <v>54</v>
      </c>
      <c r="M6" s="62">
        <v>158</v>
      </c>
      <c r="N6" s="71">
        <f>SUM(C6:M6)</f>
        <v>1997</v>
      </c>
    </row>
    <row r="7" spans="1:14" x14ac:dyDescent="0.25">
      <c r="A7" s="38">
        <v>4</v>
      </c>
      <c r="B7" s="39" t="s">
        <v>15</v>
      </c>
      <c r="C7" s="62">
        <v>0</v>
      </c>
      <c r="D7" s="69">
        <v>0</v>
      </c>
      <c r="E7" s="62">
        <v>0</v>
      </c>
      <c r="F7" s="69">
        <v>0</v>
      </c>
      <c r="G7" s="62">
        <v>0</v>
      </c>
      <c r="H7" s="40">
        <v>0</v>
      </c>
      <c r="I7" s="62">
        <v>0</v>
      </c>
      <c r="J7" s="39">
        <v>0</v>
      </c>
      <c r="K7" s="62">
        <v>0</v>
      </c>
      <c r="L7" s="69">
        <v>0</v>
      </c>
      <c r="M7" s="62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2">
        <v>0</v>
      </c>
      <c r="D8" s="69">
        <v>0</v>
      </c>
      <c r="E8" s="62">
        <v>0</v>
      </c>
      <c r="F8" s="69">
        <v>0</v>
      </c>
      <c r="G8" s="62">
        <v>0</v>
      </c>
      <c r="H8" s="40">
        <v>0</v>
      </c>
      <c r="I8" s="62">
        <v>0</v>
      </c>
      <c r="J8" s="39">
        <v>0</v>
      </c>
      <c r="K8" s="62">
        <v>0</v>
      </c>
      <c r="L8" s="69">
        <v>0</v>
      </c>
      <c r="M8" s="62">
        <v>0</v>
      </c>
      <c r="N8" s="39">
        <f t="shared" si="0"/>
        <v>0</v>
      </c>
    </row>
    <row r="9" spans="1:14" x14ac:dyDescent="0.25">
      <c r="A9" s="38">
        <v>6</v>
      </c>
      <c r="B9" s="39" t="s">
        <v>17</v>
      </c>
      <c r="C9" s="62">
        <v>0</v>
      </c>
      <c r="D9" s="69">
        <v>0</v>
      </c>
      <c r="E9" s="62">
        <v>0</v>
      </c>
      <c r="F9" s="69">
        <v>0</v>
      </c>
      <c r="G9" s="62">
        <v>0</v>
      </c>
      <c r="H9" s="69">
        <v>0</v>
      </c>
      <c r="I9" s="62">
        <v>0</v>
      </c>
      <c r="J9" s="39">
        <v>0</v>
      </c>
      <c r="K9" s="62">
        <v>0</v>
      </c>
      <c r="L9" s="69">
        <v>0</v>
      </c>
      <c r="M9" s="62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62">
        <v>2</v>
      </c>
      <c r="D10" s="69">
        <v>1</v>
      </c>
      <c r="E10" s="152">
        <v>4</v>
      </c>
      <c r="F10" s="69">
        <v>1</v>
      </c>
      <c r="G10" s="62">
        <v>0</v>
      </c>
      <c r="H10" s="69">
        <v>0</v>
      </c>
      <c r="I10" s="62">
        <v>0</v>
      </c>
      <c r="J10" s="39">
        <v>3</v>
      </c>
      <c r="K10" s="62">
        <v>0</v>
      </c>
      <c r="L10" s="69">
        <v>0</v>
      </c>
      <c r="M10" s="62">
        <v>0</v>
      </c>
      <c r="N10" s="39">
        <f t="shared" si="0"/>
        <v>11</v>
      </c>
    </row>
    <row r="11" spans="1:14" x14ac:dyDescent="0.25">
      <c r="A11" s="38">
        <v>8</v>
      </c>
      <c r="B11" s="39" t="s">
        <v>19</v>
      </c>
      <c r="C11" s="62">
        <v>45</v>
      </c>
      <c r="D11" s="69">
        <v>27</v>
      </c>
      <c r="E11" s="152">
        <v>25</v>
      </c>
      <c r="F11" s="69">
        <v>53</v>
      </c>
      <c r="G11" s="62">
        <v>4</v>
      </c>
      <c r="H11" s="69">
        <v>81</v>
      </c>
      <c r="I11" s="62">
        <v>10</v>
      </c>
      <c r="J11" s="39">
        <v>38</v>
      </c>
      <c r="K11" s="62">
        <v>22</v>
      </c>
      <c r="L11" s="69">
        <v>9</v>
      </c>
      <c r="M11" s="62">
        <v>16</v>
      </c>
      <c r="N11" s="39">
        <f t="shared" si="0"/>
        <v>330</v>
      </c>
    </row>
    <row r="12" spans="1:14" x14ac:dyDescent="0.25">
      <c r="A12" s="38">
        <v>9</v>
      </c>
      <c r="B12" s="39" t="s">
        <v>20</v>
      </c>
      <c r="C12" s="62">
        <v>134</v>
      </c>
      <c r="D12" s="65">
        <v>202</v>
      </c>
      <c r="E12" s="62">
        <v>226</v>
      </c>
      <c r="F12" s="69">
        <v>163</v>
      </c>
      <c r="G12" s="62">
        <v>22</v>
      </c>
      <c r="H12" s="69">
        <v>264</v>
      </c>
      <c r="I12" s="62">
        <v>16</v>
      </c>
      <c r="J12" s="39">
        <v>129</v>
      </c>
      <c r="K12" s="62">
        <v>77</v>
      </c>
      <c r="L12" s="69">
        <v>43</v>
      </c>
      <c r="M12" s="62">
        <v>58</v>
      </c>
      <c r="N12" s="71">
        <f t="shared" si="0"/>
        <v>1334</v>
      </c>
    </row>
    <row r="13" spans="1:14" x14ac:dyDescent="0.25">
      <c r="A13" s="38">
        <v>10</v>
      </c>
      <c r="B13" s="39" t="s">
        <v>21</v>
      </c>
      <c r="C13" s="62">
        <v>491</v>
      </c>
      <c r="D13" s="65">
        <v>995</v>
      </c>
      <c r="E13" s="152">
        <v>857</v>
      </c>
      <c r="F13" s="65">
        <v>972</v>
      </c>
      <c r="G13" s="62">
        <v>514</v>
      </c>
      <c r="H13" s="65">
        <v>1359</v>
      </c>
      <c r="I13" s="152">
        <v>1124</v>
      </c>
      <c r="J13" s="71">
        <v>1124</v>
      </c>
      <c r="K13" s="152">
        <v>854</v>
      </c>
      <c r="L13" s="65">
        <v>597</v>
      </c>
      <c r="M13" s="152">
        <v>669</v>
      </c>
      <c r="N13" s="71">
        <f t="shared" si="0"/>
        <v>9556</v>
      </c>
    </row>
    <row r="14" spans="1:14" x14ac:dyDescent="0.25">
      <c r="A14" s="38">
        <v>11</v>
      </c>
      <c r="B14" s="39" t="s">
        <v>22</v>
      </c>
      <c r="C14" s="62">
        <v>0</v>
      </c>
      <c r="D14" s="69">
        <v>4</v>
      </c>
      <c r="E14" s="62">
        <v>0</v>
      </c>
      <c r="F14" s="69">
        <v>0</v>
      </c>
      <c r="G14" s="62">
        <v>0</v>
      </c>
      <c r="H14" s="40">
        <v>0</v>
      </c>
      <c r="I14" s="62">
        <v>0</v>
      </c>
      <c r="J14" s="39">
        <v>0</v>
      </c>
      <c r="K14" s="62">
        <v>0</v>
      </c>
      <c r="L14" s="69">
        <v>0</v>
      </c>
      <c r="M14" s="62">
        <v>0</v>
      </c>
      <c r="N14" s="39">
        <f t="shared" si="0"/>
        <v>4</v>
      </c>
    </row>
    <row r="15" spans="1:14" x14ac:dyDescent="0.25">
      <c r="A15" s="38">
        <v>12</v>
      </c>
      <c r="B15" s="39" t="s">
        <v>23</v>
      </c>
      <c r="C15" s="62">
        <v>0</v>
      </c>
      <c r="D15" s="69">
        <v>0</v>
      </c>
      <c r="E15" s="62">
        <v>0</v>
      </c>
      <c r="F15" s="69">
        <v>0</v>
      </c>
      <c r="G15" s="62">
        <v>0</v>
      </c>
      <c r="H15" s="40">
        <v>0</v>
      </c>
      <c r="I15" s="62">
        <v>0</v>
      </c>
      <c r="J15" s="39">
        <v>0</v>
      </c>
      <c r="K15" s="62">
        <v>0</v>
      </c>
      <c r="L15" s="69">
        <v>0</v>
      </c>
      <c r="M15" s="62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62">
        <v>23</v>
      </c>
      <c r="D16" s="69">
        <v>16</v>
      </c>
      <c r="E16" s="62">
        <v>25</v>
      </c>
      <c r="F16" s="65">
        <v>17</v>
      </c>
      <c r="G16" s="62">
        <v>0</v>
      </c>
      <c r="H16" s="69">
        <v>13</v>
      </c>
      <c r="I16" s="62">
        <v>0</v>
      </c>
      <c r="J16" s="39">
        <v>22</v>
      </c>
      <c r="K16" s="62">
        <v>15</v>
      </c>
      <c r="L16" s="69">
        <v>2</v>
      </c>
      <c r="M16" s="62">
        <v>41</v>
      </c>
      <c r="N16" s="39">
        <f t="shared" si="0"/>
        <v>174</v>
      </c>
    </row>
    <row r="17" spans="1:14" x14ac:dyDescent="0.25">
      <c r="A17" s="38">
        <v>14</v>
      </c>
      <c r="B17" s="39" t="s">
        <v>25</v>
      </c>
      <c r="C17" s="62">
        <v>0</v>
      </c>
      <c r="D17" s="69">
        <v>0</v>
      </c>
      <c r="E17" s="62">
        <v>0</v>
      </c>
      <c r="F17" s="69">
        <v>0</v>
      </c>
      <c r="G17" s="62">
        <v>0</v>
      </c>
      <c r="H17" s="69">
        <v>0</v>
      </c>
      <c r="I17" s="62">
        <v>0</v>
      </c>
      <c r="J17" s="39">
        <v>0</v>
      </c>
      <c r="K17" s="62">
        <v>0</v>
      </c>
      <c r="L17" s="69">
        <v>0</v>
      </c>
      <c r="M17" s="62">
        <v>0</v>
      </c>
      <c r="N17" s="39">
        <f t="shared" si="0"/>
        <v>0</v>
      </c>
    </row>
    <row r="18" spans="1:14" x14ac:dyDescent="0.25">
      <c r="A18" s="38">
        <v>15</v>
      </c>
      <c r="B18" s="39" t="s">
        <v>26</v>
      </c>
      <c r="C18" s="62">
        <v>3</v>
      </c>
      <c r="D18" s="69">
        <v>1</v>
      </c>
      <c r="E18" s="62">
        <v>0</v>
      </c>
      <c r="F18" s="69">
        <v>0</v>
      </c>
      <c r="G18" s="62">
        <v>0</v>
      </c>
      <c r="H18" s="69">
        <v>0</v>
      </c>
      <c r="I18" s="62">
        <v>0</v>
      </c>
      <c r="J18" s="39">
        <v>0</v>
      </c>
      <c r="K18" s="62">
        <v>0</v>
      </c>
      <c r="L18" s="69">
        <v>0</v>
      </c>
      <c r="M18" s="62">
        <v>0</v>
      </c>
      <c r="N18" s="39">
        <f t="shared" si="0"/>
        <v>4</v>
      </c>
    </row>
    <row r="19" spans="1:14" x14ac:dyDescent="0.25">
      <c r="A19" s="38">
        <v>16</v>
      </c>
      <c r="B19" s="39" t="s">
        <v>27</v>
      </c>
      <c r="C19" s="62">
        <v>1</v>
      </c>
      <c r="D19" s="69">
        <v>1</v>
      </c>
      <c r="E19" s="62">
        <v>4</v>
      </c>
      <c r="F19" s="69">
        <v>0</v>
      </c>
      <c r="G19" s="62">
        <v>0</v>
      </c>
      <c r="H19" s="40">
        <v>1</v>
      </c>
      <c r="I19" s="62">
        <v>0</v>
      </c>
      <c r="J19" s="39">
        <v>3</v>
      </c>
      <c r="K19" s="62">
        <v>0</v>
      </c>
      <c r="L19" s="69">
        <v>0</v>
      </c>
      <c r="M19" s="62">
        <v>0</v>
      </c>
      <c r="N19" s="39">
        <f t="shared" si="0"/>
        <v>10</v>
      </c>
    </row>
    <row r="20" spans="1:14" x14ac:dyDescent="0.25">
      <c r="A20" s="38">
        <v>17</v>
      </c>
      <c r="B20" s="39" t="s">
        <v>28</v>
      </c>
      <c r="C20" s="62">
        <v>0</v>
      </c>
      <c r="D20" s="69">
        <v>0</v>
      </c>
      <c r="E20" s="62">
        <v>0</v>
      </c>
      <c r="F20" s="69">
        <v>0</v>
      </c>
      <c r="G20" s="62">
        <v>7</v>
      </c>
      <c r="H20" s="40">
        <v>0</v>
      </c>
      <c r="I20" s="62">
        <v>0</v>
      </c>
      <c r="J20" s="39">
        <v>0</v>
      </c>
      <c r="K20" s="62">
        <v>0</v>
      </c>
      <c r="L20" s="69">
        <v>0</v>
      </c>
      <c r="M20" s="62">
        <v>0</v>
      </c>
      <c r="N20" s="39">
        <f t="shared" si="0"/>
        <v>7</v>
      </c>
    </row>
    <row r="21" spans="1:14" ht="15.75" thickBot="1" x14ac:dyDescent="0.3">
      <c r="A21" s="41">
        <v>18</v>
      </c>
      <c r="B21" s="42" t="s">
        <v>29</v>
      </c>
      <c r="C21" s="183">
        <v>71</v>
      </c>
      <c r="D21" s="160">
        <v>318</v>
      </c>
      <c r="E21" s="183">
        <v>47</v>
      </c>
      <c r="F21" s="151">
        <v>142</v>
      </c>
      <c r="G21" s="183">
        <v>0</v>
      </c>
      <c r="H21" s="160">
        <v>156</v>
      </c>
      <c r="I21" s="183">
        <v>25</v>
      </c>
      <c r="J21" s="42">
        <v>39</v>
      </c>
      <c r="K21" s="183">
        <v>98</v>
      </c>
      <c r="L21" s="160">
        <v>31</v>
      </c>
      <c r="M21" s="183">
        <v>52</v>
      </c>
      <c r="N21" s="155">
        <f>SUM(C21:M21)</f>
        <v>979</v>
      </c>
    </row>
    <row r="22" spans="1:14" ht="15.75" thickBot="1" x14ac:dyDescent="0.3">
      <c r="A22" s="43"/>
      <c r="B22" s="44" t="s">
        <v>37</v>
      </c>
      <c r="C22" s="63">
        <f t="shared" ref="C22:M22" si="1">SUM(C4:C21)</f>
        <v>1031</v>
      </c>
      <c r="D22" s="49">
        <f t="shared" si="1"/>
        <v>2332</v>
      </c>
      <c r="E22" s="91">
        <f t="shared" si="1"/>
        <v>1459</v>
      </c>
      <c r="F22" s="49">
        <f t="shared" si="1"/>
        <v>1991</v>
      </c>
      <c r="G22" s="64">
        <f t="shared" si="1"/>
        <v>626</v>
      </c>
      <c r="H22" s="49">
        <f t="shared" si="1"/>
        <v>3400</v>
      </c>
      <c r="I22" s="63">
        <f t="shared" si="1"/>
        <v>1301</v>
      </c>
      <c r="J22" s="49">
        <f t="shared" si="1"/>
        <v>1813</v>
      </c>
      <c r="K22" s="91">
        <f>SUM(K4:K21)</f>
        <v>1371</v>
      </c>
      <c r="L22" s="49">
        <f t="shared" si="1"/>
        <v>778</v>
      </c>
      <c r="M22" s="91">
        <f t="shared" si="1"/>
        <v>1139</v>
      </c>
      <c r="N22" s="46">
        <f>SUM(C22:M22)</f>
        <v>17241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56" t="s">
        <v>31</v>
      </c>
      <c r="B24" s="357"/>
      <c r="C24" s="55">
        <f>C22/N22</f>
        <v>5.9799315584942871E-2</v>
      </c>
      <c r="D24" s="54">
        <f>D22/N22</f>
        <v>0.13525897569746534</v>
      </c>
      <c r="E24" s="55">
        <f>E22/N22</f>
        <v>8.4623861724957949E-2</v>
      </c>
      <c r="F24" s="54">
        <f>F22/N22</f>
        <v>0.11548054057189258</v>
      </c>
      <c r="G24" s="55">
        <f>G22/N22</f>
        <v>3.630879879357346E-2</v>
      </c>
      <c r="H24" s="54">
        <f>H22/N22</f>
        <v>0.19720433849544691</v>
      </c>
      <c r="I24" s="55">
        <f>I22/N22</f>
        <v>7.5459660112522475E-2</v>
      </c>
      <c r="J24" s="54">
        <f>J22/N22</f>
        <v>0.10515631343889566</v>
      </c>
      <c r="K24" s="55">
        <f>K22/N22</f>
        <v>7.9519749434487558E-2</v>
      </c>
      <c r="L24" s="54">
        <f>L22/N22</f>
        <v>4.5124992749840498E-2</v>
      </c>
      <c r="M24" s="55">
        <f>M22/N22</f>
        <v>6.6063453395974706E-2</v>
      </c>
      <c r="N24" s="54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customHeight="1" thickBot="1" x14ac:dyDescent="0.3">
      <c r="A26" s="327" t="s">
        <v>0</v>
      </c>
      <c r="B26" s="333" t="s">
        <v>1</v>
      </c>
      <c r="C26" s="339" t="s">
        <v>90</v>
      </c>
      <c r="D26" s="365"/>
      <c r="E26" s="365"/>
      <c r="F26" s="365"/>
      <c r="G26" s="341"/>
      <c r="H26" s="33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8"/>
      <c r="B27" s="334"/>
      <c r="C27" s="238" t="s">
        <v>11</v>
      </c>
      <c r="D27" s="255" t="s">
        <v>32</v>
      </c>
      <c r="E27" s="238" t="s">
        <v>7</v>
      </c>
      <c r="F27" s="255" t="s">
        <v>9</v>
      </c>
      <c r="G27" s="238" t="s">
        <v>4</v>
      </c>
      <c r="H27" s="342"/>
      <c r="I27" s="1"/>
      <c r="J27" s="104"/>
      <c r="K27" s="360" t="s">
        <v>33</v>
      </c>
      <c r="L27" s="361"/>
      <c r="M27" s="145">
        <f>N22</f>
        <v>17241</v>
      </c>
      <c r="N27" s="146">
        <f>M27/M29</f>
        <v>0.97461842849067271</v>
      </c>
    </row>
    <row r="28" spans="1:14" ht="15.75" thickBot="1" x14ac:dyDescent="0.3">
      <c r="A28" s="26">
        <v>19</v>
      </c>
      <c r="B28" s="167" t="s">
        <v>34</v>
      </c>
      <c r="C28" s="250">
        <f>49+60</f>
        <v>109</v>
      </c>
      <c r="D28" s="57">
        <f>262+36</f>
        <v>298</v>
      </c>
      <c r="E28" s="256">
        <f>17+3</f>
        <v>20</v>
      </c>
      <c r="F28" s="254">
        <f>14+8</f>
        <v>22</v>
      </c>
      <c r="G28" s="144">
        <v>0</v>
      </c>
      <c r="H28" s="57">
        <f>SUM(C28:G28)</f>
        <v>449</v>
      </c>
      <c r="I28" s="1"/>
      <c r="J28" s="104"/>
      <c r="K28" s="358" t="s">
        <v>34</v>
      </c>
      <c r="L28" s="359"/>
      <c r="M28" s="144">
        <f>H28</f>
        <v>449</v>
      </c>
      <c r="N28" s="147">
        <f>M28/M29</f>
        <v>2.5381571509327305E-2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45" t="s">
        <v>3</v>
      </c>
      <c r="L29" s="346"/>
      <c r="M29" s="148">
        <f>M27+M28</f>
        <v>17690</v>
      </c>
      <c r="N29" s="149">
        <f>M29/M29</f>
        <v>1</v>
      </c>
    </row>
    <row r="30" spans="1:14" ht="15.75" thickBot="1" x14ac:dyDescent="0.3">
      <c r="A30" s="321" t="s">
        <v>35</v>
      </c>
      <c r="B30" s="322"/>
      <c r="C30" s="27">
        <f>C28/H28</f>
        <v>0.24276169265033407</v>
      </c>
      <c r="D30" s="105">
        <f>D28/H28</f>
        <v>0.66369710467706011</v>
      </c>
      <c r="E30" s="27">
        <f>E28/H28</f>
        <v>4.4543429844097995E-2</v>
      </c>
      <c r="F30" s="105">
        <f>F28/H28</f>
        <v>4.8997772828507792E-2</v>
      </c>
      <c r="G30" s="27">
        <f>G28/H28</f>
        <v>0</v>
      </c>
      <c r="H30" s="105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A30:B30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7109375" customWidth="1"/>
    <col min="2" max="2" width="27.85546875" customWidth="1"/>
  </cols>
  <sheetData>
    <row r="1" spans="1:14" ht="37.5" customHeight="1" thickBot="1" x14ac:dyDescent="0.3">
      <c r="A1" s="31"/>
      <c r="B1" s="31"/>
      <c r="C1" s="347" t="s">
        <v>100</v>
      </c>
      <c r="D1" s="348"/>
      <c r="E1" s="348"/>
      <c r="F1" s="348"/>
      <c r="G1" s="348"/>
      <c r="H1" s="348"/>
      <c r="I1" s="348"/>
      <c r="J1" s="349"/>
      <c r="K1" s="349"/>
      <c r="L1" s="31"/>
      <c r="M1" s="31"/>
      <c r="N1" s="219" t="s">
        <v>36</v>
      </c>
    </row>
    <row r="2" spans="1:14" ht="15.75" thickBot="1" x14ac:dyDescent="0.3">
      <c r="A2" s="350" t="s">
        <v>0</v>
      </c>
      <c r="B2" s="352" t="s">
        <v>1</v>
      </c>
      <c r="C2" s="376" t="s">
        <v>2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43" t="s">
        <v>3</v>
      </c>
    </row>
    <row r="3" spans="1:14" ht="15.75" thickBot="1" x14ac:dyDescent="0.3">
      <c r="A3" s="351"/>
      <c r="B3" s="353"/>
      <c r="C3" s="85" t="s">
        <v>69</v>
      </c>
      <c r="D3" s="35" t="s">
        <v>4</v>
      </c>
      <c r="E3" s="34" t="s">
        <v>5</v>
      </c>
      <c r="F3" s="35" t="s">
        <v>6</v>
      </c>
      <c r="G3" s="34" t="s">
        <v>7</v>
      </c>
      <c r="H3" s="35" t="s">
        <v>8</v>
      </c>
      <c r="I3" s="23" t="s">
        <v>95</v>
      </c>
      <c r="J3" s="35" t="s">
        <v>9</v>
      </c>
      <c r="K3" s="83" t="s">
        <v>38</v>
      </c>
      <c r="L3" s="24" t="s">
        <v>93</v>
      </c>
      <c r="M3" s="60" t="s">
        <v>11</v>
      </c>
      <c r="N3" s="344"/>
    </row>
    <row r="4" spans="1:14" x14ac:dyDescent="0.25">
      <c r="A4" s="36">
        <v>1</v>
      </c>
      <c r="B4" s="37" t="s">
        <v>12</v>
      </c>
      <c r="C4" s="150">
        <v>3969</v>
      </c>
      <c r="D4" s="87">
        <v>12938</v>
      </c>
      <c r="E4" s="150">
        <v>11295</v>
      </c>
      <c r="F4" s="87">
        <v>7796</v>
      </c>
      <c r="G4" s="150">
        <v>5119</v>
      </c>
      <c r="H4" s="87">
        <v>12201</v>
      </c>
      <c r="I4" s="150">
        <v>2185</v>
      </c>
      <c r="J4" s="87">
        <v>7687</v>
      </c>
      <c r="K4" s="150">
        <v>1520</v>
      </c>
      <c r="L4" s="87">
        <v>1563</v>
      </c>
      <c r="M4" s="185">
        <v>5020</v>
      </c>
      <c r="N4" s="154">
        <f t="shared" ref="N4:N21" si="0">SUM(C4:M4)</f>
        <v>71293</v>
      </c>
    </row>
    <row r="5" spans="1:14" x14ac:dyDescent="0.25">
      <c r="A5" s="38">
        <v>2</v>
      </c>
      <c r="B5" s="39" t="s">
        <v>13</v>
      </c>
      <c r="C5" s="68">
        <v>0</v>
      </c>
      <c r="D5" s="65">
        <v>3957</v>
      </c>
      <c r="E5" s="68">
        <v>270</v>
      </c>
      <c r="F5" s="69">
        <v>490</v>
      </c>
      <c r="G5" s="68">
        <v>0</v>
      </c>
      <c r="H5" s="65">
        <v>7813</v>
      </c>
      <c r="I5" s="68">
        <v>0</v>
      </c>
      <c r="J5" s="69">
        <v>370</v>
      </c>
      <c r="K5" s="68">
        <v>0</v>
      </c>
      <c r="L5" s="69">
        <v>68</v>
      </c>
      <c r="M5" s="62">
        <v>0</v>
      </c>
      <c r="N5" s="71">
        <f t="shared" si="0"/>
        <v>12968</v>
      </c>
    </row>
    <row r="6" spans="1:14" x14ac:dyDescent="0.25">
      <c r="A6" s="38">
        <v>3</v>
      </c>
      <c r="B6" s="39" t="s">
        <v>14</v>
      </c>
      <c r="C6" s="80">
        <v>10269</v>
      </c>
      <c r="D6" s="65">
        <v>29620</v>
      </c>
      <c r="E6" s="80">
        <v>9998</v>
      </c>
      <c r="F6" s="65">
        <v>17800</v>
      </c>
      <c r="G6" s="80">
        <v>7453</v>
      </c>
      <c r="H6" s="65">
        <v>31198</v>
      </c>
      <c r="I6" s="80">
        <v>4751</v>
      </c>
      <c r="J6" s="65">
        <v>18519</v>
      </c>
      <c r="K6" s="80">
        <v>23355</v>
      </c>
      <c r="L6" s="65">
        <v>6509</v>
      </c>
      <c r="M6" s="152">
        <v>19723</v>
      </c>
      <c r="N6" s="71">
        <f t="shared" si="0"/>
        <v>179195</v>
      </c>
    </row>
    <row r="7" spans="1:14" x14ac:dyDescent="0.25">
      <c r="A7" s="38">
        <v>4</v>
      </c>
      <c r="B7" s="39" t="s">
        <v>15</v>
      </c>
      <c r="C7" s="68">
        <v>0</v>
      </c>
      <c r="D7" s="69">
        <v>0</v>
      </c>
      <c r="E7" s="68">
        <v>0</v>
      </c>
      <c r="F7" s="69">
        <v>0</v>
      </c>
      <c r="G7" s="68">
        <v>0</v>
      </c>
      <c r="H7" s="69">
        <v>0</v>
      </c>
      <c r="I7" s="68">
        <v>0</v>
      </c>
      <c r="J7" s="69">
        <v>0</v>
      </c>
      <c r="K7" s="68">
        <v>0</v>
      </c>
      <c r="L7" s="69">
        <v>0</v>
      </c>
      <c r="M7" s="62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8">
        <v>0</v>
      </c>
      <c r="D8" s="69">
        <v>0</v>
      </c>
      <c r="E8" s="68">
        <v>0</v>
      </c>
      <c r="F8" s="69">
        <v>0</v>
      </c>
      <c r="G8" s="80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2">
        <v>0</v>
      </c>
      <c r="N8" s="71">
        <f t="shared" si="0"/>
        <v>0</v>
      </c>
    </row>
    <row r="9" spans="1:14" x14ac:dyDescent="0.25">
      <c r="A9" s="38">
        <v>6</v>
      </c>
      <c r="B9" s="39" t="s">
        <v>17</v>
      </c>
      <c r="C9" s="68">
        <v>0</v>
      </c>
      <c r="D9" s="65">
        <v>0</v>
      </c>
      <c r="E9" s="68">
        <v>0</v>
      </c>
      <c r="F9" s="69">
        <v>0</v>
      </c>
      <c r="G9" s="68">
        <v>0</v>
      </c>
      <c r="H9" s="65">
        <v>0</v>
      </c>
      <c r="I9" s="68">
        <v>0</v>
      </c>
      <c r="J9" s="69">
        <v>0</v>
      </c>
      <c r="K9" s="68">
        <v>0</v>
      </c>
      <c r="L9" s="69">
        <v>0</v>
      </c>
      <c r="M9" s="62">
        <v>0</v>
      </c>
      <c r="N9" s="71">
        <f t="shared" si="0"/>
        <v>0</v>
      </c>
    </row>
    <row r="10" spans="1:14" x14ac:dyDescent="0.25">
      <c r="A10" s="38">
        <v>7</v>
      </c>
      <c r="B10" s="39" t="s">
        <v>18</v>
      </c>
      <c r="C10" s="68">
        <v>625</v>
      </c>
      <c r="D10" s="65">
        <v>43</v>
      </c>
      <c r="E10" s="68">
        <v>30</v>
      </c>
      <c r="F10" s="69">
        <v>70</v>
      </c>
      <c r="G10" s="80">
        <v>0</v>
      </c>
      <c r="H10" s="69">
        <v>0</v>
      </c>
      <c r="I10" s="68">
        <v>0</v>
      </c>
      <c r="J10" s="69">
        <v>965</v>
      </c>
      <c r="K10" s="68">
        <v>0</v>
      </c>
      <c r="L10" s="69">
        <v>0</v>
      </c>
      <c r="M10" s="62">
        <v>0</v>
      </c>
      <c r="N10" s="71">
        <f t="shared" si="0"/>
        <v>1733</v>
      </c>
    </row>
    <row r="11" spans="1:14" x14ac:dyDescent="0.25">
      <c r="A11" s="38">
        <v>8</v>
      </c>
      <c r="B11" s="39" t="s">
        <v>19</v>
      </c>
      <c r="C11" s="80">
        <v>19921</v>
      </c>
      <c r="D11" s="65">
        <v>25419</v>
      </c>
      <c r="E11" s="80">
        <v>4602</v>
      </c>
      <c r="F11" s="65">
        <v>7683</v>
      </c>
      <c r="G11" s="80">
        <v>2017</v>
      </c>
      <c r="H11" s="65">
        <v>9129</v>
      </c>
      <c r="I11" s="68">
        <v>494</v>
      </c>
      <c r="J11" s="65">
        <v>23329</v>
      </c>
      <c r="K11" s="80">
        <v>6412</v>
      </c>
      <c r="L11" s="65">
        <v>623</v>
      </c>
      <c r="M11" s="152">
        <v>667</v>
      </c>
      <c r="N11" s="71">
        <f t="shared" si="0"/>
        <v>100296</v>
      </c>
    </row>
    <row r="12" spans="1:14" x14ac:dyDescent="0.25">
      <c r="A12" s="38">
        <v>9</v>
      </c>
      <c r="B12" s="39" t="s">
        <v>20</v>
      </c>
      <c r="C12" s="80">
        <v>61789</v>
      </c>
      <c r="D12" s="65">
        <v>12592</v>
      </c>
      <c r="E12" s="80">
        <v>11777</v>
      </c>
      <c r="F12" s="65">
        <v>13863</v>
      </c>
      <c r="G12" s="80">
        <v>13079</v>
      </c>
      <c r="H12" s="65">
        <v>6507</v>
      </c>
      <c r="I12" s="68">
        <v>1755</v>
      </c>
      <c r="J12" s="65">
        <v>4469</v>
      </c>
      <c r="K12" s="80">
        <v>6845</v>
      </c>
      <c r="L12" s="65">
        <v>1732</v>
      </c>
      <c r="M12" s="152">
        <v>1543</v>
      </c>
      <c r="N12" s="71">
        <f t="shared" si="0"/>
        <v>135951</v>
      </c>
    </row>
    <row r="13" spans="1:14" x14ac:dyDescent="0.25">
      <c r="A13" s="38">
        <v>10</v>
      </c>
      <c r="B13" s="39" t="s">
        <v>21</v>
      </c>
      <c r="C13" s="80">
        <v>73516</v>
      </c>
      <c r="D13" s="65">
        <v>330146</v>
      </c>
      <c r="E13" s="80">
        <v>126927</v>
      </c>
      <c r="F13" s="65">
        <v>178855</v>
      </c>
      <c r="G13" s="80">
        <v>156285</v>
      </c>
      <c r="H13" s="65">
        <v>189306</v>
      </c>
      <c r="I13" s="80">
        <v>137769</v>
      </c>
      <c r="J13" s="65">
        <v>147588</v>
      </c>
      <c r="K13" s="80">
        <v>183608</v>
      </c>
      <c r="L13" s="65">
        <v>146003</v>
      </c>
      <c r="M13" s="152">
        <v>117885</v>
      </c>
      <c r="N13" s="71">
        <f t="shared" si="0"/>
        <v>1787888</v>
      </c>
    </row>
    <row r="14" spans="1:14" x14ac:dyDescent="0.25">
      <c r="A14" s="38">
        <v>11</v>
      </c>
      <c r="B14" s="39" t="s">
        <v>22</v>
      </c>
      <c r="C14" s="68">
        <v>0</v>
      </c>
      <c r="D14" s="65">
        <v>13708</v>
      </c>
      <c r="E14" s="80">
        <v>0</v>
      </c>
      <c r="F14" s="69">
        <v>0</v>
      </c>
      <c r="G14" s="68">
        <v>0</v>
      </c>
      <c r="H14" s="69">
        <v>0</v>
      </c>
      <c r="I14" s="68">
        <v>0</v>
      </c>
      <c r="J14" s="65">
        <v>0</v>
      </c>
      <c r="K14" s="68">
        <v>0</v>
      </c>
      <c r="L14" s="69">
        <v>0</v>
      </c>
      <c r="M14" s="62">
        <v>0</v>
      </c>
      <c r="N14" s="71">
        <f t="shared" si="0"/>
        <v>13708</v>
      </c>
    </row>
    <row r="15" spans="1:14" x14ac:dyDescent="0.25">
      <c r="A15" s="38">
        <v>12</v>
      </c>
      <c r="B15" s="39" t="s">
        <v>23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0</v>
      </c>
      <c r="I15" s="68">
        <v>0</v>
      </c>
      <c r="J15" s="69">
        <v>0</v>
      </c>
      <c r="K15" s="68">
        <v>0</v>
      </c>
      <c r="L15" s="69">
        <v>0</v>
      </c>
      <c r="M15" s="62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68">
        <v>316</v>
      </c>
      <c r="D16" s="65">
        <v>3622</v>
      </c>
      <c r="E16" s="80">
        <v>790</v>
      </c>
      <c r="F16" s="65">
        <v>15317</v>
      </c>
      <c r="G16" s="80">
        <v>8287</v>
      </c>
      <c r="H16" s="65">
        <v>1436</v>
      </c>
      <c r="I16" s="68">
        <v>0</v>
      </c>
      <c r="J16" s="65">
        <v>14454</v>
      </c>
      <c r="K16" s="80">
        <v>5124</v>
      </c>
      <c r="L16" s="69">
        <v>180</v>
      </c>
      <c r="M16" s="152">
        <v>1726</v>
      </c>
      <c r="N16" s="71">
        <f t="shared" si="0"/>
        <v>51252</v>
      </c>
    </row>
    <row r="17" spans="1:14" x14ac:dyDescent="0.25">
      <c r="A17" s="38">
        <v>14</v>
      </c>
      <c r="B17" s="39" t="s">
        <v>25</v>
      </c>
      <c r="C17" s="68">
        <v>0</v>
      </c>
      <c r="D17" s="65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2">
        <v>0</v>
      </c>
      <c r="N17" s="71">
        <f t="shared" si="0"/>
        <v>0</v>
      </c>
    </row>
    <row r="18" spans="1:14" x14ac:dyDescent="0.25">
      <c r="A18" s="38">
        <v>15</v>
      </c>
      <c r="B18" s="39" t="s">
        <v>26</v>
      </c>
      <c r="C18" s="80">
        <v>706</v>
      </c>
      <c r="D18" s="69">
        <v>132</v>
      </c>
      <c r="E18" s="68">
        <v>0</v>
      </c>
      <c r="F18" s="69">
        <v>0</v>
      </c>
      <c r="G18" s="68">
        <v>0</v>
      </c>
      <c r="H18" s="69">
        <v>0</v>
      </c>
      <c r="I18" s="68">
        <v>0</v>
      </c>
      <c r="J18" s="69">
        <v>0</v>
      </c>
      <c r="K18" s="68">
        <v>0</v>
      </c>
      <c r="L18" s="69">
        <v>0</v>
      </c>
      <c r="M18" s="62">
        <v>0</v>
      </c>
      <c r="N18" s="71">
        <f t="shared" si="0"/>
        <v>838</v>
      </c>
    </row>
    <row r="19" spans="1:14" x14ac:dyDescent="0.25">
      <c r="A19" s="38">
        <v>16</v>
      </c>
      <c r="B19" s="39" t="s">
        <v>27</v>
      </c>
      <c r="C19" s="80">
        <v>177</v>
      </c>
      <c r="D19" s="65">
        <v>51</v>
      </c>
      <c r="E19" s="68">
        <v>385</v>
      </c>
      <c r="F19" s="69">
        <v>0</v>
      </c>
      <c r="G19" s="68">
        <v>0</v>
      </c>
      <c r="H19" s="69">
        <v>35</v>
      </c>
      <c r="I19" s="68">
        <v>0</v>
      </c>
      <c r="J19" s="69">
        <v>827</v>
      </c>
      <c r="K19" s="68">
        <v>0</v>
      </c>
      <c r="L19" s="69">
        <v>0</v>
      </c>
      <c r="M19" s="62">
        <v>0</v>
      </c>
      <c r="N19" s="71">
        <f t="shared" si="0"/>
        <v>1475</v>
      </c>
    </row>
    <row r="20" spans="1:14" x14ac:dyDescent="0.25">
      <c r="A20" s="38">
        <v>17</v>
      </c>
      <c r="B20" s="39" t="s">
        <v>28</v>
      </c>
      <c r="C20" s="68">
        <v>0</v>
      </c>
      <c r="D20" s="69">
        <v>0</v>
      </c>
      <c r="E20" s="68">
        <v>0</v>
      </c>
      <c r="F20" s="69">
        <v>0</v>
      </c>
      <c r="G20" s="68">
        <v>0</v>
      </c>
      <c r="H20" s="69">
        <v>0</v>
      </c>
      <c r="I20" s="68">
        <v>0</v>
      </c>
      <c r="J20" s="69">
        <v>0</v>
      </c>
      <c r="K20" s="68">
        <v>0</v>
      </c>
      <c r="L20" s="69">
        <v>0</v>
      </c>
      <c r="M20" s="62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89">
        <v>2261</v>
      </c>
      <c r="D21" s="151">
        <v>9649</v>
      </c>
      <c r="E21" s="89">
        <v>2201</v>
      </c>
      <c r="F21" s="151">
        <v>2753</v>
      </c>
      <c r="G21" s="89">
        <v>0</v>
      </c>
      <c r="H21" s="151">
        <v>4179</v>
      </c>
      <c r="I21" s="81">
        <v>689</v>
      </c>
      <c r="J21" s="151">
        <v>3000</v>
      </c>
      <c r="K21" s="89">
        <v>1904</v>
      </c>
      <c r="L21" s="151">
        <v>2889</v>
      </c>
      <c r="M21" s="153">
        <v>718</v>
      </c>
      <c r="N21" s="155">
        <f t="shared" si="0"/>
        <v>30243</v>
      </c>
    </row>
    <row r="22" spans="1:14" ht="15.75" thickBot="1" x14ac:dyDescent="0.3">
      <c r="A22" s="43"/>
      <c r="B22" s="44" t="s">
        <v>30</v>
      </c>
      <c r="C22" s="48">
        <f t="shared" ref="C22:M22" si="1">SUM(C4:C21)</f>
        <v>173549</v>
      </c>
      <c r="D22" s="49">
        <f>SUM(D4:D21)</f>
        <v>441877</v>
      </c>
      <c r="E22" s="48">
        <f t="shared" si="1"/>
        <v>168275</v>
      </c>
      <c r="F22" s="49">
        <f t="shared" si="1"/>
        <v>244627</v>
      </c>
      <c r="G22" s="95">
        <f t="shared" si="1"/>
        <v>192240</v>
      </c>
      <c r="H22" s="49">
        <f t="shared" si="1"/>
        <v>261804</v>
      </c>
      <c r="I22" s="48">
        <f>SUM(I4:I21)</f>
        <v>147643</v>
      </c>
      <c r="J22" s="49">
        <f t="shared" si="1"/>
        <v>221208</v>
      </c>
      <c r="K22" s="95">
        <f t="shared" si="1"/>
        <v>228768</v>
      </c>
      <c r="L22" s="49">
        <f t="shared" si="1"/>
        <v>159567</v>
      </c>
      <c r="M22" s="63">
        <f t="shared" si="1"/>
        <v>147282</v>
      </c>
      <c r="N22" s="46">
        <f>SUM(N4:N21)</f>
        <v>2386840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56"/>
      <c r="J23" s="1"/>
      <c r="K23" s="1"/>
      <c r="L23" s="1"/>
      <c r="M23" s="1"/>
      <c r="N23" s="1"/>
    </row>
    <row r="24" spans="1:14" ht="15.75" thickBot="1" x14ac:dyDescent="0.3">
      <c r="A24" s="356" t="s">
        <v>31</v>
      </c>
      <c r="B24" s="357"/>
      <c r="C24" s="55">
        <f>C22/N22</f>
        <v>7.271078078128404E-2</v>
      </c>
      <c r="D24" s="54">
        <f>D22/N22</f>
        <v>0.18513054917799265</v>
      </c>
      <c r="E24" s="55">
        <f>E22/N22</f>
        <v>7.0501164719880674E-2</v>
      </c>
      <c r="F24" s="54">
        <f>F22/N22</f>
        <v>0.10248990296794087</v>
      </c>
      <c r="G24" s="55">
        <f>G22/N22</f>
        <v>8.0541636640914349E-2</v>
      </c>
      <c r="H24" s="54">
        <f>H22/N22</f>
        <v>0.10968644735298554</v>
      </c>
      <c r="I24" s="55">
        <f>I22/N22</f>
        <v>6.1857099763704314E-2</v>
      </c>
      <c r="J24" s="54">
        <f>J22/N22</f>
        <v>9.2678185383184467E-2</v>
      </c>
      <c r="K24" s="55">
        <f>K22/N22</f>
        <v>9.5845553116254131E-2</v>
      </c>
      <c r="L24" s="54">
        <f>L22/N22</f>
        <v>6.6852826331048582E-2</v>
      </c>
      <c r="M24" s="55">
        <f>M22/N22</f>
        <v>6.170585376481038E-2</v>
      </c>
      <c r="N24" s="54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27" t="s">
        <v>0</v>
      </c>
      <c r="B26" s="333" t="s">
        <v>1</v>
      </c>
      <c r="C26" s="339" t="s">
        <v>90</v>
      </c>
      <c r="D26" s="340"/>
      <c r="E26" s="340"/>
      <c r="F26" s="340"/>
      <c r="G26" s="341"/>
      <c r="H26" s="337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8"/>
      <c r="B27" s="334"/>
      <c r="C27" s="238" t="s">
        <v>11</v>
      </c>
      <c r="D27" s="166" t="s">
        <v>32</v>
      </c>
      <c r="E27" s="238" t="s">
        <v>7</v>
      </c>
      <c r="F27" s="166" t="s">
        <v>9</v>
      </c>
      <c r="G27" s="238" t="s">
        <v>4</v>
      </c>
      <c r="H27" s="342"/>
      <c r="I27" s="1"/>
      <c r="J27" s="104"/>
      <c r="K27" s="317" t="s">
        <v>33</v>
      </c>
      <c r="L27" s="318"/>
      <c r="M27" s="145">
        <f>N22</f>
        <v>2386840</v>
      </c>
      <c r="N27" s="146">
        <f>M27/M29</f>
        <v>0.98171550552277698</v>
      </c>
    </row>
    <row r="28" spans="1:14" ht="15.75" thickBot="1" x14ac:dyDescent="0.3">
      <c r="A28" s="26">
        <v>19</v>
      </c>
      <c r="B28" s="167" t="s">
        <v>34</v>
      </c>
      <c r="C28" s="144">
        <v>5462</v>
      </c>
      <c r="D28" s="57">
        <v>32930</v>
      </c>
      <c r="E28" s="144">
        <v>4062</v>
      </c>
      <c r="F28" s="254">
        <v>1919</v>
      </c>
      <c r="G28" s="144">
        <v>82</v>
      </c>
      <c r="H28" s="57">
        <f>SUM(C28:G28)</f>
        <v>44455</v>
      </c>
      <c r="I28" s="1"/>
      <c r="J28" s="104"/>
      <c r="K28" s="317" t="s">
        <v>34</v>
      </c>
      <c r="L28" s="318"/>
      <c r="M28" s="257">
        <f>H28</f>
        <v>44455</v>
      </c>
      <c r="N28" s="147">
        <f>M28/M29</f>
        <v>1.8284494477223044E-2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17" t="s">
        <v>3</v>
      </c>
      <c r="L29" s="318"/>
      <c r="M29" s="258">
        <f>M27+M28</f>
        <v>2431295</v>
      </c>
      <c r="N29" s="149">
        <f>M29/M29</f>
        <v>1</v>
      </c>
    </row>
    <row r="30" spans="1:14" ht="15.75" thickBot="1" x14ac:dyDescent="0.3">
      <c r="A30" s="321" t="s">
        <v>35</v>
      </c>
      <c r="B30" s="322"/>
      <c r="C30" s="27">
        <f>C28/H28</f>
        <v>0.12286581936790013</v>
      </c>
      <c r="D30" s="105">
        <f>D28/H28</f>
        <v>0.74074907209537733</v>
      </c>
      <c r="E30" s="27">
        <f>E28/H28</f>
        <v>9.1373298841525133E-2</v>
      </c>
      <c r="F30" s="105">
        <f>F28/H28</f>
        <v>4.3167247778652572E-2</v>
      </c>
      <c r="G30" s="27">
        <f>G28/H28</f>
        <v>1.8445619165448207E-3</v>
      </c>
      <c r="H30" s="105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N2:N3"/>
    <mergeCell ref="A24:B24"/>
    <mergeCell ref="C1:K1"/>
    <mergeCell ref="A2:A3"/>
    <mergeCell ref="B2:B3"/>
    <mergeCell ref="C2:M2"/>
    <mergeCell ref="K28:L28"/>
    <mergeCell ref="A30:B30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3.85546875" customWidth="1"/>
    <col min="2" max="2" width="27.85546875" customWidth="1"/>
  </cols>
  <sheetData>
    <row r="1" spans="1:14" ht="32.25" customHeight="1" thickBot="1" x14ac:dyDescent="0.3">
      <c r="A1" s="31"/>
      <c r="B1" s="31"/>
      <c r="C1" s="347" t="s">
        <v>101</v>
      </c>
      <c r="D1" s="348"/>
      <c r="E1" s="348"/>
      <c r="F1" s="348"/>
      <c r="G1" s="348"/>
      <c r="H1" s="348"/>
      <c r="I1" s="348"/>
      <c r="J1" s="349"/>
      <c r="K1" s="349"/>
      <c r="L1" s="31"/>
      <c r="M1" s="31"/>
      <c r="N1" s="66"/>
    </row>
    <row r="2" spans="1:14" ht="15.75" thickBot="1" x14ac:dyDescent="0.3">
      <c r="A2" s="350" t="s">
        <v>0</v>
      </c>
      <c r="B2" s="352" t="s">
        <v>1</v>
      </c>
      <c r="C2" s="377" t="s">
        <v>2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52" t="s">
        <v>3</v>
      </c>
    </row>
    <row r="3" spans="1:14" x14ac:dyDescent="0.25">
      <c r="A3" s="378"/>
      <c r="B3" s="380"/>
      <c r="C3" s="389" t="s">
        <v>69</v>
      </c>
      <c r="D3" s="382" t="s">
        <v>4</v>
      </c>
      <c r="E3" s="384" t="s">
        <v>5</v>
      </c>
      <c r="F3" s="382" t="s">
        <v>6</v>
      </c>
      <c r="G3" s="384" t="s">
        <v>7</v>
      </c>
      <c r="H3" s="382" t="s">
        <v>8</v>
      </c>
      <c r="I3" s="384" t="s">
        <v>95</v>
      </c>
      <c r="J3" s="352" t="s">
        <v>9</v>
      </c>
      <c r="K3" s="385" t="s">
        <v>38</v>
      </c>
      <c r="L3" s="352" t="s">
        <v>93</v>
      </c>
      <c r="M3" s="391" t="s">
        <v>11</v>
      </c>
      <c r="N3" s="387"/>
    </row>
    <row r="4" spans="1:14" ht="15.75" thickBot="1" x14ac:dyDescent="0.3">
      <c r="A4" s="379"/>
      <c r="B4" s="381"/>
      <c r="C4" s="390"/>
      <c r="D4" s="383"/>
      <c r="E4" s="379"/>
      <c r="F4" s="383"/>
      <c r="G4" s="379"/>
      <c r="H4" s="383"/>
      <c r="I4" s="379"/>
      <c r="J4" s="379"/>
      <c r="K4" s="386"/>
      <c r="L4" s="379"/>
      <c r="M4" s="392"/>
      <c r="N4" s="388"/>
    </row>
    <row r="5" spans="1:14" x14ac:dyDescent="0.25">
      <c r="A5" s="36">
        <v>1</v>
      </c>
      <c r="B5" s="37" t="s">
        <v>39</v>
      </c>
      <c r="C5" s="150">
        <v>6983</v>
      </c>
      <c r="D5" s="87">
        <v>11360</v>
      </c>
      <c r="E5" s="313">
        <v>8839</v>
      </c>
      <c r="F5" s="165">
        <v>8554</v>
      </c>
      <c r="G5" s="308">
        <v>12611</v>
      </c>
      <c r="H5" s="158">
        <v>10011</v>
      </c>
      <c r="I5" s="150">
        <v>6176</v>
      </c>
      <c r="J5" s="87">
        <v>11845</v>
      </c>
      <c r="K5" s="150">
        <v>9789</v>
      </c>
      <c r="L5" s="87">
        <v>9253</v>
      </c>
      <c r="M5" s="150">
        <v>6369</v>
      </c>
      <c r="N5" s="71">
        <f t="shared" ref="N5:N17" si="0">SUM(C5:M5)</f>
        <v>101790</v>
      </c>
    </row>
    <row r="6" spans="1:14" x14ac:dyDescent="0.25">
      <c r="A6" s="38">
        <v>2</v>
      </c>
      <c r="B6" s="39" t="s">
        <v>40</v>
      </c>
      <c r="C6" s="80">
        <v>745</v>
      </c>
      <c r="D6" s="65">
        <v>1502</v>
      </c>
      <c r="E6" s="307">
        <v>931</v>
      </c>
      <c r="F6" s="71">
        <v>1471</v>
      </c>
      <c r="G6" s="80">
        <v>1014</v>
      </c>
      <c r="H6" s="65">
        <v>1086</v>
      </c>
      <c r="I6" s="80">
        <v>528</v>
      </c>
      <c r="J6" s="65">
        <v>1484</v>
      </c>
      <c r="K6" s="80">
        <v>1113</v>
      </c>
      <c r="L6" s="65">
        <v>978</v>
      </c>
      <c r="M6" s="80">
        <v>754</v>
      </c>
      <c r="N6" s="71">
        <f t="shared" si="0"/>
        <v>11606</v>
      </c>
    </row>
    <row r="7" spans="1:14" x14ac:dyDescent="0.25">
      <c r="A7" s="38">
        <v>3</v>
      </c>
      <c r="B7" s="39" t="s">
        <v>41</v>
      </c>
      <c r="C7" s="68">
        <v>53</v>
      </c>
      <c r="D7" s="69">
        <v>77</v>
      </c>
      <c r="E7" s="314">
        <v>55</v>
      </c>
      <c r="F7" s="39">
        <v>54</v>
      </c>
      <c r="G7" s="79">
        <v>97</v>
      </c>
      <c r="H7" s="160">
        <v>217</v>
      </c>
      <c r="I7" s="68">
        <v>55</v>
      </c>
      <c r="J7" s="69">
        <v>136</v>
      </c>
      <c r="K7" s="68">
        <v>71</v>
      </c>
      <c r="L7" s="69">
        <v>115</v>
      </c>
      <c r="M7" s="68">
        <v>23</v>
      </c>
      <c r="N7" s="71">
        <f t="shared" si="0"/>
        <v>953</v>
      </c>
    </row>
    <row r="8" spans="1:14" x14ac:dyDescent="0.25">
      <c r="A8" s="38">
        <v>4</v>
      </c>
      <c r="B8" s="39" t="s">
        <v>42</v>
      </c>
      <c r="C8" s="68">
        <v>70</v>
      </c>
      <c r="D8" s="69">
        <v>66</v>
      </c>
      <c r="E8" s="314">
        <v>39</v>
      </c>
      <c r="F8" s="71">
        <v>65</v>
      </c>
      <c r="G8" s="68">
        <v>146</v>
      </c>
      <c r="H8" s="39">
        <v>49</v>
      </c>
      <c r="I8" s="68">
        <v>41</v>
      </c>
      <c r="J8" s="69">
        <v>67</v>
      </c>
      <c r="K8" s="80">
        <v>109</v>
      </c>
      <c r="L8" s="69">
        <v>68</v>
      </c>
      <c r="M8" s="68">
        <v>58</v>
      </c>
      <c r="N8" s="71">
        <f t="shared" si="0"/>
        <v>778</v>
      </c>
    </row>
    <row r="9" spans="1:14" x14ac:dyDescent="0.25">
      <c r="A9" s="38">
        <v>5</v>
      </c>
      <c r="B9" s="39" t="s">
        <v>43</v>
      </c>
      <c r="C9" s="68">
        <v>13</v>
      </c>
      <c r="D9" s="69">
        <v>21</v>
      </c>
      <c r="E9" s="314">
        <v>33</v>
      </c>
      <c r="F9" s="39">
        <v>10</v>
      </c>
      <c r="G9" s="80">
        <v>18</v>
      </c>
      <c r="H9" s="184">
        <v>9</v>
      </c>
      <c r="I9" s="68">
        <v>4</v>
      </c>
      <c r="J9" s="69">
        <v>15</v>
      </c>
      <c r="K9" s="81">
        <v>52</v>
      </c>
      <c r="L9" s="69">
        <v>18</v>
      </c>
      <c r="M9" s="68">
        <v>9</v>
      </c>
      <c r="N9" s="39">
        <f t="shared" si="0"/>
        <v>202</v>
      </c>
    </row>
    <row r="10" spans="1:14" x14ac:dyDescent="0.25">
      <c r="A10" s="38">
        <v>6</v>
      </c>
      <c r="B10" s="39" t="s">
        <v>44</v>
      </c>
      <c r="C10" s="80">
        <v>118</v>
      </c>
      <c r="D10" s="65">
        <v>177</v>
      </c>
      <c r="E10" s="307">
        <v>86</v>
      </c>
      <c r="F10" s="71">
        <v>211</v>
      </c>
      <c r="G10" s="68">
        <v>153</v>
      </c>
      <c r="H10" s="65">
        <v>169</v>
      </c>
      <c r="I10" s="68">
        <v>87</v>
      </c>
      <c r="J10" s="65">
        <v>190</v>
      </c>
      <c r="K10" s="80">
        <v>178</v>
      </c>
      <c r="L10" s="69">
        <v>113</v>
      </c>
      <c r="M10" s="80">
        <v>147</v>
      </c>
      <c r="N10" s="71">
        <f t="shared" si="0"/>
        <v>1629</v>
      </c>
    </row>
    <row r="11" spans="1:14" x14ac:dyDescent="0.25">
      <c r="A11" s="38">
        <v>7</v>
      </c>
      <c r="B11" s="39" t="s">
        <v>45</v>
      </c>
      <c r="C11" s="68">
        <v>199</v>
      </c>
      <c r="D11" s="65">
        <v>458</v>
      </c>
      <c r="E11" s="314">
        <v>196</v>
      </c>
      <c r="F11" s="39">
        <v>268</v>
      </c>
      <c r="G11" s="80">
        <v>197</v>
      </c>
      <c r="H11" s="69">
        <v>189</v>
      </c>
      <c r="I11" s="68">
        <v>102</v>
      </c>
      <c r="J11" s="65">
        <v>261</v>
      </c>
      <c r="K11" s="79">
        <v>312</v>
      </c>
      <c r="L11" s="69">
        <v>245</v>
      </c>
      <c r="M11" s="68">
        <v>185</v>
      </c>
      <c r="N11" s="71">
        <f t="shared" si="0"/>
        <v>2612</v>
      </c>
    </row>
    <row r="12" spans="1:14" x14ac:dyDescent="0.25">
      <c r="A12" s="38">
        <v>8</v>
      </c>
      <c r="B12" s="39" t="s">
        <v>46</v>
      </c>
      <c r="C12" s="68">
        <v>17</v>
      </c>
      <c r="D12" s="69">
        <v>29</v>
      </c>
      <c r="E12" s="314">
        <v>59</v>
      </c>
      <c r="F12" s="39">
        <v>28</v>
      </c>
      <c r="G12" s="68">
        <v>23</v>
      </c>
      <c r="H12" s="69">
        <v>37</v>
      </c>
      <c r="I12" s="68">
        <v>16</v>
      </c>
      <c r="J12" s="69">
        <v>80</v>
      </c>
      <c r="K12" s="68">
        <v>69</v>
      </c>
      <c r="L12" s="69">
        <v>36</v>
      </c>
      <c r="M12" s="68">
        <v>17</v>
      </c>
      <c r="N12" s="71">
        <f t="shared" si="0"/>
        <v>411</v>
      </c>
    </row>
    <row r="13" spans="1:14" ht="22.5" x14ac:dyDescent="0.25">
      <c r="A13" s="38">
        <v>9</v>
      </c>
      <c r="B13" s="67" t="s">
        <v>47</v>
      </c>
      <c r="C13" s="68">
        <v>0</v>
      </c>
      <c r="D13" s="69">
        <v>0</v>
      </c>
      <c r="E13" s="314">
        <v>0</v>
      </c>
      <c r="F13" s="3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9">
        <f t="shared" si="0"/>
        <v>0</v>
      </c>
    </row>
    <row r="14" spans="1:14" ht="22.5" x14ac:dyDescent="0.25">
      <c r="A14" s="38">
        <v>10</v>
      </c>
      <c r="B14" s="67" t="s">
        <v>48</v>
      </c>
      <c r="C14" s="68">
        <v>0</v>
      </c>
      <c r="D14" s="69">
        <v>0</v>
      </c>
      <c r="E14" s="314">
        <v>0</v>
      </c>
      <c r="F14" s="3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68">
        <v>0</v>
      </c>
      <c r="D15" s="69">
        <v>0</v>
      </c>
      <c r="E15" s="314">
        <v>0</v>
      </c>
      <c r="F15" s="39">
        <v>0</v>
      </c>
      <c r="G15" s="68">
        <v>0</v>
      </c>
      <c r="H15" s="69">
        <v>254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39">
        <f t="shared" si="0"/>
        <v>254</v>
      </c>
    </row>
    <row r="16" spans="1:14" ht="56.25" x14ac:dyDescent="0.25">
      <c r="A16" s="38">
        <v>12</v>
      </c>
      <c r="B16" s="67" t="s">
        <v>50</v>
      </c>
      <c r="C16" s="68">
        <v>0</v>
      </c>
      <c r="D16" s="69">
        <v>0</v>
      </c>
      <c r="E16" s="314">
        <v>0</v>
      </c>
      <c r="F16" s="3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9">
        <f>SUM(C16:M16)</f>
        <v>0</v>
      </c>
    </row>
    <row r="17" spans="1:14" ht="34.5" thickBot="1" x14ac:dyDescent="0.3">
      <c r="A17" s="38">
        <v>13</v>
      </c>
      <c r="B17" s="67" t="s">
        <v>51</v>
      </c>
      <c r="C17" s="68">
        <v>17</v>
      </c>
      <c r="D17" s="69">
        <v>0</v>
      </c>
      <c r="E17" s="314">
        <v>0</v>
      </c>
      <c r="F17" s="70">
        <v>0</v>
      </c>
      <c r="G17" s="309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9">
        <f t="shared" si="0"/>
        <v>17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8215</v>
      </c>
      <c r="D18" s="49">
        <f t="shared" si="1"/>
        <v>13690</v>
      </c>
      <c r="E18" s="48">
        <f t="shared" si="1"/>
        <v>10238</v>
      </c>
      <c r="F18" s="49">
        <f t="shared" si="1"/>
        <v>10661</v>
      </c>
      <c r="G18" s="48">
        <f>SUM(G5:G17)</f>
        <v>14259</v>
      </c>
      <c r="H18" s="49">
        <f t="shared" si="1"/>
        <v>12021</v>
      </c>
      <c r="I18" s="48">
        <f t="shared" si="1"/>
        <v>7009</v>
      </c>
      <c r="J18" s="49">
        <f t="shared" si="1"/>
        <v>14078</v>
      </c>
      <c r="K18" s="48">
        <f t="shared" si="1"/>
        <v>11693</v>
      </c>
      <c r="L18" s="49">
        <f t="shared" si="1"/>
        <v>10826</v>
      </c>
      <c r="M18" s="48">
        <f t="shared" si="1"/>
        <v>7562</v>
      </c>
      <c r="N18" s="46">
        <f>SUM(N5:N17)</f>
        <v>120252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56" t="s">
        <v>53</v>
      </c>
      <c r="B20" s="357"/>
      <c r="C20" s="55">
        <f>C18/N18</f>
        <v>6.8314872101919305E-2</v>
      </c>
      <c r="D20" s="54">
        <f>D18/N18</f>
        <v>0.11384426038652164</v>
      </c>
      <c r="E20" s="55">
        <f>E18/N18</f>
        <v>8.5137877124704789E-2</v>
      </c>
      <c r="F20" s="54">
        <f>F18/N18</f>
        <v>8.8655490137378168E-2</v>
      </c>
      <c r="G20" s="55">
        <f>G18/N18</f>
        <v>0.11857599042011775</v>
      </c>
      <c r="H20" s="54">
        <f>H18/N18</f>
        <v>9.996507334597346E-2</v>
      </c>
      <c r="I20" s="55">
        <f>I18/N18</f>
        <v>5.8285932874297307E-2</v>
      </c>
      <c r="J20" s="54">
        <f>J18/N18</f>
        <v>0.11707081794897382</v>
      </c>
      <c r="K20" s="55">
        <f>K18/N18</f>
        <v>9.7237467983900469E-2</v>
      </c>
      <c r="L20" s="54">
        <f>L18/N18</f>
        <v>9.0027608688420982E-2</v>
      </c>
      <c r="M20" s="55">
        <f>M18/N18</f>
        <v>6.2884608987792301E-2</v>
      </c>
      <c r="N20" s="54">
        <f>N18/N18</f>
        <v>1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4.42578125" customWidth="1"/>
    <col min="2" max="2" width="28.28515625" customWidth="1"/>
  </cols>
  <sheetData>
    <row r="1" spans="1:14" ht="29.25" customHeight="1" thickBot="1" x14ac:dyDescent="0.3">
      <c r="A1" s="31"/>
      <c r="B1" s="31"/>
      <c r="C1" s="347" t="s">
        <v>102</v>
      </c>
      <c r="D1" s="348"/>
      <c r="E1" s="348"/>
      <c r="F1" s="348"/>
      <c r="G1" s="348"/>
      <c r="H1" s="348"/>
      <c r="I1" s="348"/>
      <c r="J1" s="349"/>
      <c r="K1" s="349"/>
      <c r="L1" s="31"/>
      <c r="M1" s="31"/>
      <c r="N1" s="219" t="s">
        <v>52</v>
      </c>
    </row>
    <row r="2" spans="1:14" ht="15.75" thickBot="1" x14ac:dyDescent="0.3">
      <c r="A2" s="350" t="s">
        <v>0</v>
      </c>
      <c r="B2" s="352" t="s">
        <v>1</v>
      </c>
      <c r="C2" s="377" t="s">
        <v>2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52" t="s">
        <v>3</v>
      </c>
    </row>
    <row r="3" spans="1:14" x14ac:dyDescent="0.25">
      <c r="A3" s="378"/>
      <c r="B3" s="380"/>
      <c r="C3" s="398" t="s">
        <v>69</v>
      </c>
      <c r="D3" s="352" t="s">
        <v>4</v>
      </c>
      <c r="E3" s="384" t="s">
        <v>5</v>
      </c>
      <c r="F3" s="352" t="s">
        <v>6</v>
      </c>
      <c r="G3" s="384" t="s">
        <v>7</v>
      </c>
      <c r="H3" s="352" t="s">
        <v>8</v>
      </c>
      <c r="I3" s="384" t="s">
        <v>95</v>
      </c>
      <c r="J3" s="352" t="s">
        <v>9</v>
      </c>
      <c r="K3" s="395" t="s">
        <v>38</v>
      </c>
      <c r="L3" s="352" t="s">
        <v>93</v>
      </c>
      <c r="M3" s="384" t="s">
        <v>11</v>
      </c>
      <c r="N3" s="387"/>
    </row>
    <row r="4" spans="1:14" x14ac:dyDescent="0.25">
      <c r="A4" s="393"/>
      <c r="B4" s="388"/>
      <c r="C4" s="399"/>
      <c r="D4" s="388"/>
      <c r="E4" s="394"/>
      <c r="F4" s="388"/>
      <c r="G4" s="394"/>
      <c r="H4" s="388"/>
      <c r="I4" s="394"/>
      <c r="J4" s="388"/>
      <c r="K4" s="396"/>
      <c r="L4" s="388"/>
      <c r="M4" s="394"/>
      <c r="N4" s="388"/>
    </row>
    <row r="5" spans="1:14" ht="5.25" customHeight="1" thickBot="1" x14ac:dyDescent="0.3">
      <c r="A5" s="379"/>
      <c r="B5" s="381"/>
      <c r="C5" s="400"/>
      <c r="D5" s="379"/>
      <c r="E5" s="379"/>
      <c r="F5" s="379"/>
      <c r="G5" s="379"/>
      <c r="H5" s="379"/>
      <c r="I5" s="379"/>
      <c r="J5" s="379"/>
      <c r="K5" s="397"/>
      <c r="L5" s="379"/>
      <c r="M5" s="379"/>
      <c r="N5" s="381"/>
    </row>
    <row r="6" spans="1:14" x14ac:dyDescent="0.25">
      <c r="A6" s="36">
        <v>1</v>
      </c>
      <c r="B6" s="37" t="s">
        <v>39</v>
      </c>
      <c r="C6" s="79">
        <v>34792</v>
      </c>
      <c r="D6" s="87">
        <v>61267</v>
      </c>
      <c r="E6" s="150">
        <v>48353</v>
      </c>
      <c r="F6" s="165">
        <v>48177</v>
      </c>
      <c r="G6" s="186">
        <v>70604</v>
      </c>
      <c r="H6" s="165">
        <v>54097</v>
      </c>
      <c r="I6" s="186">
        <v>34416</v>
      </c>
      <c r="J6" s="165">
        <v>61800</v>
      </c>
      <c r="K6" s="186">
        <v>52091</v>
      </c>
      <c r="L6" s="165">
        <v>51257</v>
      </c>
      <c r="M6" s="186">
        <v>34326</v>
      </c>
      <c r="N6" s="154">
        <f t="shared" ref="N6:N16" si="0">SUM(C6:M6)</f>
        <v>551180</v>
      </c>
    </row>
    <row r="7" spans="1:14" x14ac:dyDescent="0.25">
      <c r="A7" s="38">
        <v>2</v>
      </c>
      <c r="B7" s="39" t="s">
        <v>40</v>
      </c>
      <c r="C7" s="80">
        <v>8089</v>
      </c>
      <c r="D7" s="65">
        <v>17950</v>
      </c>
      <c r="E7" s="80">
        <v>10970</v>
      </c>
      <c r="F7" s="71">
        <v>16568</v>
      </c>
      <c r="G7" s="187">
        <v>10361</v>
      </c>
      <c r="H7" s="71">
        <v>11186</v>
      </c>
      <c r="I7" s="187">
        <v>5947</v>
      </c>
      <c r="J7" s="71">
        <v>14848</v>
      </c>
      <c r="K7" s="187">
        <v>12563</v>
      </c>
      <c r="L7" s="71">
        <v>11542</v>
      </c>
      <c r="M7" s="187">
        <v>8034</v>
      </c>
      <c r="N7" s="71">
        <f t="shared" si="0"/>
        <v>128058</v>
      </c>
    </row>
    <row r="8" spans="1:14" x14ac:dyDescent="0.25">
      <c r="A8" s="38">
        <v>3</v>
      </c>
      <c r="B8" s="39" t="s">
        <v>41</v>
      </c>
      <c r="C8" s="80">
        <v>930</v>
      </c>
      <c r="D8" s="65">
        <v>1467</v>
      </c>
      <c r="E8" s="80">
        <v>1066</v>
      </c>
      <c r="F8" s="71">
        <v>1224</v>
      </c>
      <c r="G8" s="187">
        <v>2031</v>
      </c>
      <c r="H8" s="71">
        <v>1875</v>
      </c>
      <c r="I8" s="187">
        <v>1498</v>
      </c>
      <c r="J8" s="71">
        <v>3461</v>
      </c>
      <c r="K8" s="187">
        <v>1484</v>
      </c>
      <c r="L8" s="71">
        <v>2515</v>
      </c>
      <c r="M8" s="187">
        <v>529</v>
      </c>
      <c r="N8" s="71">
        <f t="shared" si="0"/>
        <v>18080</v>
      </c>
    </row>
    <row r="9" spans="1:14" x14ac:dyDescent="0.25">
      <c r="A9" s="38">
        <v>4</v>
      </c>
      <c r="B9" s="39" t="s">
        <v>42</v>
      </c>
      <c r="C9" s="68">
        <v>52</v>
      </c>
      <c r="D9" s="69">
        <v>58</v>
      </c>
      <c r="E9" s="68">
        <v>25</v>
      </c>
      <c r="F9" s="39">
        <v>59</v>
      </c>
      <c r="G9" s="187">
        <v>102</v>
      </c>
      <c r="H9" s="39">
        <v>46</v>
      </c>
      <c r="I9" s="58">
        <v>32</v>
      </c>
      <c r="J9" s="39">
        <v>49</v>
      </c>
      <c r="K9" s="187">
        <v>83</v>
      </c>
      <c r="L9" s="39">
        <v>53</v>
      </c>
      <c r="M9" s="58">
        <v>42</v>
      </c>
      <c r="N9" s="71">
        <f t="shared" si="0"/>
        <v>601</v>
      </c>
    </row>
    <row r="10" spans="1:14" x14ac:dyDescent="0.25">
      <c r="A10" s="38">
        <v>5</v>
      </c>
      <c r="B10" s="39" t="s">
        <v>43</v>
      </c>
      <c r="C10" s="68">
        <v>41</v>
      </c>
      <c r="D10" s="69">
        <v>60</v>
      </c>
      <c r="E10" s="68">
        <v>62</v>
      </c>
      <c r="F10" s="39">
        <v>27</v>
      </c>
      <c r="G10" s="58">
        <v>49</v>
      </c>
      <c r="H10" s="39">
        <v>21</v>
      </c>
      <c r="I10" s="58">
        <v>11</v>
      </c>
      <c r="J10" s="39">
        <v>42</v>
      </c>
      <c r="K10" s="188">
        <v>148</v>
      </c>
      <c r="L10" s="39">
        <v>52</v>
      </c>
      <c r="M10" s="58">
        <v>61</v>
      </c>
      <c r="N10" s="71">
        <f t="shared" si="0"/>
        <v>574</v>
      </c>
    </row>
    <row r="11" spans="1:14" x14ac:dyDescent="0.25">
      <c r="A11" s="38">
        <v>6</v>
      </c>
      <c r="B11" s="39" t="s">
        <v>44</v>
      </c>
      <c r="C11" s="80">
        <v>203</v>
      </c>
      <c r="D11" s="65">
        <v>344</v>
      </c>
      <c r="E11" s="80">
        <v>170</v>
      </c>
      <c r="F11" s="71">
        <v>492</v>
      </c>
      <c r="G11" s="187">
        <v>241</v>
      </c>
      <c r="H11" s="71">
        <v>312</v>
      </c>
      <c r="I11" s="187">
        <v>166</v>
      </c>
      <c r="J11" s="71">
        <v>335</v>
      </c>
      <c r="K11" s="187">
        <v>318</v>
      </c>
      <c r="L11" s="71">
        <v>190</v>
      </c>
      <c r="M11" s="187">
        <v>241</v>
      </c>
      <c r="N11" s="71">
        <f t="shared" si="0"/>
        <v>3012</v>
      </c>
    </row>
    <row r="12" spans="1:14" x14ac:dyDescent="0.25">
      <c r="A12" s="38">
        <v>7</v>
      </c>
      <c r="B12" s="39" t="s">
        <v>45</v>
      </c>
      <c r="C12" s="68">
        <v>69</v>
      </c>
      <c r="D12" s="69">
        <v>145</v>
      </c>
      <c r="E12" s="68">
        <v>65</v>
      </c>
      <c r="F12" s="39">
        <v>95</v>
      </c>
      <c r="G12" s="58">
        <v>64</v>
      </c>
      <c r="H12" s="39">
        <v>63</v>
      </c>
      <c r="I12" s="58">
        <v>36</v>
      </c>
      <c r="J12" s="39">
        <v>89</v>
      </c>
      <c r="K12" s="189">
        <v>195</v>
      </c>
      <c r="L12" s="39">
        <v>80</v>
      </c>
      <c r="M12" s="58">
        <v>66</v>
      </c>
      <c r="N12" s="71">
        <f t="shared" si="0"/>
        <v>967</v>
      </c>
    </row>
    <row r="13" spans="1:14" x14ac:dyDescent="0.25">
      <c r="A13" s="38">
        <v>8</v>
      </c>
      <c r="B13" s="39" t="s">
        <v>46</v>
      </c>
      <c r="C13" s="68">
        <v>56</v>
      </c>
      <c r="D13" s="69">
        <v>116</v>
      </c>
      <c r="E13" s="68">
        <v>206</v>
      </c>
      <c r="F13" s="39">
        <v>78</v>
      </c>
      <c r="G13" s="58">
        <v>100</v>
      </c>
      <c r="H13" s="39">
        <v>158</v>
      </c>
      <c r="I13" s="58">
        <v>64</v>
      </c>
      <c r="J13" s="39">
        <v>306</v>
      </c>
      <c r="K13" s="187">
        <v>255</v>
      </c>
      <c r="L13" s="39">
        <v>143</v>
      </c>
      <c r="M13" s="58">
        <v>72</v>
      </c>
      <c r="N13" s="71">
        <f t="shared" si="0"/>
        <v>1554</v>
      </c>
    </row>
    <row r="14" spans="1:14" ht="22.5" x14ac:dyDescent="0.25">
      <c r="A14" s="38">
        <v>9</v>
      </c>
      <c r="B14" s="67" t="s">
        <v>47</v>
      </c>
      <c r="C14" s="68">
        <v>0</v>
      </c>
      <c r="D14" s="69">
        <v>0</v>
      </c>
      <c r="E14" s="68">
        <v>0</v>
      </c>
      <c r="F14" s="39">
        <v>0</v>
      </c>
      <c r="G14" s="58">
        <v>0</v>
      </c>
      <c r="H14" s="39">
        <v>0</v>
      </c>
      <c r="I14" s="58">
        <v>0</v>
      </c>
      <c r="J14" s="39">
        <v>0</v>
      </c>
      <c r="K14" s="58">
        <v>0</v>
      </c>
      <c r="L14" s="39">
        <v>0</v>
      </c>
      <c r="M14" s="58">
        <v>0</v>
      </c>
      <c r="N14" s="39">
        <f t="shared" si="0"/>
        <v>0</v>
      </c>
    </row>
    <row r="15" spans="1:14" ht="22.5" x14ac:dyDescent="0.25">
      <c r="A15" s="38">
        <v>10</v>
      </c>
      <c r="B15" s="67" t="s">
        <v>48</v>
      </c>
      <c r="C15" s="68">
        <v>0</v>
      </c>
      <c r="D15" s="69">
        <v>0</v>
      </c>
      <c r="E15" s="68">
        <v>0</v>
      </c>
      <c r="F15" s="39">
        <v>0</v>
      </c>
      <c r="G15" s="58">
        <v>0</v>
      </c>
      <c r="H15" s="39">
        <v>0</v>
      </c>
      <c r="I15" s="58">
        <v>0</v>
      </c>
      <c r="J15" s="39">
        <v>0</v>
      </c>
      <c r="K15" s="58">
        <v>0</v>
      </c>
      <c r="L15" s="39">
        <v>0</v>
      </c>
      <c r="M15" s="58">
        <v>0</v>
      </c>
      <c r="N15" s="39">
        <f t="shared" si="0"/>
        <v>0</v>
      </c>
    </row>
    <row r="16" spans="1:14" x14ac:dyDescent="0.25">
      <c r="A16" s="38">
        <v>11</v>
      </c>
      <c r="B16" s="39" t="s">
        <v>49</v>
      </c>
      <c r="C16" s="68">
        <v>0</v>
      </c>
      <c r="D16" s="69">
        <v>0</v>
      </c>
      <c r="E16" s="68">
        <v>0</v>
      </c>
      <c r="F16" s="39">
        <v>0</v>
      </c>
      <c r="G16" s="58">
        <v>0</v>
      </c>
      <c r="H16" s="39">
        <v>499</v>
      </c>
      <c r="I16" s="58">
        <v>0</v>
      </c>
      <c r="J16" s="39">
        <v>0</v>
      </c>
      <c r="K16" s="58">
        <v>0</v>
      </c>
      <c r="L16" s="39">
        <v>0</v>
      </c>
      <c r="M16" s="58">
        <v>0</v>
      </c>
      <c r="N16" s="39">
        <f t="shared" si="0"/>
        <v>499</v>
      </c>
    </row>
    <row r="17" spans="1:14" ht="45" x14ac:dyDescent="0.25">
      <c r="A17" s="38">
        <v>12</v>
      </c>
      <c r="B17" s="67" t="s">
        <v>50</v>
      </c>
      <c r="C17" s="68">
        <v>0</v>
      </c>
      <c r="D17" s="69">
        <v>0</v>
      </c>
      <c r="E17" s="68">
        <v>0</v>
      </c>
      <c r="F17" s="39">
        <v>0</v>
      </c>
      <c r="G17" s="58">
        <v>0</v>
      </c>
      <c r="H17" s="39">
        <v>0</v>
      </c>
      <c r="I17" s="58">
        <v>0</v>
      </c>
      <c r="J17" s="39">
        <v>0</v>
      </c>
      <c r="K17" s="58">
        <v>0</v>
      </c>
      <c r="L17" s="39">
        <v>0</v>
      </c>
      <c r="M17" s="58">
        <v>0</v>
      </c>
      <c r="N17" s="39">
        <f>SUM(C17:M17)</f>
        <v>0</v>
      </c>
    </row>
    <row r="18" spans="1:14" ht="34.5" thickBot="1" x14ac:dyDescent="0.3">
      <c r="A18" s="38">
        <v>13</v>
      </c>
      <c r="B18" s="67" t="s">
        <v>51</v>
      </c>
      <c r="C18" s="68">
        <v>90</v>
      </c>
      <c r="D18" s="69">
        <v>0</v>
      </c>
      <c r="E18" s="68">
        <v>0</v>
      </c>
      <c r="F18" s="39">
        <v>0</v>
      </c>
      <c r="G18" s="58">
        <v>0</v>
      </c>
      <c r="H18" s="70">
        <v>0</v>
      </c>
      <c r="I18" s="58">
        <v>0</v>
      </c>
      <c r="J18" s="39">
        <v>0</v>
      </c>
      <c r="K18" s="58">
        <v>0</v>
      </c>
      <c r="L18" s="39">
        <v>0</v>
      </c>
      <c r="M18" s="58">
        <v>0</v>
      </c>
      <c r="N18" s="71">
        <f>SUM(C18:M18)</f>
        <v>90</v>
      </c>
    </row>
    <row r="19" spans="1:14" ht="15.75" thickBot="1" x14ac:dyDescent="0.3">
      <c r="A19" s="43"/>
      <c r="B19" s="44" t="s">
        <v>37</v>
      </c>
      <c r="C19" s="48">
        <f t="shared" ref="C19:N19" si="1">SUM(C6:C18)</f>
        <v>44322</v>
      </c>
      <c r="D19" s="49">
        <f>SUM(D6:D18)</f>
        <v>81407</v>
      </c>
      <c r="E19" s="48">
        <f t="shared" si="1"/>
        <v>60917</v>
      </c>
      <c r="F19" s="46">
        <f>SUM(F6:F18)</f>
        <v>66720</v>
      </c>
      <c r="G19" s="48">
        <f t="shared" si="1"/>
        <v>83552</v>
      </c>
      <c r="H19" s="46">
        <f t="shared" si="1"/>
        <v>68257</v>
      </c>
      <c r="I19" s="47">
        <f t="shared" si="1"/>
        <v>42170</v>
      </c>
      <c r="J19" s="46">
        <f t="shared" si="1"/>
        <v>80930</v>
      </c>
      <c r="K19" s="47">
        <f t="shared" si="1"/>
        <v>67137</v>
      </c>
      <c r="L19" s="46">
        <f t="shared" si="1"/>
        <v>65832</v>
      </c>
      <c r="M19" s="47">
        <f t="shared" si="1"/>
        <v>43371</v>
      </c>
      <c r="N19" s="46">
        <f t="shared" si="1"/>
        <v>704615</v>
      </c>
    </row>
    <row r="20" spans="1:14" ht="15.75" thickBot="1" x14ac:dyDescent="0.3"/>
    <row r="21" spans="1:14" ht="15.75" thickBot="1" x14ac:dyDescent="0.3">
      <c r="A21" s="356" t="s">
        <v>53</v>
      </c>
      <c r="B21" s="357"/>
      <c r="C21" s="55">
        <f>C19/N19</f>
        <v>6.2902436082115765E-2</v>
      </c>
      <c r="D21" s="54">
        <f>D19/N19</f>
        <v>0.11553401502948418</v>
      </c>
      <c r="E21" s="55">
        <f>E19/N19</f>
        <v>8.645430483313582E-2</v>
      </c>
      <c r="F21" s="54">
        <f>F19/N19</f>
        <v>9.4690008018563324E-2</v>
      </c>
      <c r="G21" s="55">
        <f>G19/N19</f>
        <v>0.11857823066497307</v>
      </c>
      <c r="H21" s="54">
        <f>H19/N19</f>
        <v>9.6871341086976578E-2</v>
      </c>
      <c r="I21" s="55">
        <f>I19/N19</f>
        <v>5.9848285943387522E-2</v>
      </c>
      <c r="J21" s="54">
        <f>J19/N19</f>
        <v>0.11485704959445939</v>
      </c>
      <c r="K21" s="55">
        <f>K19/N19</f>
        <v>9.5281820568679343E-2</v>
      </c>
      <c r="L21" s="54">
        <f>L19/N19</f>
        <v>9.3429745321913379E-2</v>
      </c>
      <c r="M21" s="55">
        <f>M19/N19</f>
        <v>6.1552762856311602E-2</v>
      </c>
      <c r="N21" s="54">
        <f>N19/N19</f>
        <v>1</v>
      </c>
    </row>
  </sheetData>
  <mergeCells count="17">
    <mergeCell ref="N2:N5"/>
    <mergeCell ref="C3:C5"/>
    <mergeCell ref="D3:D5"/>
    <mergeCell ref="E3:E5"/>
    <mergeCell ref="F3:F5"/>
    <mergeCell ref="G3:G5"/>
    <mergeCell ref="L3:L5"/>
    <mergeCell ref="M3:M5"/>
    <mergeCell ref="A21:B21"/>
    <mergeCell ref="C1:K1"/>
    <mergeCell ref="A2:A5"/>
    <mergeCell ref="B2:B5"/>
    <mergeCell ref="C2:M2"/>
    <mergeCell ref="H3:H5"/>
    <mergeCell ref="I3:I5"/>
    <mergeCell ref="J3:J5"/>
    <mergeCell ref="K3:K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/>
  </sheetViews>
  <sheetFormatPr defaultRowHeight="15" x14ac:dyDescent="0.25"/>
  <cols>
    <col min="1" max="1" width="4.5703125" customWidth="1"/>
    <col min="2" max="2" width="21.7109375" customWidth="1"/>
  </cols>
  <sheetData>
    <row r="1" spans="1:14" ht="19.5" customHeight="1" thickBot="1" x14ac:dyDescent="0.3">
      <c r="A1" s="31"/>
      <c r="B1" s="31"/>
      <c r="C1" s="347" t="s">
        <v>103</v>
      </c>
      <c r="D1" s="348"/>
      <c r="E1" s="348"/>
      <c r="F1" s="348"/>
      <c r="G1" s="348"/>
      <c r="H1" s="348"/>
      <c r="I1" s="348"/>
      <c r="J1" s="349"/>
      <c r="K1" s="349"/>
      <c r="L1" s="31"/>
      <c r="M1" s="31"/>
      <c r="N1" s="66"/>
    </row>
    <row r="2" spans="1:14" ht="15.75" thickBot="1" x14ac:dyDescent="0.3">
      <c r="A2" s="350" t="s">
        <v>0</v>
      </c>
      <c r="B2" s="352" t="s">
        <v>1</v>
      </c>
      <c r="C2" s="377" t="s">
        <v>2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52" t="s">
        <v>3</v>
      </c>
    </row>
    <row r="3" spans="1:14" x14ac:dyDescent="0.25">
      <c r="A3" s="378"/>
      <c r="B3" s="380"/>
      <c r="C3" s="398" t="s">
        <v>69</v>
      </c>
      <c r="D3" s="352" t="s">
        <v>4</v>
      </c>
      <c r="E3" s="384" t="s">
        <v>5</v>
      </c>
      <c r="F3" s="402" t="s">
        <v>6</v>
      </c>
      <c r="G3" s="384" t="s">
        <v>7</v>
      </c>
      <c r="H3" s="382" t="s">
        <v>8</v>
      </c>
      <c r="I3" s="384" t="s">
        <v>95</v>
      </c>
      <c r="J3" s="382" t="s">
        <v>9</v>
      </c>
      <c r="K3" s="398" t="s">
        <v>10</v>
      </c>
      <c r="L3" s="352" t="s">
        <v>93</v>
      </c>
      <c r="M3" s="384" t="s">
        <v>11</v>
      </c>
      <c r="N3" s="387"/>
    </row>
    <row r="4" spans="1:14" ht="15.75" thickBot="1" x14ac:dyDescent="0.3">
      <c r="A4" s="379"/>
      <c r="B4" s="381"/>
      <c r="C4" s="400"/>
      <c r="D4" s="379"/>
      <c r="E4" s="379"/>
      <c r="F4" s="403"/>
      <c r="G4" s="379"/>
      <c r="H4" s="383"/>
      <c r="I4" s="379"/>
      <c r="J4" s="383"/>
      <c r="K4" s="400"/>
      <c r="L4" s="379"/>
      <c r="M4" s="379"/>
      <c r="N4" s="381"/>
    </row>
    <row r="5" spans="1:14" x14ac:dyDescent="0.25">
      <c r="A5" s="36">
        <v>1</v>
      </c>
      <c r="B5" s="37" t="s">
        <v>39</v>
      </c>
      <c r="C5" s="80">
        <v>1673</v>
      </c>
      <c r="D5" s="154">
        <v>3697</v>
      </c>
      <c r="E5" s="79">
        <v>2573</v>
      </c>
      <c r="F5" s="87">
        <v>3117</v>
      </c>
      <c r="G5" s="79">
        <v>3727</v>
      </c>
      <c r="H5" s="87">
        <v>3237</v>
      </c>
      <c r="I5" s="79">
        <v>2002</v>
      </c>
      <c r="J5" s="87">
        <v>4134</v>
      </c>
      <c r="K5" s="80">
        <v>3311</v>
      </c>
      <c r="L5" s="87">
        <v>2518</v>
      </c>
      <c r="M5" s="79">
        <v>1808</v>
      </c>
      <c r="N5" s="154">
        <f t="shared" ref="N5:N12" si="0">SUM(C5:M5)</f>
        <v>31797</v>
      </c>
    </row>
    <row r="6" spans="1:14" x14ac:dyDescent="0.25">
      <c r="A6" s="38">
        <v>2</v>
      </c>
      <c r="B6" s="39" t="s">
        <v>40</v>
      </c>
      <c r="C6" s="80">
        <v>157</v>
      </c>
      <c r="D6" s="71">
        <v>435</v>
      </c>
      <c r="E6" s="80">
        <v>165</v>
      </c>
      <c r="F6" s="65">
        <v>259</v>
      </c>
      <c r="G6" s="80">
        <v>122</v>
      </c>
      <c r="H6" s="65">
        <v>149</v>
      </c>
      <c r="I6" s="80">
        <v>73</v>
      </c>
      <c r="J6" s="65">
        <v>196</v>
      </c>
      <c r="K6" s="68">
        <v>258</v>
      </c>
      <c r="L6" s="65">
        <v>175</v>
      </c>
      <c r="M6" s="80">
        <v>146</v>
      </c>
      <c r="N6" s="71">
        <f t="shared" si="0"/>
        <v>2135</v>
      </c>
    </row>
    <row r="7" spans="1:14" x14ac:dyDescent="0.25">
      <c r="A7" s="38">
        <v>3</v>
      </c>
      <c r="B7" s="39" t="s">
        <v>41</v>
      </c>
      <c r="C7" s="68">
        <v>7</v>
      </c>
      <c r="D7" s="71">
        <v>16</v>
      </c>
      <c r="E7" s="80">
        <v>10</v>
      </c>
      <c r="F7" s="65">
        <v>17</v>
      </c>
      <c r="G7" s="80">
        <v>30</v>
      </c>
      <c r="H7" s="69">
        <v>176</v>
      </c>
      <c r="I7" s="68">
        <v>20</v>
      </c>
      <c r="J7" s="65">
        <v>11</v>
      </c>
      <c r="K7" s="68">
        <v>27</v>
      </c>
      <c r="L7" s="65">
        <v>35</v>
      </c>
      <c r="M7" s="68">
        <v>6</v>
      </c>
      <c r="N7" s="71">
        <f t="shared" si="0"/>
        <v>355</v>
      </c>
    </row>
    <row r="8" spans="1:14" x14ac:dyDescent="0.25">
      <c r="A8" s="38">
        <v>4</v>
      </c>
      <c r="B8" s="39" t="s">
        <v>42</v>
      </c>
      <c r="C8" s="68">
        <v>0</v>
      </c>
      <c r="D8" s="39">
        <v>0</v>
      </c>
      <c r="E8" s="68">
        <v>0</v>
      </c>
      <c r="F8" s="69">
        <v>3</v>
      </c>
      <c r="G8" s="68">
        <v>0</v>
      </c>
      <c r="H8" s="69">
        <v>0</v>
      </c>
      <c r="I8" s="68">
        <v>0</v>
      </c>
      <c r="J8" s="69">
        <v>0</v>
      </c>
      <c r="K8" s="81">
        <v>0</v>
      </c>
      <c r="L8" s="65">
        <v>0</v>
      </c>
      <c r="M8" s="68">
        <v>0</v>
      </c>
      <c r="N8" s="71">
        <f t="shared" si="0"/>
        <v>3</v>
      </c>
    </row>
    <row r="9" spans="1:14" x14ac:dyDescent="0.25">
      <c r="A9" s="38">
        <v>5</v>
      </c>
      <c r="B9" s="39" t="s">
        <v>43</v>
      </c>
      <c r="C9" s="68">
        <v>2</v>
      </c>
      <c r="D9" s="39">
        <v>1</v>
      </c>
      <c r="E9" s="68">
        <v>1</v>
      </c>
      <c r="F9" s="69">
        <v>1</v>
      </c>
      <c r="G9" s="68">
        <v>4</v>
      </c>
      <c r="H9" s="69">
        <v>1</v>
      </c>
      <c r="I9" s="68">
        <v>0</v>
      </c>
      <c r="J9" s="69">
        <v>1</v>
      </c>
      <c r="K9" s="68">
        <v>5</v>
      </c>
      <c r="L9" s="69">
        <v>6</v>
      </c>
      <c r="M9" s="68">
        <v>0</v>
      </c>
      <c r="N9" s="39">
        <f t="shared" si="0"/>
        <v>22</v>
      </c>
    </row>
    <row r="10" spans="1:14" x14ac:dyDescent="0.25">
      <c r="A10" s="38">
        <v>6</v>
      </c>
      <c r="B10" s="39" t="s">
        <v>44</v>
      </c>
      <c r="C10" s="68">
        <v>14</v>
      </c>
      <c r="D10" s="39">
        <v>12</v>
      </c>
      <c r="E10" s="68">
        <v>6</v>
      </c>
      <c r="F10" s="69">
        <v>21</v>
      </c>
      <c r="G10" s="68">
        <v>7</v>
      </c>
      <c r="H10" s="69">
        <v>12</v>
      </c>
      <c r="I10" s="68">
        <v>4</v>
      </c>
      <c r="J10" s="69">
        <v>12</v>
      </c>
      <c r="K10" s="79">
        <v>9</v>
      </c>
      <c r="L10" s="69">
        <v>6</v>
      </c>
      <c r="M10" s="68">
        <v>7</v>
      </c>
      <c r="N10" s="71">
        <f t="shared" si="0"/>
        <v>110</v>
      </c>
    </row>
    <row r="11" spans="1:14" x14ac:dyDescent="0.25">
      <c r="A11" s="38">
        <v>7</v>
      </c>
      <c r="B11" s="39" t="s">
        <v>45</v>
      </c>
      <c r="C11" s="80">
        <v>129</v>
      </c>
      <c r="D11" s="71">
        <v>391</v>
      </c>
      <c r="E11" s="80">
        <v>138</v>
      </c>
      <c r="F11" s="65">
        <v>220</v>
      </c>
      <c r="G11" s="80">
        <v>108</v>
      </c>
      <c r="H11" s="65">
        <v>132</v>
      </c>
      <c r="I11" s="68">
        <v>73</v>
      </c>
      <c r="J11" s="65">
        <v>148</v>
      </c>
      <c r="K11" s="79">
        <v>245</v>
      </c>
      <c r="L11" s="69">
        <v>173</v>
      </c>
      <c r="M11" s="80">
        <v>146</v>
      </c>
      <c r="N11" s="71">
        <f t="shared" si="0"/>
        <v>1903</v>
      </c>
    </row>
    <row r="12" spans="1:14" ht="15.75" thickBot="1" x14ac:dyDescent="0.3">
      <c r="A12" s="41">
        <v>8</v>
      </c>
      <c r="B12" s="42" t="s">
        <v>46</v>
      </c>
      <c r="C12" s="81">
        <v>0</v>
      </c>
      <c r="D12" s="39">
        <v>0</v>
      </c>
      <c r="E12" s="81">
        <v>0</v>
      </c>
      <c r="F12" s="160">
        <v>0</v>
      </c>
      <c r="G12" s="81">
        <v>2</v>
      </c>
      <c r="H12" s="160">
        <v>1</v>
      </c>
      <c r="I12" s="81">
        <v>0</v>
      </c>
      <c r="J12" s="160">
        <v>0</v>
      </c>
      <c r="K12" s="81">
        <v>0</v>
      </c>
      <c r="L12" s="160">
        <v>2</v>
      </c>
      <c r="M12" s="81">
        <v>1</v>
      </c>
      <c r="N12" s="42">
        <f t="shared" si="0"/>
        <v>6</v>
      </c>
    </row>
    <row r="13" spans="1:14" ht="15.75" thickBot="1" x14ac:dyDescent="0.3">
      <c r="A13" s="75"/>
      <c r="B13" s="44" t="s">
        <v>3</v>
      </c>
      <c r="C13" s="48">
        <f t="shared" ref="C13:N13" si="1">SUM(C5:C12)</f>
        <v>1982</v>
      </c>
      <c r="D13" s="46">
        <f t="shared" si="1"/>
        <v>4552</v>
      </c>
      <c r="E13" s="48">
        <f t="shared" si="1"/>
        <v>2893</v>
      </c>
      <c r="F13" s="49">
        <f t="shared" si="1"/>
        <v>3638</v>
      </c>
      <c r="G13" s="48">
        <f t="shared" si="1"/>
        <v>4000</v>
      </c>
      <c r="H13" s="49">
        <f t="shared" si="1"/>
        <v>3708</v>
      </c>
      <c r="I13" s="48">
        <f t="shared" si="1"/>
        <v>2172</v>
      </c>
      <c r="J13" s="49">
        <f t="shared" si="1"/>
        <v>4502</v>
      </c>
      <c r="K13" s="48">
        <f t="shared" si="1"/>
        <v>3855</v>
      </c>
      <c r="L13" s="49">
        <f t="shared" si="1"/>
        <v>2915</v>
      </c>
      <c r="M13" s="48">
        <f t="shared" si="1"/>
        <v>2114</v>
      </c>
      <c r="N13" s="46">
        <f t="shared" si="1"/>
        <v>36331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56" t="s">
        <v>53</v>
      </c>
      <c r="B15" s="401"/>
      <c r="C15" s="55">
        <f>C13/N13</f>
        <v>5.45539621810575E-2</v>
      </c>
      <c r="D15" s="73">
        <f>D13/N13</f>
        <v>0.12529244997385153</v>
      </c>
      <c r="E15" s="55">
        <f>E13/N13</f>
        <v>7.9628966997880593E-2</v>
      </c>
      <c r="F15" s="73">
        <f>F13/N13</f>
        <v>0.10013487104676447</v>
      </c>
      <c r="G15" s="55">
        <f>G13/N13</f>
        <v>0.11009881368528254</v>
      </c>
      <c r="H15" s="73">
        <f>H13/N13</f>
        <v>0.10206160028625691</v>
      </c>
      <c r="I15" s="55">
        <f>I13/N13</f>
        <v>5.9783655831108423E-2</v>
      </c>
      <c r="J15" s="73">
        <f>J13/N13</f>
        <v>0.1239162148027855</v>
      </c>
      <c r="K15" s="55">
        <f>K13/N13</f>
        <v>0.10610773168919105</v>
      </c>
      <c r="L15" s="73">
        <f>L13/N13</f>
        <v>8.0234510473149653E-2</v>
      </c>
      <c r="M15" s="74">
        <f>M13/N13</f>
        <v>5.818722303267182E-2</v>
      </c>
      <c r="N15" s="220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31"/>
      <c r="B18" s="31"/>
      <c r="C18" s="347" t="s">
        <v>104</v>
      </c>
      <c r="D18" s="348"/>
      <c r="E18" s="348"/>
      <c r="F18" s="348"/>
      <c r="G18" s="348"/>
      <c r="H18" s="348"/>
      <c r="I18" s="348"/>
      <c r="J18" s="349"/>
      <c r="K18" s="349"/>
      <c r="L18" s="31"/>
      <c r="M18" s="31"/>
      <c r="N18" s="219" t="s">
        <v>36</v>
      </c>
    </row>
    <row r="19" spans="1:14" ht="15.75" thickBot="1" x14ac:dyDescent="0.3">
      <c r="A19" s="350" t="s">
        <v>0</v>
      </c>
      <c r="B19" s="352" t="s">
        <v>1</v>
      </c>
      <c r="C19" s="377" t="s">
        <v>2</v>
      </c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52" t="s">
        <v>3</v>
      </c>
    </row>
    <row r="20" spans="1:14" x14ac:dyDescent="0.25">
      <c r="A20" s="378"/>
      <c r="B20" s="380"/>
      <c r="C20" s="398" t="s">
        <v>69</v>
      </c>
      <c r="D20" s="352" t="s">
        <v>4</v>
      </c>
      <c r="E20" s="384" t="s">
        <v>5</v>
      </c>
      <c r="F20" s="402" t="s">
        <v>6</v>
      </c>
      <c r="G20" s="384" t="s">
        <v>7</v>
      </c>
      <c r="H20" s="382" t="s">
        <v>8</v>
      </c>
      <c r="I20" s="384" t="s">
        <v>95</v>
      </c>
      <c r="J20" s="382" t="s">
        <v>9</v>
      </c>
      <c r="K20" s="398" t="s">
        <v>10</v>
      </c>
      <c r="L20" s="352" t="s">
        <v>93</v>
      </c>
      <c r="M20" s="384" t="s">
        <v>11</v>
      </c>
      <c r="N20" s="387"/>
    </row>
    <row r="21" spans="1:14" ht="15.75" thickBot="1" x14ac:dyDescent="0.3">
      <c r="A21" s="379"/>
      <c r="B21" s="381"/>
      <c r="C21" s="400"/>
      <c r="D21" s="379"/>
      <c r="E21" s="379"/>
      <c r="F21" s="403"/>
      <c r="G21" s="379"/>
      <c r="H21" s="383"/>
      <c r="I21" s="379"/>
      <c r="J21" s="383"/>
      <c r="K21" s="400"/>
      <c r="L21" s="379"/>
      <c r="M21" s="379"/>
      <c r="N21" s="381"/>
    </row>
    <row r="22" spans="1:14" x14ac:dyDescent="0.25">
      <c r="A22" s="36">
        <v>1</v>
      </c>
      <c r="B22" s="37" t="s">
        <v>39</v>
      </c>
      <c r="C22" s="80">
        <v>8043</v>
      </c>
      <c r="D22" s="154">
        <v>16607</v>
      </c>
      <c r="E22" s="79">
        <v>12281</v>
      </c>
      <c r="F22" s="87">
        <v>14073</v>
      </c>
      <c r="G22" s="79">
        <v>16441</v>
      </c>
      <c r="H22" s="87">
        <v>14295</v>
      </c>
      <c r="I22" s="79">
        <v>8404</v>
      </c>
      <c r="J22" s="87">
        <v>17395</v>
      </c>
      <c r="K22" s="80">
        <v>14263</v>
      </c>
      <c r="L22" s="87">
        <v>12512</v>
      </c>
      <c r="M22" s="79">
        <v>8048</v>
      </c>
      <c r="N22" s="154">
        <f t="shared" ref="N22:N29" si="2">SUM(C22:M22)</f>
        <v>142362</v>
      </c>
    </row>
    <row r="23" spans="1:14" x14ac:dyDescent="0.25">
      <c r="A23" s="38">
        <v>2</v>
      </c>
      <c r="B23" s="39" t="s">
        <v>40</v>
      </c>
      <c r="C23" s="80">
        <v>2571</v>
      </c>
      <c r="D23" s="71">
        <v>6778</v>
      </c>
      <c r="E23" s="80">
        <v>2804</v>
      </c>
      <c r="F23" s="65">
        <v>3950</v>
      </c>
      <c r="G23" s="80">
        <v>1864</v>
      </c>
      <c r="H23" s="65">
        <v>2364</v>
      </c>
      <c r="I23" s="80">
        <v>1165</v>
      </c>
      <c r="J23" s="65">
        <v>2910</v>
      </c>
      <c r="K23" s="80">
        <v>3751</v>
      </c>
      <c r="L23" s="65">
        <v>2983</v>
      </c>
      <c r="M23" s="80">
        <v>2161</v>
      </c>
      <c r="N23" s="71">
        <f t="shared" si="2"/>
        <v>33301</v>
      </c>
    </row>
    <row r="24" spans="1:14" x14ac:dyDescent="0.25">
      <c r="A24" s="38">
        <v>3</v>
      </c>
      <c r="B24" s="39" t="s">
        <v>41</v>
      </c>
      <c r="C24" s="68">
        <v>121</v>
      </c>
      <c r="D24" s="71">
        <v>224</v>
      </c>
      <c r="E24" s="80">
        <v>172</v>
      </c>
      <c r="F24" s="65">
        <v>293</v>
      </c>
      <c r="G24" s="80">
        <v>432</v>
      </c>
      <c r="H24" s="65">
        <v>1662</v>
      </c>
      <c r="I24" s="68">
        <v>311</v>
      </c>
      <c r="J24" s="65">
        <v>138</v>
      </c>
      <c r="K24" s="80">
        <v>379</v>
      </c>
      <c r="L24" s="65">
        <v>586</v>
      </c>
      <c r="M24" s="68">
        <v>103</v>
      </c>
      <c r="N24" s="71">
        <f t="shared" si="2"/>
        <v>4421</v>
      </c>
    </row>
    <row r="25" spans="1:14" x14ac:dyDescent="0.25">
      <c r="A25" s="38">
        <v>4</v>
      </c>
      <c r="B25" s="39" t="s">
        <v>42</v>
      </c>
      <c r="C25" s="68">
        <v>0</v>
      </c>
      <c r="D25" s="39">
        <v>0</v>
      </c>
      <c r="E25" s="68">
        <v>0</v>
      </c>
      <c r="F25" s="69">
        <v>52</v>
      </c>
      <c r="G25" s="68">
        <v>0</v>
      </c>
      <c r="H25" s="69">
        <v>0</v>
      </c>
      <c r="I25" s="68">
        <v>0</v>
      </c>
      <c r="J25" s="69">
        <v>0</v>
      </c>
      <c r="K25" s="81">
        <v>0</v>
      </c>
      <c r="L25" s="65">
        <v>0</v>
      </c>
      <c r="M25" s="68">
        <v>0</v>
      </c>
      <c r="N25" s="71">
        <f t="shared" si="2"/>
        <v>52</v>
      </c>
    </row>
    <row r="26" spans="1:14" x14ac:dyDescent="0.25">
      <c r="A26" s="38">
        <v>5</v>
      </c>
      <c r="B26" s="39" t="s">
        <v>43</v>
      </c>
      <c r="C26" s="68">
        <v>11</v>
      </c>
      <c r="D26" s="39">
        <v>6</v>
      </c>
      <c r="E26" s="68">
        <v>6</v>
      </c>
      <c r="F26" s="69">
        <v>6</v>
      </c>
      <c r="G26" s="68">
        <v>17</v>
      </c>
      <c r="H26" s="69">
        <v>6</v>
      </c>
      <c r="I26" s="68">
        <v>0</v>
      </c>
      <c r="J26" s="69">
        <v>6</v>
      </c>
      <c r="K26" s="68">
        <v>34</v>
      </c>
      <c r="L26" s="69">
        <v>33</v>
      </c>
      <c r="M26" s="68">
        <v>0</v>
      </c>
      <c r="N26" s="39">
        <f t="shared" si="2"/>
        <v>125</v>
      </c>
    </row>
    <row r="27" spans="1:14" x14ac:dyDescent="0.25">
      <c r="A27" s="38">
        <v>6</v>
      </c>
      <c r="B27" s="39" t="s">
        <v>44</v>
      </c>
      <c r="C27" s="68">
        <v>27</v>
      </c>
      <c r="D27" s="39">
        <v>19</v>
      </c>
      <c r="E27" s="68">
        <v>11</v>
      </c>
      <c r="F27" s="69">
        <v>37</v>
      </c>
      <c r="G27" s="68">
        <v>11</v>
      </c>
      <c r="H27" s="69">
        <v>15</v>
      </c>
      <c r="I27" s="68">
        <v>6</v>
      </c>
      <c r="J27" s="69">
        <v>22</v>
      </c>
      <c r="K27" s="79">
        <v>16</v>
      </c>
      <c r="L27" s="69">
        <v>11</v>
      </c>
      <c r="M27" s="68">
        <v>8</v>
      </c>
      <c r="N27" s="71">
        <f t="shared" si="2"/>
        <v>183</v>
      </c>
    </row>
    <row r="28" spans="1:14" x14ac:dyDescent="0.25">
      <c r="A28" s="38">
        <v>7</v>
      </c>
      <c r="B28" s="39" t="s">
        <v>45</v>
      </c>
      <c r="C28" s="80">
        <v>704</v>
      </c>
      <c r="D28" s="71">
        <v>2070</v>
      </c>
      <c r="E28" s="80">
        <v>758</v>
      </c>
      <c r="F28" s="65">
        <v>1165</v>
      </c>
      <c r="G28" s="80">
        <v>577</v>
      </c>
      <c r="H28" s="65">
        <v>703</v>
      </c>
      <c r="I28" s="68">
        <v>394</v>
      </c>
      <c r="J28" s="65">
        <v>775</v>
      </c>
      <c r="K28" s="79">
        <v>1280</v>
      </c>
      <c r="L28" s="65">
        <v>962</v>
      </c>
      <c r="M28" s="80">
        <v>713</v>
      </c>
      <c r="N28" s="71">
        <f t="shared" si="2"/>
        <v>10101</v>
      </c>
    </row>
    <row r="29" spans="1:14" ht="15.75" thickBot="1" x14ac:dyDescent="0.3">
      <c r="A29" s="41">
        <v>8</v>
      </c>
      <c r="B29" s="42" t="s">
        <v>46</v>
      </c>
      <c r="C29" s="81">
        <v>0</v>
      </c>
      <c r="D29" s="39">
        <v>0</v>
      </c>
      <c r="E29" s="81">
        <v>0</v>
      </c>
      <c r="F29" s="160">
        <v>0</v>
      </c>
      <c r="G29" s="81">
        <v>11</v>
      </c>
      <c r="H29" s="160">
        <v>6</v>
      </c>
      <c r="I29" s="81">
        <v>0</v>
      </c>
      <c r="J29" s="160">
        <v>0</v>
      </c>
      <c r="K29" s="81">
        <v>0</v>
      </c>
      <c r="L29" s="160">
        <v>11</v>
      </c>
      <c r="M29" s="81">
        <v>6</v>
      </c>
      <c r="N29" s="42">
        <f t="shared" si="2"/>
        <v>34</v>
      </c>
    </row>
    <row r="30" spans="1:14" ht="15.75" thickBot="1" x14ac:dyDescent="0.3">
      <c r="A30" s="75"/>
      <c r="B30" s="44" t="s">
        <v>3</v>
      </c>
      <c r="C30" s="259">
        <f t="shared" ref="C30:N30" si="3">SUM(C22:C29)</f>
        <v>11477</v>
      </c>
      <c r="D30" s="46">
        <f t="shared" si="3"/>
        <v>25704</v>
      </c>
      <c r="E30" s="48">
        <f t="shared" si="3"/>
        <v>16032</v>
      </c>
      <c r="F30" s="49">
        <f>SUM(F22:F29)</f>
        <v>19576</v>
      </c>
      <c r="G30" s="48">
        <f t="shared" si="3"/>
        <v>19353</v>
      </c>
      <c r="H30" s="49">
        <f t="shared" si="3"/>
        <v>19051</v>
      </c>
      <c r="I30" s="48">
        <f t="shared" si="3"/>
        <v>10280</v>
      </c>
      <c r="J30" s="49">
        <f t="shared" si="3"/>
        <v>21246</v>
      </c>
      <c r="K30" s="48">
        <f t="shared" si="3"/>
        <v>19723</v>
      </c>
      <c r="L30" s="49">
        <f t="shared" si="3"/>
        <v>17098</v>
      </c>
      <c r="M30" s="48">
        <f t="shared" si="3"/>
        <v>11039</v>
      </c>
      <c r="N30" s="46">
        <f t="shared" si="3"/>
        <v>190579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56" t="s">
        <v>53</v>
      </c>
      <c r="B32" s="401"/>
      <c r="C32" s="55">
        <f>C30/N30</f>
        <v>6.0221745312967326E-2</v>
      </c>
      <c r="D32" s="73">
        <f>D30/N30</f>
        <v>0.13487320218911841</v>
      </c>
      <c r="E32" s="55">
        <f>E30/N30</f>
        <v>8.4122594829440803E-2</v>
      </c>
      <c r="F32" s="73">
        <f>F30/N30</f>
        <v>0.10271855765850382</v>
      </c>
      <c r="G32" s="55">
        <f>G30/N30</f>
        <v>0.10154843922992565</v>
      </c>
      <c r="H32" s="73">
        <f>H30/N30</f>
        <v>9.9963794541896009E-2</v>
      </c>
      <c r="I32" s="55">
        <f>I30/N30</f>
        <v>5.394088540710152E-2</v>
      </c>
      <c r="J32" s="73">
        <f>J30/N30</f>
        <v>0.11148132795323724</v>
      </c>
      <c r="K32" s="55">
        <f>K30/N30</f>
        <v>0.10348989133115401</v>
      </c>
      <c r="L32" s="73">
        <f>L30/N30</f>
        <v>8.9716075748114951E-2</v>
      </c>
      <c r="M32" s="55">
        <f>M30/N30</f>
        <v>5.7923485798540238E-2</v>
      </c>
      <c r="N32" s="220">
        <f>N30/N30</f>
        <v>1</v>
      </c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mergeCells count="34">
    <mergeCell ref="N2:N4"/>
    <mergeCell ref="C3:C4"/>
    <mergeCell ref="D3:D4"/>
    <mergeCell ref="E3:E4"/>
    <mergeCell ref="F3:F4"/>
    <mergeCell ref="G3:G4"/>
    <mergeCell ref="M3:M4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BetiMitrovska</cp:lastModifiedBy>
  <cp:lastPrinted>2020-06-01T06:35:36Z</cp:lastPrinted>
  <dcterms:created xsi:type="dcterms:W3CDTF">2013-08-27T07:05:34Z</dcterms:created>
  <dcterms:modified xsi:type="dcterms:W3CDTF">2020-06-01T07:23:39Z</dcterms:modified>
</cp:coreProperties>
</file>