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855" windowWidth="20115" windowHeight="1215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I21" i="47" l="1"/>
  <c r="E28" i="3" l="1"/>
  <c r="C28" i="3"/>
  <c r="C28" i="5" l="1"/>
  <c r="I19" i="47"/>
  <c r="G19" i="47"/>
  <c r="G10" i="47"/>
  <c r="F30" i="30"/>
  <c r="I22" i="47" l="1"/>
  <c r="G22" i="47"/>
  <c r="F28" i="5"/>
  <c r="E28" i="5"/>
  <c r="G21" i="47"/>
  <c r="G20" i="47"/>
  <c r="D28" i="5"/>
  <c r="G17" i="47"/>
  <c r="M30" i="30"/>
  <c r="J15" i="47"/>
  <c r="G15" i="47"/>
  <c r="G14" i="47"/>
  <c r="G13" i="47"/>
  <c r="G12" i="47" l="1"/>
  <c r="G11" i="47" l="1"/>
  <c r="G16" i="47"/>
  <c r="L30" i="30"/>
  <c r="G9" i="47" l="1"/>
  <c r="G8" i="47" l="1"/>
  <c r="G7" i="47"/>
  <c r="C30" i="30"/>
  <c r="H28" i="4" l="1"/>
  <c r="D11" i="57" l="1"/>
  <c r="G23" i="47" l="1"/>
  <c r="J18" i="47" l="1"/>
  <c r="I18" i="47"/>
  <c r="H18" i="47"/>
  <c r="F18" i="47"/>
  <c r="E18" i="47"/>
  <c r="D18" i="47"/>
  <c r="C18" i="47"/>
  <c r="K23" i="47"/>
  <c r="H13" i="17" l="1"/>
  <c r="M13" i="17" s="1"/>
  <c r="H12" i="17"/>
  <c r="M12" i="17" s="1"/>
  <c r="H28" i="10"/>
  <c r="H30" i="10" s="1"/>
  <c r="H28" i="6"/>
  <c r="H30" i="6" s="1"/>
  <c r="H28" i="5"/>
  <c r="H30" i="5" s="1"/>
  <c r="H28" i="3"/>
  <c r="G30" i="3" s="1"/>
  <c r="H28" i="2"/>
  <c r="M28" i="2" s="1"/>
  <c r="H28" i="1"/>
  <c r="H30" i="1" s="1"/>
  <c r="C30" i="3" l="1"/>
  <c r="E30" i="3"/>
  <c r="M28" i="10"/>
  <c r="D30" i="10"/>
  <c r="F30" i="10"/>
  <c r="C30" i="10"/>
  <c r="E30" i="10"/>
  <c r="G30" i="10"/>
  <c r="D30" i="6"/>
  <c r="F30" i="6"/>
  <c r="M28" i="6"/>
  <c r="C30" i="6"/>
  <c r="E30" i="6"/>
  <c r="G30" i="6"/>
  <c r="C30" i="5"/>
  <c r="E30" i="5"/>
  <c r="G30" i="5"/>
  <c r="D30" i="5"/>
  <c r="F30" i="5"/>
  <c r="M28" i="5"/>
  <c r="D30" i="3"/>
  <c r="F30" i="3"/>
  <c r="M28" i="3"/>
  <c r="D30" i="2"/>
  <c r="F30" i="2"/>
  <c r="C30" i="2"/>
  <c r="E30" i="2"/>
  <c r="G30" i="2"/>
  <c r="C30" i="1"/>
  <c r="E30" i="1"/>
  <c r="G30" i="1"/>
  <c r="M28" i="1"/>
  <c r="D30" i="1"/>
  <c r="F30" i="1"/>
  <c r="G18" i="47" l="1"/>
  <c r="L22" i="10" l="1"/>
  <c r="M22" i="10" l="1"/>
  <c r="K22" i="47" l="1"/>
  <c r="K21" i="47"/>
  <c r="K20" i="47"/>
  <c r="K19" i="47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N7" i="17"/>
  <c r="L13" i="17" s="1"/>
  <c r="N13" i="17" s="1"/>
  <c r="N6" i="17"/>
  <c r="L12" i="17" s="1"/>
  <c r="N12" i="17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N29" i="29" s="1"/>
  <c r="N31" i="29" s="1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G30" i="30"/>
  <c r="E30" i="30"/>
  <c r="D30" i="30"/>
  <c r="N29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M22" i="1"/>
  <c r="L22" i="1"/>
  <c r="K22" i="1"/>
  <c r="J22" i="1"/>
  <c r="I22" i="1"/>
  <c r="H22" i="1"/>
  <c r="G22" i="1"/>
  <c r="F22" i="1"/>
  <c r="E22" i="1"/>
  <c r="D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18" i="47" l="1"/>
  <c r="N22" i="10"/>
  <c r="D24" i="10" s="1"/>
  <c r="N30" i="30"/>
  <c r="H32" i="30" s="1"/>
  <c r="N29" i="53"/>
  <c r="N31" i="53" s="1"/>
  <c r="N22" i="6"/>
  <c r="M27" i="6" s="1"/>
  <c r="N22" i="5"/>
  <c r="M27" i="5" s="1"/>
  <c r="H30" i="3"/>
  <c r="H30" i="2"/>
  <c r="N18" i="32"/>
  <c r="N20" i="32" s="1"/>
  <c r="G6" i="47"/>
  <c r="G24" i="47" s="1"/>
  <c r="K6" i="47"/>
  <c r="N13" i="30"/>
  <c r="N16" i="30" s="1"/>
  <c r="N18" i="31"/>
  <c r="N20" i="31" s="1"/>
  <c r="N13" i="53"/>
  <c r="N15" i="53" s="1"/>
  <c r="N30" i="12"/>
  <c r="N32" i="12" s="1"/>
  <c r="N13" i="12"/>
  <c r="N15" i="12" s="1"/>
  <c r="N19" i="9"/>
  <c r="N21" i="9" s="1"/>
  <c r="N18" i="8"/>
  <c r="N20" i="8" s="1"/>
  <c r="N22" i="4"/>
  <c r="D24" i="4" s="1"/>
  <c r="N22" i="3"/>
  <c r="D24" i="3" s="1"/>
  <c r="C24" i="2"/>
  <c r="G24" i="2"/>
  <c r="K24" i="2"/>
  <c r="E24" i="2"/>
  <c r="I24" i="2"/>
  <c r="M24" i="2"/>
  <c r="N22" i="1"/>
  <c r="D24" i="1" s="1"/>
  <c r="C15" i="29"/>
  <c r="E15" i="29"/>
  <c r="G15" i="29"/>
  <c r="I15" i="29"/>
  <c r="K15" i="29"/>
  <c r="M15" i="29"/>
  <c r="D31" i="29"/>
  <c r="F31" i="29"/>
  <c r="H31" i="29"/>
  <c r="J31" i="29"/>
  <c r="L31" i="29"/>
  <c r="D15" i="29"/>
  <c r="F15" i="29"/>
  <c r="H15" i="29"/>
  <c r="J15" i="29"/>
  <c r="L15" i="29"/>
  <c r="C31" i="29"/>
  <c r="E31" i="29"/>
  <c r="G31" i="29"/>
  <c r="I31" i="29"/>
  <c r="K31" i="29"/>
  <c r="M31" i="29"/>
  <c r="M27" i="2"/>
  <c r="D24" i="2"/>
  <c r="F24" i="2"/>
  <c r="H24" i="2"/>
  <c r="J24" i="2"/>
  <c r="L24" i="2"/>
  <c r="H30" i="4" l="1"/>
  <c r="F30" i="4"/>
  <c r="D30" i="4"/>
  <c r="M28" i="4"/>
  <c r="E30" i="4"/>
  <c r="C30" i="4"/>
  <c r="G30" i="4"/>
  <c r="N24" i="6"/>
  <c r="K24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7" i="10"/>
  <c r="M29" i="10" s="1"/>
  <c r="N29" i="10" s="1"/>
  <c r="M24" i="3"/>
  <c r="I24" i="3"/>
  <c r="D31" i="53"/>
  <c r="C15" i="53"/>
  <c r="K24" i="3"/>
  <c r="G24" i="3"/>
  <c r="E24" i="3"/>
  <c r="C24" i="3"/>
  <c r="N24" i="3"/>
  <c r="M27" i="3"/>
  <c r="M29" i="3" s="1"/>
  <c r="N29" i="3" s="1"/>
  <c r="L24" i="3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L24" i="1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7" i="4"/>
  <c r="M29" i="4" s="1"/>
  <c r="N29" i="4" s="1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E24" i="1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I24" i="1"/>
  <c r="M27" i="1"/>
  <c r="M29" i="1" s="1"/>
  <c r="N27" i="1" s="1"/>
  <c r="K24" i="1"/>
  <c r="G24" i="1"/>
  <c r="C24" i="1"/>
  <c r="N24" i="1"/>
  <c r="J24" i="1"/>
  <c r="H24" i="1"/>
  <c r="F24" i="1"/>
  <c r="M29" i="6"/>
  <c r="N29" i="6" s="1"/>
  <c r="M29" i="5"/>
  <c r="N29" i="5" s="1"/>
  <c r="M29" i="2"/>
  <c r="N29" i="2" s="1"/>
  <c r="N27" i="10" l="1"/>
  <c r="N28" i="10"/>
  <c r="N27" i="4"/>
  <c r="N28" i="4"/>
  <c r="N27" i="3"/>
  <c r="N28" i="3"/>
  <c r="N27" i="6"/>
  <c r="N28" i="6"/>
  <c r="N27" i="5"/>
  <c r="N28" i="5"/>
  <c r="N27" i="2"/>
  <c r="N28" i="2"/>
  <c r="N29" i="1"/>
  <c r="N28" i="1"/>
  <c r="G11" i="57"/>
  <c r="F11" i="57"/>
  <c r="E11" i="57"/>
</calcChain>
</file>

<file path=xl/sharedStrings.xml><?xml version="1.0" encoding="utf-8"?>
<sst xmlns="http://schemas.openxmlformats.org/spreadsheetml/2006/main" count="817" uniqueCount="117">
  <si>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</si>
  <si>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</si>
  <si>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</si>
  <si>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</si>
  <si>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</si>
  <si>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</si>
  <si>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</si>
  <si>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</si>
  <si>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</si>
  <si>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</si>
  <si>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</si>
  <si>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</si>
  <si>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</si>
  <si>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</si>
  <si>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</si>
  <si>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</si>
  <si>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</si>
  <si>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</si>
  <si>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</si>
  <si>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</si>
  <si>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</si>
  <si>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</si>
  <si>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</si>
  <si>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</si>
  <si>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</si>
  <si>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</si>
  <si>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</si>
  <si>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</si>
  <si>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</si>
  <si>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</si>
  <si>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</si>
  <si>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</si>
  <si>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</si>
  <si>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</si>
  <si>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</si>
  <si>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</si>
  <si>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</si>
  <si>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</si>
  <si>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</si>
  <si>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</si>
  <si>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</si>
  <si>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</si>
  <si>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</si>
  <si>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</si>
  <si>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</si>
  <si>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</si>
  <si>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</si>
  <si>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</si>
  <si>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</si>
  <si>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</si>
  <si>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</si>
  <si>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</si>
  <si>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</si>
  <si>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</si>
  <si>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</si>
  <si>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</si>
  <si>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</si>
  <si>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</si>
  <si>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</si>
  <si>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</si>
  <si>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</si>
  <si>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</si>
  <si>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</si>
  <si>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</si>
  <si>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</si>
  <si>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</si>
  <si>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</si>
  <si>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</si>
  <si>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</si>
  <si>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</si>
  <si>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</si>
  <si>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</si>
  <si>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</si>
  <si>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</si>
  <si>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</si>
  <si>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</si>
  <si>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</si>
  <si>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</si>
  <si>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</si>
  <si>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</si>
  <si>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</si>
  <si>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</si>
  <si>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</si>
  <si>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</si>
  <si>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</si>
  <si>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</si>
  <si>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</si>
  <si>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</si>
  <si>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</si>
  <si>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</si>
  <si>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</si>
  <si>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</si>
  <si>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</si>
  <si>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Еуросиг</t>
  </si>
  <si>
    <t>Ликвидирани штети за ЗК за период од 01.01.2018 до 30.06.2018</t>
  </si>
  <si>
    <t>Неосигурени возила, непознати возила и услужни штети за период од 01.01 до 30.06.2019 година ( Вкупно )</t>
  </si>
  <si>
    <t>Бруто технички резерви за периодот од  01.01.2019  до 30.06.2019</t>
  </si>
  <si>
    <t>Продажба по канали за период од 01.01.2019 до 30.06.2019 година</t>
  </si>
  <si>
    <t xml:space="preserve">          Резерви за настанати и пријавени, непријавени штети за период од 01.01.2019 до 30.06.2019</t>
  </si>
  <si>
    <t>Техничка премија за период од 01.01.2019  до 30.06.2019</t>
  </si>
  <si>
    <t>Штети на Гранично осигурување за период од 01.01.2019 до 30.06.2019</t>
  </si>
  <si>
    <t>Број на Гранично осигурување за период од 01.01.2019 до 30.06.2019</t>
  </si>
  <si>
    <t>Број на штети на Зелена карта за период од 01.01.2019 до 30.06.2019</t>
  </si>
  <si>
    <t>Ликвидирани штети на ЗАО за период од 01.01.2019  до 30.06.2019</t>
  </si>
  <si>
    <t>Број на штети од ЗАО за период од 01.01.2019 до 30.06.2019</t>
  </si>
  <si>
    <t>Премија за Гранично осигурување за период од 01.01.2019 до 30.06.2019</t>
  </si>
  <si>
    <t>Број на Зелена карта за период од 01.01.2019 до 30.06.2019</t>
  </si>
  <si>
    <t>Премија за Зелена карта за период од 01.01.2019 до 30.06.2019</t>
  </si>
  <si>
    <t>Премија за ЗАО за период од 01.01.2019 до 30.06.2019</t>
  </si>
  <si>
    <t>Договори за ЗАО за период од 01.01.2019 до 30.06.2019</t>
  </si>
  <si>
    <t>Бруто резерви за настанати и пријавени штети за период од 01.01.2019 до 30.06.2019</t>
  </si>
  <si>
    <t>Број на резервирани штети за период од 01.01.2019 до 30.06.2019</t>
  </si>
  <si>
    <t>Број исплатени (ликвидирани) штети за период од 01.01.2019 до 30.06.2019</t>
  </si>
  <si>
    <t>Бруто исплатени (ликвидирани) штети за период од 01.01.2019 до 30.06.2019</t>
  </si>
  <si>
    <t>Број на договори за период од 01.01.2019 до 30.06.2019</t>
  </si>
  <si>
    <t>Бруто полисирана премија за период од 01.01.2019 до 30.06.2019</t>
  </si>
  <si>
    <t>Халк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</si>
</sst>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8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10" fontId="5" fillId="2" borderId="21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4" borderId="7" xfId="1" applyNumberFormat="1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38" fillId="3" borderId="1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39" fillId="3" borderId="1" xfId="0" applyNumberFormat="1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10" fontId="5" fillId="2" borderId="2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5" fillId="2" borderId="22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right" vertical="center" wrapText="1"/>
    </xf>
    <xf numFmtId="0" fontId="37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B1" sqref="B1"/>
    </sheetView>
  </sheetViews>
  <sheetFormatPr defaultRowHeight="15" x14ac:dyDescent="0.25"/>
  <cols>
    <col min="1" max="1" width="4.85546875" customWidth="1"/>
    <col min="2" max="2" width="28" customWidth="1"/>
  </cols>
  <sheetData>
    <row r="1" spans="1:14" ht="24.75" customHeight="1" thickBot="1" x14ac:dyDescent="0.3">
      <c r="A1" s="232"/>
      <c r="B1" s="233"/>
      <c r="C1" s="303" t="s">
        <v>115</v>
      </c>
      <c r="D1" s="304"/>
      <c r="E1" s="304"/>
      <c r="F1" s="304"/>
      <c r="G1" s="304"/>
      <c r="H1" s="304"/>
      <c r="I1" s="304"/>
      <c r="J1" s="2"/>
      <c r="K1" s="2"/>
      <c r="L1" s="2"/>
      <c r="M1" s="2"/>
      <c r="N1" s="232" t="s">
        <v>36</v>
      </c>
    </row>
    <row r="2" spans="1:14" ht="15.75" thickBot="1" x14ac:dyDescent="0.3">
      <c r="A2" s="307" t="s">
        <v>0</v>
      </c>
      <c r="B2" s="309" t="s">
        <v>1</v>
      </c>
      <c r="C2" s="311" t="s">
        <v>2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05" t="s">
        <v>3</v>
      </c>
    </row>
    <row r="3" spans="1:14" ht="15.75" thickBot="1" x14ac:dyDescent="0.3">
      <c r="A3" s="308"/>
      <c r="B3" s="310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93</v>
      </c>
      <c r="J3" s="24" t="s">
        <v>9</v>
      </c>
      <c r="K3" s="91" t="s">
        <v>10</v>
      </c>
      <c r="L3" s="24" t="s">
        <v>116</v>
      </c>
      <c r="M3" s="25" t="s">
        <v>11</v>
      </c>
      <c r="N3" s="306"/>
    </row>
    <row r="4" spans="1:14" x14ac:dyDescent="0.25">
      <c r="A4" s="5">
        <v>1</v>
      </c>
      <c r="B4" s="9" t="s">
        <v>12</v>
      </c>
      <c r="C4" s="203">
        <v>53120</v>
      </c>
      <c r="D4" s="173">
        <v>50355</v>
      </c>
      <c r="E4" s="225">
        <v>19852</v>
      </c>
      <c r="F4" s="219">
        <v>44107</v>
      </c>
      <c r="G4" s="225">
        <v>49471</v>
      </c>
      <c r="H4" s="219">
        <v>96271</v>
      </c>
      <c r="I4" s="225">
        <v>8456</v>
      </c>
      <c r="J4" s="219">
        <v>33495</v>
      </c>
      <c r="K4" s="203">
        <v>24293</v>
      </c>
      <c r="L4" s="219">
        <v>6392</v>
      </c>
      <c r="M4" s="215">
        <v>23853</v>
      </c>
      <c r="N4" s="212">
        <f t="shared" ref="N4:N21" si="0">SUM(C4:M4)</f>
        <v>409665</v>
      </c>
    </row>
    <row r="5" spans="1:14" x14ac:dyDescent="0.25">
      <c r="A5" s="4">
        <v>2</v>
      </c>
      <c r="B5" s="10" t="s">
        <v>13</v>
      </c>
      <c r="C5" s="223">
        <v>2281</v>
      </c>
      <c r="D5" s="73">
        <v>57215</v>
      </c>
      <c r="E5" s="223">
        <v>6309</v>
      </c>
      <c r="F5" s="220">
        <v>5025</v>
      </c>
      <c r="G5" s="223">
        <v>1511</v>
      </c>
      <c r="H5" s="220">
        <v>63192</v>
      </c>
      <c r="I5" s="222">
        <v>0</v>
      </c>
      <c r="J5" s="220">
        <v>2266</v>
      </c>
      <c r="K5" s="222">
        <v>141</v>
      </c>
      <c r="L5" s="22">
        <v>0</v>
      </c>
      <c r="M5" s="216">
        <v>0</v>
      </c>
      <c r="N5" s="213">
        <f t="shared" si="0"/>
        <v>137940</v>
      </c>
    </row>
    <row r="6" spans="1:14" x14ac:dyDescent="0.25">
      <c r="A6" s="4">
        <v>3</v>
      </c>
      <c r="B6" s="10" t="s">
        <v>14</v>
      </c>
      <c r="C6" s="223">
        <v>31548</v>
      </c>
      <c r="D6" s="73">
        <v>85787</v>
      </c>
      <c r="E6" s="223">
        <v>33394</v>
      </c>
      <c r="F6" s="220">
        <v>75440</v>
      </c>
      <c r="G6" s="223">
        <v>26534</v>
      </c>
      <c r="H6" s="220">
        <v>52722</v>
      </c>
      <c r="I6" s="223">
        <v>5863</v>
      </c>
      <c r="J6" s="220">
        <v>28478</v>
      </c>
      <c r="K6" s="223">
        <v>48382</v>
      </c>
      <c r="L6" s="220">
        <v>9081</v>
      </c>
      <c r="M6" s="217">
        <v>28287</v>
      </c>
      <c r="N6" s="213">
        <f t="shared" si="0"/>
        <v>425516</v>
      </c>
    </row>
    <row r="7" spans="1:14" x14ac:dyDescent="0.25">
      <c r="A7" s="4">
        <v>4</v>
      </c>
      <c r="B7" s="10" t="s">
        <v>15</v>
      </c>
      <c r="C7" s="222">
        <v>0</v>
      </c>
      <c r="D7" s="39">
        <v>0</v>
      </c>
      <c r="E7" s="222">
        <v>0</v>
      </c>
      <c r="F7" s="22">
        <v>0</v>
      </c>
      <c r="G7" s="222">
        <v>0</v>
      </c>
      <c r="H7" s="22">
        <v>0</v>
      </c>
      <c r="I7" s="222">
        <v>0</v>
      </c>
      <c r="J7" s="22">
        <v>0</v>
      </c>
      <c r="K7" s="222">
        <v>0</v>
      </c>
      <c r="L7" s="22">
        <v>0</v>
      </c>
      <c r="M7" s="216"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22">
        <v>0</v>
      </c>
      <c r="D8" s="73">
        <v>15694</v>
      </c>
      <c r="E8" s="21">
        <v>0</v>
      </c>
      <c r="F8" s="22">
        <v>0</v>
      </c>
      <c r="G8" s="223">
        <v>0</v>
      </c>
      <c r="H8" s="220">
        <v>7235</v>
      </c>
      <c r="I8" s="222">
        <v>0</v>
      </c>
      <c r="J8" s="22">
        <v>0</v>
      </c>
      <c r="K8" s="222">
        <v>0</v>
      </c>
      <c r="L8" s="22">
        <v>0</v>
      </c>
      <c r="M8" s="216">
        <v>0</v>
      </c>
      <c r="N8" s="213">
        <f t="shared" si="0"/>
        <v>22929</v>
      </c>
    </row>
    <row r="9" spans="1:14" x14ac:dyDescent="0.25">
      <c r="A9" s="4">
        <v>6</v>
      </c>
      <c r="B9" s="10" t="s">
        <v>17</v>
      </c>
      <c r="C9" s="222">
        <v>0</v>
      </c>
      <c r="D9" s="39">
        <v>28</v>
      </c>
      <c r="E9" s="222">
        <v>22</v>
      </c>
      <c r="F9" s="22">
        <v>79</v>
      </c>
      <c r="G9" s="222">
        <v>45</v>
      </c>
      <c r="H9" s="22">
        <v>80</v>
      </c>
      <c r="I9" s="222">
        <v>0</v>
      </c>
      <c r="J9" s="22">
        <v>0</v>
      </c>
      <c r="K9" s="222">
        <v>0</v>
      </c>
      <c r="L9" s="22">
        <v>0</v>
      </c>
      <c r="M9" s="216">
        <v>0</v>
      </c>
      <c r="N9" s="10">
        <f t="shared" si="0"/>
        <v>254</v>
      </c>
    </row>
    <row r="10" spans="1:14" x14ac:dyDescent="0.25">
      <c r="A10" s="4">
        <v>7</v>
      </c>
      <c r="B10" s="10" t="s">
        <v>18</v>
      </c>
      <c r="C10" s="223">
        <v>14302</v>
      </c>
      <c r="D10" s="73">
        <v>15430</v>
      </c>
      <c r="E10" s="223">
        <v>5995</v>
      </c>
      <c r="F10" s="220">
        <v>2925</v>
      </c>
      <c r="G10" s="223">
        <v>3957</v>
      </c>
      <c r="H10" s="220">
        <v>1819</v>
      </c>
      <c r="I10" s="222">
        <v>16</v>
      </c>
      <c r="J10" s="220">
        <v>3621</v>
      </c>
      <c r="K10" s="223">
        <v>527</v>
      </c>
      <c r="L10" s="22">
        <v>64</v>
      </c>
      <c r="M10" s="217">
        <v>212</v>
      </c>
      <c r="N10" s="213">
        <f t="shared" si="0"/>
        <v>48868</v>
      </c>
    </row>
    <row r="11" spans="1:14" x14ac:dyDescent="0.25">
      <c r="A11" s="4">
        <v>8</v>
      </c>
      <c r="B11" s="10" t="s">
        <v>19</v>
      </c>
      <c r="C11" s="223">
        <v>82215</v>
      </c>
      <c r="D11" s="73">
        <v>31574</v>
      </c>
      <c r="E11" s="223">
        <v>104023</v>
      </c>
      <c r="F11" s="220">
        <v>26796</v>
      </c>
      <c r="G11" s="223">
        <v>8291</v>
      </c>
      <c r="H11" s="220">
        <v>74524</v>
      </c>
      <c r="I11" s="223">
        <v>1556</v>
      </c>
      <c r="J11" s="220">
        <v>21566</v>
      </c>
      <c r="K11" s="223">
        <v>19031</v>
      </c>
      <c r="L11" s="220">
        <v>9235</v>
      </c>
      <c r="M11" s="217">
        <v>24874</v>
      </c>
      <c r="N11" s="213">
        <f t="shared" si="0"/>
        <v>403685</v>
      </c>
    </row>
    <row r="12" spans="1:14" x14ac:dyDescent="0.25">
      <c r="A12" s="4">
        <v>9</v>
      </c>
      <c r="B12" s="10" t="s">
        <v>20</v>
      </c>
      <c r="C12" s="223">
        <v>198364</v>
      </c>
      <c r="D12" s="73">
        <v>127453</v>
      </c>
      <c r="E12" s="223">
        <v>27264</v>
      </c>
      <c r="F12" s="220">
        <v>50516</v>
      </c>
      <c r="G12" s="223">
        <v>59242</v>
      </c>
      <c r="H12" s="220">
        <v>33283</v>
      </c>
      <c r="I12" s="223">
        <v>862</v>
      </c>
      <c r="J12" s="220">
        <v>23999</v>
      </c>
      <c r="K12" s="223">
        <v>10102</v>
      </c>
      <c r="L12" s="220">
        <v>40074</v>
      </c>
      <c r="M12" s="217">
        <v>9892</v>
      </c>
      <c r="N12" s="213">
        <f t="shared" si="0"/>
        <v>581051</v>
      </c>
    </row>
    <row r="13" spans="1:14" x14ac:dyDescent="0.25">
      <c r="A13" s="4">
        <v>10</v>
      </c>
      <c r="B13" s="10" t="s">
        <v>21</v>
      </c>
      <c r="C13" s="223">
        <v>137278</v>
      </c>
      <c r="D13" s="73">
        <v>268235</v>
      </c>
      <c r="E13" s="223">
        <v>191562</v>
      </c>
      <c r="F13" s="220">
        <v>206043</v>
      </c>
      <c r="G13" s="223">
        <v>245770</v>
      </c>
      <c r="H13" s="220">
        <v>198381</v>
      </c>
      <c r="I13" s="223">
        <v>145254</v>
      </c>
      <c r="J13" s="220">
        <v>241039</v>
      </c>
      <c r="K13" s="223">
        <v>213161</v>
      </c>
      <c r="L13" s="220">
        <v>142726</v>
      </c>
      <c r="M13" s="217">
        <v>132290</v>
      </c>
      <c r="N13" s="213">
        <f t="shared" si="0"/>
        <v>2121739</v>
      </c>
    </row>
    <row r="14" spans="1:14" x14ac:dyDescent="0.25">
      <c r="A14" s="4">
        <v>11</v>
      </c>
      <c r="B14" s="10" t="s">
        <v>22</v>
      </c>
      <c r="C14" s="222">
        <v>0</v>
      </c>
      <c r="D14" s="73">
        <v>3747</v>
      </c>
      <c r="E14" s="222">
        <v>0</v>
      </c>
      <c r="F14" s="220">
        <v>0</v>
      </c>
      <c r="G14" s="223">
        <v>9</v>
      </c>
      <c r="H14" s="220">
        <v>2309</v>
      </c>
      <c r="I14" s="222">
        <v>0</v>
      </c>
      <c r="J14" s="22">
        <v>0</v>
      </c>
      <c r="K14" s="222">
        <v>161</v>
      </c>
      <c r="L14" s="22">
        <v>0</v>
      </c>
      <c r="M14" s="216">
        <v>0</v>
      </c>
      <c r="N14" s="213">
        <f t="shared" si="0"/>
        <v>6226</v>
      </c>
    </row>
    <row r="15" spans="1:14" x14ac:dyDescent="0.25">
      <c r="A15" s="4">
        <v>12</v>
      </c>
      <c r="B15" s="10" t="s">
        <v>23</v>
      </c>
      <c r="C15" s="222">
        <v>60</v>
      </c>
      <c r="D15" s="39">
        <v>294</v>
      </c>
      <c r="E15" s="222">
        <v>13</v>
      </c>
      <c r="F15" s="22">
        <v>241</v>
      </c>
      <c r="G15" s="222">
        <v>80</v>
      </c>
      <c r="H15" s="22">
        <v>117</v>
      </c>
      <c r="I15" s="222">
        <v>0</v>
      </c>
      <c r="J15" s="22">
        <v>34</v>
      </c>
      <c r="K15" s="222">
        <v>148</v>
      </c>
      <c r="L15" s="22">
        <v>0</v>
      </c>
      <c r="M15" s="216">
        <v>3</v>
      </c>
      <c r="N15" s="213">
        <f t="shared" si="0"/>
        <v>990</v>
      </c>
    </row>
    <row r="16" spans="1:14" x14ac:dyDescent="0.25">
      <c r="A16" s="4">
        <v>13</v>
      </c>
      <c r="B16" s="10" t="s">
        <v>24</v>
      </c>
      <c r="C16" s="223">
        <v>23036</v>
      </c>
      <c r="D16" s="73">
        <v>27420</v>
      </c>
      <c r="E16" s="223">
        <v>7680</v>
      </c>
      <c r="F16" s="220">
        <v>5898</v>
      </c>
      <c r="G16" s="223">
        <v>6864</v>
      </c>
      <c r="H16" s="220">
        <v>35430</v>
      </c>
      <c r="I16" s="222">
        <v>403</v>
      </c>
      <c r="J16" s="220">
        <v>10379</v>
      </c>
      <c r="K16" s="223">
        <v>7732</v>
      </c>
      <c r="L16" s="220">
        <v>1420</v>
      </c>
      <c r="M16" s="217">
        <v>3924</v>
      </c>
      <c r="N16" s="213">
        <f t="shared" si="0"/>
        <v>130186</v>
      </c>
    </row>
    <row r="17" spans="1:14" x14ac:dyDescent="0.25">
      <c r="A17" s="4">
        <v>14</v>
      </c>
      <c r="B17" s="10" t="s">
        <v>25</v>
      </c>
      <c r="C17" s="222">
        <v>0</v>
      </c>
      <c r="D17" s="73">
        <v>3594</v>
      </c>
      <c r="E17" s="222">
        <v>0</v>
      </c>
      <c r="F17" s="22">
        <v>3</v>
      </c>
      <c r="G17" s="222">
        <v>0</v>
      </c>
      <c r="H17" s="22">
        <v>0</v>
      </c>
      <c r="I17" s="222">
        <v>0</v>
      </c>
      <c r="J17" s="22">
        <v>0</v>
      </c>
      <c r="K17" s="222">
        <v>0</v>
      </c>
      <c r="L17" s="22">
        <v>0</v>
      </c>
      <c r="M17" s="216">
        <v>0</v>
      </c>
      <c r="N17" s="213">
        <f t="shared" si="0"/>
        <v>3597</v>
      </c>
    </row>
    <row r="18" spans="1:14" x14ac:dyDescent="0.25">
      <c r="A18" s="4">
        <v>15</v>
      </c>
      <c r="B18" s="10" t="s">
        <v>26</v>
      </c>
      <c r="C18" s="222">
        <v>6</v>
      </c>
      <c r="D18" s="39">
        <v>0</v>
      </c>
      <c r="E18" s="222">
        <v>3</v>
      </c>
      <c r="F18" s="220">
        <v>3124</v>
      </c>
      <c r="G18" s="222">
        <v>213</v>
      </c>
      <c r="H18" s="22">
        <v>49</v>
      </c>
      <c r="I18" s="222">
        <v>0</v>
      </c>
      <c r="J18" s="22">
        <v>0</v>
      </c>
      <c r="K18" s="222">
        <v>57</v>
      </c>
      <c r="L18" s="22">
        <v>0</v>
      </c>
      <c r="M18" s="216">
        <v>0</v>
      </c>
      <c r="N18" s="213">
        <f>SUM(C18:M18)</f>
        <v>3452</v>
      </c>
    </row>
    <row r="19" spans="1:14" x14ac:dyDescent="0.25">
      <c r="A19" s="4">
        <v>16</v>
      </c>
      <c r="B19" s="10" t="s">
        <v>27</v>
      </c>
      <c r="C19" s="223">
        <v>676</v>
      </c>
      <c r="D19" s="73">
        <v>7327</v>
      </c>
      <c r="E19" s="223">
        <v>285</v>
      </c>
      <c r="F19" s="220">
        <v>1722</v>
      </c>
      <c r="G19" s="222">
        <v>0</v>
      </c>
      <c r="H19" s="22">
        <v>196</v>
      </c>
      <c r="I19" s="222">
        <v>0</v>
      </c>
      <c r="J19" s="220">
        <v>2535</v>
      </c>
      <c r="K19" s="223">
        <v>0</v>
      </c>
      <c r="L19" s="22">
        <v>0</v>
      </c>
      <c r="M19" s="217">
        <v>135</v>
      </c>
      <c r="N19" s="213">
        <f>SUM(C19:M19)</f>
        <v>12876</v>
      </c>
    </row>
    <row r="20" spans="1:14" x14ac:dyDescent="0.25">
      <c r="A20" s="4">
        <v>17</v>
      </c>
      <c r="B20" s="10" t="s">
        <v>28</v>
      </c>
      <c r="C20" s="222">
        <v>0</v>
      </c>
      <c r="D20" s="39">
        <v>0</v>
      </c>
      <c r="E20" s="222">
        <v>0</v>
      </c>
      <c r="F20" s="22">
        <v>0</v>
      </c>
      <c r="G20" s="222">
        <v>0</v>
      </c>
      <c r="H20" s="22">
        <v>0</v>
      </c>
      <c r="I20" s="222">
        <v>0</v>
      </c>
      <c r="J20" s="22">
        <v>0</v>
      </c>
      <c r="K20" s="222">
        <v>0</v>
      </c>
      <c r="L20" s="22">
        <v>0</v>
      </c>
      <c r="M20" s="216">
        <v>2</v>
      </c>
      <c r="N20" s="10">
        <f>SUM(C20:M20)</f>
        <v>2</v>
      </c>
    </row>
    <row r="21" spans="1:14" ht="15.75" thickBot="1" x14ac:dyDescent="0.3">
      <c r="A21" s="6">
        <v>18</v>
      </c>
      <c r="B21" s="11" t="s">
        <v>29</v>
      </c>
      <c r="C21" s="224">
        <v>6732</v>
      </c>
      <c r="D21" s="174">
        <v>15588</v>
      </c>
      <c r="E21" s="224">
        <v>5459</v>
      </c>
      <c r="F21" s="221">
        <v>16113</v>
      </c>
      <c r="G21" s="224">
        <v>7556</v>
      </c>
      <c r="H21" s="221">
        <v>17263</v>
      </c>
      <c r="I21" s="224">
        <v>3133</v>
      </c>
      <c r="J21" s="221">
        <v>8621</v>
      </c>
      <c r="K21" s="224">
        <v>8461</v>
      </c>
      <c r="L21" s="221">
        <v>2800</v>
      </c>
      <c r="M21" s="218">
        <v>6998</v>
      </c>
      <c r="N21" s="214">
        <f t="shared" si="0"/>
        <v>98724</v>
      </c>
    </row>
    <row r="22" spans="1:14" ht="15.75" thickBot="1" x14ac:dyDescent="0.3">
      <c r="A22" s="7"/>
      <c r="B22" s="19" t="s">
        <v>30</v>
      </c>
      <c r="C22" s="234">
        <f t="shared" ref="C22:N22" si="1">SUM(C4:C21)</f>
        <v>549618</v>
      </c>
      <c r="D22" s="235">
        <f>SUM(D4:D21)</f>
        <v>709741</v>
      </c>
      <c r="E22" s="234">
        <f>SUM(E4:E21)</f>
        <v>401861</v>
      </c>
      <c r="F22" s="236">
        <f>SUM(F4:F21)</f>
        <v>438032</v>
      </c>
      <c r="G22" s="237">
        <f t="shared" si="1"/>
        <v>409543</v>
      </c>
      <c r="H22" s="236">
        <f t="shared" si="1"/>
        <v>582871</v>
      </c>
      <c r="I22" s="237">
        <f t="shared" si="1"/>
        <v>165543</v>
      </c>
      <c r="J22" s="236">
        <f t="shared" si="1"/>
        <v>376033</v>
      </c>
      <c r="K22" s="237">
        <f t="shared" si="1"/>
        <v>332196</v>
      </c>
      <c r="L22" s="236">
        <f t="shared" si="1"/>
        <v>211792</v>
      </c>
      <c r="M22" s="238">
        <f t="shared" si="1"/>
        <v>230470</v>
      </c>
      <c r="N22" s="239">
        <f t="shared" si="1"/>
        <v>4407700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01" t="s">
        <v>31</v>
      </c>
      <c r="B24" s="302"/>
      <c r="C24" s="27">
        <f>C22/N22</f>
        <v>0.12469496562833224</v>
      </c>
      <c r="D24" s="28">
        <f>D22/N22</f>
        <v>0.16102298250788394</v>
      </c>
      <c r="E24" s="29">
        <f>E22/N22</f>
        <v>9.1172493590761627E-2</v>
      </c>
      <c r="F24" s="28">
        <f>F22/N22</f>
        <v>9.9378814347618943E-2</v>
      </c>
      <c r="G24" s="29">
        <f>G22/N22</f>
        <v>9.2915352678267574E-2</v>
      </c>
      <c r="H24" s="28">
        <f>H22/N22</f>
        <v>0.13223926310774325</v>
      </c>
      <c r="I24" s="29">
        <f>I22/N22</f>
        <v>3.7557683145404634E-2</v>
      </c>
      <c r="J24" s="28">
        <f>J22/N22</f>
        <v>8.531274814529119E-2</v>
      </c>
      <c r="K24" s="29">
        <f>K22/N22</f>
        <v>7.5367198312044831E-2</v>
      </c>
      <c r="L24" s="28">
        <f>L22/N22</f>
        <v>4.8050457154525036E-2</v>
      </c>
      <c r="M24" s="30">
        <f>M22/N22</f>
        <v>5.2288041382126733E-2</v>
      </c>
      <c r="N24" s="107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7" t="s">
        <v>0</v>
      </c>
      <c r="B26" s="313" t="s">
        <v>1</v>
      </c>
      <c r="C26" s="319" t="s">
        <v>90</v>
      </c>
      <c r="D26" s="320"/>
      <c r="E26" s="320"/>
      <c r="F26" s="320"/>
      <c r="G26" s="321"/>
      <c r="H26" s="31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8"/>
      <c r="B27" s="314"/>
      <c r="C27" s="277" t="s">
        <v>11</v>
      </c>
      <c r="D27" s="186" t="s">
        <v>32</v>
      </c>
      <c r="E27" s="277" t="s">
        <v>7</v>
      </c>
      <c r="F27" s="186" t="s">
        <v>9</v>
      </c>
      <c r="G27" s="275" t="s">
        <v>4</v>
      </c>
      <c r="H27" s="318"/>
      <c r="I27" s="1"/>
      <c r="J27" s="110"/>
      <c r="K27" s="315" t="s">
        <v>33</v>
      </c>
      <c r="L27" s="316"/>
      <c r="M27" s="163">
        <f>N22</f>
        <v>4407700</v>
      </c>
      <c r="N27" s="164">
        <f>M27/M29</f>
        <v>0.83859504460856849</v>
      </c>
    </row>
    <row r="28" spans="1:14" ht="15.75" thickBot="1" x14ac:dyDescent="0.3">
      <c r="A28" s="26">
        <v>19</v>
      </c>
      <c r="B28" s="187" t="s">
        <v>34</v>
      </c>
      <c r="C28" s="162">
        <v>374625</v>
      </c>
      <c r="D28" s="59">
        <v>253034</v>
      </c>
      <c r="E28" s="162">
        <v>141798</v>
      </c>
      <c r="F28" s="59">
        <v>61053</v>
      </c>
      <c r="G28" s="162">
        <v>17843</v>
      </c>
      <c r="H28" s="59">
        <f>SUM(C28:G28)</f>
        <v>848353</v>
      </c>
      <c r="I28" s="1"/>
      <c r="J28" s="110"/>
      <c r="K28" s="297" t="s">
        <v>34</v>
      </c>
      <c r="L28" s="298"/>
      <c r="M28" s="162">
        <f>H28</f>
        <v>848353</v>
      </c>
      <c r="N28" s="165">
        <f>M28/M29</f>
        <v>0.16140495539143154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9" t="s">
        <v>3</v>
      </c>
      <c r="L29" s="300"/>
      <c r="M29" s="166">
        <f>M27+M28</f>
        <v>5256053</v>
      </c>
      <c r="N29" s="167">
        <f>M29/M29</f>
        <v>1</v>
      </c>
    </row>
    <row r="30" spans="1:14" ht="15.75" thickBot="1" x14ac:dyDescent="0.3">
      <c r="A30" s="301" t="s">
        <v>35</v>
      </c>
      <c r="B30" s="302"/>
      <c r="C30" s="27">
        <f>C28/H28</f>
        <v>0.44159094150666056</v>
      </c>
      <c r="D30" s="111">
        <f>D28/H28</f>
        <v>0.29826499110629656</v>
      </c>
      <c r="E30" s="27">
        <f>E28/H28</f>
        <v>0.16714504457460513</v>
      </c>
      <c r="F30" s="111">
        <f>F28/H28</f>
        <v>7.1966504509325721E-2</v>
      </c>
      <c r="G30" s="27">
        <f>G28/H28</f>
        <v>2.1032518303112029E-2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1"/>
      <c r="B1" s="31"/>
      <c r="C1" s="328" t="s">
        <v>101</v>
      </c>
      <c r="D1" s="329"/>
      <c r="E1" s="329"/>
      <c r="F1" s="329"/>
      <c r="G1" s="329"/>
      <c r="H1" s="329"/>
      <c r="I1" s="329"/>
      <c r="J1" s="330"/>
      <c r="K1" s="330"/>
      <c r="L1" s="31"/>
      <c r="M1" s="31"/>
      <c r="N1" s="68"/>
    </row>
    <row r="2" spans="1:14" ht="15.75" thickBot="1" x14ac:dyDescent="0.3">
      <c r="A2" s="331" t="s">
        <v>0</v>
      </c>
      <c r="B2" s="333" t="s">
        <v>1</v>
      </c>
      <c r="C2" s="348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3" t="s">
        <v>3</v>
      </c>
    </row>
    <row r="3" spans="1:14" x14ac:dyDescent="0.25">
      <c r="A3" s="349"/>
      <c r="B3" s="351"/>
      <c r="C3" s="370" t="s">
        <v>69</v>
      </c>
      <c r="D3" s="333" t="s">
        <v>4</v>
      </c>
      <c r="E3" s="355" t="s">
        <v>5</v>
      </c>
      <c r="F3" s="373" t="s">
        <v>6</v>
      </c>
      <c r="G3" s="355" t="s">
        <v>7</v>
      </c>
      <c r="H3" s="353" t="s">
        <v>8</v>
      </c>
      <c r="I3" s="355" t="s">
        <v>93</v>
      </c>
      <c r="J3" s="353" t="s">
        <v>9</v>
      </c>
      <c r="K3" s="370" t="s">
        <v>10</v>
      </c>
      <c r="L3" s="333" t="s">
        <v>116</v>
      </c>
      <c r="M3" s="355" t="s">
        <v>11</v>
      </c>
      <c r="N3" s="358"/>
    </row>
    <row r="4" spans="1:14" ht="15.75" thickBot="1" x14ac:dyDescent="0.3">
      <c r="A4" s="350"/>
      <c r="B4" s="352"/>
      <c r="C4" s="372"/>
      <c r="D4" s="350"/>
      <c r="E4" s="350"/>
      <c r="F4" s="374"/>
      <c r="G4" s="350"/>
      <c r="H4" s="354"/>
      <c r="I4" s="350"/>
      <c r="J4" s="354"/>
      <c r="K4" s="372"/>
      <c r="L4" s="350"/>
      <c r="M4" s="350"/>
      <c r="N4" s="352"/>
    </row>
    <row r="5" spans="1:14" x14ac:dyDescent="0.25">
      <c r="A5" s="36">
        <v>1</v>
      </c>
      <c r="B5" s="37" t="s">
        <v>39</v>
      </c>
      <c r="C5" s="86">
        <v>946</v>
      </c>
      <c r="D5" s="173">
        <v>114</v>
      </c>
      <c r="E5" s="86">
        <v>4709</v>
      </c>
      <c r="F5" s="173">
        <v>361</v>
      </c>
      <c r="G5" s="86">
        <v>93</v>
      </c>
      <c r="H5" s="173">
        <v>105</v>
      </c>
      <c r="I5" s="86">
        <v>108</v>
      </c>
      <c r="J5" s="173">
        <v>333</v>
      </c>
      <c r="K5" s="86">
        <v>34</v>
      </c>
      <c r="L5" s="173">
        <v>126</v>
      </c>
      <c r="M5" s="86">
        <v>58</v>
      </c>
      <c r="N5" s="173">
        <f t="shared" ref="N5:N13" si="0">SUM(C5:M5)</f>
        <v>6987</v>
      </c>
    </row>
    <row r="6" spans="1:14" x14ac:dyDescent="0.25">
      <c r="A6" s="38">
        <v>2</v>
      </c>
      <c r="B6" s="39" t="s">
        <v>40</v>
      </c>
      <c r="C6" s="86">
        <v>35</v>
      </c>
      <c r="D6" s="73">
        <v>0</v>
      </c>
      <c r="E6" s="86">
        <v>149</v>
      </c>
      <c r="F6" s="73">
        <v>1</v>
      </c>
      <c r="G6" s="86">
        <v>0</v>
      </c>
      <c r="H6" s="73">
        <v>0</v>
      </c>
      <c r="I6" s="86">
        <v>14</v>
      </c>
      <c r="J6" s="73">
        <v>0</v>
      </c>
      <c r="K6" s="86">
        <v>0</v>
      </c>
      <c r="L6" s="73">
        <v>1</v>
      </c>
      <c r="M6" s="86">
        <v>1</v>
      </c>
      <c r="N6" s="73">
        <f t="shared" si="0"/>
        <v>201</v>
      </c>
    </row>
    <row r="7" spans="1:14" x14ac:dyDescent="0.25">
      <c r="A7" s="38">
        <v>3</v>
      </c>
      <c r="B7" s="39" t="s">
        <v>41</v>
      </c>
      <c r="C7" s="70">
        <v>2</v>
      </c>
      <c r="D7" s="39">
        <v>0</v>
      </c>
      <c r="E7" s="70">
        <v>36</v>
      </c>
      <c r="F7" s="39">
        <v>2</v>
      </c>
      <c r="G7" s="70">
        <v>0</v>
      </c>
      <c r="H7" s="39">
        <v>0</v>
      </c>
      <c r="I7" s="70">
        <v>0</v>
      </c>
      <c r="J7" s="39">
        <v>0</v>
      </c>
      <c r="K7" s="70">
        <v>0</v>
      </c>
      <c r="L7" s="39">
        <v>1</v>
      </c>
      <c r="M7" s="70">
        <v>0</v>
      </c>
      <c r="N7" s="39">
        <f t="shared" si="0"/>
        <v>41</v>
      </c>
    </row>
    <row r="8" spans="1:14" x14ac:dyDescent="0.25">
      <c r="A8" s="38">
        <v>4</v>
      </c>
      <c r="B8" s="39" t="s">
        <v>42</v>
      </c>
      <c r="C8" s="70">
        <v>22</v>
      </c>
      <c r="D8" s="39">
        <v>0</v>
      </c>
      <c r="E8" s="70">
        <v>103</v>
      </c>
      <c r="F8" s="39">
        <v>0</v>
      </c>
      <c r="G8" s="70">
        <v>0</v>
      </c>
      <c r="H8" s="39">
        <v>0</v>
      </c>
      <c r="I8" s="70">
        <v>0</v>
      </c>
      <c r="J8" s="39">
        <v>0</v>
      </c>
      <c r="K8" s="70">
        <v>0</v>
      </c>
      <c r="L8" s="39">
        <v>0</v>
      </c>
      <c r="M8" s="70">
        <v>0</v>
      </c>
      <c r="N8" s="39">
        <f t="shared" si="0"/>
        <v>125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39">
        <v>0</v>
      </c>
      <c r="G9" s="70">
        <v>2</v>
      </c>
      <c r="H9" s="39">
        <v>0</v>
      </c>
      <c r="I9" s="70">
        <v>0</v>
      </c>
      <c r="J9" s="39">
        <v>0</v>
      </c>
      <c r="K9" s="70">
        <v>0</v>
      </c>
      <c r="L9" s="39">
        <v>0</v>
      </c>
      <c r="M9" s="70">
        <v>0</v>
      </c>
      <c r="N9" s="39">
        <f t="shared" si="0"/>
        <v>2</v>
      </c>
    </row>
    <row r="10" spans="1:14" x14ac:dyDescent="0.25">
      <c r="A10" s="38">
        <v>6</v>
      </c>
      <c r="B10" s="39" t="s">
        <v>44</v>
      </c>
      <c r="C10" s="70">
        <v>13</v>
      </c>
      <c r="D10" s="39">
        <v>3</v>
      </c>
      <c r="E10" s="70">
        <v>47</v>
      </c>
      <c r="F10" s="39">
        <v>68</v>
      </c>
      <c r="G10" s="70">
        <v>4</v>
      </c>
      <c r="H10" s="39">
        <v>0</v>
      </c>
      <c r="I10" s="70">
        <v>0</v>
      </c>
      <c r="J10" s="39">
        <v>0</v>
      </c>
      <c r="K10" s="70">
        <v>0</v>
      </c>
      <c r="L10" s="39">
        <v>10</v>
      </c>
      <c r="M10" s="70">
        <v>6</v>
      </c>
      <c r="N10" s="39">
        <f t="shared" si="0"/>
        <v>151</v>
      </c>
    </row>
    <row r="11" spans="1:14" x14ac:dyDescent="0.25">
      <c r="A11" s="38">
        <v>7</v>
      </c>
      <c r="B11" s="39" t="s">
        <v>45</v>
      </c>
      <c r="C11" s="70">
        <v>45</v>
      </c>
      <c r="D11" s="73">
        <v>1</v>
      </c>
      <c r="E11" s="70">
        <v>120</v>
      </c>
      <c r="F11" s="73">
        <v>62</v>
      </c>
      <c r="G11" s="70">
        <v>1</v>
      </c>
      <c r="H11" s="73">
        <v>0</v>
      </c>
      <c r="I11" s="70">
        <v>1</v>
      </c>
      <c r="J11" s="73">
        <v>0</v>
      </c>
      <c r="K11" s="70">
        <v>1</v>
      </c>
      <c r="L11" s="73">
        <v>3</v>
      </c>
      <c r="M11" s="70">
        <v>6</v>
      </c>
      <c r="N11" s="73">
        <f t="shared" si="0"/>
        <v>240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39">
        <v>0</v>
      </c>
      <c r="G12" s="87">
        <v>1</v>
      </c>
      <c r="H12" s="39">
        <v>0</v>
      </c>
      <c r="I12" s="87">
        <v>4</v>
      </c>
      <c r="J12" s="39">
        <v>0</v>
      </c>
      <c r="K12" s="87">
        <v>0</v>
      </c>
      <c r="L12" s="39">
        <v>2</v>
      </c>
      <c r="M12" s="87">
        <v>0</v>
      </c>
      <c r="N12" s="39">
        <f t="shared" si="0"/>
        <v>7</v>
      </c>
    </row>
    <row r="13" spans="1:14" ht="15.75" thickBot="1" x14ac:dyDescent="0.3">
      <c r="A13" s="44"/>
      <c r="B13" s="45" t="s">
        <v>37</v>
      </c>
      <c r="C13" s="49">
        <f t="shared" ref="C13:M13" si="1">SUM(C5:C12)</f>
        <v>1063</v>
      </c>
      <c r="D13" s="47">
        <f t="shared" si="1"/>
        <v>118</v>
      </c>
      <c r="E13" s="49">
        <f t="shared" si="1"/>
        <v>5164</v>
      </c>
      <c r="F13" s="47">
        <f t="shared" si="1"/>
        <v>494</v>
      </c>
      <c r="G13" s="49">
        <f t="shared" si="1"/>
        <v>101</v>
      </c>
      <c r="H13" s="47">
        <f t="shared" si="1"/>
        <v>105</v>
      </c>
      <c r="I13" s="49">
        <f t="shared" si="1"/>
        <v>127</v>
      </c>
      <c r="J13" s="47">
        <f t="shared" si="1"/>
        <v>333</v>
      </c>
      <c r="K13" s="49">
        <f t="shared" si="1"/>
        <v>35</v>
      </c>
      <c r="L13" s="47">
        <f t="shared" si="1"/>
        <v>143</v>
      </c>
      <c r="M13" s="49">
        <f t="shared" si="1"/>
        <v>71</v>
      </c>
      <c r="N13" s="47">
        <f t="shared" si="0"/>
        <v>7754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9" t="s">
        <v>53</v>
      </c>
      <c r="B15" s="365"/>
      <c r="C15" s="74">
        <f>C13/N13</f>
        <v>0.13709053391797782</v>
      </c>
      <c r="D15" s="75">
        <f>D13/N13</f>
        <v>1.5217952024761413E-2</v>
      </c>
      <c r="E15" s="56">
        <f>E13/N13</f>
        <v>0.66597884962599951</v>
      </c>
      <c r="F15" s="75">
        <f>F13/N13</f>
        <v>6.3709053391797776E-2</v>
      </c>
      <c r="G15" s="56">
        <f>G13/N13</f>
        <v>1.3025535207634768E-2</v>
      </c>
      <c r="H15" s="75">
        <f>H13/N13</f>
        <v>1.3541397988135155E-2</v>
      </c>
      <c r="I15" s="56">
        <f>I13/N13</f>
        <v>1.6378643280887284E-2</v>
      </c>
      <c r="J15" s="75">
        <f>J13/N13</f>
        <v>4.2945576476657206E-2</v>
      </c>
      <c r="K15" s="56">
        <f>K13/N13</f>
        <v>4.5137993293783854E-3</v>
      </c>
      <c r="L15" s="75">
        <f>L13/N13</f>
        <v>1.8442094402888833E-2</v>
      </c>
      <c r="M15" s="76">
        <f>M13/N13</f>
        <v>9.1565643538818672E-3</v>
      </c>
      <c r="N15" s="244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28" t="s">
        <v>105</v>
      </c>
      <c r="D17" s="329"/>
      <c r="E17" s="329"/>
      <c r="F17" s="329"/>
      <c r="G17" s="329"/>
      <c r="H17" s="329"/>
      <c r="I17" s="329"/>
      <c r="J17" s="330"/>
      <c r="K17" s="330"/>
      <c r="L17" s="31"/>
      <c r="M17" s="31"/>
      <c r="N17" s="241" t="s">
        <v>36</v>
      </c>
    </row>
    <row r="18" spans="1:14" ht="15.75" thickBot="1" x14ac:dyDescent="0.3">
      <c r="A18" s="331" t="s">
        <v>0</v>
      </c>
      <c r="B18" s="333" t="s">
        <v>1</v>
      </c>
      <c r="C18" s="348" t="s">
        <v>2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33" t="s">
        <v>3</v>
      </c>
    </row>
    <row r="19" spans="1:14" x14ac:dyDescent="0.25">
      <c r="A19" s="349"/>
      <c r="B19" s="351"/>
      <c r="C19" s="370" t="s">
        <v>69</v>
      </c>
      <c r="D19" s="333" t="s">
        <v>4</v>
      </c>
      <c r="E19" s="355" t="s">
        <v>5</v>
      </c>
      <c r="F19" s="373" t="s">
        <v>6</v>
      </c>
      <c r="G19" s="355" t="s">
        <v>7</v>
      </c>
      <c r="H19" s="353" t="s">
        <v>8</v>
      </c>
      <c r="I19" s="355" t="s">
        <v>93</v>
      </c>
      <c r="J19" s="353" t="s">
        <v>9</v>
      </c>
      <c r="K19" s="370" t="s">
        <v>10</v>
      </c>
      <c r="L19" s="333" t="s">
        <v>116</v>
      </c>
      <c r="M19" s="355" t="s">
        <v>11</v>
      </c>
      <c r="N19" s="358"/>
    </row>
    <row r="20" spans="1:14" ht="15.75" thickBot="1" x14ac:dyDescent="0.3">
      <c r="A20" s="350"/>
      <c r="B20" s="352"/>
      <c r="C20" s="372"/>
      <c r="D20" s="350"/>
      <c r="E20" s="350"/>
      <c r="F20" s="374"/>
      <c r="G20" s="350"/>
      <c r="H20" s="354"/>
      <c r="I20" s="350"/>
      <c r="J20" s="354"/>
      <c r="K20" s="372"/>
      <c r="L20" s="350"/>
      <c r="M20" s="350"/>
      <c r="N20" s="352"/>
    </row>
    <row r="21" spans="1:14" x14ac:dyDescent="0.25">
      <c r="A21" s="36">
        <v>1</v>
      </c>
      <c r="B21" s="37" t="s">
        <v>39</v>
      </c>
      <c r="C21" s="86">
        <v>3258</v>
      </c>
      <c r="D21" s="173">
        <v>886</v>
      </c>
      <c r="E21" s="86">
        <v>14922</v>
      </c>
      <c r="F21" s="173">
        <v>1394</v>
      </c>
      <c r="G21" s="86">
        <v>666</v>
      </c>
      <c r="H21" s="173">
        <v>684</v>
      </c>
      <c r="I21" s="86">
        <v>717</v>
      </c>
      <c r="J21" s="173">
        <v>1554</v>
      </c>
      <c r="K21" s="86">
        <v>311</v>
      </c>
      <c r="L21" s="173">
        <v>723</v>
      </c>
      <c r="M21" s="86">
        <v>325</v>
      </c>
      <c r="N21" s="173">
        <f t="shared" ref="N21:N28" si="2">SUM(C21:M21)</f>
        <v>25440</v>
      </c>
    </row>
    <row r="22" spans="1:14" x14ac:dyDescent="0.25">
      <c r="A22" s="38">
        <v>2</v>
      </c>
      <c r="B22" s="39" t="s">
        <v>40</v>
      </c>
      <c r="C22" s="86">
        <v>338</v>
      </c>
      <c r="D22" s="73">
        <v>0</v>
      </c>
      <c r="E22" s="86">
        <v>1823</v>
      </c>
      <c r="F22" s="73">
        <v>14</v>
      </c>
      <c r="G22" s="86">
        <v>0</v>
      </c>
      <c r="H22" s="73">
        <v>0</v>
      </c>
      <c r="I22" s="86">
        <v>43</v>
      </c>
      <c r="J22" s="73">
        <v>0</v>
      </c>
      <c r="K22" s="86">
        <v>0</v>
      </c>
      <c r="L22" s="73">
        <v>14</v>
      </c>
      <c r="M22" s="86">
        <v>7</v>
      </c>
      <c r="N22" s="73">
        <f t="shared" si="2"/>
        <v>2239</v>
      </c>
    </row>
    <row r="23" spans="1:14" x14ac:dyDescent="0.25">
      <c r="A23" s="38">
        <v>3</v>
      </c>
      <c r="B23" s="39" t="s">
        <v>41</v>
      </c>
      <c r="C23" s="70">
        <v>36</v>
      </c>
      <c r="D23" s="39">
        <v>0</v>
      </c>
      <c r="E23" s="70">
        <v>620</v>
      </c>
      <c r="F23" s="39">
        <v>36</v>
      </c>
      <c r="G23" s="70">
        <v>0</v>
      </c>
      <c r="H23" s="39">
        <v>0</v>
      </c>
      <c r="I23" s="70">
        <v>0</v>
      </c>
      <c r="J23" s="39">
        <v>0</v>
      </c>
      <c r="K23" s="70">
        <v>0</v>
      </c>
      <c r="L23" s="39">
        <v>18</v>
      </c>
      <c r="M23" s="70">
        <v>0</v>
      </c>
      <c r="N23" s="73">
        <f t="shared" si="2"/>
        <v>710</v>
      </c>
    </row>
    <row r="24" spans="1:14" x14ac:dyDescent="0.25">
      <c r="A24" s="38">
        <v>4</v>
      </c>
      <c r="B24" s="39" t="s">
        <v>42</v>
      </c>
      <c r="C24" s="70">
        <v>25</v>
      </c>
      <c r="D24" s="39">
        <v>0</v>
      </c>
      <c r="E24" s="70">
        <v>65</v>
      </c>
      <c r="F24" s="39">
        <v>0</v>
      </c>
      <c r="G24" s="70">
        <v>0</v>
      </c>
      <c r="H24" s="39">
        <v>0</v>
      </c>
      <c r="I24" s="70">
        <v>0</v>
      </c>
      <c r="J24" s="39">
        <v>0</v>
      </c>
      <c r="K24" s="70">
        <v>0</v>
      </c>
      <c r="L24" s="39">
        <v>0</v>
      </c>
      <c r="M24" s="70">
        <v>0</v>
      </c>
      <c r="N24" s="39">
        <f t="shared" si="2"/>
        <v>90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0</v>
      </c>
      <c r="F25" s="39">
        <v>0</v>
      </c>
      <c r="G25" s="70">
        <v>5</v>
      </c>
      <c r="H25" s="39">
        <v>0</v>
      </c>
      <c r="I25" s="70">
        <v>0</v>
      </c>
      <c r="J25" s="39">
        <v>0</v>
      </c>
      <c r="K25" s="70">
        <v>0</v>
      </c>
      <c r="L25" s="39">
        <v>0</v>
      </c>
      <c r="M25" s="70">
        <v>0</v>
      </c>
      <c r="N25" s="39">
        <f t="shared" si="2"/>
        <v>5</v>
      </c>
    </row>
    <row r="26" spans="1:14" x14ac:dyDescent="0.25">
      <c r="A26" s="38">
        <v>6</v>
      </c>
      <c r="B26" s="39" t="s">
        <v>44</v>
      </c>
      <c r="C26" s="70">
        <v>40</v>
      </c>
      <c r="D26" s="39">
        <v>12</v>
      </c>
      <c r="E26" s="70">
        <v>161</v>
      </c>
      <c r="F26" s="39">
        <v>226</v>
      </c>
      <c r="G26" s="70">
        <v>19</v>
      </c>
      <c r="H26" s="39">
        <v>0</v>
      </c>
      <c r="I26" s="70">
        <v>0</v>
      </c>
      <c r="J26" s="39">
        <v>0</v>
      </c>
      <c r="K26" s="70">
        <v>0</v>
      </c>
      <c r="L26" s="39">
        <v>37</v>
      </c>
      <c r="M26" s="70">
        <v>18</v>
      </c>
      <c r="N26" s="39">
        <f t="shared" si="2"/>
        <v>513</v>
      </c>
    </row>
    <row r="27" spans="1:14" x14ac:dyDescent="0.25">
      <c r="A27" s="38">
        <v>7</v>
      </c>
      <c r="B27" s="39" t="s">
        <v>45</v>
      </c>
      <c r="C27" s="70">
        <v>29</v>
      </c>
      <c r="D27" s="73">
        <v>3</v>
      </c>
      <c r="E27" s="70">
        <v>78</v>
      </c>
      <c r="F27" s="73">
        <v>139</v>
      </c>
      <c r="G27" s="70">
        <v>1</v>
      </c>
      <c r="H27" s="73">
        <v>0</v>
      </c>
      <c r="I27" s="70">
        <v>1</v>
      </c>
      <c r="J27" s="73">
        <v>0</v>
      </c>
      <c r="K27" s="70">
        <v>14</v>
      </c>
      <c r="L27" s="73">
        <v>2</v>
      </c>
      <c r="M27" s="70">
        <v>4</v>
      </c>
      <c r="N27" s="73">
        <f t="shared" si="2"/>
        <v>271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0</v>
      </c>
      <c r="E28" s="87">
        <v>0</v>
      </c>
      <c r="F28" s="39">
        <v>0</v>
      </c>
      <c r="G28" s="87">
        <v>20</v>
      </c>
      <c r="H28" s="39">
        <v>0</v>
      </c>
      <c r="I28" s="87">
        <v>63</v>
      </c>
      <c r="J28" s="39">
        <v>0</v>
      </c>
      <c r="K28" s="87">
        <v>0</v>
      </c>
      <c r="L28" s="39">
        <v>5</v>
      </c>
      <c r="M28" s="87">
        <v>0</v>
      </c>
      <c r="N28" s="39">
        <f t="shared" si="2"/>
        <v>88</v>
      </c>
    </row>
    <row r="29" spans="1:14" ht="15.75" thickBot="1" x14ac:dyDescent="0.3">
      <c r="A29" s="44"/>
      <c r="B29" s="45" t="s">
        <v>37</v>
      </c>
      <c r="C29" s="49">
        <f t="shared" ref="C29:M29" si="3">SUM(C21:C28)</f>
        <v>3726</v>
      </c>
      <c r="D29" s="47">
        <f>SUM(D21:D28)</f>
        <v>901</v>
      </c>
      <c r="E29" s="49">
        <f t="shared" si="3"/>
        <v>17669</v>
      </c>
      <c r="F29" s="47">
        <f t="shared" si="3"/>
        <v>1809</v>
      </c>
      <c r="G29" s="49">
        <f t="shared" si="3"/>
        <v>711</v>
      </c>
      <c r="H29" s="47">
        <f t="shared" si="3"/>
        <v>684</v>
      </c>
      <c r="I29" s="49">
        <f>SUM(I21:I28)</f>
        <v>824</v>
      </c>
      <c r="J29" s="47">
        <f t="shared" si="3"/>
        <v>1554</v>
      </c>
      <c r="K29" s="49">
        <f t="shared" si="3"/>
        <v>325</v>
      </c>
      <c r="L29" s="47">
        <f t="shared" si="3"/>
        <v>799</v>
      </c>
      <c r="M29" s="49">
        <f t="shared" si="3"/>
        <v>354</v>
      </c>
      <c r="N29" s="47">
        <f>SUM(C29:M29)</f>
        <v>29356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39" t="s">
        <v>53</v>
      </c>
      <c r="B31" s="365"/>
      <c r="C31" s="74">
        <f>C29/N29</f>
        <v>0.12692464913475951</v>
      </c>
      <c r="D31" s="75">
        <f>D29/N29</f>
        <v>3.0692192396784303E-2</v>
      </c>
      <c r="E31" s="56">
        <f>E29/N29</f>
        <v>0.60188717808965797</v>
      </c>
      <c r="F31" s="75">
        <f>F29/N29</f>
        <v>6.1622836898760046E-2</v>
      </c>
      <c r="G31" s="56">
        <f>G29/N29</f>
        <v>2.4219920970159424E-2</v>
      </c>
      <c r="H31" s="75">
        <f>H29/N29</f>
        <v>2.3300177135849569E-2</v>
      </c>
      <c r="I31" s="56">
        <f>I29/N29</f>
        <v>2.8069219239678429E-2</v>
      </c>
      <c r="J31" s="75">
        <f>J29/N29</f>
        <v>5.2936367352500339E-2</v>
      </c>
      <c r="K31" s="56">
        <f>K29/N29</f>
        <v>1.1070990598174138E-2</v>
      </c>
      <c r="L31" s="75">
        <f>L29/N29</f>
        <v>2.7217604578280419E-2</v>
      </c>
      <c r="M31" s="76">
        <f>M29/N29</f>
        <v>1.205886360539583E-2</v>
      </c>
      <c r="N31" s="244">
        <f>N29/N29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8:N20"/>
    <mergeCell ref="C19:C20"/>
    <mergeCell ref="D19:D20"/>
    <mergeCell ref="E19:E20"/>
    <mergeCell ref="F19:F20"/>
    <mergeCell ref="A15:B15"/>
    <mergeCell ref="C17:K17"/>
    <mergeCell ref="A18:A20"/>
    <mergeCell ref="B18:B20"/>
    <mergeCell ref="C18:M18"/>
    <mergeCell ref="M19:M20"/>
    <mergeCell ref="K19:K20"/>
    <mergeCell ref="L19:L20"/>
    <mergeCell ref="A31:B31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76"/>
      <c r="B1" s="176"/>
      <c r="C1" s="377" t="s">
        <v>104</v>
      </c>
      <c r="D1" s="378"/>
      <c r="E1" s="378"/>
      <c r="F1" s="378"/>
      <c r="G1" s="378"/>
      <c r="H1" s="378"/>
      <c r="I1" s="378"/>
      <c r="J1" s="379"/>
      <c r="K1" s="379"/>
      <c r="L1" s="176"/>
      <c r="M1" s="176"/>
      <c r="N1" s="177"/>
    </row>
    <row r="2" spans="1:14" ht="15.75" thickBot="1" x14ac:dyDescent="0.3">
      <c r="A2" s="331" t="s">
        <v>0</v>
      </c>
      <c r="B2" s="333" t="s">
        <v>1</v>
      </c>
      <c r="C2" s="348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3" t="s">
        <v>3</v>
      </c>
    </row>
    <row r="3" spans="1:14" x14ac:dyDescent="0.25">
      <c r="A3" s="349"/>
      <c r="B3" s="351"/>
      <c r="C3" s="359" t="s">
        <v>69</v>
      </c>
      <c r="D3" s="353" t="s">
        <v>4</v>
      </c>
      <c r="E3" s="355" t="s">
        <v>5</v>
      </c>
      <c r="F3" s="353" t="s">
        <v>6</v>
      </c>
      <c r="G3" s="355" t="s">
        <v>7</v>
      </c>
      <c r="H3" s="353" t="s">
        <v>8</v>
      </c>
      <c r="I3" s="355" t="s">
        <v>93</v>
      </c>
      <c r="J3" s="333" t="s">
        <v>9</v>
      </c>
      <c r="K3" s="380" t="s">
        <v>38</v>
      </c>
      <c r="L3" s="333" t="s">
        <v>116</v>
      </c>
      <c r="M3" s="361" t="s">
        <v>11</v>
      </c>
      <c r="N3" s="358"/>
    </row>
    <row r="4" spans="1:14" ht="15.75" thickBot="1" x14ac:dyDescent="0.3">
      <c r="A4" s="350"/>
      <c r="B4" s="352"/>
      <c r="C4" s="360"/>
      <c r="D4" s="354"/>
      <c r="E4" s="350"/>
      <c r="F4" s="354"/>
      <c r="G4" s="350"/>
      <c r="H4" s="354"/>
      <c r="I4" s="350"/>
      <c r="J4" s="350"/>
      <c r="K4" s="381"/>
      <c r="L4" s="350"/>
      <c r="M4" s="362"/>
      <c r="N4" s="352"/>
    </row>
    <row r="5" spans="1:14" x14ac:dyDescent="0.25">
      <c r="A5" s="36">
        <v>1</v>
      </c>
      <c r="B5" s="37" t="s">
        <v>39</v>
      </c>
      <c r="C5" s="169">
        <v>637</v>
      </c>
      <c r="D5" s="93">
        <v>1461</v>
      </c>
      <c r="E5" s="169">
        <v>1050</v>
      </c>
      <c r="F5" s="93">
        <v>903</v>
      </c>
      <c r="G5" s="169">
        <v>1366</v>
      </c>
      <c r="H5" s="178">
        <v>1063</v>
      </c>
      <c r="I5" s="169">
        <v>848</v>
      </c>
      <c r="J5" s="93">
        <v>1200</v>
      </c>
      <c r="K5" s="169">
        <v>1031</v>
      </c>
      <c r="L5" s="93">
        <v>1002</v>
      </c>
      <c r="M5" s="169">
        <v>765</v>
      </c>
      <c r="N5" s="173">
        <f t="shared" ref="N5:N17" si="0">SUM(C5:M5)</f>
        <v>11326</v>
      </c>
    </row>
    <row r="6" spans="1:14" x14ac:dyDescent="0.25">
      <c r="A6" s="38">
        <v>2</v>
      </c>
      <c r="B6" s="39" t="s">
        <v>40</v>
      </c>
      <c r="C6" s="86">
        <v>93</v>
      </c>
      <c r="D6" s="67">
        <v>224</v>
      </c>
      <c r="E6" s="86">
        <v>126</v>
      </c>
      <c r="F6" s="67">
        <v>186</v>
      </c>
      <c r="G6" s="86">
        <v>159</v>
      </c>
      <c r="H6" s="67">
        <v>129</v>
      </c>
      <c r="I6" s="86">
        <v>21</v>
      </c>
      <c r="J6" s="67">
        <v>149</v>
      </c>
      <c r="K6" s="86">
        <v>148</v>
      </c>
      <c r="L6" s="67">
        <v>73</v>
      </c>
      <c r="M6" s="86">
        <v>110</v>
      </c>
      <c r="N6" s="73">
        <f t="shared" si="0"/>
        <v>1418</v>
      </c>
    </row>
    <row r="7" spans="1:14" x14ac:dyDescent="0.25">
      <c r="A7" s="38">
        <v>3</v>
      </c>
      <c r="B7" s="39" t="s">
        <v>41</v>
      </c>
      <c r="C7" s="86">
        <v>7</v>
      </c>
      <c r="D7" s="67">
        <v>20</v>
      </c>
      <c r="E7" s="86">
        <v>18</v>
      </c>
      <c r="F7" s="67">
        <v>15</v>
      </c>
      <c r="G7" s="86">
        <v>11</v>
      </c>
      <c r="H7" s="71">
        <v>2</v>
      </c>
      <c r="I7" s="70">
        <v>5</v>
      </c>
      <c r="J7" s="67">
        <v>60</v>
      </c>
      <c r="K7" s="86">
        <v>29</v>
      </c>
      <c r="L7" s="67">
        <v>18</v>
      </c>
      <c r="M7" s="70">
        <v>5</v>
      </c>
      <c r="N7" s="73">
        <f t="shared" si="0"/>
        <v>190</v>
      </c>
    </row>
    <row r="8" spans="1:14" x14ac:dyDescent="0.25">
      <c r="A8" s="38">
        <v>4</v>
      </c>
      <c r="B8" s="39" t="s">
        <v>42</v>
      </c>
      <c r="C8" s="70">
        <v>0</v>
      </c>
      <c r="D8" s="71">
        <v>6</v>
      </c>
      <c r="E8" s="70">
        <v>2</v>
      </c>
      <c r="F8" s="71">
        <v>3</v>
      </c>
      <c r="G8" s="70">
        <v>4</v>
      </c>
      <c r="H8" s="71">
        <v>1</v>
      </c>
      <c r="I8" s="70">
        <v>1</v>
      </c>
      <c r="J8" s="71">
        <v>3</v>
      </c>
      <c r="K8" s="86">
        <v>7</v>
      </c>
      <c r="L8" s="67">
        <v>1</v>
      </c>
      <c r="M8" s="70">
        <v>1</v>
      </c>
      <c r="N8" s="73">
        <f t="shared" si="0"/>
        <v>29</v>
      </c>
    </row>
    <row r="9" spans="1:14" x14ac:dyDescent="0.25">
      <c r="A9" s="38">
        <v>5</v>
      </c>
      <c r="B9" s="39" t="s">
        <v>43</v>
      </c>
      <c r="C9" s="70">
        <v>2</v>
      </c>
      <c r="D9" s="71">
        <v>1</v>
      </c>
      <c r="E9" s="70">
        <v>5</v>
      </c>
      <c r="F9" s="71">
        <v>0</v>
      </c>
      <c r="G9" s="70">
        <v>3</v>
      </c>
      <c r="H9" s="71">
        <v>1</v>
      </c>
      <c r="I9" s="70">
        <v>0</v>
      </c>
      <c r="J9" s="71">
        <v>1</v>
      </c>
      <c r="K9" s="87">
        <v>5</v>
      </c>
      <c r="L9" s="71">
        <v>1</v>
      </c>
      <c r="M9" s="70">
        <v>1</v>
      </c>
      <c r="N9" s="39">
        <f t="shared" si="0"/>
        <v>20</v>
      </c>
    </row>
    <row r="10" spans="1:14" x14ac:dyDescent="0.25">
      <c r="A10" s="38">
        <v>6</v>
      </c>
      <c r="B10" s="39" t="s">
        <v>44</v>
      </c>
      <c r="C10" s="86">
        <v>1</v>
      </c>
      <c r="D10" s="67">
        <v>7</v>
      </c>
      <c r="E10" s="86">
        <v>5</v>
      </c>
      <c r="F10" s="67">
        <v>6</v>
      </c>
      <c r="G10" s="86">
        <v>7</v>
      </c>
      <c r="H10" s="67">
        <v>5</v>
      </c>
      <c r="I10" s="86">
        <v>11</v>
      </c>
      <c r="J10" s="67">
        <v>5</v>
      </c>
      <c r="K10" s="86">
        <v>9</v>
      </c>
      <c r="L10" s="67">
        <v>3</v>
      </c>
      <c r="M10" s="86">
        <v>8</v>
      </c>
      <c r="N10" s="73">
        <f t="shared" si="0"/>
        <v>67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1</v>
      </c>
      <c r="E11" s="70">
        <v>0</v>
      </c>
      <c r="F11" s="71">
        <v>0</v>
      </c>
      <c r="G11" s="70">
        <v>1</v>
      </c>
      <c r="H11" s="71">
        <v>2</v>
      </c>
      <c r="I11" s="70"/>
      <c r="J11" s="71">
        <v>0</v>
      </c>
      <c r="K11" s="85">
        <v>0</v>
      </c>
      <c r="L11" s="71">
        <v>1</v>
      </c>
      <c r="M11" s="70"/>
      <c r="N11" s="73">
        <f t="shared" si="0"/>
        <v>5</v>
      </c>
    </row>
    <row r="12" spans="1:14" x14ac:dyDescent="0.25">
      <c r="A12" s="38">
        <v>8</v>
      </c>
      <c r="B12" s="39" t="s">
        <v>46</v>
      </c>
      <c r="C12" s="70">
        <v>0</v>
      </c>
      <c r="D12" s="71">
        <v>0</v>
      </c>
      <c r="E12" s="70">
        <v>15</v>
      </c>
      <c r="F12" s="71">
        <v>3</v>
      </c>
      <c r="G12" s="70">
        <v>2</v>
      </c>
      <c r="H12" s="71">
        <v>3</v>
      </c>
      <c r="I12" s="70">
        <v>0</v>
      </c>
      <c r="J12" s="71">
        <v>5</v>
      </c>
      <c r="K12" s="86">
        <v>22</v>
      </c>
      <c r="L12" s="71">
        <v>1</v>
      </c>
      <c r="M12" s="70"/>
      <c r="N12" s="73">
        <f t="shared" si="0"/>
        <v>51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0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86"/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0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740</v>
      </c>
      <c r="D18" s="50">
        <f t="shared" si="1"/>
        <v>1720</v>
      </c>
      <c r="E18" s="49">
        <f t="shared" si="1"/>
        <v>1221</v>
      </c>
      <c r="F18" s="50">
        <f t="shared" si="1"/>
        <v>1116</v>
      </c>
      <c r="G18" s="49">
        <f t="shared" si="1"/>
        <v>1553</v>
      </c>
      <c r="H18" s="50">
        <f t="shared" si="1"/>
        <v>1206</v>
      </c>
      <c r="I18" s="49">
        <f t="shared" si="1"/>
        <v>886</v>
      </c>
      <c r="J18" s="50">
        <f t="shared" si="1"/>
        <v>1423</v>
      </c>
      <c r="K18" s="49">
        <f t="shared" si="1"/>
        <v>1251</v>
      </c>
      <c r="L18" s="50">
        <f>SUM(L5:L17)</f>
        <v>1100</v>
      </c>
      <c r="M18" s="49">
        <f t="shared" si="1"/>
        <v>890</v>
      </c>
      <c r="N18" s="47">
        <f>SUM(C18:M18)</f>
        <v>13106</v>
      </c>
    </row>
    <row r="19" spans="1:14" ht="15.75" thickBot="1" x14ac:dyDescent="0.3">
      <c r="A19" s="143"/>
      <c r="B19" s="144"/>
      <c r="C19" s="54"/>
      <c r="D19" s="48"/>
      <c r="E19" s="54"/>
      <c r="F19" s="48"/>
      <c r="G19" s="54"/>
      <c r="H19" s="48"/>
      <c r="I19" s="54"/>
      <c r="J19" s="48"/>
      <c r="K19" s="54"/>
      <c r="L19" s="48"/>
      <c r="M19" s="54"/>
      <c r="N19" s="54"/>
    </row>
    <row r="20" spans="1:14" ht="15.75" thickBot="1" x14ac:dyDescent="0.3">
      <c r="A20" s="375" t="s">
        <v>53</v>
      </c>
      <c r="B20" s="376"/>
      <c r="C20" s="74">
        <f>C18/N18</f>
        <v>5.6462688844803904E-2</v>
      </c>
      <c r="D20" s="75">
        <f>D18/N18</f>
        <v>0.13123760109873339</v>
      </c>
      <c r="E20" s="56">
        <f>E18/N18</f>
        <v>9.3163436593926452E-2</v>
      </c>
      <c r="F20" s="75">
        <f>F18/N18</f>
        <v>8.5151838852434006E-2</v>
      </c>
      <c r="G20" s="56">
        <f>G18/N18</f>
        <v>0.11849534564321684</v>
      </c>
      <c r="H20" s="75">
        <f>H18/N18</f>
        <v>9.2018922630856093E-2</v>
      </c>
      <c r="I20" s="56">
        <f>I18/N18</f>
        <v>6.7602624752021973E-2</v>
      </c>
      <c r="J20" s="75">
        <f>J18/N18</f>
        <v>0.10857622462994049</v>
      </c>
      <c r="K20" s="56">
        <f>K18/N18</f>
        <v>9.5452464520067143E-2</v>
      </c>
      <c r="L20" s="75">
        <f>L18/N18</f>
        <v>8.3931023958492293E-2</v>
      </c>
      <c r="M20" s="76">
        <f>M18/N18</f>
        <v>6.7907828475507401E-2</v>
      </c>
      <c r="N20" s="55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76" t="s">
        <v>67</v>
      </c>
      <c r="B1" s="31"/>
      <c r="C1" s="328" t="s">
        <v>103</v>
      </c>
      <c r="D1" s="329"/>
      <c r="E1" s="329"/>
      <c r="F1" s="329"/>
      <c r="G1" s="329"/>
      <c r="H1" s="329"/>
      <c r="I1" s="329"/>
      <c r="J1" s="330"/>
      <c r="K1" s="330"/>
      <c r="L1" s="31"/>
      <c r="M1" s="31"/>
      <c r="N1" s="241" t="s">
        <v>36</v>
      </c>
    </row>
    <row r="2" spans="1:14" ht="15.75" thickBot="1" x14ac:dyDescent="0.3">
      <c r="A2" s="331" t="s">
        <v>0</v>
      </c>
      <c r="B2" s="333" t="s">
        <v>1</v>
      </c>
      <c r="C2" s="348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3" t="s">
        <v>3</v>
      </c>
    </row>
    <row r="3" spans="1:14" x14ac:dyDescent="0.25">
      <c r="A3" s="349"/>
      <c r="B3" s="351"/>
      <c r="C3" s="359" t="s">
        <v>69</v>
      </c>
      <c r="D3" s="353" t="s">
        <v>4</v>
      </c>
      <c r="E3" s="355" t="s">
        <v>5</v>
      </c>
      <c r="F3" s="353" t="s">
        <v>6</v>
      </c>
      <c r="G3" s="355" t="s">
        <v>7</v>
      </c>
      <c r="H3" s="353" t="s">
        <v>8</v>
      </c>
      <c r="I3" s="355" t="s">
        <v>93</v>
      </c>
      <c r="J3" s="333" t="s">
        <v>9</v>
      </c>
      <c r="K3" s="380" t="s">
        <v>38</v>
      </c>
      <c r="L3" s="333" t="s">
        <v>116</v>
      </c>
      <c r="M3" s="361" t="s">
        <v>11</v>
      </c>
      <c r="N3" s="358"/>
    </row>
    <row r="4" spans="1:14" ht="15.75" thickBot="1" x14ac:dyDescent="0.3">
      <c r="A4" s="350"/>
      <c r="B4" s="352"/>
      <c r="C4" s="360"/>
      <c r="D4" s="354"/>
      <c r="E4" s="350"/>
      <c r="F4" s="354"/>
      <c r="G4" s="350"/>
      <c r="H4" s="354"/>
      <c r="I4" s="350"/>
      <c r="J4" s="350"/>
      <c r="K4" s="381"/>
      <c r="L4" s="350"/>
      <c r="M4" s="362"/>
      <c r="N4" s="352"/>
    </row>
    <row r="5" spans="1:14" x14ac:dyDescent="0.25">
      <c r="A5" s="36">
        <v>1</v>
      </c>
      <c r="B5" s="37" t="s">
        <v>39</v>
      </c>
      <c r="C5" s="169">
        <v>37691</v>
      </c>
      <c r="D5" s="93">
        <v>92201</v>
      </c>
      <c r="E5" s="169">
        <v>65008</v>
      </c>
      <c r="F5" s="93">
        <v>61729</v>
      </c>
      <c r="G5" s="169">
        <v>77829</v>
      </c>
      <c r="H5" s="178">
        <v>62494</v>
      </c>
      <c r="I5" s="169">
        <v>53720</v>
      </c>
      <c r="J5" s="93">
        <v>78228</v>
      </c>
      <c r="K5" s="169">
        <v>69510</v>
      </c>
      <c r="L5" s="93">
        <v>77488</v>
      </c>
      <c r="M5" s="169">
        <v>47635</v>
      </c>
      <c r="N5" s="173">
        <f t="shared" ref="N5:N17" si="0">SUM(C5:M5)</f>
        <v>723533</v>
      </c>
    </row>
    <row r="6" spans="1:14" x14ac:dyDescent="0.25">
      <c r="A6" s="38">
        <v>2</v>
      </c>
      <c r="B6" s="39" t="s">
        <v>40</v>
      </c>
      <c r="C6" s="86">
        <v>5662</v>
      </c>
      <c r="D6" s="67">
        <v>11723</v>
      </c>
      <c r="E6" s="86">
        <v>7080</v>
      </c>
      <c r="F6" s="67">
        <v>9116</v>
      </c>
      <c r="G6" s="86">
        <v>10821</v>
      </c>
      <c r="H6" s="67">
        <v>6496</v>
      </c>
      <c r="I6" s="86">
        <v>368</v>
      </c>
      <c r="J6" s="67">
        <v>10517</v>
      </c>
      <c r="K6" s="86">
        <v>9879</v>
      </c>
      <c r="L6" s="67">
        <v>5501</v>
      </c>
      <c r="M6" s="86">
        <v>4858</v>
      </c>
      <c r="N6" s="73">
        <f t="shared" si="0"/>
        <v>82021</v>
      </c>
    </row>
    <row r="7" spans="1:14" x14ac:dyDescent="0.25">
      <c r="A7" s="38">
        <v>3</v>
      </c>
      <c r="B7" s="39" t="s">
        <v>41</v>
      </c>
      <c r="C7" s="86">
        <v>611</v>
      </c>
      <c r="D7" s="67">
        <v>775</v>
      </c>
      <c r="E7" s="86">
        <v>5076</v>
      </c>
      <c r="F7" s="67">
        <v>1791</v>
      </c>
      <c r="G7" s="86">
        <v>330</v>
      </c>
      <c r="H7" s="67">
        <v>35</v>
      </c>
      <c r="I7" s="70">
        <v>333</v>
      </c>
      <c r="J7" s="67">
        <v>3691</v>
      </c>
      <c r="K7" s="86">
        <v>3118</v>
      </c>
      <c r="L7" s="67">
        <v>1667</v>
      </c>
      <c r="M7" s="86">
        <v>3500</v>
      </c>
      <c r="N7" s="73">
        <f t="shared" si="0"/>
        <v>20927</v>
      </c>
    </row>
    <row r="8" spans="1:14" x14ac:dyDescent="0.25">
      <c r="A8" s="38">
        <v>4</v>
      </c>
      <c r="B8" s="39" t="s">
        <v>42</v>
      </c>
      <c r="C8" s="70">
        <v>0</v>
      </c>
      <c r="D8" s="71">
        <v>123</v>
      </c>
      <c r="E8" s="70">
        <v>8</v>
      </c>
      <c r="F8" s="71">
        <v>93</v>
      </c>
      <c r="G8" s="70">
        <v>109</v>
      </c>
      <c r="H8" s="71">
        <v>60</v>
      </c>
      <c r="I8" s="70">
        <v>58</v>
      </c>
      <c r="J8" s="71">
        <v>42</v>
      </c>
      <c r="K8" s="70">
        <v>299</v>
      </c>
      <c r="L8" s="67">
        <v>15</v>
      </c>
      <c r="M8" s="70">
        <v>13</v>
      </c>
      <c r="N8" s="73">
        <f t="shared" si="0"/>
        <v>820</v>
      </c>
    </row>
    <row r="9" spans="1:14" x14ac:dyDescent="0.25">
      <c r="A9" s="38">
        <v>5</v>
      </c>
      <c r="B9" s="39" t="s">
        <v>43</v>
      </c>
      <c r="C9" s="70">
        <v>17</v>
      </c>
      <c r="D9" s="71">
        <v>18</v>
      </c>
      <c r="E9" s="70">
        <v>75</v>
      </c>
      <c r="F9" s="71">
        <v>0</v>
      </c>
      <c r="G9" s="70">
        <v>83</v>
      </c>
      <c r="H9" s="71">
        <v>63</v>
      </c>
      <c r="I9" s="70">
        <v>0</v>
      </c>
      <c r="J9" s="71">
        <v>26</v>
      </c>
      <c r="K9" s="87">
        <v>91</v>
      </c>
      <c r="L9" s="71">
        <v>5</v>
      </c>
      <c r="M9" s="70">
        <v>21</v>
      </c>
      <c r="N9" s="73">
        <f t="shared" si="0"/>
        <v>399</v>
      </c>
    </row>
    <row r="10" spans="1:14" x14ac:dyDescent="0.25">
      <c r="A10" s="38">
        <v>6</v>
      </c>
      <c r="B10" s="39" t="s">
        <v>44</v>
      </c>
      <c r="C10" s="70">
        <v>89</v>
      </c>
      <c r="D10" s="67">
        <v>277</v>
      </c>
      <c r="E10" s="86">
        <v>472</v>
      </c>
      <c r="F10" s="67">
        <v>674</v>
      </c>
      <c r="G10" s="86">
        <v>1048</v>
      </c>
      <c r="H10" s="67">
        <v>305</v>
      </c>
      <c r="I10" s="86">
        <v>1254</v>
      </c>
      <c r="J10" s="67">
        <v>107</v>
      </c>
      <c r="K10" s="86">
        <v>880</v>
      </c>
      <c r="L10" s="67">
        <v>171</v>
      </c>
      <c r="M10" s="86">
        <v>234</v>
      </c>
      <c r="N10" s="73">
        <f t="shared" si="0"/>
        <v>5511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7</v>
      </c>
      <c r="E11" s="70">
        <v>0</v>
      </c>
      <c r="F11" s="71">
        <v>0</v>
      </c>
      <c r="G11" s="70">
        <v>16</v>
      </c>
      <c r="H11" s="71">
        <v>118</v>
      </c>
      <c r="I11" s="70">
        <v>0</v>
      </c>
      <c r="J11" s="71">
        <v>0</v>
      </c>
      <c r="K11" s="85">
        <v>77</v>
      </c>
      <c r="L11" s="71">
        <v>227</v>
      </c>
      <c r="M11" s="70">
        <v>47</v>
      </c>
      <c r="N11" s="73">
        <f t="shared" si="0"/>
        <v>492</v>
      </c>
    </row>
    <row r="12" spans="1:14" x14ac:dyDescent="0.25">
      <c r="A12" s="38">
        <v>8</v>
      </c>
      <c r="B12" s="39" t="s">
        <v>46</v>
      </c>
      <c r="C12" s="70"/>
      <c r="D12" s="67"/>
      <c r="E12" s="70">
        <v>730</v>
      </c>
      <c r="F12" s="71">
        <v>38</v>
      </c>
      <c r="G12" s="70">
        <v>186</v>
      </c>
      <c r="H12" s="71">
        <v>80</v>
      </c>
      <c r="I12" s="70">
        <v>0</v>
      </c>
      <c r="J12" s="71">
        <v>435</v>
      </c>
      <c r="K12" s="86">
        <v>837</v>
      </c>
      <c r="L12" s="71">
        <v>20</v>
      </c>
      <c r="M12" s="70">
        <v>0</v>
      </c>
      <c r="N12" s="73">
        <f t="shared" si="0"/>
        <v>2326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245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15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15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70"/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0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44070</v>
      </c>
      <c r="D18" s="50">
        <f>SUM(D5:D17)</f>
        <v>105124</v>
      </c>
      <c r="E18" s="49">
        <f t="shared" si="1"/>
        <v>78449</v>
      </c>
      <c r="F18" s="50">
        <f>SUM(F5:F17)</f>
        <v>73441</v>
      </c>
      <c r="G18" s="49">
        <f t="shared" si="1"/>
        <v>90422</v>
      </c>
      <c r="H18" s="50">
        <f t="shared" si="1"/>
        <v>69666</v>
      </c>
      <c r="I18" s="49">
        <f>SUM(I5:I17)</f>
        <v>55733</v>
      </c>
      <c r="J18" s="50">
        <f t="shared" si="1"/>
        <v>93046</v>
      </c>
      <c r="K18" s="101">
        <f t="shared" si="1"/>
        <v>84691</v>
      </c>
      <c r="L18" s="50">
        <f t="shared" si="1"/>
        <v>85094</v>
      </c>
      <c r="M18" s="49">
        <f t="shared" si="1"/>
        <v>56308</v>
      </c>
      <c r="N18" s="47">
        <f>SUM(N5:N17)</f>
        <v>836044</v>
      </c>
    </row>
    <row r="19" spans="1:14" ht="15.75" thickBot="1" x14ac:dyDescent="0.3"/>
    <row r="20" spans="1:14" ht="15.75" thickBot="1" x14ac:dyDescent="0.3">
      <c r="A20" s="375" t="s">
        <v>53</v>
      </c>
      <c r="B20" s="376"/>
      <c r="C20" s="74">
        <f>C18/N18</f>
        <v>5.271253666074991E-2</v>
      </c>
      <c r="D20" s="75">
        <f>D18/N18</f>
        <v>0.12573979359937992</v>
      </c>
      <c r="E20" s="56">
        <f>E18/N18</f>
        <v>9.3833578137035856E-2</v>
      </c>
      <c r="F20" s="75">
        <f>F18/N18</f>
        <v>8.784346278425538E-2</v>
      </c>
      <c r="G20" s="56">
        <f>G18/N18</f>
        <v>0.10815459473424843</v>
      </c>
      <c r="H20" s="75">
        <f>H18/N18</f>
        <v>8.3328150193052036E-2</v>
      </c>
      <c r="I20" s="56">
        <f>I18/N18</f>
        <v>6.666275937630077E-2</v>
      </c>
      <c r="J20" s="75">
        <f>J18/N18</f>
        <v>0.11129318552612064</v>
      </c>
      <c r="K20" s="56">
        <f>K18/N18</f>
        <v>0.10129969236068916</v>
      </c>
      <c r="L20" s="75">
        <f>L18/N18</f>
        <v>0.10178172440684941</v>
      </c>
      <c r="M20" s="76">
        <f>M18/N18</f>
        <v>6.7350522221318501E-2</v>
      </c>
      <c r="N20" s="244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76"/>
      <c r="B1" s="31"/>
      <c r="C1" s="328" t="s">
        <v>102</v>
      </c>
      <c r="D1" s="329"/>
      <c r="E1" s="329"/>
      <c r="F1" s="329"/>
      <c r="G1" s="329"/>
      <c r="H1" s="329"/>
      <c r="I1" s="329"/>
      <c r="J1" s="330"/>
      <c r="K1" s="330"/>
      <c r="L1" s="31"/>
      <c r="M1" s="31"/>
      <c r="N1" s="68"/>
    </row>
    <row r="2" spans="1:14" ht="15.75" thickBot="1" x14ac:dyDescent="0.3">
      <c r="A2" s="331" t="s">
        <v>0</v>
      </c>
      <c r="B2" s="333" t="s">
        <v>1</v>
      </c>
      <c r="C2" s="348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3" t="s">
        <v>3</v>
      </c>
    </row>
    <row r="3" spans="1:14" x14ac:dyDescent="0.25">
      <c r="A3" s="349"/>
      <c r="B3" s="351"/>
      <c r="C3" s="370" t="s">
        <v>69</v>
      </c>
      <c r="D3" s="333" t="s">
        <v>4</v>
      </c>
      <c r="E3" s="355" t="s">
        <v>5</v>
      </c>
      <c r="F3" s="373" t="s">
        <v>6</v>
      </c>
      <c r="G3" s="355" t="s">
        <v>7</v>
      </c>
      <c r="H3" s="353" t="s">
        <v>8</v>
      </c>
      <c r="I3" s="355" t="s">
        <v>93</v>
      </c>
      <c r="J3" s="353" t="s">
        <v>9</v>
      </c>
      <c r="K3" s="370" t="s">
        <v>10</v>
      </c>
      <c r="L3" s="333" t="s">
        <v>116</v>
      </c>
      <c r="M3" s="355" t="s">
        <v>11</v>
      </c>
      <c r="N3" s="358"/>
    </row>
    <row r="4" spans="1:14" ht="15.75" thickBot="1" x14ac:dyDescent="0.3">
      <c r="A4" s="350"/>
      <c r="B4" s="352"/>
      <c r="C4" s="372"/>
      <c r="D4" s="350"/>
      <c r="E4" s="350"/>
      <c r="F4" s="374"/>
      <c r="G4" s="350"/>
      <c r="H4" s="354"/>
      <c r="I4" s="350"/>
      <c r="J4" s="354"/>
      <c r="K4" s="372"/>
      <c r="L4" s="350"/>
      <c r="M4" s="350"/>
      <c r="N4" s="352"/>
    </row>
    <row r="5" spans="1:14" x14ac:dyDescent="0.25">
      <c r="A5" s="36">
        <v>1</v>
      </c>
      <c r="B5" s="37" t="s">
        <v>39</v>
      </c>
      <c r="C5" s="86">
        <v>19</v>
      </c>
      <c r="D5" s="173">
        <v>53</v>
      </c>
      <c r="E5" s="85">
        <v>34</v>
      </c>
      <c r="F5" s="93">
        <v>22</v>
      </c>
      <c r="G5" s="85">
        <v>24</v>
      </c>
      <c r="H5" s="93">
        <v>26</v>
      </c>
      <c r="I5" s="85">
        <v>51</v>
      </c>
      <c r="J5" s="93">
        <v>39</v>
      </c>
      <c r="K5" s="85">
        <v>15</v>
      </c>
      <c r="L5" s="93">
        <v>43</v>
      </c>
      <c r="M5" s="85">
        <v>10</v>
      </c>
      <c r="N5" s="274">
        <f t="shared" ref="N5:N12" si="0">SUM(C5:M5)</f>
        <v>336</v>
      </c>
    </row>
    <row r="6" spans="1:14" x14ac:dyDescent="0.25">
      <c r="A6" s="38">
        <v>2</v>
      </c>
      <c r="B6" s="39" t="s">
        <v>40</v>
      </c>
      <c r="C6" s="86">
        <v>36</v>
      </c>
      <c r="D6" s="73">
        <v>98</v>
      </c>
      <c r="E6" s="86">
        <v>21</v>
      </c>
      <c r="F6" s="67">
        <v>59</v>
      </c>
      <c r="G6" s="86">
        <v>19</v>
      </c>
      <c r="H6" s="67">
        <v>17</v>
      </c>
      <c r="I6" s="70">
        <v>3</v>
      </c>
      <c r="J6" s="67">
        <v>34</v>
      </c>
      <c r="K6" s="86">
        <v>36</v>
      </c>
      <c r="L6" s="71">
        <v>19</v>
      </c>
      <c r="M6" s="70">
        <v>26</v>
      </c>
      <c r="N6" s="73">
        <f t="shared" si="0"/>
        <v>368</v>
      </c>
    </row>
    <row r="7" spans="1:14" x14ac:dyDescent="0.25">
      <c r="A7" s="38">
        <v>3</v>
      </c>
      <c r="B7" s="39" t="s">
        <v>41</v>
      </c>
      <c r="C7" s="70">
        <v>3</v>
      </c>
      <c r="D7" s="39">
        <v>30</v>
      </c>
      <c r="E7" s="70">
        <v>1</v>
      </c>
      <c r="F7" s="67">
        <v>1</v>
      </c>
      <c r="G7" s="70">
        <v>2</v>
      </c>
      <c r="H7" s="71">
        <v>2</v>
      </c>
      <c r="I7" s="70">
        <v>1</v>
      </c>
      <c r="J7" s="71">
        <v>3</v>
      </c>
      <c r="K7" s="70">
        <v>1</v>
      </c>
      <c r="L7" s="71">
        <v>4</v>
      </c>
      <c r="M7" s="70">
        <v>2</v>
      </c>
      <c r="N7" s="39">
        <f t="shared" si="0"/>
        <v>50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/>
      <c r="L8" s="71">
        <v>0</v>
      </c>
      <c r="M8" s="70">
        <v>0</v>
      </c>
      <c r="N8" s="39">
        <f t="shared" si="0"/>
        <v>0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2</v>
      </c>
      <c r="E10" s="70">
        <v>0</v>
      </c>
      <c r="F10" s="71">
        <v>1</v>
      </c>
      <c r="G10" s="70">
        <v>0</v>
      </c>
      <c r="H10" s="71">
        <v>0</v>
      </c>
      <c r="I10" s="70">
        <v>1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4</v>
      </c>
    </row>
    <row r="11" spans="1:14" x14ac:dyDescent="0.25">
      <c r="A11" s="38">
        <v>7</v>
      </c>
      <c r="B11" s="39" t="s">
        <v>45</v>
      </c>
      <c r="C11" s="70">
        <v>1</v>
      </c>
      <c r="D11" s="73">
        <v>8</v>
      </c>
      <c r="E11" s="70">
        <v>0</v>
      </c>
      <c r="F11" s="71">
        <v>1</v>
      </c>
      <c r="G11" s="70"/>
      <c r="H11" s="71">
        <v>4</v>
      </c>
      <c r="I11" s="70">
        <v>0</v>
      </c>
      <c r="J11" s="71">
        <v>2</v>
      </c>
      <c r="K11" s="181">
        <v>2</v>
      </c>
      <c r="L11" s="71">
        <v>1</v>
      </c>
      <c r="M11" s="70">
        <v>0</v>
      </c>
      <c r="N11" s="273">
        <f t="shared" si="0"/>
        <v>19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80">
        <v>0</v>
      </c>
      <c r="G12" s="87">
        <v>0</v>
      </c>
      <c r="H12" s="180">
        <v>0</v>
      </c>
      <c r="I12" s="87">
        <v>0</v>
      </c>
      <c r="J12" s="180">
        <v>0</v>
      </c>
      <c r="K12" s="87">
        <v>0</v>
      </c>
      <c r="L12" s="180">
        <v>0</v>
      </c>
      <c r="M12" s="87">
        <v>0</v>
      </c>
      <c r="N12" s="272">
        <f t="shared" si="0"/>
        <v>0</v>
      </c>
    </row>
    <row r="13" spans="1:14" ht="15.75" thickBot="1" x14ac:dyDescent="0.3">
      <c r="A13" s="44"/>
      <c r="B13" s="45" t="s">
        <v>54</v>
      </c>
      <c r="C13" s="49">
        <f t="shared" ref="C13:N13" si="1">SUM(C5:C12)</f>
        <v>59</v>
      </c>
      <c r="D13" s="47">
        <f t="shared" si="1"/>
        <v>191</v>
      </c>
      <c r="E13" s="49">
        <f t="shared" si="1"/>
        <v>56</v>
      </c>
      <c r="F13" s="50">
        <f t="shared" si="1"/>
        <v>84</v>
      </c>
      <c r="G13" s="49">
        <f t="shared" si="1"/>
        <v>45</v>
      </c>
      <c r="H13" s="50">
        <f t="shared" si="1"/>
        <v>49</v>
      </c>
      <c r="I13" s="49">
        <f t="shared" si="1"/>
        <v>56</v>
      </c>
      <c r="J13" s="50">
        <f t="shared" si="1"/>
        <v>78</v>
      </c>
      <c r="K13" s="49">
        <f t="shared" si="1"/>
        <v>54</v>
      </c>
      <c r="L13" s="50">
        <f t="shared" si="1"/>
        <v>67</v>
      </c>
      <c r="M13" s="49">
        <f t="shared" si="1"/>
        <v>38</v>
      </c>
      <c r="N13" s="47">
        <f t="shared" si="1"/>
        <v>777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84" t="s">
        <v>53</v>
      </c>
      <c r="B16" s="385"/>
      <c r="C16" s="74">
        <f>C13/N13</f>
        <v>7.5933075933075939E-2</v>
      </c>
      <c r="D16" s="75">
        <f>D13/N13</f>
        <v>0.24581724581724582</v>
      </c>
      <c r="E16" s="56">
        <f>E13/N13</f>
        <v>7.2072072072072071E-2</v>
      </c>
      <c r="F16" s="75">
        <f>F13/N13</f>
        <v>0.10810810810810811</v>
      </c>
      <c r="G16" s="56">
        <f>G13/N13</f>
        <v>5.7915057915057917E-2</v>
      </c>
      <c r="H16" s="75">
        <f>H13/N13</f>
        <v>6.3063063063063057E-2</v>
      </c>
      <c r="I16" s="56">
        <f>I13/N13</f>
        <v>7.2072072072072071E-2</v>
      </c>
      <c r="J16" s="75">
        <f>J13/N13</f>
        <v>0.10038610038610038</v>
      </c>
      <c r="K16" s="56">
        <f>K13/N13</f>
        <v>6.9498069498069498E-2</v>
      </c>
      <c r="L16" s="75">
        <f>L13/N13</f>
        <v>8.6229086229086233E-2</v>
      </c>
      <c r="M16" s="76">
        <f>M13/N13</f>
        <v>4.8906048906048903E-2</v>
      </c>
      <c r="N16" s="244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28" t="s">
        <v>94</v>
      </c>
      <c r="D18" s="329"/>
      <c r="E18" s="329"/>
      <c r="F18" s="329"/>
      <c r="G18" s="329"/>
      <c r="H18" s="329"/>
      <c r="I18" s="329"/>
      <c r="J18" s="330"/>
      <c r="K18" s="330"/>
      <c r="L18" s="31"/>
      <c r="M18" s="31"/>
      <c r="N18" s="241" t="s">
        <v>36</v>
      </c>
    </row>
    <row r="19" spans="1:14" ht="15.75" thickBot="1" x14ac:dyDescent="0.3">
      <c r="A19" s="331" t="s">
        <v>0</v>
      </c>
      <c r="B19" s="333" t="s">
        <v>1</v>
      </c>
      <c r="C19" s="348" t="s">
        <v>2</v>
      </c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33" t="s">
        <v>3</v>
      </c>
    </row>
    <row r="20" spans="1:14" x14ac:dyDescent="0.25">
      <c r="A20" s="349"/>
      <c r="B20" s="351"/>
      <c r="C20" s="370" t="s">
        <v>69</v>
      </c>
      <c r="D20" s="333" t="s">
        <v>4</v>
      </c>
      <c r="E20" s="355" t="s">
        <v>5</v>
      </c>
      <c r="F20" s="373" t="s">
        <v>6</v>
      </c>
      <c r="G20" s="355" t="s">
        <v>7</v>
      </c>
      <c r="H20" s="353" t="s">
        <v>8</v>
      </c>
      <c r="I20" s="355" t="s">
        <v>93</v>
      </c>
      <c r="J20" s="353" t="s">
        <v>9</v>
      </c>
      <c r="K20" s="370" t="s">
        <v>10</v>
      </c>
      <c r="L20" s="333" t="s">
        <v>116</v>
      </c>
      <c r="M20" s="355" t="s">
        <v>11</v>
      </c>
      <c r="N20" s="358"/>
    </row>
    <row r="21" spans="1:14" ht="15.75" thickBot="1" x14ac:dyDescent="0.3">
      <c r="A21" s="350"/>
      <c r="B21" s="352"/>
      <c r="C21" s="372"/>
      <c r="D21" s="350"/>
      <c r="E21" s="350"/>
      <c r="F21" s="374"/>
      <c r="G21" s="350"/>
      <c r="H21" s="354"/>
      <c r="I21" s="350"/>
      <c r="J21" s="354"/>
      <c r="K21" s="372"/>
      <c r="L21" s="350"/>
      <c r="M21" s="350"/>
      <c r="N21" s="352"/>
    </row>
    <row r="22" spans="1:14" x14ac:dyDescent="0.25">
      <c r="A22" s="36">
        <v>1</v>
      </c>
      <c r="B22" s="37" t="s">
        <v>39</v>
      </c>
      <c r="C22" s="86">
        <v>4283</v>
      </c>
      <c r="D22" s="173">
        <v>9922</v>
      </c>
      <c r="E22" s="85">
        <v>4184</v>
      </c>
      <c r="F22" s="93">
        <v>2586</v>
      </c>
      <c r="G22" s="85">
        <v>2449</v>
      </c>
      <c r="H22" s="93">
        <v>5440</v>
      </c>
      <c r="I22" s="85">
        <v>10581</v>
      </c>
      <c r="J22" s="93">
        <v>12337</v>
      </c>
      <c r="K22" s="85">
        <v>2054</v>
      </c>
      <c r="L22" s="93">
        <v>8417</v>
      </c>
      <c r="M22" s="85">
        <v>922</v>
      </c>
      <c r="N22" s="173">
        <f t="shared" ref="N22:N29" si="2">SUM(C22:M22)</f>
        <v>63175</v>
      </c>
    </row>
    <row r="23" spans="1:14" x14ac:dyDescent="0.25">
      <c r="A23" s="38">
        <v>2</v>
      </c>
      <c r="B23" s="39" t="s">
        <v>40</v>
      </c>
      <c r="C23" s="86">
        <v>8990</v>
      </c>
      <c r="D23" s="73">
        <v>15413</v>
      </c>
      <c r="E23" s="86">
        <v>8300</v>
      </c>
      <c r="F23" s="67">
        <v>10347</v>
      </c>
      <c r="G23" s="86">
        <v>4465</v>
      </c>
      <c r="H23" s="67">
        <v>8086</v>
      </c>
      <c r="I23" s="70">
        <v>554</v>
      </c>
      <c r="J23" s="67">
        <v>5091</v>
      </c>
      <c r="K23" s="86">
        <v>8513</v>
      </c>
      <c r="L23" s="67">
        <v>1912</v>
      </c>
      <c r="M23" s="86">
        <v>3453</v>
      </c>
      <c r="N23" s="73">
        <f t="shared" si="2"/>
        <v>75124</v>
      </c>
    </row>
    <row r="24" spans="1:14" x14ac:dyDescent="0.25">
      <c r="A24" s="38">
        <v>3</v>
      </c>
      <c r="B24" s="39" t="s">
        <v>41</v>
      </c>
      <c r="C24" s="70">
        <v>303</v>
      </c>
      <c r="D24" s="73">
        <v>9591</v>
      </c>
      <c r="E24" s="86">
        <v>20</v>
      </c>
      <c r="F24" s="67">
        <v>610</v>
      </c>
      <c r="G24" s="86">
        <v>394</v>
      </c>
      <c r="H24" s="67">
        <v>1261</v>
      </c>
      <c r="I24" s="70">
        <v>673</v>
      </c>
      <c r="J24" s="67">
        <v>155</v>
      </c>
      <c r="K24" s="70">
        <v>82</v>
      </c>
      <c r="L24" s="247">
        <v>846</v>
      </c>
      <c r="M24" s="70">
        <v>91</v>
      </c>
      <c r="N24" s="273">
        <f t="shared" si="2"/>
        <v>14026</v>
      </c>
    </row>
    <row r="25" spans="1:14" x14ac:dyDescent="0.25">
      <c r="A25" s="38">
        <v>4</v>
      </c>
      <c r="B25" s="39" t="s">
        <v>42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70">
        <v>0</v>
      </c>
      <c r="L25" s="71">
        <v>0</v>
      </c>
      <c r="M25" s="70">
        <v>0</v>
      </c>
      <c r="N25" s="273">
        <f t="shared" si="2"/>
        <v>0</v>
      </c>
    </row>
    <row r="26" spans="1:14" x14ac:dyDescent="0.25">
      <c r="A26" s="38">
        <v>5</v>
      </c>
      <c r="B26" s="39" t="s">
        <v>43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87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6</v>
      </c>
      <c r="B27" s="39" t="s">
        <v>44</v>
      </c>
      <c r="C27" s="70">
        <v>0</v>
      </c>
      <c r="D27" s="39">
        <v>98</v>
      </c>
      <c r="E27" s="70">
        <v>0</v>
      </c>
      <c r="F27" s="71">
        <v>64</v>
      </c>
      <c r="G27" s="70">
        <v>0</v>
      </c>
      <c r="H27" s="71">
        <v>0</v>
      </c>
      <c r="I27" s="70">
        <v>12</v>
      </c>
      <c r="J27" s="71">
        <v>0</v>
      </c>
      <c r="K27" s="70">
        <v>0</v>
      </c>
      <c r="L27" s="71">
        <v>0</v>
      </c>
      <c r="M27" s="70">
        <v>0</v>
      </c>
      <c r="N27" s="39">
        <f t="shared" si="2"/>
        <v>174</v>
      </c>
    </row>
    <row r="28" spans="1:14" x14ac:dyDescent="0.25">
      <c r="A28" s="38">
        <v>7</v>
      </c>
      <c r="B28" s="39" t="s">
        <v>45</v>
      </c>
      <c r="C28" s="70">
        <v>75</v>
      </c>
      <c r="D28" s="73">
        <v>2753</v>
      </c>
      <c r="E28" s="70">
        <v>0</v>
      </c>
      <c r="F28" s="71">
        <v>12</v>
      </c>
      <c r="G28" s="70"/>
      <c r="H28" s="71">
        <v>938</v>
      </c>
      <c r="I28" s="70">
        <v>0</v>
      </c>
      <c r="J28" s="67">
        <v>331</v>
      </c>
      <c r="K28" s="85">
        <v>27</v>
      </c>
      <c r="L28" s="67">
        <v>1088</v>
      </c>
      <c r="M28" s="86">
        <v>358</v>
      </c>
      <c r="N28" s="73">
        <f t="shared" si="2"/>
        <v>5582</v>
      </c>
    </row>
    <row r="29" spans="1:14" ht="15.75" thickBot="1" x14ac:dyDescent="0.3">
      <c r="A29" s="41">
        <v>8</v>
      </c>
      <c r="B29" s="42" t="s">
        <v>46</v>
      </c>
      <c r="C29" s="87">
        <v>75</v>
      </c>
      <c r="D29" s="39">
        <v>0</v>
      </c>
      <c r="E29" s="87">
        <v>0</v>
      </c>
      <c r="F29" s="180">
        <v>12</v>
      </c>
      <c r="G29" s="87">
        <v>0</v>
      </c>
      <c r="H29" s="180">
        <v>0</v>
      </c>
      <c r="I29" s="87">
        <v>0</v>
      </c>
      <c r="J29" s="180">
        <v>0</v>
      </c>
      <c r="K29" s="87">
        <v>0</v>
      </c>
      <c r="L29" s="170">
        <v>1088</v>
      </c>
      <c r="M29" s="287">
        <v>358</v>
      </c>
      <c r="N29" s="174">
        <f t="shared" si="2"/>
        <v>1533</v>
      </c>
    </row>
    <row r="30" spans="1:14" ht="15.75" thickBot="1" x14ac:dyDescent="0.3">
      <c r="A30" s="77"/>
      <c r="B30" s="45" t="s">
        <v>3</v>
      </c>
      <c r="C30" s="179">
        <f>SUM(C22:C28)</f>
        <v>13651</v>
      </c>
      <c r="D30" s="61">
        <f t="shared" ref="D30:K30" si="3">SUM(D22:D29)</f>
        <v>37777</v>
      </c>
      <c r="E30" s="49">
        <f t="shared" si="3"/>
        <v>12504</v>
      </c>
      <c r="F30" s="145">
        <f>SUM(F22:F28)</f>
        <v>13619</v>
      </c>
      <c r="G30" s="49">
        <f t="shared" si="3"/>
        <v>7308</v>
      </c>
      <c r="H30" s="50">
        <f t="shared" si="3"/>
        <v>15725</v>
      </c>
      <c r="I30" s="49">
        <f>SUM(I22:I29)</f>
        <v>11820</v>
      </c>
      <c r="J30" s="50">
        <f t="shared" si="3"/>
        <v>17914</v>
      </c>
      <c r="K30" s="49">
        <f t="shared" si="3"/>
        <v>10676</v>
      </c>
      <c r="L30" s="50">
        <f>SUM(L22:L28)</f>
        <v>12263</v>
      </c>
      <c r="M30" s="49">
        <f>SUM(M22:M28)</f>
        <v>4824</v>
      </c>
      <c r="N30" s="47">
        <f>SUM(C30:M30)</f>
        <v>158081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82" t="s">
        <v>53</v>
      </c>
      <c r="B32" s="383"/>
      <c r="C32" s="100">
        <f>C30/N30</f>
        <v>8.6354463850810664E-2</v>
      </c>
      <c r="D32" s="99">
        <f>D30/N30</f>
        <v>0.23897242552868467</v>
      </c>
      <c r="E32" s="100">
        <f>E30/N30</f>
        <v>7.9098689912133646E-2</v>
      </c>
      <c r="F32" s="55">
        <f>F30/N30</f>
        <v>8.6152035981553757E-2</v>
      </c>
      <c r="G32" s="100">
        <f>G30/N30</f>
        <v>4.6229464641544524E-2</v>
      </c>
      <c r="H32" s="55">
        <f>H30/N30</f>
        <v>9.9474320127023494E-2</v>
      </c>
      <c r="I32" s="100">
        <f>I30/N30</f>
        <v>7.4771794206767411E-2</v>
      </c>
      <c r="J32" s="55">
        <f>J30/N30</f>
        <v>0.1133216515583783</v>
      </c>
      <c r="K32" s="100">
        <f>K30/N30</f>
        <v>6.7534997880833239E-2</v>
      </c>
      <c r="L32" s="55">
        <f>L30/N30</f>
        <v>7.7574155021792629E-2</v>
      </c>
      <c r="M32" s="100">
        <f>M30/N30</f>
        <v>3.0516001290477667E-2</v>
      </c>
      <c r="N32" s="55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1"/>
      <c r="C1" s="328" t="s">
        <v>101</v>
      </c>
      <c r="D1" s="329"/>
      <c r="E1" s="329"/>
      <c r="F1" s="329"/>
      <c r="G1" s="329"/>
      <c r="H1" s="329"/>
      <c r="I1" s="329"/>
      <c r="J1" s="330"/>
      <c r="K1" s="330"/>
      <c r="L1" s="31"/>
      <c r="M1" s="31"/>
      <c r="N1" s="68"/>
    </row>
    <row r="2" spans="1:14" ht="15.75" thickBot="1" x14ac:dyDescent="0.3">
      <c r="A2" s="331" t="s">
        <v>0</v>
      </c>
      <c r="B2" s="333" t="s">
        <v>1</v>
      </c>
      <c r="C2" s="348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3" t="s">
        <v>3</v>
      </c>
    </row>
    <row r="3" spans="1:14" x14ac:dyDescent="0.25">
      <c r="A3" s="349"/>
      <c r="B3" s="351"/>
      <c r="C3" s="370" t="s">
        <v>69</v>
      </c>
      <c r="D3" s="333" t="s">
        <v>4</v>
      </c>
      <c r="E3" s="355" t="s">
        <v>5</v>
      </c>
      <c r="F3" s="373" t="s">
        <v>6</v>
      </c>
      <c r="G3" s="355" t="s">
        <v>7</v>
      </c>
      <c r="H3" s="353" t="s">
        <v>8</v>
      </c>
      <c r="I3" s="355" t="s">
        <v>93</v>
      </c>
      <c r="J3" s="353" t="s">
        <v>9</v>
      </c>
      <c r="K3" s="370" t="s">
        <v>10</v>
      </c>
      <c r="L3" s="333" t="s">
        <v>116</v>
      </c>
      <c r="M3" s="355" t="s">
        <v>11</v>
      </c>
      <c r="N3" s="358"/>
    </row>
    <row r="4" spans="1:14" ht="15.75" thickBot="1" x14ac:dyDescent="0.3">
      <c r="A4" s="350"/>
      <c r="B4" s="352"/>
      <c r="C4" s="372"/>
      <c r="D4" s="350"/>
      <c r="E4" s="350"/>
      <c r="F4" s="374"/>
      <c r="G4" s="350"/>
      <c r="H4" s="354"/>
      <c r="I4" s="350"/>
      <c r="J4" s="354"/>
      <c r="K4" s="372"/>
      <c r="L4" s="350"/>
      <c r="M4" s="350"/>
      <c r="N4" s="352"/>
    </row>
    <row r="5" spans="1:14" x14ac:dyDescent="0.25">
      <c r="A5" s="36">
        <v>1</v>
      </c>
      <c r="B5" s="37" t="s">
        <v>39</v>
      </c>
      <c r="C5" s="86">
        <v>0</v>
      </c>
      <c r="D5" s="173">
        <v>0</v>
      </c>
      <c r="E5" s="85">
        <v>8</v>
      </c>
      <c r="F5" s="93">
        <v>1</v>
      </c>
      <c r="G5" s="85">
        <v>0</v>
      </c>
      <c r="H5" s="93">
        <v>1</v>
      </c>
      <c r="I5" s="85">
        <v>1</v>
      </c>
      <c r="J5" s="93">
        <v>1</v>
      </c>
      <c r="K5" s="85">
        <v>0</v>
      </c>
      <c r="L5" s="93">
        <v>0</v>
      </c>
      <c r="M5" s="85"/>
      <c r="N5" s="173">
        <f t="shared" ref="N5:N12" si="0">SUM(C5:M5)</f>
        <v>12</v>
      </c>
    </row>
    <row r="6" spans="1:14" x14ac:dyDescent="0.25">
      <c r="A6" s="38">
        <v>2</v>
      </c>
      <c r="B6" s="39" t="s">
        <v>40</v>
      </c>
      <c r="C6" s="86">
        <v>0</v>
      </c>
      <c r="D6" s="73">
        <v>0</v>
      </c>
      <c r="E6" s="86">
        <v>0</v>
      </c>
      <c r="F6" s="67">
        <v>0</v>
      </c>
      <c r="G6" s="86">
        <v>0</v>
      </c>
      <c r="H6" s="67">
        <v>0</v>
      </c>
      <c r="I6" s="70">
        <v>0</v>
      </c>
      <c r="J6" s="67">
        <v>0</v>
      </c>
      <c r="K6" s="86">
        <v>0</v>
      </c>
      <c r="L6" s="67">
        <v>0</v>
      </c>
      <c r="M6" s="86">
        <v>0</v>
      </c>
      <c r="N6" s="73">
        <f t="shared" si="0"/>
        <v>0</v>
      </c>
    </row>
    <row r="7" spans="1:14" x14ac:dyDescent="0.25">
      <c r="A7" s="38">
        <v>3</v>
      </c>
      <c r="B7" s="39" t="s">
        <v>41</v>
      </c>
      <c r="C7" s="70">
        <v>0</v>
      </c>
      <c r="D7" s="73">
        <v>0</v>
      </c>
      <c r="E7" s="86">
        <v>0</v>
      </c>
      <c r="F7" s="67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70">
        <v>0</v>
      </c>
      <c r="N7" s="73">
        <f t="shared" si="0"/>
        <v>0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3">
        <f t="shared" si="0"/>
        <v>0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70">
        <v>0</v>
      </c>
      <c r="D11" s="73">
        <v>0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67">
        <v>0</v>
      </c>
      <c r="K11" s="181">
        <v>0</v>
      </c>
      <c r="L11" s="71">
        <v>0</v>
      </c>
      <c r="M11" s="86">
        <v>0</v>
      </c>
      <c r="N11" s="73">
        <f t="shared" si="0"/>
        <v>0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80">
        <v>0</v>
      </c>
      <c r="G12" s="87">
        <v>0</v>
      </c>
      <c r="H12" s="180">
        <v>0</v>
      </c>
      <c r="I12" s="87">
        <v>0</v>
      </c>
      <c r="J12" s="180">
        <v>0</v>
      </c>
      <c r="K12" s="87">
        <v>0</v>
      </c>
      <c r="L12" s="180">
        <v>0</v>
      </c>
      <c r="M12" s="87">
        <v>0</v>
      </c>
      <c r="N12" s="42">
        <f t="shared" si="0"/>
        <v>0</v>
      </c>
    </row>
    <row r="13" spans="1:14" ht="15.75" thickBot="1" x14ac:dyDescent="0.3">
      <c r="A13" s="77"/>
      <c r="B13" s="45" t="s">
        <v>30</v>
      </c>
      <c r="C13" s="179">
        <f t="shared" ref="C13:N13" si="1">SUM(C5:C12)</f>
        <v>0</v>
      </c>
      <c r="D13" s="47">
        <f t="shared" si="1"/>
        <v>0</v>
      </c>
      <c r="E13" s="49">
        <f t="shared" si="1"/>
        <v>8</v>
      </c>
      <c r="F13" s="50">
        <f t="shared" si="1"/>
        <v>1</v>
      </c>
      <c r="G13" s="49">
        <f t="shared" si="1"/>
        <v>0</v>
      </c>
      <c r="H13" s="50">
        <f t="shared" si="1"/>
        <v>1</v>
      </c>
      <c r="I13" s="49">
        <f t="shared" si="1"/>
        <v>1</v>
      </c>
      <c r="J13" s="50">
        <f t="shared" si="1"/>
        <v>1</v>
      </c>
      <c r="K13" s="49">
        <f t="shared" si="1"/>
        <v>0</v>
      </c>
      <c r="L13" s="50">
        <f t="shared" si="1"/>
        <v>0</v>
      </c>
      <c r="M13" s="49">
        <f t="shared" si="1"/>
        <v>0</v>
      </c>
      <c r="N13" s="47">
        <f t="shared" si="1"/>
        <v>12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86" t="s">
        <v>53</v>
      </c>
      <c r="B15" s="387"/>
      <c r="C15" s="100">
        <f>C13/N13</f>
        <v>0</v>
      </c>
      <c r="D15" s="99">
        <f>D13/N13</f>
        <v>0</v>
      </c>
      <c r="E15" s="98">
        <f>E13/N13</f>
        <v>0.66666666666666663</v>
      </c>
      <c r="F15" s="55">
        <f>F13/N13</f>
        <v>8.3333333333333329E-2</v>
      </c>
      <c r="G15" s="98">
        <f>G13/N13</f>
        <v>0</v>
      </c>
      <c r="H15" s="55">
        <f>H13/N13</f>
        <v>8.3333333333333329E-2</v>
      </c>
      <c r="I15" s="98">
        <f>I13/N13</f>
        <v>8.3333333333333329E-2</v>
      </c>
      <c r="J15" s="55">
        <f>J13/N13</f>
        <v>8.3333333333333329E-2</v>
      </c>
      <c r="K15" s="98">
        <f>K13/N13</f>
        <v>0</v>
      </c>
      <c r="L15" s="55">
        <f>L13/N13</f>
        <v>0</v>
      </c>
      <c r="M15" s="98">
        <f>M13/N13</f>
        <v>0</v>
      </c>
      <c r="N15" s="55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28" t="s">
        <v>100</v>
      </c>
      <c r="D17" s="329"/>
      <c r="E17" s="329"/>
      <c r="F17" s="329"/>
      <c r="G17" s="329"/>
      <c r="H17" s="329"/>
      <c r="I17" s="329"/>
      <c r="J17" s="330"/>
      <c r="K17" s="330"/>
      <c r="L17" s="31"/>
      <c r="M17" s="31"/>
      <c r="N17" s="241" t="s">
        <v>36</v>
      </c>
    </row>
    <row r="18" spans="1:14" ht="15.75" thickBot="1" x14ac:dyDescent="0.3">
      <c r="A18" s="331" t="s">
        <v>0</v>
      </c>
      <c r="B18" s="333" t="s">
        <v>1</v>
      </c>
      <c r="C18" s="348" t="s">
        <v>2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33" t="s">
        <v>3</v>
      </c>
    </row>
    <row r="19" spans="1:14" x14ac:dyDescent="0.25">
      <c r="A19" s="349"/>
      <c r="B19" s="351"/>
      <c r="C19" s="370" t="s">
        <v>69</v>
      </c>
      <c r="D19" s="333" t="s">
        <v>4</v>
      </c>
      <c r="E19" s="355" t="s">
        <v>5</v>
      </c>
      <c r="F19" s="373" t="s">
        <v>6</v>
      </c>
      <c r="G19" s="355" t="s">
        <v>7</v>
      </c>
      <c r="H19" s="353" t="s">
        <v>8</v>
      </c>
      <c r="I19" s="355" t="s">
        <v>93</v>
      </c>
      <c r="J19" s="353" t="s">
        <v>9</v>
      </c>
      <c r="K19" s="370" t="s">
        <v>10</v>
      </c>
      <c r="L19" s="333" t="s">
        <v>116</v>
      </c>
      <c r="M19" s="355" t="s">
        <v>11</v>
      </c>
      <c r="N19" s="358"/>
    </row>
    <row r="20" spans="1:14" ht="15.75" thickBot="1" x14ac:dyDescent="0.3">
      <c r="A20" s="350"/>
      <c r="B20" s="352"/>
      <c r="C20" s="372"/>
      <c r="D20" s="350"/>
      <c r="E20" s="350"/>
      <c r="F20" s="374"/>
      <c r="G20" s="350"/>
      <c r="H20" s="354"/>
      <c r="I20" s="350"/>
      <c r="J20" s="354"/>
      <c r="K20" s="372"/>
      <c r="L20" s="350"/>
      <c r="M20" s="350"/>
      <c r="N20" s="352"/>
    </row>
    <row r="21" spans="1:14" x14ac:dyDescent="0.25">
      <c r="A21" s="36">
        <v>1</v>
      </c>
      <c r="B21" s="37" t="s">
        <v>39</v>
      </c>
      <c r="C21" s="86">
        <v>0</v>
      </c>
      <c r="D21" s="173">
        <v>0</v>
      </c>
      <c r="E21" s="85">
        <v>316</v>
      </c>
      <c r="F21" s="93">
        <v>347</v>
      </c>
      <c r="G21" s="85">
        <v>0</v>
      </c>
      <c r="H21" s="93">
        <v>98</v>
      </c>
      <c r="I21" s="85">
        <v>50</v>
      </c>
      <c r="J21" s="93">
        <v>23</v>
      </c>
      <c r="K21" s="85">
        <v>0</v>
      </c>
      <c r="L21" s="93">
        <v>0</v>
      </c>
      <c r="M21" s="85">
        <v>0</v>
      </c>
      <c r="N21" s="173">
        <f t="shared" ref="N21:N28" si="2">SUM(C21:M21)</f>
        <v>834</v>
      </c>
    </row>
    <row r="22" spans="1:14" x14ac:dyDescent="0.25">
      <c r="A22" s="38">
        <v>2</v>
      </c>
      <c r="B22" s="39" t="s">
        <v>40</v>
      </c>
      <c r="C22" s="86">
        <v>0</v>
      </c>
      <c r="D22" s="73">
        <v>0</v>
      </c>
      <c r="E22" s="86">
        <v>0</v>
      </c>
      <c r="F22" s="67">
        <v>0</v>
      </c>
      <c r="G22" s="86">
        <v>0</v>
      </c>
      <c r="H22" s="67">
        <v>0</v>
      </c>
      <c r="I22" s="70">
        <v>0</v>
      </c>
      <c r="J22" s="67">
        <v>0</v>
      </c>
      <c r="K22" s="86">
        <v>0</v>
      </c>
      <c r="L22" s="67">
        <v>0</v>
      </c>
      <c r="M22" s="86">
        <v>0</v>
      </c>
      <c r="N22" s="73">
        <f t="shared" si="2"/>
        <v>0</v>
      </c>
    </row>
    <row r="23" spans="1:14" x14ac:dyDescent="0.25">
      <c r="A23" s="38">
        <v>3</v>
      </c>
      <c r="B23" s="39" t="s">
        <v>41</v>
      </c>
      <c r="C23" s="70">
        <v>0</v>
      </c>
      <c r="D23" s="73">
        <v>0</v>
      </c>
      <c r="E23" s="86">
        <v>0</v>
      </c>
      <c r="F23" s="67">
        <v>0</v>
      </c>
      <c r="G23" s="70">
        <v>0</v>
      </c>
      <c r="H23" s="71">
        <v>0</v>
      </c>
      <c r="I23" s="70">
        <v>0</v>
      </c>
      <c r="J23" s="71">
        <v>0</v>
      </c>
      <c r="K23" s="70">
        <v>0</v>
      </c>
      <c r="L23" s="71">
        <v>0</v>
      </c>
      <c r="M23" s="70">
        <v>0</v>
      </c>
      <c r="N23" s="73">
        <f t="shared" si="2"/>
        <v>0</v>
      </c>
    </row>
    <row r="24" spans="1:14" x14ac:dyDescent="0.25">
      <c r="A24" s="38">
        <v>4</v>
      </c>
      <c r="B24" s="39" t="s">
        <v>42</v>
      </c>
      <c r="C24" s="70">
        <v>0</v>
      </c>
      <c r="D24" s="39">
        <v>0</v>
      </c>
      <c r="E24" s="70">
        <v>0</v>
      </c>
      <c r="F24" s="71">
        <v>0</v>
      </c>
      <c r="G24" s="70">
        <v>0</v>
      </c>
      <c r="H24" s="71">
        <v>0</v>
      </c>
      <c r="I24" s="70">
        <v>0</v>
      </c>
      <c r="J24" s="71">
        <v>0</v>
      </c>
      <c r="K24" s="70">
        <v>0</v>
      </c>
      <c r="L24" s="71">
        <v>0</v>
      </c>
      <c r="M24" s="70">
        <v>0</v>
      </c>
      <c r="N24" s="73">
        <f t="shared" si="2"/>
        <v>0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87">
        <v>0</v>
      </c>
      <c r="L25" s="71">
        <v>0</v>
      </c>
      <c r="M25" s="70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70">
        <v>0</v>
      </c>
      <c r="D27" s="73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67">
        <v>0</v>
      </c>
      <c r="K27" s="181">
        <v>0</v>
      </c>
      <c r="L27" s="71">
        <v>0</v>
      </c>
      <c r="M27" s="86">
        <v>0</v>
      </c>
      <c r="N27" s="73">
        <f t="shared" si="2"/>
        <v>0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0</v>
      </c>
      <c r="E28" s="87">
        <v>0</v>
      </c>
      <c r="F28" s="180">
        <v>0</v>
      </c>
      <c r="G28" s="87">
        <v>0</v>
      </c>
      <c r="H28" s="180">
        <v>0</v>
      </c>
      <c r="I28" s="87">
        <v>0</v>
      </c>
      <c r="J28" s="180">
        <v>0</v>
      </c>
      <c r="K28" s="87">
        <v>0</v>
      </c>
      <c r="L28" s="180">
        <v>0</v>
      </c>
      <c r="M28" s="87">
        <v>0</v>
      </c>
      <c r="N28" s="42">
        <f t="shared" si="2"/>
        <v>0</v>
      </c>
    </row>
    <row r="29" spans="1:14" ht="15.75" thickBot="1" x14ac:dyDescent="0.3">
      <c r="A29" s="44"/>
      <c r="B29" s="45" t="s">
        <v>37</v>
      </c>
      <c r="C29" s="101">
        <f t="shared" ref="C29:N29" si="3">SUM(C21:C28)</f>
        <v>0</v>
      </c>
      <c r="D29" s="47">
        <f t="shared" si="3"/>
        <v>0</v>
      </c>
      <c r="E29" s="101">
        <f t="shared" si="3"/>
        <v>316</v>
      </c>
      <c r="F29" s="47">
        <f t="shared" si="3"/>
        <v>347</v>
      </c>
      <c r="G29" s="101">
        <f t="shared" si="3"/>
        <v>0</v>
      </c>
      <c r="H29" s="47">
        <f t="shared" si="3"/>
        <v>98</v>
      </c>
      <c r="I29" s="101">
        <f t="shared" si="3"/>
        <v>50</v>
      </c>
      <c r="J29" s="47">
        <f t="shared" si="3"/>
        <v>23</v>
      </c>
      <c r="K29" s="101">
        <f t="shared" si="3"/>
        <v>0</v>
      </c>
      <c r="L29" s="47">
        <f t="shared" si="3"/>
        <v>0</v>
      </c>
      <c r="M29" s="101">
        <f t="shared" si="3"/>
        <v>0</v>
      </c>
      <c r="N29" s="47">
        <f t="shared" si="3"/>
        <v>834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86" t="s">
        <v>53</v>
      </c>
      <c r="B31" s="387"/>
      <c r="C31" s="98">
        <f>C29/N29</f>
        <v>0</v>
      </c>
      <c r="D31" s="99">
        <f>D29/N29</f>
        <v>0</v>
      </c>
      <c r="E31" s="98">
        <f>E29/N29</f>
        <v>0.37889688249400477</v>
      </c>
      <c r="F31" s="99">
        <f>F29/N29</f>
        <v>0.41606714628297364</v>
      </c>
      <c r="G31" s="98">
        <f>G29/N29</f>
        <v>0</v>
      </c>
      <c r="H31" s="99">
        <f>H29/N29</f>
        <v>0.11750599520383694</v>
      </c>
      <c r="I31" s="98">
        <f>I29/N29</f>
        <v>5.9952038369304558E-2</v>
      </c>
      <c r="J31" s="99">
        <f>J29/N29</f>
        <v>2.7577937649880094E-2</v>
      </c>
      <c r="K31" s="98">
        <f>K29/N29</f>
        <v>0</v>
      </c>
      <c r="L31" s="99">
        <f>L29/N29</f>
        <v>0</v>
      </c>
      <c r="M31" s="98">
        <f>M29/N29</f>
        <v>0</v>
      </c>
      <c r="N31" s="99">
        <f>N29/N29</f>
        <v>1</v>
      </c>
    </row>
  </sheetData>
  <mergeCells count="34">
    <mergeCell ref="A2:A4"/>
    <mergeCell ref="A15:B15"/>
    <mergeCell ref="C1:K1"/>
    <mergeCell ref="B2:B4"/>
    <mergeCell ref="C2:M2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31:B31"/>
    <mergeCell ref="C17:K17"/>
    <mergeCell ref="A18:A20"/>
    <mergeCell ref="B18:B20"/>
    <mergeCell ref="C18:M18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31"/>
      <c r="B1" s="31"/>
      <c r="C1" s="343" t="s">
        <v>99</v>
      </c>
      <c r="D1" s="344"/>
      <c r="E1" s="344"/>
      <c r="F1" s="344"/>
      <c r="G1" s="344"/>
      <c r="H1" s="344"/>
      <c r="I1" s="344"/>
      <c r="J1" s="31"/>
      <c r="K1" s="31"/>
      <c r="L1" s="31"/>
      <c r="M1" s="31"/>
      <c r="N1" s="246" t="s">
        <v>36</v>
      </c>
    </row>
    <row r="2" spans="1:14" ht="15.75" thickBot="1" x14ac:dyDescent="0.3">
      <c r="A2" s="331" t="s">
        <v>0</v>
      </c>
      <c r="B2" s="333" t="s">
        <v>1</v>
      </c>
      <c r="C2" s="345" t="s">
        <v>2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37" t="s">
        <v>3</v>
      </c>
    </row>
    <row r="3" spans="1:14" ht="15.75" thickBot="1" x14ac:dyDescent="0.3">
      <c r="A3" s="332"/>
      <c r="B3" s="334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93</v>
      </c>
      <c r="J3" s="32" t="s">
        <v>9</v>
      </c>
      <c r="K3" s="88" t="s">
        <v>10</v>
      </c>
      <c r="L3" s="32" t="s">
        <v>116</v>
      </c>
      <c r="M3" s="259" t="s">
        <v>11</v>
      </c>
      <c r="N3" s="338"/>
    </row>
    <row r="4" spans="1:14" x14ac:dyDescent="0.25">
      <c r="A4" s="36">
        <v>1</v>
      </c>
      <c r="B4" s="37" t="s">
        <v>12</v>
      </c>
      <c r="C4" s="207">
        <v>37184</v>
      </c>
      <c r="D4" s="283">
        <v>36024</v>
      </c>
      <c r="E4" s="207">
        <v>13896</v>
      </c>
      <c r="F4" s="93">
        <v>36756</v>
      </c>
      <c r="G4" s="207">
        <v>37103</v>
      </c>
      <c r="H4" s="93">
        <v>70266</v>
      </c>
      <c r="I4" s="207">
        <v>6765</v>
      </c>
      <c r="J4" s="93">
        <v>23447</v>
      </c>
      <c r="K4" s="207">
        <v>17425</v>
      </c>
      <c r="L4" s="93">
        <v>4794</v>
      </c>
      <c r="M4" s="207">
        <v>8450</v>
      </c>
      <c r="N4" s="173">
        <f t="shared" ref="N4:N20" si="0">SUM(C4:M4)</f>
        <v>292110</v>
      </c>
    </row>
    <row r="5" spans="1:14" x14ac:dyDescent="0.25">
      <c r="A5" s="38">
        <v>2</v>
      </c>
      <c r="B5" s="39" t="s">
        <v>13</v>
      </c>
      <c r="C5" s="171">
        <v>1597</v>
      </c>
      <c r="D5" s="67">
        <v>40932</v>
      </c>
      <c r="E5" s="171">
        <v>4416</v>
      </c>
      <c r="F5" s="247">
        <v>4188</v>
      </c>
      <c r="G5" s="171">
        <v>1133</v>
      </c>
      <c r="H5" s="67">
        <v>53081</v>
      </c>
      <c r="I5" s="64">
        <v>0</v>
      </c>
      <c r="J5" s="67">
        <v>1586</v>
      </c>
      <c r="K5" s="64">
        <v>91</v>
      </c>
      <c r="L5" s="71">
        <v>0</v>
      </c>
      <c r="M5" s="64">
        <v>0</v>
      </c>
      <c r="N5" s="73">
        <f t="shared" si="0"/>
        <v>107024</v>
      </c>
    </row>
    <row r="6" spans="1:14" x14ac:dyDescent="0.25">
      <c r="A6" s="38">
        <v>3</v>
      </c>
      <c r="B6" s="39" t="s">
        <v>14</v>
      </c>
      <c r="C6" s="171">
        <v>22083</v>
      </c>
      <c r="D6" s="284">
        <v>59090</v>
      </c>
      <c r="E6" s="171">
        <v>21706</v>
      </c>
      <c r="F6" s="67">
        <v>60352</v>
      </c>
      <c r="G6" s="171">
        <v>19901</v>
      </c>
      <c r="H6" s="67">
        <v>44814</v>
      </c>
      <c r="I6" s="171">
        <v>4690</v>
      </c>
      <c r="J6" s="67">
        <v>19935</v>
      </c>
      <c r="K6" s="171">
        <v>32825</v>
      </c>
      <c r="L6" s="67">
        <v>6811</v>
      </c>
      <c r="M6" s="171">
        <v>9896</v>
      </c>
      <c r="N6" s="73">
        <f>SUM(C6:M6)</f>
        <v>302103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71">
        <v>0</v>
      </c>
      <c r="I7" s="64">
        <v>0</v>
      </c>
      <c r="J7" s="71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67">
        <v>13090</v>
      </c>
      <c r="E8" s="64">
        <v>0</v>
      </c>
      <c r="F8" s="71">
        <v>0</v>
      </c>
      <c r="G8" s="171">
        <v>0</v>
      </c>
      <c r="H8" s="67">
        <v>5426</v>
      </c>
      <c r="I8" s="64">
        <v>0</v>
      </c>
      <c r="J8" s="71">
        <v>0</v>
      </c>
      <c r="K8" s="64">
        <v>0</v>
      </c>
      <c r="L8" s="71">
        <v>0</v>
      </c>
      <c r="M8" s="64">
        <v>0</v>
      </c>
      <c r="N8" s="73">
        <f t="shared" si="0"/>
        <v>18516</v>
      </c>
    </row>
    <row r="9" spans="1:14" x14ac:dyDescent="0.25">
      <c r="A9" s="38">
        <v>6</v>
      </c>
      <c r="B9" s="39" t="s">
        <v>17</v>
      </c>
      <c r="C9" s="64">
        <v>0</v>
      </c>
      <c r="D9" s="71">
        <v>23</v>
      </c>
      <c r="E9" s="64">
        <v>14</v>
      </c>
      <c r="F9" s="71">
        <v>63</v>
      </c>
      <c r="G9" s="64">
        <v>34</v>
      </c>
      <c r="H9" s="71">
        <v>68</v>
      </c>
      <c r="I9" s="64">
        <v>0</v>
      </c>
      <c r="J9" s="71">
        <v>0</v>
      </c>
      <c r="K9" s="64">
        <v>0</v>
      </c>
      <c r="L9" s="71">
        <v>0</v>
      </c>
      <c r="M9" s="64">
        <v>0</v>
      </c>
      <c r="N9" s="39">
        <f t="shared" si="0"/>
        <v>202</v>
      </c>
    </row>
    <row r="10" spans="1:14" x14ac:dyDescent="0.25">
      <c r="A10" s="38">
        <v>7</v>
      </c>
      <c r="B10" s="39" t="s">
        <v>18</v>
      </c>
      <c r="C10" s="171">
        <v>8582</v>
      </c>
      <c r="D10" s="67">
        <v>12870</v>
      </c>
      <c r="E10" s="171">
        <v>4197</v>
      </c>
      <c r="F10" s="67">
        <v>2339</v>
      </c>
      <c r="G10" s="171">
        <v>2968</v>
      </c>
      <c r="H10" s="67">
        <v>1364</v>
      </c>
      <c r="I10" s="64">
        <v>0</v>
      </c>
      <c r="J10" s="67">
        <v>2535</v>
      </c>
      <c r="K10" s="64">
        <v>342</v>
      </c>
      <c r="L10" s="71">
        <v>48</v>
      </c>
      <c r="M10" s="64">
        <v>85</v>
      </c>
      <c r="N10" s="73">
        <f t="shared" si="0"/>
        <v>35330</v>
      </c>
    </row>
    <row r="11" spans="1:14" x14ac:dyDescent="0.25">
      <c r="A11" s="38">
        <v>8</v>
      </c>
      <c r="B11" s="39" t="s">
        <v>19</v>
      </c>
      <c r="C11" s="248">
        <v>53439</v>
      </c>
      <c r="D11" s="67">
        <v>17890</v>
      </c>
      <c r="E11" s="171">
        <v>62414</v>
      </c>
      <c r="F11" s="67">
        <v>21530</v>
      </c>
      <c r="G11" s="171">
        <v>6219</v>
      </c>
      <c r="H11" s="67">
        <v>63333</v>
      </c>
      <c r="I11" s="171">
        <v>1245</v>
      </c>
      <c r="J11" s="67">
        <v>15097</v>
      </c>
      <c r="K11" s="171">
        <v>12370</v>
      </c>
      <c r="L11" s="67">
        <v>6927</v>
      </c>
      <c r="M11" s="171">
        <v>9377</v>
      </c>
      <c r="N11" s="73">
        <f t="shared" si="0"/>
        <v>269841</v>
      </c>
    </row>
    <row r="12" spans="1:14" x14ac:dyDescent="0.25">
      <c r="A12" s="38">
        <v>9</v>
      </c>
      <c r="B12" s="39" t="s">
        <v>20</v>
      </c>
      <c r="C12" s="248">
        <v>128936</v>
      </c>
      <c r="D12" s="67">
        <v>86031</v>
      </c>
      <c r="E12" s="171">
        <v>16358</v>
      </c>
      <c r="F12" s="67">
        <v>40941</v>
      </c>
      <c r="G12" s="171">
        <v>44432</v>
      </c>
      <c r="H12" s="67">
        <v>28329</v>
      </c>
      <c r="I12" s="64">
        <v>690</v>
      </c>
      <c r="J12" s="67">
        <v>16800</v>
      </c>
      <c r="K12" s="171">
        <v>7125</v>
      </c>
      <c r="L12" s="67">
        <v>30056</v>
      </c>
      <c r="M12" s="171">
        <v>4804</v>
      </c>
      <c r="N12" s="73">
        <f t="shared" si="0"/>
        <v>404502</v>
      </c>
    </row>
    <row r="13" spans="1:14" x14ac:dyDescent="0.25">
      <c r="A13" s="38">
        <v>10</v>
      </c>
      <c r="B13" s="39" t="s">
        <v>21</v>
      </c>
      <c r="C13" s="171">
        <v>104299</v>
      </c>
      <c r="D13" s="67">
        <v>206326</v>
      </c>
      <c r="E13" s="171">
        <v>147503</v>
      </c>
      <c r="F13" s="67">
        <v>158496</v>
      </c>
      <c r="G13" s="171">
        <v>172040</v>
      </c>
      <c r="H13" s="67">
        <v>154707</v>
      </c>
      <c r="I13" s="171">
        <v>101678</v>
      </c>
      <c r="J13" s="67">
        <v>185600</v>
      </c>
      <c r="K13" s="171">
        <v>157650</v>
      </c>
      <c r="L13" s="67">
        <v>107045</v>
      </c>
      <c r="M13" s="171">
        <v>99613</v>
      </c>
      <c r="N13" s="73">
        <f t="shared" si="0"/>
        <v>1594957</v>
      </c>
    </row>
    <row r="14" spans="1:14" x14ac:dyDescent="0.25">
      <c r="A14" s="38">
        <v>11</v>
      </c>
      <c r="B14" s="39" t="s">
        <v>22</v>
      </c>
      <c r="C14" s="64">
        <v>0</v>
      </c>
      <c r="D14" s="67">
        <v>3126</v>
      </c>
      <c r="E14" s="64">
        <v>0</v>
      </c>
      <c r="F14" s="67">
        <v>0</v>
      </c>
      <c r="G14" s="171">
        <v>7</v>
      </c>
      <c r="H14" s="67">
        <v>1732</v>
      </c>
      <c r="I14" s="64">
        <v>0</v>
      </c>
      <c r="J14" s="71">
        <v>0</v>
      </c>
      <c r="K14" s="64">
        <v>121</v>
      </c>
      <c r="L14" s="71">
        <v>0</v>
      </c>
      <c r="M14" s="64">
        <v>0</v>
      </c>
      <c r="N14" s="73">
        <f t="shared" si="0"/>
        <v>4986</v>
      </c>
    </row>
    <row r="15" spans="1:14" x14ac:dyDescent="0.25">
      <c r="A15" s="38">
        <v>12</v>
      </c>
      <c r="B15" s="39" t="s">
        <v>23</v>
      </c>
      <c r="C15" s="64">
        <v>39</v>
      </c>
      <c r="D15" s="71">
        <v>245</v>
      </c>
      <c r="E15" s="64">
        <v>10</v>
      </c>
      <c r="F15" s="71">
        <v>201</v>
      </c>
      <c r="G15" s="64">
        <v>60</v>
      </c>
      <c r="H15" s="71">
        <v>89</v>
      </c>
      <c r="I15" s="64">
        <v>0</v>
      </c>
      <c r="J15" s="71">
        <v>24</v>
      </c>
      <c r="K15" s="64">
        <v>96</v>
      </c>
      <c r="L15" s="71">
        <v>0</v>
      </c>
      <c r="M15" s="64">
        <v>3</v>
      </c>
      <c r="N15" s="73">
        <f t="shared" si="0"/>
        <v>767</v>
      </c>
    </row>
    <row r="16" spans="1:14" x14ac:dyDescent="0.25">
      <c r="A16" s="38">
        <v>13</v>
      </c>
      <c r="B16" s="39" t="s">
        <v>68</v>
      </c>
      <c r="C16" s="171">
        <v>14974</v>
      </c>
      <c r="D16" s="67">
        <v>21626</v>
      </c>
      <c r="E16" s="171">
        <v>5914</v>
      </c>
      <c r="F16" s="67">
        <v>4914</v>
      </c>
      <c r="G16" s="171">
        <v>5148</v>
      </c>
      <c r="H16" s="67">
        <v>29407</v>
      </c>
      <c r="I16" s="64">
        <v>322</v>
      </c>
      <c r="J16" s="67">
        <v>7265</v>
      </c>
      <c r="K16" s="171">
        <v>5412</v>
      </c>
      <c r="L16" s="67">
        <v>1064</v>
      </c>
      <c r="M16" s="171">
        <v>3519</v>
      </c>
      <c r="N16" s="73">
        <f t="shared" si="0"/>
        <v>99565</v>
      </c>
    </row>
    <row r="17" spans="1:14" x14ac:dyDescent="0.25">
      <c r="A17" s="38">
        <v>14</v>
      </c>
      <c r="B17" s="39" t="s">
        <v>25</v>
      </c>
      <c r="C17" s="64">
        <v>0</v>
      </c>
      <c r="D17" s="67">
        <v>2157</v>
      </c>
      <c r="E17" s="64">
        <v>0</v>
      </c>
      <c r="F17" s="71">
        <v>2</v>
      </c>
      <c r="G17" s="64">
        <v>0</v>
      </c>
      <c r="H17" s="71">
        <v>0</v>
      </c>
      <c r="I17" s="64">
        <v>0</v>
      </c>
      <c r="J17" s="71">
        <v>0</v>
      </c>
      <c r="K17" s="64">
        <v>0</v>
      </c>
      <c r="L17" s="71">
        <v>0</v>
      </c>
      <c r="M17" s="64">
        <v>0</v>
      </c>
      <c r="N17" s="73">
        <f t="shared" si="0"/>
        <v>2159</v>
      </c>
    </row>
    <row r="18" spans="1:14" x14ac:dyDescent="0.25">
      <c r="A18" s="38">
        <v>15</v>
      </c>
      <c r="B18" s="39" t="s">
        <v>26</v>
      </c>
      <c r="C18" s="64">
        <v>4</v>
      </c>
      <c r="D18" s="71">
        <v>0</v>
      </c>
      <c r="E18" s="64">
        <v>2</v>
      </c>
      <c r="F18" s="67">
        <v>2603</v>
      </c>
      <c r="G18" s="64">
        <v>160</v>
      </c>
      <c r="H18" s="71">
        <v>0</v>
      </c>
      <c r="I18" s="64">
        <v>0</v>
      </c>
      <c r="J18" s="71">
        <v>0</v>
      </c>
      <c r="K18" s="64">
        <v>37</v>
      </c>
      <c r="L18" s="71">
        <v>0</v>
      </c>
      <c r="M18" s="64">
        <v>0</v>
      </c>
      <c r="N18" s="73">
        <f t="shared" si="0"/>
        <v>2806</v>
      </c>
    </row>
    <row r="19" spans="1:14" x14ac:dyDescent="0.25">
      <c r="A19" s="38">
        <v>16</v>
      </c>
      <c r="B19" s="39" t="s">
        <v>27</v>
      </c>
      <c r="C19" s="171">
        <v>440</v>
      </c>
      <c r="D19" s="67">
        <v>5779</v>
      </c>
      <c r="E19" s="64">
        <v>200</v>
      </c>
      <c r="F19" s="67">
        <v>1435</v>
      </c>
      <c r="G19" s="64">
        <v>0</v>
      </c>
      <c r="H19" s="71">
        <v>167</v>
      </c>
      <c r="I19" s="64">
        <v>0</v>
      </c>
      <c r="J19" s="67">
        <v>1775</v>
      </c>
      <c r="K19" s="64">
        <v>0</v>
      </c>
      <c r="L19" s="71">
        <v>0</v>
      </c>
      <c r="M19" s="171">
        <v>88</v>
      </c>
      <c r="N19" s="73">
        <f t="shared" si="0"/>
        <v>9884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71">
        <v>0</v>
      </c>
      <c r="I20" s="64">
        <v>0</v>
      </c>
      <c r="J20" s="71">
        <v>0</v>
      </c>
      <c r="K20" s="64">
        <v>0</v>
      </c>
      <c r="L20" s="71">
        <v>0</v>
      </c>
      <c r="M20" s="64">
        <v>2</v>
      </c>
      <c r="N20" s="39">
        <f t="shared" si="0"/>
        <v>2</v>
      </c>
    </row>
    <row r="21" spans="1:14" ht="15.75" thickBot="1" x14ac:dyDescent="0.3">
      <c r="A21" s="41">
        <v>18</v>
      </c>
      <c r="B21" s="42" t="s">
        <v>29</v>
      </c>
      <c r="C21" s="172">
        <v>3703</v>
      </c>
      <c r="D21" s="170">
        <v>9353</v>
      </c>
      <c r="E21" s="172">
        <v>3275</v>
      </c>
      <c r="F21" s="170">
        <v>10743</v>
      </c>
      <c r="G21" s="172">
        <v>5667</v>
      </c>
      <c r="H21" s="170">
        <v>9495</v>
      </c>
      <c r="I21" s="172">
        <v>2036</v>
      </c>
      <c r="J21" s="170">
        <v>6035</v>
      </c>
      <c r="K21" s="172">
        <v>4602</v>
      </c>
      <c r="L21" s="170">
        <v>2100</v>
      </c>
      <c r="M21" s="172">
        <v>2100</v>
      </c>
      <c r="N21" s="174">
        <f>SUM(C21:M21)</f>
        <v>59109</v>
      </c>
    </row>
    <row r="22" spans="1:14" ht="15.75" thickBot="1" x14ac:dyDescent="0.3">
      <c r="A22" s="44"/>
      <c r="B22" s="45" t="s">
        <v>37</v>
      </c>
      <c r="C22" s="97">
        <f t="shared" ref="C22:L22" si="1">SUM(C4:C21)</f>
        <v>375280</v>
      </c>
      <c r="D22" s="145">
        <f t="shared" si="1"/>
        <v>514562</v>
      </c>
      <c r="E22" s="65">
        <f t="shared" si="1"/>
        <v>279905</v>
      </c>
      <c r="F22" s="50">
        <f>SUM(F4:F21)</f>
        <v>344563</v>
      </c>
      <c r="G22" s="65">
        <f>SUM(G4:G21)</f>
        <v>294872</v>
      </c>
      <c r="H22" s="50">
        <f t="shared" si="1"/>
        <v>462278</v>
      </c>
      <c r="I22" s="65">
        <f t="shared" si="1"/>
        <v>117426</v>
      </c>
      <c r="J22" s="50">
        <f t="shared" si="1"/>
        <v>280099</v>
      </c>
      <c r="K22" s="65">
        <f>SUM(K4:K21)</f>
        <v>238096</v>
      </c>
      <c r="L22" s="50">
        <f t="shared" si="1"/>
        <v>158845</v>
      </c>
      <c r="M22" s="97">
        <f>SUM(M4:M21)</f>
        <v>137937</v>
      </c>
      <c r="N22" s="47">
        <f>SUM(C22:M22)</f>
        <v>3203863</v>
      </c>
    </row>
    <row r="23" spans="1:14" ht="15.75" thickBot="1" x14ac:dyDescent="0.3">
      <c r="A23" s="51"/>
      <c r="B23" s="52"/>
      <c r="C23" s="80"/>
      <c r="D23" s="54"/>
      <c r="E23" s="80"/>
      <c r="F23" s="54"/>
      <c r="G23" s="80"/>
      <c r="H23" s="54"/>
      <c r="I23" s="80"/>
      <c r="J23" s="54"/>
      <c r="K23" s="80"/>
      <c r="L23" s="54"/>
      <c r="M23" s="80"/>
      <c r="N23" s="54"/>
    </row>
    <row r="24" spans="1:14" ht="15.75" thickBot="1" x14ac:dyDescent="0.3">
      <c r="A24" s="339" t="s">
        <v>53</v>
      </c>
      <c r="B24" s="340"/>
      <c r="C24" s="74">
        <f>C22/N22</f>
        <v>0.11713359778492401</v>
      </c>
      <c r="D24" s="81">
        <f>D22/N22</f>
        <v>0.16060674254798035</v>
      </c>
      <c r="E24" s="56">
        <f>E22/N22</f>
        <v>8.7364846749065111E-2</v>
      </c>
      <c r="F24" s="75">
        <f>F22/N22</f>
        <v>0.10754610918132267</v>
      </c>
      <c r="G24" s="56">
        <f>G22/N22</f>
        <v>9.2036394814634714E-2</v>
      </c>
      <c r="H24" s="81">
        <f>H22/N22</f>
        <v>0.14428769270096756</v>
      </c>
      <c r="I24" s="82">
        <f>I22/N22</f>
        <v>3.6651379912312106E-2</v>
      </c>
      <c r="J24" s="81">
        <f>J22/N22</f>
        <v>8.7425398651565317E-2</v>
      </c>
      <c r="K24" s="56">
        <f>K22/N22</f>
        <v>7.4315287513854369E-2</v>
      </c>
      <c r="L24" s="81">
        <f>L22/N22</f>
        <v>4.9579211096104921E-2</v>
      </c>
      <c r="M24" s="83">
        <f>M22/N22</f>
        <v>4.3053339047268872E-2</v>
      </c>
      <c r="N24" s="244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"/>
    </row>
    <row r="26" spans="1:14" ht="15.75" thickBot="1" x14ac:dyDescent="0.3">
      <c r="A26" s="307" t="s">
        <v>0</v>
      </c>
      <c r="B26" s="313" t="s">
        <v>1</v>
      </c>
      <c r="C26" s="319" t="s">
        <v>90</v>
      </c>
      <c r="D26" s="320"/>
      <c r="E26" s="320"/>
      <c r="F26" s="320"/>
      <c r="G26" s="321"/>
      <c r="H26" s="31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8"/>
      <c r="B27" s="314"/>
      <c r="C27" s="277" t="s">
        <v>11</v>
      </c>
      <c r="D27" s="186" t="s">
        <v>32</v>
      </c>
      <c r="E27" s="277" t="s">
        <v>7</v>
      </c>
      <c r="F27" s="186" t="s">
        <v>9</v>
      </c>
      <c r="G27" s="277" t="s">
        <v>4</v>
      </c>
      <c r="H27" s="318"/>
      <c r="I27" s="1"/>
      <c r="J27" s="110"/>
      <c r="K27" s="297" t="s">
        <v>33</v>
      </c>
      <c r="L27" s="298"/>
      <c r="M27" s="163">
        <f>N22</f>
        <v>3203863</v>
      </c>
      <c r="N27" s="164">
        <f>M27/M29</f>
        <v>0.83877170715667271</v>
      </c>
    </row>
    <row r="28" spans="1:14" ht="15.75" thickBot="1" x14ac:dyDescent="0.3">
      <c r="A28" s="26">
        <v>19</v>
      </c>
      <c r="B28" s="187" t="s">
        <v>34</v>
      </c>
      <c r="C28" s="162">
        <v>232307</v>
      </c>
      <c r="D28" s="59">
        <v>208306</v>
      </c>
      <c r="E28" s="162">
        <v>118634</v>
      </c>
      <c r="F28" s="59">
        <v>40573</v>
      </c>
      <c r="G28" s="162">
        <v>16025</v>
      </c>
      <c r="H28" s="59">
        <f>SUM(C28:G28)</f>
        <v>615845</v>
      </c>
      <c r="I28" s="1"/>
      <c r="J28" s="110"/>
      <c r="K28" s="297" t="s">
        <v>34</v>
      </c>
      <c r="L28" s="298"/>
      <c r="M28" s="242">
        <f>H28</f>
        <v>615845</v>
      </c>
      <c r="N28" s="165">
        <f>M28/M29</f>
        <v>0.16122829284332729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7" t="s">
        <v>3</v>
      </c>
      <c r="L29" s="298"/>
      <c r="M29" s="166">
        <f>M27+M28</f>
        <v>3819708</v>
      </c>
      <c r="N29" s="167">
        <f>M29/M29</f>
        <v>1</v>
      </c>
    </row>
    <row r="30" spans="1:14" ht="15.75" thickBot="1" x14ac:dyDescent="0.3">
      <c r="A30" s="301" t="s">
        <v>53</v>
      </c>
      <c r="B30" s="302"/>
      <c r="C30" s="27">
        <f>C28/H28</f>
        <v>0.37721666977892165</v>
      </c>
      <c r="D30" s="111">
        <f>D28/H28</f>
        <v>0.33824420105708419</v>
      </c>
      <c r="E30" s="27">
        <f>E28/H28</f>
        <v>0.19263613409218228</v>
      </c>
      <c r="F30" s="111">
        <f>F28/H28</f>
        <v>6.5881837150581726E-2</v>
      </c>
      <c r="G30" s="27">
        <f>G28/H28</f>
        <v>2.6021157921230179E-2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7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88" t="s">
        <v>98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90"/>
      <c r="M2" s="1"/>
      <c r="N2" s="1"/>
    </row>
    <row r="3" spans="1:14" ht="15.75" thickBot="1" x14ac:dyDescent="0.3">
      <c r="A3" s="31"/>
      <c r="B3" s="328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1"/>
      <c r="N3" s="241" t="s">
        <v>91</v>
      </c>
    </row>
    <row r="4" spans="1:14" ht="15.75" thickBot="1" x14ac:dyDescent="0.3">
      <c r="A4" s="331" t="s">
        <v>0</v>
      </c>
      <c r="B4" s="395" t="s">
        <v>89</v>
      </c>
      <c r="C4" s="348" t="s">
        <v>2</v>
      </c>
      <c r="D4" s="348"/>
      <c r="E4" s="348"/>
      <c r="F4" s="348"/>
      <c r="G4" s="348"/>
      <c r="H4" s="348"/>
      <c r="I4" s="348"/>
      <c r="J4" s="348"/>
      <c r="K4" s="348"/>
      <c r="L4" s="348"/>
      <c r="M4" s="397"/>
      <c r="N4" s="411" t="s">
        <v>3</v>
      </c>
    </row>
    <row r="5" spans="1:14" ht="15.75" thickBot="1" x14ac:dyDescent="0.3">
      <c r="A5" s="332"/>
      <c r="B5" s="396"/>
      <c r="C5" s="160" t="s">
        <v>69</v>
      </c>
      <c r="D5" s="159" t="s">
        <v>4</v>
      </c>
      <c r="E5" s="158" t="s">
        <v>5</v>
      </c>
      <c r="F5" s="159" t="s">
        <v>6</v>
      </c>
      <c r="G5" s="158" t="s">
        <v>7</v>
      </c>
      <c r="H5" s="159" t="s">
        <v>8</v>
      </c>
      <c r="I5" s="158" t="s">
        <v>93</v>
      </c>
      <c r="J5" s="159" t="s">
        <v>9</v>
      </c>
      <c r="K5" s="161" t="s">
        <v>10</v>
      </c>
      <c r="L5" s="159" t="s">
        <v>116</v>
      </c>
      <c r="M5" s="157" t="s">
        <v>11</v>
      </c>
      <c r="N5" s="412"/>
    </row>
    <row r="6" spans="1:14" ht="37.5" customHeight="1" x14ac:dyDescent="0.25">
      <c r="A6" s="36">
        <v>1</v>
      </c>
      <c r="B6" s="84" t="s">
        <v>59</v>
      </c>
      <c r="C6" s="92">
        <v>167379</v>
      </c>
      <c r="D6" s="93">
        <v>462375</v>
      </c>
      <c r="E6" s="85">
        <v>167272</v>
      </c>
      <c r="F6" s="93">
        <v>267211</v>
      </c>
      <c r="G6" s="85">
        <v>195311</v>
      </c>
      <c r="H6" s="93">
        <v>254343</v>
      </c>
      <c r="I6" s="85">
        <v>149924</v>
      </c>
      <c r="J6" s="93">
        <v>218320</v>
      </c>
      <c r="K6" s="102">
        <v>244218</v>
      </c>
      <c r="L6" s="93">
        <v>163524</v>
      </c>
      <c r="M6" s="94">
        <v>122982</v>
      </c>
      <c r="N6" s="129">
        <f>SUM(C6:M6)</f>
        <v>2412859</v>
      </c>
    </row>
    <row r="7" spans="1:14" ht="37.5" customHeight="1" thickBot="1" x14ac:dyDescent="0.3">
      <c r="A7" s="113">
        <v>2</v>
      </c>
      <c r="B7" s="114" t="s">
        <v>60</v>
      </c>
      <c r="C7" s="115">
        <v>144678</v>
      </c>
      <c r="D7" s="116">
        <v>212924</v>
      </c>
      <c r="E7" s="117">
        <v>134907</v>
      </c>
      <c r="F7" s="116">
        <v>130013</v>
      </c>
      <c r="G7" s="117">
        <v>189685</v>
      </c>
      <c r="H7" s="116">
        <v>143596</v>
      </c>
      <c r="I7" s="117">
        <v>110257</v>
      </c>
      <c r="J7" s="116">
        <v>95361</v>
      </c>
      <c r="K7" s="117">
        <v>176895</v>
      </c>
      <c r="L7" s="116">
        <v>112384</v>
      </c>
      <c r="M7" s="118">
        <v>88846</v>
      </c>
      <c r="N7" s="130">
        <f>SUM(C7:M7)</f>
        <v>1539546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31" t="s">
        <v>0</v>
      </c>
      <c r="B10" s="395" t="s">
        <v>89</v>
      </c>
      <c r="C10" s="400" t="s">
        <v>90</v>
      </c>
      <c r="D10" s="401"/>
      <c r="E10" s="401"/>
      <c r="F10" s="401"/>
      <c r="G10" s="402"/>
      <c r="H10" s="398" t="s">
        <v>3</v>
      </c>
      <c r="I10" s="1"/>
      <c r="J10" s="405" t="s">
        <v>81</v>
      </c>
      <c r="K10" s="406"/>
      <c r="L10" s="403" t="s">
        <v>2</v>
      </c>
      <c r="M10" s="409" t="s">
        <v>90</v>
      </c>
      <c r="N10" s="403" t="s">
        <v>3</v>
      </c>
    </row>
    <row r="11" spans="1:14" ht="15.75" thickBot="1" x14ac:dyDescent="0.3">
      <c r="A11" s="332"/>
      <c r="B11" s="396"/>
      <c r="C11" s="278" t="s">
        <v>11</v>
      </c>
      <c r="D11" s="279" t="s">
        <v>32</v>
      </c>
      <c r="E11" s="280" t="s">
        <v>7</v>
      </c>
      <c r="F11" s="281" t="s">
        <v>9</v>
      </c>
      <c r="G11" s="158" t="s">
        <v>4</v>
      </c>
      <c r="H11" s="399"/>
      <c r="I11" s="1"/>
      <c r="J11" s="407"/>
      <c r="K11" s="408"/>
      <c r="L11" s="404"/>
      <c r="M11" s="410"/>
      <c r="N11" s="404"/>
    </row>
    <row r="12" spans="1:14" ht="37.5" customHeight="1" thickBot="1" x14ac:dyDescent="0.3">
      <c r="A12" s="131">
        <v>1</v>
      </c>
      <c r="B12" s="84" t="s">
        <v>59</v>
      </c>
      <c r="C12" s="132">
        <v>6082</v>
      </c>
      <c r="D12" s="133">
        <v>34672</v>
      </c>
      <c r="E12" s="134">
        <v>4803</v>
      </c>
      <c r="F12" s="133">
        <v>1406</v>
      </c>
      <c r="G12" s="135">
        <v>0</v>
      </c>
      <c r="H12" s="288">
        <f>SUM(C12:G12)</f>
        <v>46963</v>
      </c>
      <c r="I12" s="1"/>
      <c r="J12" s="391" t="s">
        <v>59</v>
      </c>
      <c r="K12" s="392"/>
      <c r="L12" s="140">
        <f>N6</f>
        <v>2412859</v>
      </c>
      <c r="M12" s="154">
        <f>H12</f>
        <v>46963</v>
      </c>
      <c r="N12" s="155">
        <f>SUM(L12:M12)</f>
        <v>2459822</v>
      </c>
    </row>
    <row r="13" spans="1:14" ht="37.5" customHeight="1" thickBot="1" x14ac:dyDescent="0.3">
      <c r="A13" s="113">
        <v>2</v>
      </c>
      <c r="B13" s="114" t="s">
        <v>60</v>
      </c>
      <c r="C13" s="136">
        <v>3113</v>
      </c>
      <c r="D13" s="137">
        <v>27722</v>
      </c>
      <c r="E13" s="138">
        <v>7077</v>
      </c>
      <c r="F13" s="137">
        <v>67</v>
      </c>
      <c r="G13" s="139">
        <v>0</v>
      </c>
      <c r="H13" s="130">
        <f>SUM(C13:G13)</f>
        <v>37979</v>
      </c>
      <c r="I13" s="1"/>
      <c r="J13" s="393" t="s">
        <v>60</v>
      </c>
      <c r="K13" s="394"/>
      <c r="L13" s="141">
        <f>N7</f>
        <v>1539546</v>
      </c>
      <c r="M13" s="154">
        <f>H13</f>
        <v>37979</v>
      </c>
      <c r="N13" s="156">
        <f>SUM(L13:M13)</f>
        <v>1577525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N10:N11"/>
    <mergeCell ref="J10:K11"/>
    <mergeCell ref="L10:L11"/>
    <mergeCell ref="M10:M11"/>
    <mergeCell ref="N4:N5"/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75"/>
      <c r="B1" s="175"/>
      <c r="C1" s="249" t="s">
        <v>97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.75" thickBot="1" x14ac:dyDescent="0.3">
      <c r="A2" s="105"/>
      <c r="B2" s="106" t="s">
        <v>69</v>
      </c>
      <c r="C2" s="89" t="s">
        <v>4</v>
      </c>
      <c r="D2" s="90" t="s">
        <v>5</v>
      </c>
      <c r="E2" s="89" t="s">
        <v>6</v>
      </c>
      <c r="F2" s="90" t="s">
        <v>7</v>
      </c>
      <c r="G2" s="89" t="s">
        <v>8</v>
      </c>
      <c r="H2" s="89" t="s">
        <v>93</v>
      </c>
      <c r="I2" s="89" t="s">
        <v>9</v>
      </c>
      <c r="J2" s="90" t="s">
        <v>10</v>
      </c>
      <c r="K2" s="89" t="s">
        <v>116</v>
      </c>
      <c r="L2" s="88" t="s">
        <v>11</v>
      </c>
      <c r="M2" s="89" t="s">
        <v>3</v>
      </c>
    </row>
    <row r="3" spans="1:13" x14ac:dyDescent="0.25">
      <c r="A3" s="182" t="s">
        <v>70</v>
      </c>
      <c r="B3" s="103"/>
      <c r="C3" s="103"/>
      <c r="D3" s="104"/>
      <c r="E3" s="103"/>
      <c r="F3" s="104"/>
      <c r="G3" s="103"/>
      <c r="H3" s="103"/>
      <c r="I3" s="103"/>
      <c r="J3" s="104"/>
      <c r="K3" s="103"/>
      <c r="L3" s="104"/>
      <c r="M3" s="103"/>
    </row>
    <row r="4" spans="1:13" x14ac:dyDescent="0.25">
      <c r="A4" s="183" t="s">
        <v>76</v>
      </c>
      <c r="B4" s="226">
        <v>5749</v>
      </c>
      <c r="C4" s="226">
        <v>58678</v>
      </c>
      <c r="D4" s="227">
        <v>34810</v>
      </c>
      <c r="E4" s="226">
        <v>39460</v>
      </c>
      <c r="F4" s="227">
        <v>31934</v>
      </c>
      <c r="G4" s="226">
        <v>61306</v>
      </c>
      <c r="H4" s="183">
        <v>468</v>
      </c>
      <c r="I4" s="226">
        <v>24908</v>
      </c>
      <c r="J4" s="227">
        <v>39043</v>
      </c>
      <c r="K4" s="226">
        <v>22843</v>
      </c>
      <c r="L4" s="227">
        <v>26936</v>
      </c>
      <c r="M4" s="226">
        <f>SUM(B4:L4)</f>
        <v>346135</v>
      </c>
    </row>
    <row r="5" spans="1:13" x14ac:dyDescent="0.25">
      <c r="A5" s="183" t="s">
        <v>77</v>
      </c>
      <c r="B5" s="226">
        <v>79067</v>
      </c>
      <c r="C5" s="226">
        <v>507937</v>
      </c>
      <c r="D5" s="227">
        <v>196585</v>
      </c>
      <c r="E5" s="226">
        <v>281872</v>
      </c>
      <c r="F5" s="227">
        <v>188541</v>
      </c>
      <c r="G5" s="226">
        <v>450654</v>
      </c>
      <c r="H5" s="226">
        <v>5517</v>
      </c>
      <c r="I5" s="226">
        <v>144628</v>
      </c>
      <c r="J5" s="227">
        <v>219648</v>
      </c>
      <c r="K5" s="226">
        <v>139932</v>
      </c>
      <c r="L5" s="227">
        <v>132887</v>
      </c>
      <c r="M5" s="256">
        <f>SUM(B5:L5)</f>
        <v>2347268</v>
      </c>
    </row>
    <row r="6" spans="1:13" x14ac:dyDescent="0.25">
      <c r="A6" s="183" t="s">
        <v>58</v>
      </c>
      <c r="B6" s="183">
        <v>0</v>
      </c>
      <c r="C6" s="183">
        <v>0</v>
      </c>
      <c r="D6" s="228">
        <v>0</v>
      </c>
      <c r="E6" s="183">
        <v>0</v>
      </c>
      <c r="F6" s="228">
        <v>0</v>
      </c>
      <c r="G6" s="183">
        <v>0</v>
      </c>
      <c r="H6" s="183">
        <v>0</v>
      </c>
      <c r="I6" s="183">
        <v>0</v>
      </c>
      <c r="J6" s="228">
        <v>0</v>
      </c>
      <c r="K6" s="183">
        <v>0</v>
      </c>
      <c r="L6" s="228">
        <v>0</v>
      </c>
      <c r="M6" s="183">
        <f>SUM(B6:L6)</f>
        <v>0</v>
      </c>
    </row>
    <row r="7" spans="1:13" x14ac:dyDescent="0.25">
      <c r="A7" s="182" t="s">
        <v>71</v>
      </c>
      <c r="B7" s="103"/>
      <c r="C7" s="103"/>
      <c r="D7" s="104"/>
      <c r="E7" s="103"/>
      <c r="F7" s="104"/>
      <c r="G7" s="103"/>
      <c r="H7" s="103"/>
      <c r="I7" s="103"/>
      <c r="J7" s="104"/>
      <c r="K7" s="103"/>
      <c r="L7" s="104"/>
      <c r="M7" s="103"/>
    </row>
    <row r="8" spans="1:13" x14ac:dyDescent="0.25">
      <c r="A8" s="183" t="s">
        <v>76</v>
      </c>
      <c r="B8" s="226">
        <v>8443</v>
      </c>
      <c r="C8" s="226">
        <v>26242</v>
      </c>
      <c r="D8" s="227">
        <v>16765</v>
      </c>
      <c r="E8" s="226">
        <v>12074</v>
      </c>
      <c r="F8" s="227">
        <v>14032</v>
      </c>
      <c r="G8" s="226">
        <v>16218</v>
      </c>
      <c r="H8" s="226">
        <v>12634</v>
      </c>
      <c r="I8" s="226">
        <v>13186</v>
      </c>
      <c r="J8" s="227">
        <v>11267</v>
      </c>
      <c r="K8" s="226">
        <v>7620</v>
      </c>
      <c r="L8" s="227">
        <v>12917</v>
      </c>
      <c r="M8" s="226">
        <f>SUM(B8:L8)</f>
        <v>151398</v>
      </c>
    </row>
    <row r="9" spans="1:13" x14ac:dyDescent="0.25">
      <c r="A9" s="183" t="s">
        <v>77</v>
      </c>
      <c r="B9" s="226">
        <v>120775</v>
      </c>
      <c r="C9" s="226">
        <v>175477</v>
      </c>
      <c r="D9" s="227">
        <v>192226</v>
      </c>
      <c r="E9" s="226">
        <v>65112</v>
      </c>
      <c r="F9" s="227">
        <v>84255</v>
      </c>
      <c r="G9" s="226">
        <v>108990</v>
      </c>
      <c r="H9" s="226">
        <v>65189</v>
      </c>
      <c r="I9" s="226">
        <v>93817</v>
      </c>
      <c r="J9" s="227">
        <v>70587</v>
      </c>
      <c r="K9" s="226">
        <v>64831</v>
      </c>
      <c r="L9" s="227">
        <v>72549</v>
      </c>
      <c r="M9" s="256">
        <f>SUM(B9:L9)</f>
        <v>1113808</v>
      </c>
    </row>
    <row r="10" spans="1:13" x14ac:dyDescent="0.25">
      <c r="A10" s="183" t="s">
        <v>58</v>
      </c>
      <c r="B10" s="226">
        <v>25074</v>
      </c>
      <c r="C10" s="226">
        <v>37430</v>
      </c>
      <c r="D10" s="227">
        <v>43254</v>
      </c>
      <c r="E10" s="226">
        <v>11553</v>
      </c>
      <c r="F10" s="227">
        <v>21105</v>
      </c>
      <c r="G10" s="226">
        <v>23014</v>
      </c>
      <c r="H10" s="226">
        <v>23991</v>
      </c>
      <c r="I10" s="226">
        <v>29498</v>
      </c>
      <c r="J10" s="227">
        <v>19839</v>
      </c>
      <c r="K10" s="226">
        <v>7184</v>
      </c>
      <c r="L10" s="227">
        <v>17849</v>
      </c>
      <c r="M10" s="226">
        <f>SUM(B10:L10)</f>
        <v>259791</v>
      </c>
    </row>
    <row r="11" spans="1:13" x14ac:dyDescent="0.25">
      <c r="A11" s="182" t="s">
        <v>72</v>
      </c>
      <c r="B11" s="103"/>
      <c r="C11" s="103"/>
      <c r="D11" s="104"/>
      <c r="E11" s="103"/>
      <c r="F11" s="104"/>
      <c r="G11" s="103"/>
      <c r="H11" s="103"/>
      <c r="I11" s="103"/>
      <c r="J11" s="104"/>
      <c r="K11" s="103"/>
      <c r="L11" s="104"/>
      <c r="M11" s="103"/>
    </row>
    <row r="12" spans="1:13" x14ac:dyDescent="0.25">
      <c r="A12" s="183" t="s">
        <v>76</v>
      </c>
      <c r="B12" s="226">
        <v>24058</v>
      </c>
      <c r="C12" s="226">
        <v>0</v>
      </c>
      <c r="D12" s="228">
        <v>0</v>
      </c>
      <c r="E12" s="226">
        <v>845</v>
      </c>
      <c r="F12" s="228">
        <v>0</v>
      </c>
      <c r="G12" s="183">
        <v>0</v>
      </c>
      <c r="H12" s="183">
        <v>0</v>
      </c>
      <c r="I12" s="226">
        <v>13693</v>
      </c>
      <c r="J12" s="267">
        <v>1012</v>
      </c>
      <c r="K12" s="183">
        <v>0</v>
      </c>
      <c r="L12" s="228">
        <v>0</v>
      </c>
      <c r="M12" s="226">
        <f>SUM(B12:L12)</f>
        <v>39608</v>
      </c>
    </row>
    <row r="13" spans="1:13" x14ac:dyDescent="0.25">
      <c r="A13" s="183" t="s">
        <v>77</v>
      </c>
      <c r="B13" s="226">
        <v>342366</v>
      </c>
      <c r="C13" s="226">
        <v>0</v>
      </c>
      <c r="D13" s="227">
        <v>0</v>
      </c>
      <c r="E13" s="226">
        <v>4677</v>
      </c>
      <c r="F13" s="227">
        <v>0</v>
      </c>
      <c r="G13" s="183">
        <v>0</v>
      </c>
      <c r="H13" s="183">
        <v>0</v>
      </c>
      <c r="I13" s="226">
        <v>65362</v>
      </c>
      <c r="J13" s="227">
        <v>5144</v>
      </c>
      <c r="K13" s="183">
        <v>0</v>
      </c>
      <c r="L13" s="228">
        <v>0</v>
      </c>
      <c r="M13" s="256">
        <f>SUM(B13:L13)</f>
        <v>417549</v>
      </c>
    </row>
    <row r="14" spans="1:13" x14ac:dyDescent="0.25">
      <c r="A14" s="183" t="s">
        <v>58</v>
      </c>
      <c r="B14" s="226">
        <v>48316</v>
      </c>
      <c r="C14" s="226">
        <v>0</v>
      </c>
      <c r="D14" s="227">
        <v>0</v>
      </c>
      <c r="E14" s="226">
        <v>925</v>
      </c>
      <c r="F14" s="228">
        <v>0</v>
      </c>
      <c r="G14" s="183">
        <v>0</v>
      </c>
      <c r="H14" s="183">
        <v>0</v>
      </c>
      <c r="I14" s="226">
        <v>20071</v>
      </c>
      <c r="J14" s="227">
        <v>2364</v>
      </c>
      <c r="K14" s="183">
        <v>0</v>
      </c>
      <c r="L14" s="228">
        <v>0</v>
      </c>
      <c r="M14" s="226">
        <f>SUM(B14:L14)</f>
        <v>71676</v>
      </c>
    </row>
    <row r="15" spans="1:13" x14ac:dyDescent="0.25">
      <c r="A15" s="182" t="s">
        <v>73</v>
      </c>
      <c r="B15" s="103"/>
      <c r="C15" s="103"/>
      <c r="D15" s="104"/>
      <c r="E15" s="103"/>
      <c r="F15" s="104"/>
      <c r="G15" s="103"/>
      <c r="H15" s="103"/>
      <c r="I15" s="103"/>
      <c r="J15" s="104"/>
      <c r="K15" s="103"/>
      <c r="L15" s="104"/>
      <c r="M15" s="103"/>
    </row>
    <row r="16" spans="1:13" x14ac:dyDescent="0.25">
      <c r="A16" s="183" t="s">
        <v>76</v>
      </c>
      <c r="B16" s="226">
        <v>2280</v>
      </c>
      <c r="C16" s="226">
        <v>3320</v>
      </c>
      <c r="D16" s="227">
        <v>1052</v>
      </c>
      <c r="E16" s="226">
        <v>4605</v>
      </c>
      <c r="F16" s="227">
        <v>779</v>
      </c>
      <c r="G16" s="226">
        <v>12017</v>
      </c>
      <c r="H16" s="226">
        <v>4660</v>
      </c>
      <c r="I16" s="226">
        <v>4985</v>
      </c>
      <c r="J16" s="227">
        <v>868</v>
      </c>
      <c r="K16" s="226">
        <v>3335</v>
      </c>
      <c r="L16" s="227">
        <v>1156</v>
      </c>
      <c r="M16" s="226">
        <f>SUM(B16:L16)</f>
        <v>39057</v>
      </c>
    </row>
    <row r="17" spans="1:13" x14ac:dyDescent="0.25">
      <c r="A17" s="183" t="s">
        <v>77</v>
      </c>
      <c r="B17" s="226">
        <v>751</v>
      </c>
      <c r="C17" s="226">
        <v>1191</v>
      </c>
      <c r="D17" s="227">
        <v>351</v>
      </c>
      <c r="E17" s="226">
        <v>2227</v>
      </c>
      <c r="F17" s="227">
        <v>376</v>
      </c>
      <c r="G17" s="226">
        <v>4928</v>
      </c>
      <c r="H17" s="226">
        <v>1296</v>
      </c>
      <c r="I17" s="226">
        <v>1584</v>
      </c>
      <c r="J17" s="227">
        <v>573</v>
      </c>
      <c r="K17" s="226">
        <v>912</v>
      </c>
      <c r="L17" s="227">
        <v>611</v>
      </c>
      <c r="M17" s="256">
        <f>SUM(B17:L17)</f>
        <v>14800</v>
      </c>
    </row>
    <row r="18" spans="1:13" x14ac:dyDescent="0.25">
      <c r="A18" s="183" t="s">
        <v>58</v>
      </c>
      <c r="B18" s="226">
        <v>223</v>
      </c>
      <c r="C18" s="183">
        <v>228</v>
      </c>
      <c r="D18" s="228">
        <v>81</v>
      </c>
      <c r="E18" s="226">
        <v>352</v>
      </c>
      <c r="F18" s="228">
        <v>68</v>
      </c>
      <c r="G18" s="226">
        <v>1279</v>
      </c>
      <c r="H18" s="183">
        <v>425</v>
      </c>
      <c r="I18" s="183">
        <v>0</v>
      </c>
      <c r="J18" s="228">
        <v>136</v>
      </c>
      <c r="K18" s="183">
        <v>269</v>
      </c>
      <c r="L18" s="228">
        <v>185</v>
      </c>
      <c r="M18" s="226">
        <f>SUM(B18:L18)</f>
        <v>3246</v>
      </c>
    </row>
    <row r="19" spans="1:13" x14ac:dyDescent="0.25">
      <c r="A19" s="182" t="s">
        <v>74</v>
      </c>
      <c r="B19" s="103"/>
      <c r="C19" s="103"/>
      <c r="D19" s="104"/>
      <c r="E19" s="103"/>
      <c r="F19" s="104"/>
      <c r="G19" s="103"/>
      <c r="H19" s="103"/>
      <c r="I19" s="103"/>
      <c r="J19" s="104"/>
      <c r="K19" s="103"/>
      <c r="L19" s="104"/>
      <c r="M19" s="103"/>
    </row>
    <row r="20" spans="1:13" x14ac:dyDescent="0.25">
      <c r="A20" s="183" t="s">
        <v>76</v>
      </c>
      <c r="B20" s="183">
        <v>0</v>
      </c>
      <c r="C20" s="183">
        <v>0</v>
      </c>
      <c r="D20" s="228">
        <v>454</v>
      </c>
      <c r="E20" s="183">
        <v>0</v>
      </c>
      <c r="F20" s="228">
        <v>0</v>
      </c>
      <c r="G20" s="183">
        <v>0</v>
      </c>
      <c r="H20" s="183">
        <v>0</v>
      </c>
      <c r="I20" s="183">
        <v>0</v>
      </c>
      <c r="J20" s="228">
        <v>0</v>
      </c>
      <c r="K20" s="226">
        <v>0</v>
      </c>
      <c r="L20" s="228">
        <v>0</v>
      </c>
      <c r="M20" s="183">
        <f>SUM(B20:L20)</f>
        <v>454</v>
      </c>
    </row>
    <row r="21" spans="1:13" x14ac:dyDescent="0.25">
      <c r="A21" s="183" t="s">
        <v>77</v>
      </c>
      <c r="B21" s="183">
        <v>0</v>
      </c>
      <c r="C21" s="183">
        <v>0</v>
      </c>
      <c r="D21" s="227">
        <v>4770</v>
      </c>
      <c r="E21" s="183">
        <v>0</v>
      </c>
      <c r="F21" s="228">
        <v>0</v>
      </c>
      <c r="G21" s="183">
        <v>0</v>
      </c>
      <c r="H21" s="183">
        <v>0</v>
      </c>
      <c r="I21" s="183">
        <v>0</v>
      </c>
      <c r="J21" s="228">
        <v>0</v>
      </c>
      <c r="K21" s="183">
        <v>0</v>
      </c>
      <c r="L21" s="228">
        <v>0</v>
      </c>
      <c r="M21" s="256">
        <f>SUM(B21:L21)</f>
        <v>4770</v>
      </c>
    </row>
    <row r="22" spans="1:13" ht="12.75" customHeight="1" x14ac:dyDescent="0.25">
      <c r="A22" s="183" t="s">
        <v>58</v>
      </c>
      <c r="B22" s="183">
        <v>0</v>
      </c>
      <c r="C22" s="183">
        <v>0</v>
      </c>
      <c r="D22" s="227">
        <v>710</v>
      </c>
      <c r="E22" s="183">
        <v>0</v>
      </c>
      <c r="F22" s="228">
        <v>0</v>
      </c>
      <c r="G22" s="183">
        <v>0</v>
      </c>
      <c r="H22" s="183">
        <v>0</v>
      </c>
      <c r="I22" s="183">
        <v>0</v>
      </c>
      <c r="J22" s="228">
        <v>0</v>
      </c>
      <c r="K22" s="183">
        <v>0</v>
      </c>
      <c r="L22" s="228">
        <v>0</v>
      </c>
      <c r="M22" s="226">
        <f>SUM(B22:L22)</f>
        <v>710</v>
      </c>
    </row>
    <row r="23" spans="1:13" x14ac:dyDescent="0.25">
      <c r="A23" s="182" t="s">
        <v>75</v>
      </c>
      <c r="B23" s="103"/>
      <c r="C23" s="103"/>
      <c r="D23" s="104"/>
      <c r="E23" s="103"/>
      <c r="F23" s="104"/>
      <c r="G23" s="103"/>
      <c r="H23" s="103"/>
      <c r="I23" s="103"/>
      <c r="J23" s="104"/>
      <c r="K23" s="103"/>
      <c r="L23" s="104"/>
      <c r="M23" s="103"/>
    </row>
    <row r="24" spans="1:13" x14ac:dyDescent="0.25">
      <c r="A24" s="183" t="s">
        <v>76</v>
      </c>
      <c r="B24" s="226">
        <v>35</v>
      </c>
      <c r="C24" s="226">
        <v>3</v>
      </c>
      <c r="D24" s="228">
        <v>0</v>
      </c>
      <c r="E24" s="226">
        <v>26123</v>
      </c>
      <c r="F24" s="228">
        <v>17</v>
      </c>
      <c r="G24" s="183">
        <v>0</v>
      </c>
      <c r="H24" s="183">
        <v>0</v>
      </c>
      <c r="I24" s="226">
        <v>690</v>
      </c>
      <c r="J24" s="228">
        <v>165</v>
      </c>
      <c r="K24" s="183">
        <v>0</v>
      </c>
      <c r="L24" s="227">
        <v>23279</v>
      </c>
      <c r="M24" s="226">
        <f>SUM(B24:L24)</f>
        <v>50312</v>
      </c>
    </row>
    <row r="25" spans="1:13" x14ac:dyDescent="0.25">
      <c r="A25" s="183" t="s">
        <v>77</v>
      </c>
      <c r="B25" s="226">
        <v>6659</v>
      </c>
      <c r="C25" s="226">
        <v>5</v>
      </c>
      <c r="D25" s="228">
        <v>0</v>
      </c>
      <c r="E25" s="226">
        <v>18814</v>
      </c>
      <c r="F25" s="228">
        <v>152</v>
      </c>
      <c r="G25" s="183">
        <v>0</v>
      </c>
      <c r="H25" s="183">
        <v>0</v>
      </c>
      <c r="I25" s="226">
        <v>5539</v>
      </c>
      <c r="J25" s="227">
        <v>2062</v>
      </c>
      <c r="K25" s="183">
        <v>0</v>
      </c>
      <c r="L25" s="227">
        <v>18348</v>
      </c>
      <c r="M25" s="256">
        <f>SUM(B25:L25)</f>
        <v>51579</v>
      </c>
    </row>
    <row r="26" spans="1:13" x14ac:dyDescent="0.25">
      <c r="A26" s="183" t="s">
        <v>58</v>
      </c>
      <c r="B26" s="226">
        <v>97</v>
      </c>
      <c r="C26" s="183">
        <v>0</v>
      </c>
      <c r="D26" s="228">
        <v>0</v>
      </c>
      <c r="E26" s="226">
        <v>3725</v>
      </c>
      <c r="F26" s="228">
        <v>0</v>
      </c>
      <c r="G26" s="183">
        <v>0</v>
      </c>
      <c r="H26" s="183">
        <v>0</v>
      </c>
      <c r="I26" s="226">
        <v>0</v>
      </c>
      <c r="J26" s="228">
        <v>0</v>
      </c>
      <c r="K26" s="183">
        <v>0</v>
      </c>
      <c r="L26" s="227">
        <v>7166</v>
      </c>
      <c r="M26" s="226">
        <f>SUM(B26:L26)</f>
        <v>10988</v>
      </c>
    </row>
    <row r="27" spans="1:13" x14ac:dyDescent="0.25">
      <c r="A27" s="182" t="s">
        <v>78</v>
      </c>
      <c r="B27" s="103"/>
      <c r="C27" s="103"/>
      <c r="D27" s="104"/>
      <c r="E27" s="103"/>
      <c r="F27" s="104"/>
      <c r="G27" s="103"/>
      <c r="H27" s="103"/>
      <c r="I27" s="103"/>
      <c r="J27" s="104"/>
      <c r="K27" s="103"/>
      <c r="L27" s="104"/>
      <c r="M27" s="103"/>
    </row>
    <row r="28" spans="1:13" x14ac:dyDescent="0.25">
      <c r="A28" s="183" t="s">
        <v>76</v>
      </c>
      <c r="B28" s="183">
        <v>0</v>
      </c>
      <c r="C28" s="226">
        <v>3865</v>
      </c>
      <c r="D28" s="227">
        <v>2316</v>
      </c>
      <c r="E28" s="226">
        <v>11012</v>
      </c>
      <c r="F28" s="227">
        <v>16579</v>
      </c>
      <c r="G28" s="226">
        <v>2493</v>
      </c>
      <c r="H28" s="226">
        <v>18182</v>
      </c>
      <c r="I28" s="226">
        <v>13192</v>
      </c>
      <c r="J28" s="227">
        <v>7322</v>
      </c>
      <c r="K28" s="226">
        <v>1076</v>
      </c>
      <c r="L28" s="227">
        <v>920</v>
      </c>
      <c r="M28" s="226">
        <f>SUM(B28:L28)</f>
        <v>76957</v>
      </c>
    </row>
    <row r="29" spans="1:13" x14ac:dyDescent="0.25">
      <c r="A29" s="183" t="s">
        <v>77</v>
      </c>
      <c r="B29" s="183">
        <v>0</v>
      </c>
      <c r="C29" s="226">
        <v>25132</v>
      </c>
      <c r="D29" s="227">
        <v>7929</v>
      </c>
      <c r="E29" s="226">
        <v>61935</v>
      </c>
      <c r="F29" s="227">
        <v>136219</v>
      </c>
      <c r="G29" s="226">
        <v>16225</v>
      </c>
      <c r="H29" s="226">
        <v>93487</v>
      </c>
      <c r="I29" s="226">
        <v>65103</v>
      </c>
      <c r="J29" s="227">
        <v>34182</v>
      </c>
      <c r="K29" s="226">
        <v>6117</v>
      </c>
      <c r="L29" s="227">
        <v>4322</v>
      </c>
      <c r="M29" s="256">
        <f>SUM(B29:L29)</f>
        <v>450651</v>
      </c>
    </row>
    <row r="30" spans="1:13" x14ac:dyDescent="0.25">
      <c r="A30" s="183" t="s">
        <v>58</v>
      </c>
      <c r="B30" s="183">
        <v>0</v>
      </c>
      <c r="C30" s="226">
        <v>3481</v>
      </c>
      <c r="D30" s="227">
        <v>6039</v>
      </c>
      <c r="E30" s="226">
        <v>14747</v>
      </c>
      <c r="F30" s="227">
        <v>18256</v>
      </c>
      <c r="G30" s="226">
        <v>2729</v>
      </c>
      <c r="H30" s="226">
        <v>6861</v>
      </c>
      <c r="I30" s="226">
        <v>21517</v>
      </c>
      <c r="J30" s="227">
        <v>3487</v>
      </c>
      <c r="K30" s="226">
        <v>667</v>
      </c>
      <c r="L30" s="227">
        <v>2047</v>
      </c>
      <c r="M30" s="226">
        <f>SUM(B30:L30)</f>
        <v>79831</v>
      </c>
    </row>
    <row r="31" spans="1:13" ht="12" customHeight="1" x14ac:dyDescent="0.25">
      <c r="A31" s="182" t="s">
        <v>79</v>
      </c>
      <c r="B31" s="182"/>
      <c r="C31" s="103"/>
      <c r="D31" s="104"/>
      <c r="E31" s="103"/>
      <c r="F31" s="104"/>
      <c r="G31" s="103"/>
      <c r="H31" s="103"/>
      <c r="I31" s="103"/>
      <c r="J31" s="104"/>
      <c r="K31" s="103"/>
      <c r="L31" s="104"/>
      <c r="M31" s="103"/>
    </row>
    <row r="32" spans="1:13" x14ac:dyDescent="0.25">
      <c r="A32" s="183" t="s">
        <v>76</v>
      </c>
      <c r="B32" s="183">
        <v>0</v>
      </c>
      <c r="C32" s="183">
        <v>0</v>
      </c>
      <c r="D32" s="228">
        <v>0</v>
      </c>
      <c r="E32" s="226">
        <v>5013</v>
      </c>
      <c r="F32" s="228">
        <v>0</v>
      </c>
      <c r="G32" s="226">
        <v>666</v>
      </c>
      <c r="H32" s="183">
        <v>0</v>
      </c>
      <c r="I32" s="183">
        <v>0</v>
      </c>
      <c r="J32" s="227">
        <v>0</v>
      </c>
      <c r="K32" s="183">
        <v>0</v>
      </c>
      <c r="L32" s="228">
        <v>115</v>
      </c>
      <c r="M32" s="226">
        <f>SUM(B32:L32)</f>
        <v>5794</v>
      </c>
    </row>
    <row r="33" spans="1:13" ht="12.75" customHeight="1" x14ac:dyDescent="0.25">
      <c r="A33" s="183" t="s">
        <v>77</v>
      </c>
      <c r="B33" s="183">
        <v>0</v>
      </c>
      <c r="C33" s="183">
        <v>0</v>
      </c>
      <c r="D33" s="228">
        <v>0</v>
      </c>
      <c r="E33" s="226">
        <v>3394</v>
      </c>
      <c r="F33" s="228">
        <v>0</v>
      </c>
      <c r="G33" s="226">
        <v>2074</v>
      </c>
      <c r="H33" s="183">
        <v>0</v>
      </c>
      <c r="I33" s="226">
        <v>0</v>
      </c>
      <c r="J33" s="227">
        <v>0</v>
      </c>
      <c r="K33" s="183">
        <v>0</v>
      </c>
      <c r="L33" s="227">
        <v>1753</v>
      </c>
      <c r="M33" s="256">
        <f>SUM(B33:L33)</f>
        <v>7221</v>
      </c>
    </row>
    <row r="34" spans="1:13" ht="15.75" thickBot="1" x14ac:dyDescent="0.3">
      <c r="A34" s="184" t="s">
        <v>58</v>
      </c>
      <c r="B34" s="184">
        <v>0</v>
      </c>
      <c r="C34" s="184">
        <v>0</v>
      </c>
      <c r="D34" s="229">
        <v>0</v>
      </c>
      <c r="E34" s="260">
        <v>639</v>
      </c>
      <c r="F34" s="229">
        <v>0</v>
      </c>
      <c r="G34" s="184">
        <v>579</v>
      </c>
      <c r="H34" s="184">
        <v>0</v>
      </c>
      <c r="I34" s="184">
        <v>0</v>
      </c>
      <c r="J34" s="229">
        <v>0</v>
      </c>
      <c r="K34" s="184">
        <v>0</v>
      </c>
      <c r="L34" s="229">
        <v>446</v>
      </c>
      <c r="M34" s="166">
        <f>SUM(B34:L34)</f>
        <v>1664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x14ac:dyDescent="0.25">
      <c r="A2" s="266"/>
      <c r="B2" s="416" t="s">
        <v>96</v>
      </c>
      <c r="C2" s="416"/>
      <c r="D2" s="416"/>
      <c r="E2" s="416"/>
      <c r="F2" s="416"/>
      <c r="G2" s="417"/>
      <c r="H2" s="417"/>
      <c r="I2" s="127"/>
      <c r="J2" s="127"/>
      <c r="K2" s="127"/>
    </row>
    <row r="3" spans="1:11" ht="15.75" thickBot="1" x14ac:dyDescent="0.3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41" t="s">
        <v>92</v>
      </c>
    </row>
    <row r="4" spans="1:11" ht="15.75" thickBot="1" x14ac:dyDescent="0.3">
      <c r="A4" s="317" t="s">
        <v>82</v>
      </c>
      <c r="B4" s="317" t="s">
        <v>57</v>
      </c>
      <c r="C4" s="317" t="s">
        <v>83</v>
      </c>
      <c r="D4" s="317" t="s">
        <v>84</v>
      </c>
      <c r="E4" s="418" t="s">
        <v>85</v>
      </c>
      <c r="F4" s="419"/>
      <c r="G4" s="420"/>
      <c r="H4" s="317" t="s">
        <v>86</v>
      </c>
      <c r="I4" s="317" t="s">
        <v>80</v>
      </c>
      <c r="J4" s="317" t="s">
        <v>87</v>
      </c>
      <c r="K4" s="317" t="s">
        <v>3</v>
      </c>
    </row>
    <row r="5" spans="1:11" ht="47.25" customHeight="1" thickBot="1" x14ac:dyDescent="0.3">
      <c r="A5" s="415"/>
      <c r="B5" s="415"/>
      <c r="C5" s="415"/>
      <c r="D5" s="415"/>
      <c r="E5" s="120" t="s">
        <v>59</v>
      </c>
      <c r="F5" s="120" t="s">
        <v>60</v>
      </c>
      <c r="G5" s="120" t="s">
        <v>88</v>
      </c>
      <c r="H5" s="415"/>
      <c r="I5" s="415"/>
      <c r="J5" s="415"/>
      <c r="K5" s="415"/>
    </row>
    <row r="6" spans="1:11" ht="15.75" thickBot="1" x14ac:dyDescent="0.3">
      <c r="A6" s="128"/>
      <c r="B6" s="121" t="s">
        <v>55</v>
      </c>
      <c r="C6" s="122">
        <f t="shared" ref="C6:K6" si="0">SUM(C7:C17)</f>
        <v>4066799</v>
      </c>
      <c r="D6" s="78">
        <f t="shared" si="0"/>
        <v>57922</v>
      </c>
      <c r="E6" s="197">
        <f t="shared" si="0"/>
        <v>2412859</v>
      </c>
      <c r="F6" s="197">
        <f t="shared" si="0"/>
        <v>1539546</v>
      </c>
      <c r="G6" s="285">
        <f t="shared" si="0"/>
        <v>4047236</v>
      </c>
      <c r="H6" s="78">
        <f t="shared" si="0"/>
        <v>0</v>
      </c>
      <c r="I6" s="78">
        <f t="shared" si="0"/>
        <v>0</v>
      </c>
      <c r="J6" s="78">
        <f t="shared" si="0"/>
        <v>69675</v>
      </c>
      <c r="K6" s="78">
        <f t="shared" si="0"/>
        <v>8241632</v>
      </c>
    </row>
    <row r="7" spans="1:11" x14ac:dyDescent="0.25">
      <c r="A7" s="123">
        <v>1</v>
      </c>
      <c r="B7" s="188" t="s">
        <v>69</v>
      </c>
      <c r="C7" s="196">
        <v>417940</v>
      </c>
      <c r="D7" s="198">
        <v>9868</v>
      </c>
      <c r="E7" s="196">
        <v>167379</v>
      </c>
      <c r="F7" s="196">
        <v>144678</v>
      </c>
      <c r="G7" s="198">
        <f>SUM(E7:F7)+4756</f>
        <v>316813</v>
      </c>
      <c r="H7" s="196">
        <v>0</v>
      </c>
      <c r="I7" s="196">
        <v>0</v>
      </c>
      <c r="J7" s="196">
        <v>3440</v>
      </c>
      <c r="K7" s="198">
        <f t="shared" ref="K7:K17" si="1">C7+D7+G7+J7</f>
        <v>748061</v>
      </c>
    </row>
    <row r="8" spans="1:11" x14ac:dyDescent="0.25">
      <c r="A8" s="119">
        <v>2</v>
      </c>
      <c r="B8" s="126" t="s">
        <v>4</v>
      </c>
      <c r="C8" s="199">
        <v>628594</v>
      </c>
      <c r="D8" s="193">
        <v>4006</v>
      </c>
      <c r="E8" s="193">
        <v>462375</v>
      </c>
      <c r="F8" s="193">
        <v>212924</v>
      </c>
      <c r="G8" s="199">
        <f>SUM(E8:F8)+49106</f>
        <v>724405</v>
      </c>
      <c r="H8" s="199">
        <v>0</v>
      </c>
      <c r="I8" s="199">
        <v>0</v>
      </c>
      <c r="J8" s="199">
        <v>15008</v>
      </c>
      <c r="K8" s="289">
        <f t="shared" si="1"/>
        <v>1372013</v>
      </c>
    </row>
    <row r="9" spans="1:11" x14ac:dyDescent="0.25">
      <c r="A9" s="124">
        <v>3</v>
      </c>
      <c r="B9" s="189" t="s">
        <v>5</v>
      </c>
      <c r="C9" s="192">
        <v>351657</v>
      </c>
      <c r="D9" s="192">
        <v>1971</v>
      </c>
      <c r="E9" s="192">
        <v>167272</v>
      </c>
      <c r="F9" s="192">
        <v>134907</v>
      </c>
      <c r="G9" s="202">
        <f>SUM(E9:F9)+1964</f>
        <v>304143</v>
      </c>
      <c r="H9" s="192">
        <v>0</v>
      </c>
      <c r="I9" s="192">
        <v>0</v>
      </c>
      <c r="J9" s="202">
        <v>4625</v>
      </c>
      <c r="K9" s="198">
        <f t="shared" si="1"/>
        <v>662396</v>
      </c>
    </row>
    <row r="10" spans="1:11" x14ac:dyDescent="0.25">
      <c r="A10" s="119">
        <v>4</v>
      </c>
      <c r="B10" s="126" t="s">
        <v>6</v>
      </c>
      <c r="C10" s="193">
        <v>417478</v>
      </c>
      <c r="D10" s="193">
        <v>3909</v>
      </c>
      <c r="E10" s="193">
        <v>267211</v>
      </c>
      <c r="F10" s="193">
        <v>130013</v>
      </c>
      <c r="G10" s="199">
        <f>SUM(E10:F10)+12710</f>
        <v>409934</v>
      </c>
      <c r="H10" s="193">
        <v>0</v>
      </c>
      <c r="I10" s="193">
        <v>0</v>
      </c>
      <c r="J10" s="199">
        <v>7579</v>
      </c>
      <c r="K10" s="289">
        <f t="shared" si="1"/>
        <v>838900</v>
      </c>
    </row>
    <row r="11" spans="1:11" x14ac:dyDescent="0.25">
      <c r="A11" s="124">
        <v>5</v>
      </c>
      <c r="B11" s="189" t="s">
        <v>7</v>
      </c>
      <c r="C11" s="192">
        <v>402754</v>
      </c>
      <c r="D11" s="192">
        <v>983</v>
      </c>
      <c r="E11" s="192">
        <v>195311</v>
      </c>
      <c r="F11" s="192">
        <v>189685</v>
      </c>
      <c r="G11" s="202">
        <f>SUM(E11:F11)+3850</f>
        <v>388846</v>
      </c>
      <c r="H11" s="192">
        <v>0</v>
      </c>
      <c r="I11" s="192">
        <v>0</v>
      </c>
      <c r="J11" s="202">
        <v>3131</v>
      </c>
      <c r="K11" s="198">
        <f t="shared" si="1"/>
        <v>795714</v>
      </c>
    </row>
    <row r="12" spans="1:11" x14ac:dyDescent="0.25">
      <c r="A12" s="119">
        <v>6</v>
      </c>
      <c r="B12" s="126" t="s">
        <v>8</v>
      </c>
      <c r="C12" s="193">
        <v>559135</v>
      </c>
      <c r="D12" s="193">
        <v>31403</v>
      </c>
      <c r="E12" s="193">
        <v>254343</v>
      </c>
      <c r="F12" s="193">
        <v>143596</v>
      </c>
      <c r="G12" s="199">
        <f>SUM(E12:F12)+2258</f>
        <v>400197</v>
      </c>
      <c r="H12" s="193">
        <v>0</v>
      </c>
      <c r="I12" s="193">
        <v>0</v>
      </c>
      <c r="J12" s="199">
        <v>0</v>
      </c>
      <c r="K12" s="289">
        <f t="shared" si="1"/>
        <v>990735</v>
      </c>
    </row>
    <row r="13" spans="1:11" x14ac:dyDescent="0.25">
      <c r="A13" s="124">
        <v>7</v>
      </c>
      <c r="B13" s="189" t="s">
        <v>93</v>
      </c>
      <c r="C13" s="192">
        <v>164932</v>
      </c>
      <c r="D13" s="192">
        <v>0</v>
      </c>
      <c r="E13" s="192">
        <v>149924</v>
      </c>
      <c r="F13" s="192">
        <v>110257</v>
      </c>
      <c r="G13" s="202">
        <f>SUM(E13:F13)+2697</f>
        <v>262878</v>
      </c>
      <c r="H13" s="192">
        <v>0</v>
      </c>
      <c r="I13" s="192">
        <v>0</v>
      </c>
      <c r="J13" s="202">
        <v>7644</v>
      </c>
      <c r="K13" s="198">
        <f t="shared" si="1"/>
        <v>435454</v>
      </c>
    </row>
    <row r="14" spans="1:11" x14ac:dyDescent="0.25">
      <c r="A14" s="119">
        <v>8</v>
      </c>
      <c r="B14" s="126" t="s">
        <v>9</v>
      </c>
      <c r="C14" s="193">
        <v>375226</v>
      </c>
      <c r="D14" s="193">
        <v>0</v>
      </c>
      <c r="E14" s="193">
        <v>218320</v>
      </c>
      <c r="F14" s="193">
        <v>95361</v>
      </c>
      <c r="G14" s="199">
        <f>SUM(E14:F14)+3096</f>
        <v>316777</v>
      </c>
      <c r="H14" s="193">
        <v>0</v>
      </c>
      <c r="I14" s="193">
        <v>0</v>
      </c>
      <c r="J14" s="199"/>
      <c r="K14" s="289">
        <f t="shared" si="1"/>
        <v>692003</v>
      </c>
    </row>
    <row r="15" spans="1:11" x14ac:dyDescent="0.25">
      <c r="A15" s="124">
        <v>9</v>
      </c>
      <c r="B15" s="189" t="s">
        <v>38</v>
      </c>
      <c r="C15" s="192">
        <v>328150</v>
      </c>
      <c r="D15" s="192">
        <v>5512</v>
      </c>
      <c r="E15" s="192">
        <v>244218</v>
      </c>
      <c r="F15" s="192">
        <v>176895</v>
      </c>
      <c r="G15" s="202">
        <f>SUM(E15:F15)+5432</f>
        <v>426545</v>
      </c>
      <c r="H15" s="192">
        <v>0</v>
      </c>
      <c r="I15" s="192">
        <v>0</v>
      </c>
      <c r="J15" s="202">
        <f>9801+18447</f>
        <v>28248</v>
      </c>
      <c r="K15" s="198">
        <f t="shared" si="1"/>
        <v>788455</v>
      </c>
    </row>
    <row r="16" spans="1:11" x14ac:dyDescent="0.25">
      <c r="A16" s="119">
        <v>10</v>
      </c>
      <c r="B16" s="126" t="s">
        <v>116</v>
      </c>
      <c r="C16" s="193">
        <v>198076</v>
      </c>
      <c r="D16" s="193">
        <v>0</v>
      </c>
      <c r="E16" s="193">
        <v>163524</v>
      </c>
      <c r="F16" s="193">
        <v>112384</v>
      </c>
      <c r="G16" s="199">
        <f>SUM(E16:F16)+5269</f>
        <v>281177</v>
      </c>
      <c r="H16" s="193">
        <v>0</v>
      </c>
      <c r="I16" s="193">
        <v>0</v>
      </c>
      <c r="J16" s="199">
        <v>0</v>
      </c>
      <c r="K16" s="289">
        <f t="shared" si="1"/>
        <v>479253</v>
      </c>
    </row>
    <row r="17" spans="1:11" ht="15.75" thickBot="1" x14ac:dyDescent="0.3">
      <c r="A17" s="125">
        <v>11</v>
      </c>
      <c r="B17" s="190" t="s">
        <v>11</v>
      </c>
      <c r="C17" s="201">
        <v>222857</v>
      </c>
      <c r="D17" s="200">
        <v>270</v>
      </c>
      <c r="E17" s="201">
        <v>122982</v>
      </c>
      <c r="F17" s="201">
        <v>88846</v>
      </c>
      <c r="G17" s="202">
        <f>SUM(E17:F17)+3693</f>
        <v>215521</v>
      </c>
      <c r="H17" s="201">
        <v>0</v>
      </c>
      <c r="I17" s="201">
        <v>0</v>
      </c>
      <c r="J17" s="200">
        <v>0</v>
      </c>
      <c r="K17" s="198">
        <f t="shared" si="1"/>
        <v>438648</v>
      </c>
    </row>
    <row r="18" spans="1:11" ht="15.75" thickBot="1" x14ac:dyDescent="0.3">
      <c r="A18" s="128"/>
      <c r="B18" s="152" t="s">
        <v>56</v>
      </c>
      <c r="C18" s="153">
        <f t="shared" ref="C18:K18" si="2">SUM(C19:C23)</f>
        <v>31796</v>
      </c>
      <c r="D18" s="195">
        <f t="shared" si="2"/>
        <v>120390</v>
      </c>
      <c r="E18" s="195">
        <f t="shared" si="2"/>
        <v>46963</v>
      </c>
      <c r="F18" s="195">
        <f t="shared" si="2"/>
        <v>37979</v>
      </c>
      <c r="G18" s="286">
        <f t="shared" si="2"/>
        <v>88110</v>
      </c>
      <c r="H18" s="195">
        <f t="shared" si="2"/>
        <v>0</v>
      </c>
      <c r="I18" s="195">
        <f t="shared" si="2"/>
        <v>5476736</v>
      </c>
      <c r="J18" s="195">
        <f t="shared" si="2"/>
        <v>0</v>
      </c>
      <c r="K18" s="286">
        <f t="shared" si="2"/>
        <v>5717032</v>
      </c>
    </row>
    <row r="19" spans="1:11" x14ac:dyDescent="0.25">
      <c r="A19" s="124">
        <v>1</v>
      </c>
      <c r="B19" s="189" t="s">
        <v>11</v>
      </c>
      <c r="C19" s="192">
        <v>7896</v>
      </c>
      <c r="D19" s="192">
        <v>0</v>
      </c>
      <c r="E19" s="192">
        <v>6082</v>
      </c>
      <c r="F19" s="192">
        <v>3113</v>
      </c>
      <c r="G19" s="202">
        <f>SUM(E19:F19)+134</f>
        <v>9329</v>
      </c>
      <c r="H19" s="192">
        <v>0</v>
      </c>
      <c r="I19" s="192">
        <f>2475423+34062</f>
        <v>2509485</v>
      </c>
      <c r="J19" s="192">
        <v>0</v>
      </c>
      <c r="K19" s="198">
        <f>C19+D19+G19+I19+J19</f>
        <v>2526710</v>
      </c>
    </row>
    <row r="20" spans="1:11" x14ac:dyDescent="0.25">
      <c r="A20" s="119">
        <v>2</v>
      </c>
      <c r="B20" s="126" t="s">
        <v>32</v>
      </c>
      <c r="C20" s="193">
        <v>16758</v>
      </c>
      <c r="D20" s="193">
        <v>120390</v>
      </c>
      <c r="E20" s="193">
        <v>34672</v>
      </c>
      <c r="F20" s="193">
        <v>27722</v>
      </c>
      <c r="G20" s="199">
        <f>SUM(E20:F20)+1872</f>
        <v>64266</v>
      </c>
      <c r="H20" s="193">
        <v>0</v>
      </c>
      <c r="I20" s="193">
        <v>2033078</v>
      </c>
      <c r="J20" s="193">
        <v>0</v>
      </c>
      <c r="K20" s="289">
        <f t="shared" ref="K20:K22" si="3">C20+D20+G20+I20</f>
        <v>2234492</v>
      </c>
    </row>
    <row r="21" spans="1:11" x14ac:dyDescent="0.25">
      <c r="A21" s="124">
        <v>3</v>
      </c>
      <c r="B21" s="189" t="s">
        <v>7</v>
      </c>
      <c r="C21" s="192">
        <v>4806</v>
      </c>
      <c r="D21" s="189">
        <v>0</v>
      </c>
      <c r="E21" s="192">
        <v>4803</v>
      </c>
      <c r="F21" s="192">
        <v>7077</v>
      </c>
      <c r="G21" s="202">
        <f>SUM(E21:F21)+1036</f>
        <v>12916</v>
      </c>
      <c r="H21" s="192">
        <v>0</v>
      </c>
      <c r="I21" s="192">
        <f>475229+128951</f>
        <v>604180</v>
      </c>
      <c r="J21" s="192">
        <v>0</v>
      </c>
      <c r="K21" s="198">
        <f t="shared" si="3"/>
        <v>621902</v>
      </c>
    </row>
    <row r="22" spans="1:11" x14ac:dyDescent="0.25">
      <c r="A22" s="142">
        <v>4</v>
      </c>
      <c r="B22" s="191" t="s">
        <v>9</v>
      </c>
      <c r="C22" s="194">
        <v>2111</v>
      </c>
      <c r="D22" s="191">
        <v>0</v>
      </c>
      <c r="E22" s="194">
        <v>1406</v>
      </c>
      <c r="F22" s="194">
        <v>67</v>
      </c>
      <c r="G22" s="291">
        <f>SUM(E22:F22)+126</f>
        <v>1599</v>
      </c>
      <c r="H22" s="194">
        <v>0</v>
      </c>
      <c r="I22" s="194">
        <f>300914+7373</f>
        <v>308287</v>
      </c>
      <c r="J22" s="194">
        <v>0</v>
      </c>
      <c r="K22" s="289">
        <f t="shared" si="3"/>
        <v>311997</v>
      </c>
    </row>
    <row r="23" spans="1:11" s="1" customFormat="1" ht="15.75" thickBot="1" x14ac:dyDescent="0.3">
      <c r="A23" s="124">
        <v>5</v>
      </c>
      <c r="B23" s="189" t="s">
        <v>4</v>
      </c>
      <c r="C23" s="192">
        <v>225</v>
      </c>
      <c r="D23" s="189">
        <v>0</v>
      </c>
      <c r="E23" s="192">
        <v>0</v>
      </c>
      <c r="F23" s="192">
        <v>0</v>
      </c>
      <c r="G23" s="202">
        <f>SUM(E23:F23)</f>
        <v>0</v>
      </c>
      <c r="H23" s="192">
        <v>0</v>
      </c>
      <c r="I23" s="192">
        <v>21706</v>
      </c>
      <c r="J23" s="192">
        <v>0</v>
      </c>
      <c r="K23" s="198">
        <f t="shared" ref="K23" si="4">C23+D23+G23+I23</f>
        <v>21931</v>
      </c>
    </row>
    <row r="24" spans="1:11" ht="15.75" thickBot="1" x14ac:dyDescent="0.3">
      <c r="A24" s="413" t="s">
        <v>30</v>
      </c>
      <c r="B24" s="414"/>
      <c r="C24" s="282">
        <f t="shared" ref="C24:K24" si="5">C6+C18</f>
        <v>4098595</v>
      </c>
      <c r="D24" s="282">
        <f t="shared" si="5"/>
        <v>178312</v>
      </c>
      <c r="E24" s="282">
        <f t="shared" si="5"/>
        <v>2459822</v>
      </c>
      <c r="F24" s="282">
        <f t="shared" si="5"/>
        <v>1577525</v>
      </c>
      <c r="G24" s="290">
        <f t="shared" si="5"/>
        <v>4135346</v>
      </c>
      <c r="H24" s="282">
        <f t="shared" si="5"/>
        <v>0</v>
      </c>
      <c r="I24" s="282">
        <f t="shared" si="5"/>
        <v>5476736</v>
      </c>
      <c r="J24" s="282">
        <f t="shared" si="5"/>
        <v>69675</v>
      </c>
      <c r="K24" s="290">
        <f t="shared" si="5"/>
        <v>13958664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27" t="s">
        <v>95</v>
      </c>
      <c r="C4" s="427"/>
      <c r="D4" s="427"/>
      <c r="E4" s="427"/>
      <c r="F4" s="427"/>
      <c r="G4" s="427"/>
      <c r="H4" s="427"/>
    </row>
    <row r="5" spans="1:8" x14ac:dyDescent="0.25">
      <c r="A5" s="1"/>
      <c r="B5" s="250"/>
      <c r="C5" s="251"/>
      <c r="D5" s="251"/>
      <c r="E5" s="251"/>
      <c r="F5" s="251"/>
      <c r="G5" s="251"/>
      <c r="H5" s="251"/>
    </row>
    <row r="6" spans="1:8" ht="15.75" thickBot="1" x14ac:dyDescent="0.3">
      <c r="A6" s="1"/>
      <c r="B6" s="1"/>
      <c r="C6" s="1"/>
      <c r="D6" s="1"/>
      <c r="E6" s="1"/>
      <c r="F6" s="1"/>
      <c r="G6" s="108"/>
      <c r="H6" s="1"/>
    </row>
    <row r="7" spans="1:8" ht="15" customHeight="1" x14ac:dyDescent="0.25">
      <c r="A7" s="1"/>
      <c r="B7" s="428" t="s">
        <v>3</v>
      </c>
      <c r="C7" s="429"/>
      <c r="D7" s="432" t="s">
        <v>61</v>
      </c>
      <c r="E7" s="434" t="s">
        <v>62</v>
      </c>
      <c r="F7" s="434" t="s">
        <v>63</v>
      </c>
      <c r="G7" s="436" t="s">
        <v>59</v>
      </c>
      <c r="H7" s="1"/>
    </row>
    <row r="8" spans="1:8" ht="23.25" customHeight="1" x14ac:dyDescent="0.25">
      <c r="A8" s="1"/>
      <c r="B8" s="430"/>
      <c r="C8" s="431"/>
      <c r="D8" s="433"/>
      <c r="E8" s="435"/>
      <c r="F8" s="435"/>
      <c r="G8" s="437"/>
      <c r="H8" s="1"/>
    </row>
    <row r="9" spans="1:8" ht="45" customHeight="1" x14ac:dyDescent="0.25">
      <c r="A9" s="1"/>
      <c r="B9" s="421" t="s">
        <v>64</v>
      </c>
      <c r="C9" s="422"/>
      <c r="D9" s="252">
        <v>416</v>
      </c>
      <c r="E9" s="252">
        <v>49673</v>
      </c>
      <c r="F9" s="252">
        <v>632</v>
      </c>
      <c r="G9" s="253">
        <v>142470</v>
      </c>
      <c r="H9" s="1"/>
    </row>
    <row r="10" spans="1:8" ht="45" customHeight="1" x14ac:dyDescent="0.25">
      <c r="A10" s="1"/>
      <c r="B10" s="421" t="s">
        <v>65</v>
      </c>
      <c r="C10" s="422"/>
      <c r="D10" s="252">
        <v>90</v>
      </c>
      <c r="E10" s="252">
        <v>16418</v>
      </c>
      <c r="F10" s="252">
        <v>137</v>
      </c>
      <c r="G10" s="253">
        <v>44154</v>
      </c>
      <c r="H10" s="1"/>
    </row>
    <row r="11" spans="1:8" ht="38.25" customHeight="1" x14ac:dyDescent="0.25">
      <c r="A11" s="1"/>
      <c r="B11" s="423" t="s">
        <v>3</v>
      </c>
      <c r="C11" s="424"/>
      <c r="D11" s="262">
        <f>D9+D10</f>
        <v>506</v>
      </c>
      <c r="E11" s="263">
        <f t="shared" ref="E11:G11" si="0">E9+E10</f>
        <v>66091</v>
      </c>
      <c r="F11" s="262">
        <f t="shared" si="0"/>
        <v>769</v>
      </c>
      <c r="G11" s="261">
        <f t="shared" si="0"/>
        <v>186624</v>
      </c>
      <c r="H11" s="1"/>
    </row>
    <row r="12" spans="1:8" ht="53.25" customHeight="1" thickBot="1" x14ac:dyDescent="0.3">
      <c r="A12" s="1"/>
      <c r="B12" s="425" t="s">
        <v>66</v>
      </c>
      <c r="C12" s="426"/>
      <c r="D12" s="254">
        <v>334</v>
      </c>
      <c r="E12" s="254">
        <v>53866</v>
      </c>
      <c r="F12" s="254">
        <v>340</v>
      </c>
      <c r="G12" s="255">
        <v>96379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33"/>
      <c r="B1" s="233"/>
      <c r="C1" s="303" t="s">
        <v>114</v>
      </c>
      <c r="D1" s="304"/>
      <c r="E1" s="304"/>
      <c r="F1" s="304"/>
      <c r="G1" s="304"/>
      <c r="H1" s="304"/>
      <c r="I1" s="304"/>
      <c r="J1" s="2"/>
      <c r="K1" s="2"/>
      <c r="L1" s="2"/>
      <c r="M1" s="2"/>
      <c r="N1" s="8"/>
    </row>
    <row r="2" spans="1:14" ht="15.75" thickBot="1" x14ac:dyDescent="0.3">
      <c r="A2" s="307" t="s">
        <v>0</v>
      </c>
      <c r="B2" s="309" t="s">
        <v>1</v>
      </c>
      <c r="C2" s="311" t="s">
        <v>2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05" t="s">
        <v>3</v>
      </c>
    </row>
    <row r="3" spans="1:14" ht="15.75" thickBot="1" x14ac:dyDescent="0.3">
      <c r="A3" s="308"/>
      <c r="B3" s="310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93</v>
      </c>
      <c r="J3" s="24" t="s">
        <v>9</v>
      </c>
      <c r="K3" s="91" t="s">
        <v>10</v>
      </c>
      <c r="L3" s="24" t="s">
        <v>116</v>
      </c>
      <c r="M3" s="25" t="s">
        <v>11</v>
      </c>
      <c r="N3" s="306"/>
    </row>
    <row r="4" spans="1:14" x14ac:dyDescent="0.25">
      <c r="A4" s="5">
        <v>1</v>
      </c>
      <c r="B4" s="9" t="s">
        <v>12</v>
      </c>
      <c r="C4" s="203">
        <v>16658</v>
      </c>
      <c r="D4" s="219">
        <v>27450</v>
      </c>
      <c r="E4" s="203">
        <v>17193</v>
      </c>
      <c r="F4" s="219">
        <v>58050</v>
      </c>
      <c r="G4" s="225">
        <v>28023</v>
      </c>
      <c r="H4" s="219">
        <v>23149</v>
      </c>
      <c r="I4" s="225">
        <v>13682</v>
      </c>
      <c r="J4" s="219">
        <v>24245</v>
      </c>
      <c r="K4" s="225">
        <v>23888</v>
      </c>
      <c r="L4" s="219">
        <v>14656</v>
      </c>
      <c r="M4" s="215">
        <v>31924</v>
      </c>
      <c r="N4" s="212">
        <f>SUM(C4:M4)</f>
        <v>278918</v>
      </c>
    </row>
    <row r="5" spans="1:14" x14ac:dyDescent="0.25">
      <c r="A5" s="4">
        <v>2</v>
      </c>
      <c r="B5" s="10" t="s">
        <v>13</v>
      </c>
      <c r="C5" s="222">
        <v>9</v>
      </c>
      <c r="D5" s="220">
        <v>2957</v>
      </c>
      <c r="E5" s="222">
        <v>865</v>
      </c>
      <c r="F5" s="220">
        <v>783</v>
      </c>
      <c r="G5" s="222">
        <v>16</v>
      </c>
      <c r="H5" s="22">
        <v>388</v>
      </c>
      <c r="I5" s="222">
        <v>0</v>
      </c>
      <c r="J5" s="22">
        <v>20</v>
      </c>
      <c r="K5" s="222">
        <v>32</v>
      </c>
      <c r="L5" s="22">
        <v>0</v>
      </c>
      <c r="M5" s="216">
        <v>0</v>
      </c>
      <c r="N5" s="213">
        <f>SUM(C5:M5)</f>
        <v>5070</v>
      </c>
    </row>
    <row r="6" spans="1:14" x14ac:dyDescent="0.25">
      <c r="A6" s="4">
        <v>3</v>
      </c>
      <c r="B6" s="10" t="s">
        <v>14</v>
      </c>
      <c r="C6" s="223">
        <v>1492</v>
      </c>
      <c r="D6" s="220">
        <v>3946</v>
      </c>
      <c r="E6" s="223">
        <v>4649</v>
      </c>
      <c r="F6" s="220">
        <v>3736</v>
      </c>
      <c r="G6" s="223">
        <v>1427</v>
      </c>
      <c r="H6" s="220">
        <v>2547</v>
      </c>
      <c r="I6" s="223">
        <v>361</v>
      </c>
      <c r="J6" s="220">
        <v>1574</v>
      </c>
      <c r="K6" s="223">
        <v>3157</v>
      </c>
      <c r="L6" s="220">
        <v>552</v>
      </c>
      <c r="M6" s="217">
        <v>1525</v>
      </c>
      <c r="N6" s="240">
        <f>SUM(C6:M6)</f>
        <v>24966</v>
      </c>
    </row>
    <row r="7" spans="1:14" x14ac:dyDescent="0.25">
      <c r="A7" s="4">
        <v>4</v>
      </c>
      <c r="B7" s="10" t="s">
        <v>15</v>
      </c>
      <c r="C7" s="222">
        <v>0</v>
      </c>
      <c r="D7" s="22">
        <v>0</v>
      </c>
      <c r="E7" s="222">
        <v>0</v>
      </c>
      <c r="F7" s="22">
        <v>0</v>
      </c>
      <c r="G7" s="222">
        <v>0</v>
      </c>
      <c r="H7" s="22">
        <v>0</v>
      </c>
      <c r="I7" s="222">
        <v>0</v>
      </c>
      <c r="J7" s="22">
        <v>0</v>
      </c>
      <c r="K7" s="222">
        <v>0</v>
      </c>
      <c r="L7" s="22">
        <v>0</v>
      </c>
      <c r="M7" s="216">
        <v>0</v>
      </c>
      <c r="N7" s="10">
        <v>0</v>
      </c>
    </row>
    <row r="8" spans="1:14" x14ac:dyDescent="0.25">
      <c r="A8" s="4">
        <v>5</v>
      </c>
      <c r="B8" s="10" t="s">
        <v>16</v>
      </c>
      <c r="C8" s="222">
        <v>0</v>
      </c>
      <c r="D8" s="220">
        <v>6</v>
      </c>
      <c r="E8" s="222">
        <v>0</v>
      </c>
      <c r="F8" s="22">
        <v>0</v>
      </c>
      <c r="G8" s="223">
        <v>0</v>
      </c>
      <c r="H8" s="220">
        <v>2</v>
      </c>
      <c r="I8" s="222">
        <v>0</v>
      </c>
      <c r="J8" s="22">
        <v>0</v>
      </c>
      <c r="K8" s="222">
        <v>0</v>
      </c>
      <c r="L8" s="22">
        <v>0</v>
      </c>
      <c r="M8" s="216">
        <v>0</v>
      </c>
      <c r="N8" s="213">
        <f t="shared" ref="N8:N21" si="0">SUM(C8:M8)</f>
        <v>8</v>
      </c>
    </row>
    <row r="9" spans="1:14" x14ac:dyDescent="0.25">
      <c r="A9" s="4">
        <v>6</v>
      </c>
      <c r="B9" s="10" t="s">
        <v>17</v>
      </c>
      <c r="C9" s="222">
        <v>0</v>
      </c>
      <c r="D9" s="22">
        <v>1</v>
      </c>
      <c r="E9" s="222">
        <v>2</v>
      </c>
      <c r="F9" s="22">
        <v>4</v>
      </c>
      <c r="G9" s="222">
        <v>3</v>
      </c>
      <c r="H9" s="22">
        <v>4</v>
      </c>
      <c r="I9" s="222">
        <v>0</v>
      </c>
      <c r="J9" s="22">
        <v>0</v>
      </c>
      <c r="K9" s="222">
        <v>1</v>
      </c>
      <c r="L9" s="22">
        <v>0</v>
      </c>
      <c r="M9" s="216">
        <v>0</v>
      </c>
      <c r="N9" s="10">
        <f t="shared" si="0"/>
        <v>15</v>
      </c>
    </row>
    <row r="10" spans="1:14" x14ac:dyDescent="0.25">
      <c r="A10" s="4">
        <v>7</v>
      </c>
      <c r="B10" s="10" t="s">
        <v>18</v>
      </c>
      <c r="C10" s="223">
        <v>251</v>
      </c>
      <c r="D10" s="220">
        <v>361</v>
      </c>
      <c r="E10" s="223">
        <v>163</v>
      </c>
      <c r="F10" s="220">
        <v>161</v>
      </c>
      <c r="G10" s="223">
        <v>158</v>
      </c>
      <c r="H10" s="220">
        <v>280</v>
      </c>
      <c r="I10" s="222">
        <v>17</v>
      </c>
      <c r="J10" s="220">
        <v>88</v>
      </c>
      <c r="K10" s="222">
        <v>49</v>
      </c>
      <c r="L10" s="22">
        <v>6</v>
      </c>
      <c r="M10" s="216">
        <v>36</v>
      </c>
      <c r="N10" s="213">
        <f t="shared" si="0"/>
        <v>1570</v>
      </c>
    </row>
    <row r="11" spans="1:14" x14ac:dyDescent="0.25">
      <c r="A11" s="4">
        <v>8</v>
      </c>
      <c r="B11" s="10" t="s">
        <v>19</v>
      </c>
      <c r="C11" s="223">
        <v>5368</v>
      </c>
      <c r="D11" s="220">
        <v>7595</v>
      </c>
      <c r="E11" s="223">
        <v>3248</v>
      </c>
      <c r="F11" s="220">
        <v>8173</v>
      </c>
      <c r="G11" s="223">
        <v>3138</v>
      </c>
      <c r="H11" s="220">
        <v>7723</v>
      </c>
      <c r="I11" s="223">
        <v>323</v>
      </c>
      <c r="J11" s="220">
        <v>2360</v>
      </c>
      <c r="K11" s="223">
        <v>2887</v>
      </c>
      <c r="L11" s="220">
        <v>1706</v>
      </c>
      <c r="M11" s="217">
        <v>7204</v>
      </c>
      <c r="N11" s="240">
        <f t="shared" si="0"/>
        <v>49725</v>
      </c>
    </row>
    <row r="12" spans="1:14" x14ac:dyDescent="0.25">
      <c r="A12" s="4">
        <v>9</v>
      </c>
      <c r="B12" s="10" t="s">
        <v>20</v>
      </c>
      <c r="C12" s="223">
        <v>5951</v>
      </c>
      <c r="D12" s="220">
        <v>8333</v>
      </c>
      <c r="E12" s="223">
        <v>1110</v>
      </c>
      <c r="F12" s="220">
        <v>11449</v>
      </c>
      <c r="G12" s="223">
        <v>3448</v>
      </c>
      <c r="H12" s="220">
        <v>6355</v>
      </c>
      <c r="I12" s="223">
        <v>184</v>
      </c>
      <c r="J12" s="220">
        <v>1339</v>
      </c>
      <c r="K12" s="223">
        <v>1413</v>
      </c>
      <c r="L12" s="22">
        <v>821</v>
      </c>
      <c r="M12" s="217">
        <v>1137</v>
      </c>
      <c r="N12" s="240">
        <f t="shared" si="0"/>
        <v>41540</v>
      </c>
    </row>
    <row r="13" spans="1:14" x14ac:dyDescent="0.25">
      <c r="A13" s="4">
        <v>10</v>
      </c>
      <c r="B13" s="10" t="s">
        <v>21</v>
      </c>
      <c r="C13" s="223">
        <v>24662</v>
      </c>
      <c r="D13" s="220">
        <v>46313</v>
      </c>
      <c r="E13" s="223">
        <v>35770</v>
      </c>
      <c r="F13" s="220">
        <v>34662</v>
      </c>
      <c r="G13" s="223">
        <v>44467</v>
      </c>
      <c r="H13" s="220">
        <v>37733</v>
      </c>
      <c r="I13" s="223">
        <v>25802</v>
      </c>
      <c r="J13" s="220">
        <v>45301</v>
      </c>
      <c r="K13" s="223">
        <v>37797</v>
      </c>
      <c r="L13" s="220">
        <v>25089</v>
      </c>
      <c r="M13" s="217">
        <v>24162</v>
      </c>
      <c r="N13" s="240">
        <f t="shared" si="0"/>
        <v>381758</v>
      </c>
    </row>
    <row r="14" spans="1:14" x14ac:dyDescent="0.25">
      <c r="A14" s="4">
        <v>11</v>
      </c>
      <c r="B14" s="10" t="s">
        <v>22</v>
      </c>
      <c r="C14" s="222">
        <v>0</v>
      </c>
      <c r="D14" s="22">
        <v>6</v>
      </c>
      <c r="E14" s="222">
        <v>0</v>
      </c>
      <c r="F14" s="220">
        <v>0</v>
      </c>
      <c r="G14" s="223">
        <v>1</v>
      </c>
      <c r="H14" s="220">
        <v>3</v>
      </c>
      <c r="I14" s="222">
        <v>0</v>
      </c>
      <c r="J14" s="22">
        <v>0</v>
      </c>
      <c r="K14" s="222">
        <v>19</v>
      </c>
      <c r="L14" s="22">
        <v>0</v>
      </c>
      <c r="M14" s="216">
        <v>0</v>
      </c>
      <c r="N14" s="213">
        <f t="shared" si="0"/>
        <v>29</v>
      </c>
    </row>
    <row r="15" spans="1:14" x14ac:dyDescent="0.25">
      <c r="A15" s="4">
        <v>12</v>
      </c>
      <c r="B15" s="10" t="s">
        <v>23</v>
      </c>
      <c r="C15" s="222">
        <v>15</v>
      </c>
      <c r="D15" s="22">
        <v>53</v>
      </c>
      <c r="E15" s="222">
        <v>2</v>
      </c>
      <c r="F15" s="22">
        <v>83</v>
      </c>
      <c r="G15" s="222">
        <v>17</v>
      </c>
      <c r="H15" s="22">
        <v>33</v>
      </c>
      <c r="I15" s="222">
        <v>0</v>
      </c>
      <c r="J15" s="22">
        <v>10</v>
      </c>
      <c r="K15" s="222">
        <v>60</v>
      </c>
      <c r="L15" s="22">
        <v>0</v>
      </c>
      <c r="M15" s="216">
        <v>2</v>
      </c>
      <c r="N15" s="213">
        <f t="shared" si="0"/>
        <v>275</v>
      </c>
    </row>
    <row r="16" spans="1:14" x14ac:dyDescent="0.25">
      <c r="A16" s="4">
        <v>13</v>
      </c>
      <c r="B16" s="10" t="s">
        <v>24</v>
      </c>
      <c r="C16" s="223">
        <v>1833</v>
      </c>
      <c r="D16" s="220">
        <v>2639</v>
      </c>
      <c r="E16" s="223">
        <v>549</v>
      </c>
      <c r="F16" s="220">
        <v>3731</v>
      </c>
      <c r="G16" s="223">
        <v>2819</v>
      </c>
      <c r="H16" s="220">
        <v>6294</v>
      </c>
      <c r="I16" s="222">
        <v>99</v>
      </c>
      <c r="J16" s="220">
        <v>611</v>
      </c>
      <c r="K16" s="223">
        <v>1640</v>
      </c>
      <c r="L16" s="22">
        <v>174</v>
      </c>
      <c r="M16" s="270">
        <v>725</v>
      </c>
      <c r="N16" s="213">
        <f t="shared" si="0"/>
        <v>21114</v>
      </c>
    </row>
    <row r="17" spans="1:14" x14ac:dyDescent="0.25">
      <c r="A17" s="4">
        <v>14</v>
      </c>
      <c r="B17" s="10" t="s">
        <v>25</v>
      </c>
      <c r="C17" s="222">
        <v>0</v>
      </c>
      <c r="D17" s="22">
        <v>10</v>
      </c>
      <c r="E17" s="222">
        <v>0</v>
      </c>
      <c r="F17" s="22">
        <v>1</v>
      </c>
      <c r="G17" s="222">
        <v>0</v>
      </c>
      <c r="H17" s="22">
        <v>0</v>
      </c>
      <c r="I17" s="222">
        <v>0</v>
      </c>
      <c r="J17" s="22">
        <v>0</v>
      </c>
      <c r="K17" s="222">
        <v>0</v>
      </c>
      <c r="L17" s="22">
        <v>0</v>
      </c>
      <c r="M17" s="216">
        <v>0</v>
      </c>
      <c r="N17" s="10">
        <f t="shared" si="0"/>
        <v>11</v>
      </c>
    </row>
    <row r="18" spans="1:14" x14ac:dyDescent="0.25">
      <c r="A18" s="4">
        <v>15</v>
      </c>
      <c r="B18" s="10" t="s">
        <v>26</v>
      </c>
      <c r="C18" s="222">
        <v>2</v>
      </c>
      <c r="D18" s="22">
        <v>0</v>
      </c>
      <c r="E18" s="222">
        <v>1</v>
      </c>
      <c r="F18" s="220">
        <v>2934</v>
      </c>
      <c r="G18" s="222">
        <v>3</v>
      </c>
      <c r="H18" s="22">
        <v>27</v>
      </c>
      <c r="I18" s="222">
        <v>0</v>
      </c>
      <c r="J18" s="22">
        <v>0</v>
      </c>
      <c r="K18" s="222">
        <v>29</v>
      </c>
      <c r="L18" s="22">
        <v>0</v>
      </c>
      <c r="M18" s="216">
        <v>0</v>
      </c>
      <c r="N18" s="213">
        <f t="shared" si="0"/>
        <v>2996</v>
      </c>
    </row>
    <row r="19" spans="1:14" x14ac:dyDescent="0.25">
      <c r="A19" s="4">
        <v>16</v>
      </c>
      <c r="B19" s="10" t="s">
        <v>27</v>
      </c>
      <c r="C19" s="223">
        <v>10</v>
      </c>
      <c r="D19" s="220">
        <v>20</v>
      </c>
      <c r="E19" s="223">
        <v>12</v>
      </c>
      <c r="F19" s="220">
        <v>53</v>
      </c>
      <c r="G19" s="222">
        <v>0</v>
      </c>
      <c r="H19" s="22">
        <v>771</v>
      </c>
      <c r="I19" s="222">
        <v>0</v>
      </c>
      <c r="J19" s="22">
        <v>11</v>
      </c>
      <c r="K19" s="222">
        <v>0</v>
      </c>
      <c r="L19" s="22">
        <v>0</v>
      </c>
      <c r="M19" s="216">
        <v>1</v>
      </c>
      <c r="N19" s="213">
        <f t="shared" si="0"/>
        <v>878</v>
      </c>
    </row>
    <row r="20" spans="1:14" x14ac:dyDescent="0.25">
      <c r="A20" s="4">
        <v>17</v>
      </c>
      <c r="B20" s="10" t="s">
        <v>28</v>
      </c>
      <c r="C20" s="222">
        <v>0</v>
      </c>
      <c r="D20" s="22">
        <v>0</v>
      </c>
      <c r="E20" s="222">
        <v>0</v>
      </c>
      <c r="F20" s="22">
        <v>0</v>
      </c>
      <c r="G20" s="222">
        <v>0</v>
      </c>
      <c r="H20" s="22">
        <v>0</v>
      </c>
      <c r="I20" s="222">
        <v>0</v>
      </c>
      <c r="J20" s="22">
        <v>0</v>
      </c>
      <c r="K20" s="223">
        <v>0</v>
      </c>
      <c r="L20" s="22">
        <v>0</v>
      </c>
      <c r="M20" s="216">
        <v>3</v>
      </c>
      <c r="N20" s="213">
        <f t="shared" si="0"/>
        <v>3</v>
      </c>
    </row>
    <row r="21" spans="1:14" ht="15.75" thickBot="1" x14ac:dyDescent="0.3">
      <c r="A21" s="6">
        <v>18</v>
      </c>
      <c r="B21" s="11" t="s">
        <v>29</v>
      </c>
      <c r="C21" s="224">
        <v>7397</v>
      </c>
      <c r="D21" s="221">
        <v>28561</v>
      </c>
      <c r="E21" s="224">
        <v>9721</v>
      </c>
      <c r="F21" s="221">
        <v>29105</v>
      </c>
      <c r="G21" s="224">
        <v>11558</v>
      </c>
      <c r="H21" s="221">
        <v>42680</v>
      </c>
      <c r="I21" s="224">
        <v>9198</v>
      </c>
      <c r="J21" s="221">
        <v>20434</v>
      </c>
      <c r="K21" s="224">
        <v>14617</v>
      </c>
      <c r="L21" s="221">
        <v>7067</v>
      </c>
      <c r="M21" s="218">
        <v>14856</v>
      </c>
      <c r="N21" s="214">
        <f t="shared" si="0"/>
        <v>195194</v>
      </c>
    </row>
    <row r="22" spans="1:14" ht="15.75" thickBot="1" x14ac:dyDescent="0.3">
      <c r="A22" s="7"/>
      <c r="B22" s="19" t="s">
        <v>30</v>
      </c>
      <c r="C22" s="147">
        <v>40565</v>
      </c>
      <c r="D22" s="148">
        <v>92108</v>
      </c>
      <c r="E22" s="149">
        <v>55397</v>
      </c>
      <c r="F22" s="148">
        <v>99132</v>
      </c>
      <c r="G22" s="149">
        <v>63341</v>
      </c>
      <c r="H22" s="148">
        <v>92700</v>
      </c>
      <c r="I22" s="149">
        <v>35944</v>
      </c>
      <c r="J22" s="148">
        <v>70654</v>
      </c>
      <c r="K22" s="149">
        <v>59677</v>
      </c>
      <c r="L22" s="148">
        <v>34874</v>
      </c>
      <c r="M22" s="150">
        <v>65323</v>
      </c>
      <c r="N22" s="151">
        <f>SUM(C22:M22)</f>
        <v>709715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01" t="s">
        <v>31</v>
      </c>
      <c r="B24" s="302"/>
      <c r="C24" s="27">
        <f>C22/N22</f>
        <v>5.7156746017767698E-2</v>
      </c>
      <c r="D24" s="28">
        <f>D22/N22</f>
        <v>0.12978167292504739</v>
      </c>
      <c r="E24" s="29">
        <f>E22/N22</f>
        <v>7.8055275709263572E-2</v>
      </c>
      <c r="F24" s="28">
        <f>F22/N22</f>
        <v>0.13967860338304813</v>
      </c>
      <c r="G24" s="29">
        <f>G22/N22</f>
        <v>8.9248501158915902E-2</v>
      </c>
      <c r="H24" s="28">
        <f>H22/N22</f>
        <v>0.13061581057184926</v>
      </c>
      <c r="I24" s="29">
        <f>I22/N22</f>
        <v>5.0645681717309057E-2</v>
      </c>
      <c r="J24" s="28">
        <f>J22/N22</f>
        <v>9.9552637326250679E-2</v>
      </c>
      <c r="K24" s="29">
        <f>K22/N22</f>
        <v>8.4085865453033967E-2</v>
      </c>
      <c r="L24" s="28">
        <f>L22/N22</f>
        <v>4.9138034281366462E-2</v>
      </c>
      <c r="M24" s="30">
        <f>M22/N22</f>
        <v>9.2041171456147888E-2</v>
      </c>
      <c r="N24" s="107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07" t="s">
        <v>0</v>
      </c>
      <c r="B26" s="313" t="s">
        <v>1</v>
      </c>
      <c r="C26" s="319" t="s">
        <v>90</v>
      </c>
      <c r="D26" s="320"/>
      <c r="E26" s="320"/>
      <c r="F26" s="320"/>
      <c r="G26" s="321"/>
      <c r="H26" s="31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8"/>
      <c r="B27" s="314"/>
      <c r="C27" s="277" t="s">
        <v>11</v>
      </c>
      <c r="D27" s="186" t="s">
        <v>32</v>
      </c>
      <c r="E27" s="277" t="s">
        <v>7</v>
      </c>
      <c r="F27" s="186" t="s">
        <v>9</v>
      </c>
      <c r="G27" s="275" t="s">
        <v>4</v>
      </c>
      <c r="H27" s="318"/>
      <c r="I27" s="1"/>
      <c r="J27" s="110"/>
      <c r="K27" s="326" t="s">
        <v>33</v>
      </c>
      <c r="L27" s="327"/>
      <c r="M27" s="163">
        <f>N22</f>
        <v>709715</v>
      </c>
      <c r="N27" s="112">
        <f>M27/M29</f>
        <v>0.98137134655351932</v>
      </c>
    </row>
    <row r="28" spans="1:14" ht="15.75" thickBot="1" x14ac:dyDescent="0.3">
      <c r="A28" s="26">
        <v>19</v>
      </c>
      <c r="B28" s="109" t="s">
        <v>34</v>
      </c>
      <c r="C28" s="162">
        <v>9416</v>
      </c>
      <c r="D28" s="59">
        <v>1281</v>
      </c>
      <c r="E28" s="162">
        <v>1143</v>
      </c>
      <c r="F28" s="59">
        <v>1447</v>
      </c>
      <c r="G28" s="162">
        <v>185</v>
      </c>
      <c r="H28" s="59">
        <f>SUM(C28:G28)</f>
        <v>13472</v>
      </c>
      <c r="I28" s="1"/>
      <c r="J28" s="110"/>
      <c r="K28" s="322" t="s">
        <v>34</v>
      </c>
      <c r="L28" s="323"/>
      <c r="M28" s="162">
        <f>H28</f>
        <v>13472</v>
      </c>
      <c r="N28" s="165">
        <f>M28/M29</f>
        <v>1.8628653446480646E-2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24" t="s">
        <v>3</v>
      </c>
      <c r="L29" s="325"/>
      <c r="M29" s="166">
        <f>M27+M28</f>
        <v>723187</v>
      </c>
      <c r="N29" s="167">
        <f>M29/M29</f>
        <v>1</v>
      </c>
    </row>
    <row r="30" spans="1:14" ht="15.75" thickBot="1" x14ac:dyDescent="0.3">
      <c r="A30" s="301" t="s">
        <v>35</v>
      </c>
      <c r="B30" s="302"/>
      <c r="C30" s="27">
        <f>C28/H28</f>
        <v>0.69893111638954875</v>
      </c>
      <c r="D30" s="111">
        <f>D28/H28</f>
        <v>9.5086104513064137E-2</v>
      </c>
      <c r="E30" s="27">
        <f>E28/H28</f>
        <v>8.4842636579572445E-2</v>
      </c>
      <c r="F30" s="111">
        <f>F28/H28</f>
        <v>0.10740795724465559</v>
      </c>
      <c r="G30" s="27">
        <f>G28/H28</f>
        <v>1.3732185273159146E-2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6" max="6" width="9.140625" customWidth="1"/>
  </cols>
  <sheetData>
    <row r="1" spans="1:14" ht="31.5" customHeight="1" thickBot="1" x14ac:dyDescent="0.3">
      <c r="A1" s="176"/>
      <c r="B1" s="176"/>
      <c r="C1" s="328" t="s">
        <v>113</v>
      </c>
      <c r="D1" s="329"/>
      <c r="E1" s="329"/>
      <c r="F1" s="329"/>
      <c r="G1" s="329"/>
      <c r="H1" s="329"/>
      <c r="I1" s="329"/>
      <c r="J1" s="330"/>
      <c r="K1" s="330"/>
      <c r="L1" s="31"/>
      <c r="M1" s="31"/>
      <c r="N1" s="241" t="s">
        <v>36</v>
      </c>
    </row>
    <row r="2" spans="1:14" ht="15.75" thickBot="1" x14ac:dyDescent="0.3">
      <c r="A2" s="331" t="s">
        <v>0</v>
      </c>
      <c r="B2" s="333" t="s">
        <v>1</v>
      </c>
      <c r="C2" s="335" t="s">
        <v>2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7" t="s">
        <v>3</v>
      </c>
    </row>
    <row r="3" spans="1:14" ht="15.75" thickBot="1" x14ac:dyDescent="0.3">
      <c r="A3" s="332"/>
      <c r="B3" s="334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33" t="s">
        <v>93</v>
      </c>
      <c r="J3" s="32" t="s">
        <v>9</v>
      </c>
      <c r="K3" s="89" t="s">
        <v>10</v>
      </c>
      <c r="L3" s="24" t="s">
        <v>116</v>
      </c>
      <c r="M3" s="34" t="s">
        <v>11</v>
      </c>
      <c r="N3" s="338"/>
    </row>
    <row r="4" spans="1:14" x14ac:dyDescent="0.25">
      <c r="A4" s="36">
        <v>1</v>
      </c>
      <c r="B4" s="37" t="s">
        <v>12</v>
      </c>
      <c r="C4" s="208">
        <v>27840</v>
      </c>
      <c r="D4" s="173">
        <v>28812</v>
      </c>
      <c r="E4" s="208">
        <v>13413</v>
      </c>
      <c r="F4" s="173">
        <v>10703</v>
      </c>
      <c r="G4" s="208">
        <v>26553</v>
      </c>
      <c r="H4" s="173">
        <v>55369</v>
      </c>
      <c r="I4" s="208">
        <v>4599</v>
      </c>
      <c r="J4" s="173">
        <v>23445</v>
      </c>
      <c r="K4" s="208">
        <v>14233</v>
      </c>
      <c r="L4" s="185">
        <v>2657</v>
      </c>
      <c r="M4" s="85">
        <v>8156</v>
      </c>
      <c r="N4" s="173">
        <f t="shared" ref="N4:N21" si="0">SUM(C4:M4)</f>
        <v>215780</v>
      </c>
    </row>
    <row r="5" spans="1:14" x14ac:dyDescent="0.25">
      <c r="A5" s="38">
        <v>2</v>
      </c>
      <c r="B5" s="39" t="s">
        <v>13</v>
      </c>
      <c r="C5" s="60">
        <v>310</v>
      </c>
      <c r="D5" s="73">
        <v>11400</v>
      </c>
      <c r="E5" s="60">
        <v>330</v>
      </c>
      <c r="F5" s="39">
        <v>1271</v>
      </c>
      <c r="G5" s="60">
        <v>463</v>
      </c>
      <c r="H5" s="73">
        <v>16188</v>
      </c>
      <c r="I5" s="60">
        <v>0</v>
      </c>
      <c r="J5" s="39">
        <v>1448</v>
      </c>
      <c r="K5" s="60">
        <v>31</v>
      </c>
      <c r="L5" s="39">
        <v>0</v>
      </c>
      <c r="M5" s="70">
        <v>0</v>
      </c>
      <c r="N5" s="73">
        <f t="shared" si="0"/>
        <v>31441</v>
      </c>
    </row>
    <row r="6" spans="1:14" x14ac:dyDescent="0.25">
      <c r="A6" s="38">
        <v>3</v>
      </c>
      <c r="B6" s="39" t="s">
        <v>14</v>
      </c>
      <c r="C6" s="209">
        <v>18360</v>
      </c>
      <c r="D6" s="73">
        <v>58783</v>
      </c>
      <c r="E6" s="209">
        <v>21329</v>
      </c>
      <c r="F6" s="73">
        <v>46752</v>
      </c>
      <c r="G6" s="209">
        <v>15537</v>
      </c>
      <c r="H6" s="73">
        <v>23046</v>
      </c>
      <c r="I6" s="209">
        <v>4094</v>
      </c>
      <c r="J6" s="73">
        <v>19431</v>
      </c>
      <c r="K6" s="209">
        <v>36575</v>
      </c>
      <c r="L6" s="73">
        <v>9764</v>
      </c>
      <c r="M6" s="86">
        <v>16646</v>
      </c>
      <c r="N6" s="73">
        <f t="shared" si="0"/>
        <v>270317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7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209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70">
        <v>0</v>
      </c>
      <c r="N8" s="73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70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209">
        <v>525</v>
      </c>
      <c r="D10" s="73">
        <v>0</v>
      </c>
      <c r="E10" s="60">
        <v>165</v>
      </c>
      <c r="F10" s="39">
        <v>0</v>
      </c>
      <c r="G10" s="209">
        <v>23</v>
      </c>
      <c r="H10" s="39">
        <v>1131</v>
      </c>
      <c r="I10" s="60">
        <v>0</v>
      </c>
      <c r="J10" s="39">
        <v>65</v>
      </c>
      <c r="K10" s="209">
        <v>7</v>
      </c>
      <c r="L10" s="39">
        <v>0</v>
      </c>
      <c r="M10" s="70">
        <v>0</v>
      </c>
      <c r="N10" s="73">
        <f t="shared" si="0"/>
        <v>1916</v>
      </c>
    </row>
    <row r="11" spans="1:14" x14ac:dyDescent="0.25">
      <c r="A11" s="38">
        <v>8</v>
      </c>
      <c r="B11" s="39" t="s">
        <v>19</v>
      </c>
      <c r="C11" s="209">
        <v>3870</v>
      </c>
      <c r="D11" s="73">
        <v>2029</v>
      </c>
      <c r="E11" s="209">
        <v>41456</v>
      </c>
      <c r="F11" s="73">
        <v>8743</v>
      </c>
      <c r="G11" s="209">
        <v>397</v>
      </c>
      <c r="H11" s="73">
        <v>5048</v>
      </c>
      <c r="I11" s="209">
        <v>42</v>
      </c>
      <c r="J11" s="73">
        <v>9629</v>
      </c>
      <c r="K11" s="209">
        <v>2233</v>
      </c>
      <c r="L11" s="73">
        <v>4371</v>
      </c>
      <c r="M11" s="86">
        <v>1605</v>
      </c>
      <c r="N11" s="73">
        <f t="shared" si="0"/>
        <v>79423</v>
      </c>
    </row>
    <row r="12" spans="1:14" x14ac:dyDescent="0.25">
      <c r="A12" s="38">
        <v>9</v>
      </c>
      <c r="B12" s="39" t="s">
        <v>20</v>
      </c>
      <c r="C12" s="209">
        <v>35539</v>
      </c>
      <c r="D12" s="73">
        <v>19036</v>
      </c>
      <c r="E12" s="209">
        <v>13004</v>
      </c>
      <c r="F12" s="73">
        <v>12522</v>
      </c>
      <c r="G12" s="209">
        <v>10198</v>
      </c>
      <c r="H12" s="73">
        <v>4957</v>
      </c>
      <c r="I12" s="60">
        <v>90</v>
      </c>
      <c r="J12" s="73">
        <v>3497</v>
      </c>
      <c r="K12" s="209">
        <v>2741</v>
      </c>
      <c r="L12" s="73">
        <v>22254</v>
      </c>
      <c r="M12" s="86">
        <v>2770</v>
      </c>
      <c r="N12" s="73">
        <f t="shared" si="0"/>
        <v>126608</v>
      </c>
    </row>
    <row r="13" spans="1:14" x14ac:dyDescent="0.25">
      <c r="A13" s="38">
        <v>10</v>
      </c>
      <c r="B13" s="39" t="s">
        <v>21</v>
      </c>
      <c r="C13" s="209">
        <v>59276</v>
      </c>
      <c r="D13" s="73">
        <v>146374</v>
      </c>
      <c r="E13" s="209">
        <v>92579</v>
      </c>
      <c r="F13" s="73">
        <v>90001</v>
      </c>
      <c r="G13" s="209">
        <v>97730</v>
      </c>
      <c r="H13" s="73">
        <v>89551</v>
      </c>
      <c r="I13" s="209">
        <v>67603</v>
      </c>
      <c r="J13" s="73">
        <v>114508</v>
      </c>
      <c r="K13" s="209">
        <v>97024</v>
      </c>
      <c r="L13" s="73">
        <v>97357</v>
      </c>
      <c r="M13" s="86">
        <v>61755</v>
      </c>
      <c r="N13" s="73">
        <f t="shared" si="0"/>
        <v>1013758</v>
      </c>
    </row>
    <row r="14" spans="1:14" x14ac:dyDescent="0.25">
      <c r="A14" s="38">
        <v>11</v>
      </c>
      <c r="B14" s="39" t="s">
        <v>22</v>
      </c>
      <c r="C14" s="60">
        <v>0</v>
      </c>
      <c r="D14" s="73">
        <v>119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70">
        <v>0</v>
      </c>
      <c r="N14" s="73">
        <f t="shared" si="0"/>
        <v>119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7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209">
        <v>475</v>
      </c>
      <c r="D16" s="73">
        <v>814</v>
      </c>
      <c r="E16" s="209">
        <v>213</v>
      </c>
      <c r="F16" s="73">
        <v>6609</v>
      </c>
      <c r="G16" s="209">
        <v>1344</v>
      </c>
      <c r="H16" s="73">
        <v>165</v>
      </c>
      <c r="I16" s="60">
        <v>28</v>
      </c>
      <c r="J16" s="73">
        <v>4717</v>
      </c>
      <c r="K16" s="209">
        <v>575</v>
      </c>
      <c r="L16" s="39">
        <v>501</v>
      </c>
      <c r="M16" s="86">
        <v>0</v>
      </c>
      <c r="N16" s="73">
        <f t="shared" si="0"/>
        <v>15441</v>
      </c>
    </row>
    <row r="17" spans="1:14" x14ac:dyDescent="0.25">
      <c r="A17" s="38">
        <v>14</v>
      </c>
      <c r="B17" s="39" t="s">
        <v>25</v>
      </c>
      <c r="C17" s="60">
        <v>0</v>
      </c>
      <c r="D17" s="39">
        <v>1093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70">
        <v>0</v>
      </c>
      <c r="N17" s="39">
        <f t="shared" si="0"/>
        <v>1093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7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/>
      <c r="D19" s="39">
        <v>0</v>
      </c>
      <c r="E19" s="60">
        <v>0</v>
      </c>
      <c r="F19" s="73">
        <v>0</v>
      </c>
      <c r="G19" s="60">
        <v>0</v>
      </c>
      <c r="H19" s="39">
        <v>0</v>
      </c>
      <c r="I19" s="60">
        <v>0</v>
      </c>
      <c r="J19" s="39">
        <v>401</v>
      </c>
      <c r="K19" s="60">
        <v>0</v>
      </c>
      <c r="L19" s="39">
        <v>0</v>
      </c>
      <c r="M19" s="70">
        <v>0</v>
      </c>
      <c r="N19" s="73">
        <f t="shared" si="0"/>
        <v>401</v>
      </c>
    </row>
    <row r="20" spans="1:14" x14ac:dyDescent="0.25">
      <c r="A20" s="38">
        <v>17</v>
      </c>
      <c r="B20" s="39" t="s">
        <v>28</v>
      </c>
      <c r="C20" s="60">
        <v>26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70">
        <v>0</v>
      </c>
      <c r="N20" s="39">
        <f t="shared" si="0"/>
        <v>26</v>
      </c>
    </row>
    <row r="21" spans="1:14" ht="15.75" thickBot="1" x14ac:dyDescent="0.3">
      <c r="A21" s="41">
        <v>18</v>
      </c>
      <c r="B21" s="42" t="s">
        <v>29</v>
      </c>
      <c r="C21" s="230">
        <v>1611</v>
      </c>
      <c r="D21" s="174">
        <v>6758</v>
      </c>
      <c r="E21" s="230">
        <v>3882</v>
      </c>
      <c r="F21" s="174">
        <v>4479</v>
      </c>
      <c r="G21" s="230">
        <v>924</v>
      </c>
      <c r="H21" s="174">
        <v>3635</v>
      </c>
      <c r="I21" s="210">
        <v>680</v>
      </c>
      <c r="J21" s="174">
        <v>1474</v>
      </c>
      <c r="K21" s="230">
        <v>2171</v>
      </c>
      <c r="L21" s="42">
        <v>62</v>
      </c>
      <c r="M21" s="95">
        <v>1714</v>
      </c>
      <c r="N21" s="174">
        <f t="shared" si="0"/>
        <v>27390</v>
      </c>
    </row>
    <row r="22" spans="1:14" ht="15.75" thickBot="1" x14ac:dyDescent="0.3">
      <c r="A22" s="44"/>
      <c r="B22" s="45" t="s">
        <v>37</v>
      </c>
      <c r="C22" s="46">
        <f>SUM(C4:C21)</f>
        <v>147832</v>
      </c>
      <c r="D22" s="47">
        <f>SUM(D4:D21)</f>
        <v>275218</v>
      </c>
      <c r="E22" s="48">
        <f>SUM(E4:E21)</f>
        <v>186371</v>
      </c>
      <c r="F22" s="47">
        <f>SUM(F4:F21)</f>
        <v>181080</v>
      </c>
      <c r="G22" s="48">
        <f t="shared" ref="G22:N22" si="1">SUM(G4:G21)</f>
        <v>153169</v>
      </c>
      <c r="H22" s="47">
        <f t="shared" si="1"/>
        <v>199090</v>
      </c>
      <c r="I22" s="48">
        <f>SUM(I4:I21)</f>
        <v>77136</v>
      </c>
      <c r="J22" s="47">
        <f t="shared" si="1"/>
        <v>178615</v>
      </c>
      <c r="K22" s="146">
        <f t="shared" si="1"/>
        <v>155590</v>
      </c>
      <c r="L22" s="47">
        <f t="shared" si="1"/>
        <v>136966</v>
      </c>
      <c r="M22" s="49">
        <f t="shared" si="1"/>
        <v>92646</v>
      </c>
      <c r="N22" s="47">
        <f t="shared" si="1"/>
        <v>1783713</v>
      </c>
    </row>
    <row r="23" spans="1:14" ht="15.75" thickBot="1" x14ac:dyDescent="0.3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39" t="s">
        <v>31</v>
      </c>
      <c r="B24" s="340"/>
      <c r="C24" s="56">
        <f>C22/N22</f>
        <v>8.2878803933143952E-2</v>
      </c>
      <c r="D24" s="55">
        <f>D22/N22</f>
        <v>0.15429500149407444</v>
      </c>
      <c r="E24" s="56">
        <f>E22/N22</f>
        <v>0.10448485827036076</v>
      </c>
      <c r="F24" s="55">
        <f>F22/N22</f>
        <v>0.10151857389613687</v>
      </c>
      <c r="G24" s="257">
        <f>G22/N22</f>
        <v>8.5870877209506244E-2</v>
      </c>
      <c r="H24" s="55">
        <f>H22/N22</f>
        <v>0.11161548971162961</v>
      </c>
      <c r="I24" s="57">
        <f>I22/N22</f>
        <v>4.3244625116260295E-2</v>
      </c>
      <c r="J24" s="55">
        <f>J22/N22</f>
        <v>0.10013662511850281</v>
      </c>
      <c r="K24" s="56">
        <f>K22/N22</f>
        <v>8.722815834161661E-2</v>
      </c>
      <c r="L24" s="258">
        <f>L22/N22</f>
        <v>7.6787016745406916E-2</v>
      </c>
      <c r="M24" s="56">
        <f>M22/N22</f>
        <v>5.1939970163361479E-2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7" t="s">
        <v>0</v>
      </c>
      <c r="B26" s="313" t="s">
        <v>1</v>
      </c>
      <c r="C26" s="319" t="s">
        <v>90</v>
      </c>
      <c r="D26" s="320"/>
      <c r="E26" s="320"/>
      <c r="F26" s="320"/>
      <c r="G26" s="321"/>
      <c r="H26" s="317" t="s">
        <v>3</v>
      </c>
      <c r="I26" s="1"/>
      <c r="J26" s="264"/>
      <c r="K26" s="1"/>
      <c r="L26" s="1"/>
      <c r="M26" s="1"/>
      <c r="N26" s="1"/>
    </row>
    <row r="27" spans="1:14" ht="15.75" thickBot="1" x14ac:dyDescent="0.3">
      <c r="A27" s="308"/>
      <c r="B27" s="314"/>
      <c r="C27" s="277" t="s">
        <v>11</v>
      </c>
      <c r="D27" s="186" t="s">
        <v>32</v>
      </c>
      <c r="E27" s="277" t="s">
        <v>7</v>
      </c>
      <c r="F27" s="186" t="s">
        <v>9</v>
      </c>
      <c r="G27" s="275" t="s">
        <v>4</v>
      </c>
      <c r="H27" s="318"/>
      <c r="I27" s="1"/>
      <c r="J27" s="110"/>
      <c r="K27" s="326" t="s">
        <v>33</v>
      </c>
      <c r="L27" s="327"/>
      <c r="M27" s="163">
        <f>N22</f>
        <v>1783713</v>
      </c>
      <c r="N27" s="164">
        <f>M27/M29</f>
        <v>0.91634866717628782</v>
      </c>
    </row>
    <row r="28" spans="1:14" ht="15.75" thickBot="1" x14ac:dyDescent="0.3">
      <c r="A28" s="26">
        <v>19</v>
      </c>
      <c r="B28" s="109" t="s">
        <v>34</v>
      </c>
      <c r="C28" s="162">
        <f>71305+26</f>
        <v>71331</v>
      </c>
      <c r="D28" s="296">
        <v>66596</v>
      </c>
      <c r="E28" s="269">
        <f>18192+95</f>
        <v>18287</v>
      </c>
      <c r="F28" s="59">
        <v>6507</v>
      </c>
      <c r="G28" s="162">
        <v>110</v>
      </c>
      <c r="H28" s="59">
        <f>SUM(C28:G28)</f>
        <v>162831</v>
      </c>
      <c r="I28" s="1"/>
      <c r="J28" s="110"/>
      <c r="K28" s="322" t="s">
        <v>34</v>
      </c>
      <c r="L28" s="323"/>
      <c r="M28" s="162">
        <f>H28</f>
        <v>162831</v>
      </c>
      <c r="N28" s="165">
        <f>M28/M29</f>
        <v>8.3651332823712177E-2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24" t="s">
        <v>3</v>
      </c>
      <c r="L29" s="325"/>
      <c r="M29" s="166">
        <f>M27+M28</f>
        <v>1946544</v>
      </c>
      <c r="N29" s="167">
        <f>M29/M29</f>
        <v>1</v>
      </c>
    </row>
    <row r="30" spans="1:14" ht="15.75" thickBot="1" x14ac:dyDescent="0.3">
      <c r="A30" s="301" t="s">
        <v>35</v>
      </c>
      <c r="B30" s="302"/>
      <c r="C30" s="27">
        <f>C28/H28</f>
        <v>0.4380676898133648</v>
      </c>
      <c r="D30" s="111">
        <f>D28/H28</f>
        <v>0.40898846042829684</v>
      </c>
      <c r="E30" s="27">
        <f>E28/H28</f>
        <v>0.11230662465992348</v>
      </c>
      <c r="F30" s="111">
        <f>F28/H28</f>
        <v>3.9961678058846289E-2</v>
      </c>
      <c r="G30" s="27">
        <f>G28/H28</f>
        <v>6.7554703956863252E-4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  <mergeCell ref="C1:K1"/>
    <mergeCell ref="A2:A3"/>
    <mergeCell ref="B2:B3"/>
    <mergeCell ref="C2:M2"/>
    <mergeCell ref="N2:N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76"/>
      <c r="B1" s="176"/>
      <c r="C1" s="328" t="s">
        <v>112</v>
      </c>
      <c r="D1" s="329"/>
      <c r="E1" s="329"/>
      <c r="F1" s="329"/>
      <c r="G1" s="329"/>
      <c r="H1" s="329"/>
      <c r="I1" s="329"/>
      <c r="J1" s="330"/>
      <c r="K1" s="330"/>
      <c r="L1" s="31"/>
      <c r="M1" s="31"/>
      <c r="N1" s="31"/>
    </row>
    <row r="2" spans="1:14" ht="15.75" thickBot="1" x14ac:dyDescent="0.3">
      <c r="A2" s="331" t="s">
        <v>0</v>
      </c>
      <c r="B2" s="333" t="s">
        <v>1</v>
      </c>
      <c r="C2" s="341" t="s">
        <v>2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37" t="s">
        <v>3</v>
      </c>
    </row>
    <row r="3" spans="1:14" ht="15.75" thickBot="1" x14ac:dyDescent="0.3">
      <c r="A3" s="332"/>
      <c r="B3" s="334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33" t="s">
        <v>93</v>
      </c>
      <c r="J3" s="32" t="s">
        <v>9</v>
      </c>
      <c r="K3" s="90" t="s">
        <v>10</v>
      </c>
      <c r="L3" s="276" t="s">
        <v>116</v>
      </c>
      <c r="M3" s="33" t="s">
        <v>11</v>
      </c>
      <c r="N3" s="338"/>
    </row>
    <row r="4" spans="1:14" x14ac:dyDescent="0.25">
      <c r="A4" s="36">
        <v>1</v>
      </c>
      <c r="B4" s="37" t="s">
        <v>12</v>
      </c>
      <c r="C4" s="208">
        <v>529</v>
      </c>
      <c r="D4" s="173">
        <v>828</v>
      </c>
      <c r="E4" s="211">
        <v>271</v>
      </c>
      <c r="F4" s="231">
        <v>382</v>
      </c>
      <c r="G4" s="211">
        <v>389</v>
      </c>
      <c r="H4" s="173">
        <v>962</v>
      </c>
      <c r="I4" s="211">
        <v>109</v>
      </c>
      <c r="J4" s="231">
        <v>362</v>
      </c>
      <c r="K4" s="211">
        <v>341</v>
      </c>
      <c r="L4" s="231">
        <v>58</v>
      </c>
      <c r="M4" s="211">
        <v>266</v>
      </c>
      <c r="N4" s="173">
        <f t="shared" ref="N4:N21" si="0">SUM(C4:M4)</f>
        <v>4497</v>
      </c>
    </row>
    <row r="5" spans="1:14" x14ac:dyDescent="0.25">
      <c r="A5" s="38">
        <v>2</v>
      </c>
      <c r="B5" s="39" t="s">
        <v>13</v>
      </c>
      <c r="C5" s="60">
        <v>1</v>
      </c>
      <c r="D5" s="39">
        <v>1648</v>
      </c>
      <c r="E5" s="60">
        <v>9</v>
      </c>
      <c r="F5" s="39">
        <v>91</v>
      </c>
      <c r="G5" s="60">
        <v>54</v>
      </c>
      <c r="H5" s="73">
        <v>2488</v>
      </c>
      <c r="I5" s="60">
        <v>0</v>
      </c>
      <c r="J5" s="39">
        <v>111</v>
      </c>
      <c r="K5" s="60">
        <v>1</v>
      </c>
      <c r="L5" s="39">
        <v>0</v>
      </c>
      <c r="M5" s="60">
        <v>0</v>
      </c>
      <c r="N5" s="73">
        <f t="shared" si="0"/>
        <v>4403</v>
      </c>
    </row>
    <row r="6" spans="1:14" x14ac:dyDescent="0.25">
      <c r="A6" s="38">
        <v>3</v>
      </c>
      <c r="B6" s="39" t="s">
        <v>14</v>
      </c>
      <c r="C6" s="209">
        <v>287</v>
      </c>
      <c r="D6" s="73">
        <v>763</v>
      </c>
      <c r="E6" s="60">
        <v>346</v>
      </c>
      <c r="F6" s="73">
        <v>693</v>
      </c>
      <c r="G6" s="60">
        <v>289</v>
      </c>
      <c r="H6" s="39">
        <v>412</v>
      </c>
      <c r="I6" s="60">
        <v>78</v>
      </c>
      <c r="J6" s="39">
        <v>421</v>
      </c>
      <c r="K6" s="60">
        <v>433</v>
      </c>
      <c r="L6" s="39">
        <v>258</v>
      </c>
      <c r="M6" s="60">
        <v>194</v>
      </c>
      <c r="N6" s="73">
        <f t="shared" si="0"/>
        <v>4174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6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60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60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60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0">
        <v>9</v>
      </c>
      <c r="D10" s="39">
        <v>0</v>
      </c>
      <c r="E10" s="60">
        <v>15</v>
      </c>
      <c r="F10" s="39">
        <v>0</v>
      </c>
      <c r="G10" s="60">
        <v>1</v>
      </c>
      <c r="H10" s="39">
        <v>3</v>
      </c>
      <c r="I10" s="60">
        <v>0</v>
      </c>
      <c r="J10" s="39">
        <v>5</v>
      </c>
      <c r="K10" s="60">
        <v>1</v>
      </c>
      <c r="L10" s="39">
        <v>0</v>
      </c>
      <c r="M10" s="60">
        <v>0</v>
      </c>
      <c r="N10" s="39">
        <f t="shared" si="0"/>
        <v>34</v>
      </c>
    </row>
    <row r="11" spans="1:14" x14ac:dyDescent="0.25">
      <c r="A11" s="38">
        <v>8</v>
      </c>
      <c r="B11" s="39" t="s">
        <v>19</v>
      </c>
      <c r="C11" s="60">
        <v>32</v>
      </c>
      <c r="D11" s="39">
        <v>14</v>
      </c>
      <c r="E11" s="60">
        <v>239</v>
      </c>
      <c r="F11" s="39">
        <v>74</v>
      </c>
      <c r="G11" s="60">
        <v>14</v>
      </c>
      <c r="H11" s="39">
        <v>106</v>
      </c>
      <c r="I11" s="60">
        <v>4</v>
      </c>
      <c r="J11" s="39">
        <v>10</v>
      </c>
      <c r="K11" s="60">
        <v>30</v>
      </c>
      <c r="L11" s="39">
        <v>25</v>
      </c>
      <c r="M11" s="60">
        <v>17</v>
      </c>
      <c r="N11" s="39">
        <f t="shared" si="0"/>
        <v>565</v>
      </c>
    </row>
    <row r="12" spans="1:14" x14ac:dyDescent="0.25">
      <c r="A12" s="38">
        <v>9</v>
      </c>
      <c r="B12" s="39" t="s">
        <v>20</v>
      </c>
      <c r="C12" s="209">
        <v>812</v>
      </c>
      <c r="D12" s="73">
        <v>785</v>
      </c>
      <c r="E12" s="60">
        <v>420</v>
      </c>
      <c r="F12" s="39">
        <v>297</v>
      </c>
      <c r="G12" s="60">
        <v>182</v>
      </c>
      <c r="H12" s="39">
        <v>273</v>
      </c>
      <c r="I12" s="60">
        <v>9</v>
      </c>
      <c r="J12" s="39">
        <v>100</v>
      </c>
      <c r="K12" s="60">
        <v>118</v>
      </c>
      <c r="L12" s="39">
        <v>172</v>
      </c>
      <c r="M12" s="60">
        <v>81</v>
      </c>
      <c r="N12" s="73">
        <f t="shared" si="0"/>
        <v>3249</v>
      </c>
    </row>
    <row r="13" spans="1:14" x14ac:dyDescent="0.25">
      <c r="A13" s="38">
        <v>10</v>
      </c>
      <c r="B13" s="39" t="s">
        <v>21</v>
      </c>
      <c r="C13" s="209">
        <v>812</v>
      </c>
      <c r="D13" s="73">
        <v>1922</v>
      </c>
      <c r="E13" s="209">
        <v>1290</v>
      </c>
      <c r="F13" s="73">
        <v>1233</v>
      </c>
      <c r="G13" s="209">
        <v>1598</v>
      </c>
      <c r="H13" s="73">
        <v>1260</v>
      </c>
      <c r="I13" s="209">
        <v>943</v>
      </c>
      <c r="J13" s="73">
        <v>1507</v>
      </c>
      <c r="K13" s="209">
        <v>1309</v>
      </c>
      <c r="L13" s="73">
        <v>1167</v>
      </c>
      <c r="M13" s="209">
        <v>931</v>
      </c>
      <c r="N13" s="73">
        <f t="shared" si="0"/>
        <v>13972</v>
      </c>
    </row>
    <row r="14" spans="1:14" x14ac:dyDescent="0.25">
      <c r="A14" s="38">
        <v>11</v>
      </c>
      <c r="B14" s="39" t="s">
        <v>22</v>
      </c>
      <c r="C14" s="60">
        <v>0</v>
      </c>
      <c r="D14" s="39">
        <v>0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0">
        <v>43</v>
      </c>
      <c r="D16" s="39">
        <v>9</v>
      </c>
      <c r="E16" s="60">
        <v>11</v>
      </c>
      <c r="F16" s="39">
        <v>14</v>
      </c>
      <c r="G16" s="60">
        <v>13</v>
      </c>
      <c r="H16" s="39">
        <v>11</v>
      </c>
      <c r="I16" s="60">
        <v>1</v>
      </c>
      <c r="J16" s="39">
        <v>9</v>
      </c>
      <c r="K16" s="60">
        <v>19</v>
      </c>
      <c r="L16" s="39">
        <v>4</v>
      </c>
      <c r="M16" s="60">
        <v>0</v>
      </c>
      <c r="N16" s="39">
        <f t="shared" si="0"/>
        <v>134</v>
      </c>
    </row>
    <row r="17" spans="1:14" x14ac:dyDescent="0.25">
      <c r="A17" s="38">
        <v>14</v>
      </c>
      <c r="B17" s="39" t="s">
        <v>25</v>
      </c>
      <c r="C17" s="60">
        <v>0</v>
      </c>
      <c r="D17" s="39">
        <v>1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 t="shared" si="0"/>
        <v>1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19</v>
      </c>
      <c r="D19" s="39">
        <v>0</v>
      </c>
      <c r="E19" s="60">
        <v>0</v>
      </c>
      <c r="F19" s="39">
        <v>0</v>
      </c>
      <c r="G19" s="60">
        <v>0</v>
      </c>
      <c r="H19" s="39">
        <v>0</v>
      </c>
      <c r="I19" s="60">
        <v>0</v>
      </c>
      <c r="J19" s="39">
        <v>1</v>
      </c>
      <c r="K19" s="60">
        <v>0</v>
      </c>
      <c r="L19" s="39">
        <v>0</v>
      </c>
      <c r="M19" s="60">
        <v>0</v>
      </c>
      <c r="N19" s="39">
        <f t="shared" si="0"/>
        <v>20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6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10">
        <v>50</v>
      </c>
      <c r="D21" s="42">
        <v>274</v>
      </c>
      <c r="E21" s="210">
        <v>131</v>
      </c>
      <c r="F21" s="42">
        <v>186</v>
      </c>
      <c r="G21" s="210">
        <v>42</v>
      </c>
      <c r="H21" s="42">
        <v>258</v>
      </c>
      <c r="I21" s="210">
        <v>13</v>
      </c>
      <c r="J21" s="42">
        <v>52</v>
      </c>
      <c r="K21" s="210">
        <v>150</v>
      </c>
      <c r="L21" s="174">
        <v>10</v>
      </c>
      <c r="M21" s="210">
        <v>99</v>
      </c>
      <c r="N21" s="174">
        <f t="shared" si="0"/>
        <v>1265</v>
      </c>
    </row>
    <row r="22" spans="1:14" ht="15.75" thickBot="1" x14ac:dyDescent="0.3">
      <c r="A22" s="44"/>
      <c r="B22" s="45" t="s">
        <v>3</v>
      </c>
      <c r="C22" s="46">
        <f>SUM(C4:C21)</f>
        <v>2594</v>
      </c>
      <c r="D22" s="61">
        <f>SUM(D4:D21)</f>
        <v>6244</v>
      </c>
      <c r="E22" s="96">
        <f t="shared" ref="E22:N22" si="1">SUM(E4:E21)</f>
        <v>2732</v>
      </c>
      <c r="F22" s="47">
        <f t="shared" si="1"/>
        <v>2970</v>
      </c>
      <c r="G22" s="48">
        <f t="shared" si="1"/>
        <v>2582</v>
      </c>
      <c r="H22" s="47">
        <f t="shared" si="1"/>
        <v>5773</v>
      </c>
      <c r="I22" s="48">
        <f t="shared" si="1"/>
        <v>1157</v>
      </c>
      <c r="J22" s="47">
        <f t="shared" si="1"/>
        <v>2578</v>
      </c>
      <c r="K22" s="48">
        <f t="shared" si="1"/>
        <v>2402</v>
      </c>
      <c r="L22" s="47">
        <f t="shared" si="1"/>
        <v>1694</v>
      </c>
      <c r="M22" s="48">
        <f t="shared" si="1"/>
        <v>1588</v>
      </c>
      <c r="N22" s="47">
        <f t="shared" si="1"/>
        <v>32314</v>
      </c>
    </row>
    <row r="23" spans="1:14" ht="15.75" thickBot="1" x14ac:dyDescent="0.3">
      <c r="A23" s="51"/>
      <c r="B23" s="52"/>
      <c r="C23" s="54"/>
      <c r="D23" s="79"/>
      <c r="E23" s="79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39" t="s">
        <v>31</v>
      </c>
      <c r="B24" s="340"/>
      <c r="C24" s="56">
        <f>C22/N22</f>
        <v>8.0274803490747046E-2</v>
      </c>
      <c r="D24" s="55">
        <f>D22/N22</f>
        <v>0.19322894101627777</v>
      </c>
      <c r="E24" s="56">
        <f>E22/N22</f>
        <v>8.4545398279383552E-2</v>
      </c>
      <c r="F24" s="55">
        <f>F22/N22</f>
        <v>9.1910626972829118E-2</v>
      </c>
      <c r="G24" s="56">
        <f>G22/N22</f>
        <v>7.9903447422169954E-2</v>
      </c>
      <c r="H24" s="55">
        <f>H22/N22</f>
        <v>0.17865321532462711</v>
      </c>
      <c r="I24" s="56">
        <f>I22/N22</f>
        <v>3.580491427864084E-2</v>
      </c>
      <c r="J24" s="55">
        <f>J22/N22</f>
        <v>7.97796620659776E-2</v>
      </c>
      <c r="K24" s="56">
        <f>K22/N22</f>
        <v>7.4333106393513648E-2</v>
      </c>
      <c r="L24" s="55">
        <f>L22/N22</f>
        <v>5.2423098347465495E-2</v>
      </c>
      <c r="M24" s="57">
        <f>M22/N22</f>
        <v>4.9142786408367889E-2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7" t="s">
        <v>0</v>
      </c>
      <c r="B26" s="313" t="s">
        <v>1</v>
      </c>
      <c r="C26" s="319" t="s">
        <v>90</v>
      </c>
      <c r="D26" s="320"/>
      <c r="E26" s="320"/>
      <c r="F26" s="320"/>
      <c r="G26" s="321"/>
      <c r="H26" s="31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8"/>
      <c r="B27" s="314"/>
      <c r="C27" s="277" t="s">
        <v>11</v>
      </c>
      <c r="D27" s="186" t="s">
        <v>32</v>
      </c>
      <c r="E27" s="277" t="s">
        <v>7</v>
      </c>
      <c r="F27" s="186" t="s">
        <v>9</v>
      </c>
      <c r="G27" s="275" t="s">
        <v>4</v>
      </c>
      <c r="H27" s="318"/>
      <c r="I27" s="1"/>
      <c r="J27" s="110"/>
      <c r="K27" s="297" t="s">
        <v>33</v>
      </c>
      <c r="L27" s="298"/>
      <c r="M27" s="292">
        <f>N22</f>
        <v>32314</v>
      </c>
      <c r="N27" s="293">
        <f>M27/M29</f>
        <v>0.95975526448661974</v>
      </c>
    </row>
    <row r="28" spans="1:14" ht="15.75" thickBot="1" x14ac:dyDescent="0.3">
      <c r="A28" s="26">
        <v>19</v>
      </c>
      <c r="B28" s="109" t="s">
        <v>34</v>
      </c>
      <c r="C28" s="162">
        <v>719</v>
      </c>
      <c r="D28" s="59">
        <v>397</v>
      </c>
      <c r="E28" s="268">
        <v>133</v>
      </c>
      <c r="F28" s="168">
        <v>104</v>
      </c>
      <c r="G28" s="162">
        <v>2</v>
      </c>
      <c r="H28" s="59">
        <f>SUM(C28:G28)</f>
        <v>1355</v>
      </c>
      <c r="I28" s="1"/>
      <c r="J28" s="110"/>
      <c r="K28" s="297" t="s">
        <v>34</v>
      </c>
      <c r="L28" s="298"/>
      <c r="M28" s="242">
        <f>H28</f>
        <v>1355</v>
      </c>
      <c r="N28" s="294">
        <f>M28/M29</f>
        <v>4.0244735513380259E-2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7" t="s">
        <v>3</v>
      </c>
      <c r="L29" s="298"/>
      <c r="M29" s="243">
        <f>M27+M28</f>
        <v>33669</v>
      </c>
      <c r="N29" s="295">
        <f>M29/M29</f>
        <v>1</v>
      </c>
    </row>
    <row r="30" spans="1:14" ht="15.75" thickBot="1" x14ac:dyDescent="0.3">
      <c r="A30" s="301" t="s">
        <v>35</v>
      </c>
      <c r="B30" s="302"/>
      <c r="C30" s="27">
        <f>C28/H28</f>
        <v>0.53062730627306276</v>
      </c>
      <c r="D30" s="111">
        <f>D28/H28</f>
        <v>0.29298892988929887</v>
      </c>
      <c r="E30" s="27">
        <f>E28/H28</f>
        <v>9.8154981549815501E-2</v>
      </c>
      <c r="F30" s="111">
        <f>F28/H28</f>
        <v>7.6752767527675278E-2</v>
      </c>
      <c r="G30" s="27">
        <f>G28/H28</f>
        <v>1.4760147601476014E-3</v>
      </c>
      <c r="H30" s="111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65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76"/>
      <c r="B1" s="176"/>
      <c r="C1" s="343" t="s">
        <v>111</v>
      </c>
      <c r="D1" s="344"/>
      <c r="E1" s="344"/>
      <c r="F1" s="344"/>
      <c r="G1" s="344"/>
      <c r="H1" s="344"/>
      <c r="I1" s="344"/>
      <c r="J1" s="31"/>
      <c r="K1" s="31"/>
      <c r="L1" s="31"/>
      <c r="M1" s="31"/>
      <c r="N1" s="31"/>
    </row>
    <row r="2" spans="1:14" ht="15.75" thickBot="1" x14ac:dyDescent="0.3">
      <c r="A2" s="331" t="s">
        <v>0</v>
      </c>
      <c r="B2" s="333" t="s">
        <v>1</v>
      </c>
      <c r="C2" s="345" t="s">
        <v>2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37" t="s">
        <v>3</v>
      </c>
    </row>
    <row r="3" spans="1:14" ht="15.75" thickBot="1" x14ac:dyDescent="0.3">
      <c r="A3" s="332"/>
      <c r="B3" s="334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93</v>
      </c>
      <c r="J3" s="32" t="s">
        <v>9</v>
      </c>
      <c r="K3" s="88" t="s">
        <v>10</v>
      </c>
      <c r="L3" s="276" t="s">
        <v>116</v>
      </c>
      <c r="M3" s="63" t="s">
        <v>11</v>
      </c>
      <c r="N3" s="338"/>
    </row>
    <row r="4" spans="1:14" x14ac:dyDescent="0.25">
      <c r="A4" s="36">
        <v>1</v>
      </c>
      <c r="B4" s="37" t="s">
        <v>12</v>
      </c>
      <c r="C4" s="204">
        <v>180</v>
      </c>
      <c r="D4" s="206">
        <v>394</v>
      </c>
      <c r="E4" s="207">
        <v>90</v>
      </c>
      <c r="F4" s="206">
        <v>363</v>
      </c>
      <c r="G4" s="204">
        <v>34</v>
      </c>
      <c r="H4" s="206">
        <v>335</v>
      </c>
      <c r="I4" s="204">
        <v>55</v>
      </c>
      <c r="J4" s="37">
        <v>225</v>
      </c>
      <c r="K4" s="204">
        <v>140</v>
      </c>
      <c r="L4" s="206">
        <v>29</v>
      </c>
      <c r="M4" s="204">
        <v>125</v>
      </c>
      <c r="N4" s="173">
        <f t="shared" ref="N4:N20" si="0">SUM(C4:M4)</f>
        <v>1970</v>
      </c>
    </row>
    <row r="5" spans="1:14" x14ac:dyDescent="0.25">
      <c r="A5" s="38">
        <v>2</v>
      </c>
      <c r="B5" s="39" t="s">
        <v>13</v>
      </c>
      <c r="C5" s="64">
        <v>0</v>
      </c>
      <c r="D5" s="71">
        <v>189</v>
      </c>
      <c r="E5" s="64">
        <v>0</v>
      </c>
      <c r="F5" s="71">
        <v>66</v>
      </c>
      <c r="G5" s="64">
        <v>0</v>
      </c>
      <c r="H5" s="71">
        <v>265</v>
      </c>
      <c r="I5" s="64">
        <v>0</v>
      </c>
      <c r="J5" s="39">
        <v>37</v>
      </c>
      <c r="K5" s="64">
        <v>0</v>
      </c>
      <c r="L5" s="71">
        <v>0</v>
      </c>
      <c r="M5" s="64">
        <v>0</v>
      </c>
      <c r="N5" s="39">
        <f t="shared" si="0"/>
        <v>557</v>
      </c>
    </row>
    <row r="6" spans="1:14" x14ac:dyDescent="0.25">
      <c r="A6" s="38">
        <v>3</v>
      </c>
      <c r="B6" s="39" t="s">
        <v>14</v>
      </c>
      <c r="C6" s="64">
        <v>120</v>
      </c>
      <c r="D6" s="71">
        <v>387</v>
      </c>
      <c r="E6" s="171">
        <v>160</v>
      </c>
      <c r="F6" s="71">
        <v>330</v>
      </c>
      <c r="G6" s="64">
        <v>34</v>
      </c>
      <c r="H6" s="71">
        <v>397</v>
      </c>
      <c r="I6" s="64">
        <v>76</v>
      </c>
      <c r="J6" s="39">
        <v>318</v>
      </c>
      <c r="K6" s="64">
        <v>208</v>
      </c>
      <c r="L6" s="71">
        <v>50</v>
      </c>
      <c r="M6" s="64">
        <v>138</v>
      </c>
      <c r="N6" s="73">
        <f>SUM(C6:M6)</f>
        <v>2218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40">
        <v>0</v>
      </c>
      <c r="I7" s="64">
        <v>0</v>
      </c>
      <c r="J7" s="39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71">
        <v>0</v>
      </c>
      <c r="E8" s="64">
        <v>0</v>
      </c>
      <c r="F8" s="71">
        <v>0</v>
      </c>
      <c r="G8" s="64">
        <v>0</v>
      </c>
      <c r="H8" s="40">
        <v>0</v>
      </c>
      <c r="I8" s="64">
        <v>0</v>
      </c>
      <c r="J8" s="39">
        <v>0</v>
      </c>
      <c r="K8" s="64">
        <v>0</v>
      </c>
      <c r="L8" s="71">
        <v>0</v>
      </c>
      <c r="M8" s="64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4">
        <v>0</v>
      </c>
      <c r="D9" s="71">
        <v>0</v>
      </c>
      <c r="E9" s="64">
        <v>0</v>
      </c>
      <c r="F9" s="71">
        <v>0</v>
      </c>
      <c r="G9" s="64">
        <v>0</v>
      </c>
      <c r="H9" s="71">
        <v>0</v>
      </c>
      <c r="I9" s="64">
        <v>0</v>
      </c>
      <c r="J9" s="39">
        <v>0</v>
      </c>
      <c r="K9" s="64">
        <v>0</v>
      </c>
      <c r="L9" s="71">
        <v>0</v>
      </c>
      <c r="M9" s="64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4">
        <v>1</v>
      </c>
      <c r="D10" s="71">
        <v>0</v>
      </c>
      <c r="E10" s="171">
        <v>1</v>
      </c>
      <c r="F10" s="71">
        <v>0</v>
      </c>
      <c r="G10" s="64">
        <v>0</v>
      </c>
      <c r="H10" s="71">
        <v>0</v>
      </c>
      <c r="I10" s="64">
        <v>0</v>
      </c>
      <c r="J10" s="39">
        <v>3</v>
      </c>
      <c r="K10" s="64">
        <v>0</v>
      </c>
      <c r="L10" s="71">
        <v>0</v>
      </c>
      <c r="M10" s="64">
        <v>0</v>
      </c>
      <c r="N10" s="39">
        <f t="shared" si="0"/>
        <v>5</v>
      </c>
    </row>
    <row r="11" spans="1:14" x14ac:dyDescent="0.25">
      <c r="A11" s="38">
        <v>8</v>
      </c>
      <c r="B11" s="39" t="s">
        <v>19</v>
      </c>
      <c r="C11" s="64">
        <v>20</v>
      </c>
      <c r="D11" s="71">
        <v>20</v>
      </c>
      <c r="E11" s="171">
        <v>53</v>
      </c>
      <c r="F11" s="71">
        <v>73</v>
      </c>
      <c r="G11" s="64">
        <v>3</v>
      </c>
      <c r="H11" s="71">
        <v>78</v>
      </c>
      <c r="I11" s="64">
        <v>4</v>
      </c>
      <c r="J11" s="39">
        <v>32</v>
      </c>
      <c r="K11" s="64">
        <v>28</v>
      </c>
      <c r="L11" s="71">
        <v>62</v>
      </c>
      <c r="M11" s="64">
        <v>20</v>
      </c>
      <c r="N11" s="39">
        <f t="shared" si="0"/>
        <v>393</v>
      </c>
    </row>
    <row r="12" spans="1:14" x14ac:dyDescent="0.25">
      <c r="A12" s="38">
        <v>9</v>
      </c>
      <c r="B12" s="39" t="s">
        <v>20</v>
      </c>
      <c r="C12" s="64">
        <v>232</v>
      </c>
      <c r="D12" s="67">
        <v>884</v>
      </c>
      <c r="E12" s="64">
        <v>180</v>
      </c>
      <c r="F12" s="71">
        <v>249</v>
      </c>
      <c r="G12" s="64">
        <v>31</v>
      </c>
      <c r="H12" s="71">
        <v>193</v>
      </c>
      <c r="I12" s="64">
        <v>18</v>
      </c>
      <c r="J12" s="39">
        <v>216</v>
      </c>
      <c r="K12" s="64">
        <v>85</v>
      </c>
      <c r="L12" s="71">
        <v>76</v>
      </c>
      <c r="M12" s="64">
        <v>60</v>
      </c>
      <c r="N12" s="73">
        <f t="shared" si="0"/>
        <v>2224</v>
      </c>
    </row>
    <row r="13" spans="1:14" x14ac:dyDescent="0.25">
      <c r="A13" s="38">
        <v>10</v>
      </c>
      <c r="B13" s="39" t="s">
        <v>21</v>
      </c>
      <c r="C13" s="64">
        <v>487</v>
      </c>
      <c r="D13" s="67">
        <v>1030</v>
      </c>
      <c r="E13" s="171">
        <v>1004</v>
      </c>
      <c r="F13" s="67">
        <v>972</v>
      </c>
      <c r="G13" s="64">
        <v>416</v>
      </c>
      <c r="H13" s="67">
        <v>1393</v>
      </c>
      <c r="I13" s="171">
        <v>1260</v>
      </c>
      <c r="J13" s="73">
        <v>1286</v>
      </c>
      <c r="K13" s="171">
        <v>938</v>
      </c>
      <c r="L13" s="67">
        <v>663</v>
      </c>
      <c r="M13" s="171">
        <v>722</v>
      </c>
      <c r="N13" s="73">
        <f t="shared" si="0"/>
        <v>10171</v>
      </c>
    </row>
    <row r="14" spans="1:14" x14ac:dyDescent="0.25">
      <c r="A14" s="38">
        <v>11</v>
      </c>
      <c r="B14" s="39" t="s">
        <v>22</v>
      </c>
      <c r="C14" s="64">
        <v>0</v>
      </c>
      <c r="D14" s="71">
        <v>4</v>
      </c>
      <c r="E14" s="64">
        <v>0</v>
      </c>
      <c r="F14" s="71">
        <v>0</v>
      </c>
      <c r="G14" s="64">
        <v>0</v>
      </c>
      <c r="H14" s="40">
        <v>0</v>
      </c>
      <c r="I14" s="64">
        <v>0</v>
      </c>
      <c r="J14" s="39">
        <v>0</v>
      </c>
      <c r="K14" s="64">
        <v>0</v>
      </c>
      <c r="L14" s="71">
        <v>0</v>
      </c>
      <c r="M14" s="64">
        <v>0</v>
      </c>
      <c r="N14" s="39">
        <f t="shared" si="0"/>
        <v>4</v>
      </c>
    </row>
    <row r="15" spans="1:14" x14ac:dyDescent="0.25">
      <c r="A15" s="38">
        <v>12</v>
      </c>
      <c r="B15" s="39" t="s">
        <v>23</v>
      </c>
      <c r="C15" s="64">
        <v>0</v>
      </c>
      <c r="D15" s="71">
        <v>0</v>
      </c>
      <c r="E15" s="64">
        <v>0</v>
      </c>
      <c r="F15" s="71">
        <v>0</v>
      </c>
      <c r="G15" s="64">
        <v>0</v>
      </c>
      <c r="H15" s="40">
        <v>0</v>
      </c>
      <c r="I15" s="64">
        <v>0</v>
      </c>
      <c r="J15" s="39">
        <v>0</v>
      </c>
      <c r="K15" s="64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4">
        <v>24</v>
      </c>
      <c r="D16" s="71">
        <v>19</v>
      </c>
      <c r="E16" s="64">
        <v>22</v>
      </c>
      <c r="F16" s="71">
        <v>18</v>
      </c>
      <c r="G16" s="64">
        <v>5</v>
      </c>
      <c r="H16" s="71">
        <v>17</v>
      </c>
      <c r="I16" s="64"/>
      <c r="J16" s="39">
        <v>26</v>
      </c>
      <c r="K16" s="64">
        <v>15</v>
      </c>
      <c r="L16" s="71">
        <v>6</v>
      </c>
      <c r="M16" s="64">
        <v>3</v>
      </c>
      <c r="N16" s="39">
        <f t="shared" si="0"/>
        <v>155</v>
      </c>
    </row>
    <row r="17" spans="1:14" x14ac:dyDescent="0.25">
      <c r="A17" s="38">
        <v>14</v>
      </c>
      <c r="B17" s="39" t="s">
        <v>25</v>
      </c>
      <c r="C17" s="64">
        <v>0</v>
      </c>
      <c r="D17" s="71">
        <v>1</v>
      </c>
      <c r="E17" s="64">
        <v>0</v>
      </c>
      <c r="F17" s="71">
        <v>0</v>
      </c>
      <c r="G17" s="64">
        <v>0</v>
      </c>
      <c r="H17" s="40">
        <v>0</v>
      </c>
      <c r="I17" s="64">
        <v>0</v>
      </c>
      <c r="J17" s="39">
        <v>0</v>
      </c>
      <c r="K17" s="64">
        <v>0</v>
      </c>
      <c r="L17" s="71">
        <v>0</v>
      </c>
      <c r="M17" s="64">
        <v>0</v>
      </c>
      <c r="N17" s="39">
        <f t="shared" si="0"/>
        <v>1</v>
      </c>
    </row>
    <row r="18" spans="1:14" x14ac:dyDescent="0.25">
      <c r="A18" s="38">
        <v>15</v>
      </c>
      <c r="B18" s="39" t="s">
        <v>26</v>
      </c>
      <c r="C18" s="64">
        <v>3</v>
      </c>
      <c r="D18" s="71">
        <v>0</v>
      </c>
      <c r="E18" s="64">
        <v>0</v>
      </c>
      <c r="F18" s="71">
        <v>0</v>
      </c>
      <c r="G18" s="64">
        <v>0</v>
      </c>
      <c r="H18" s="40">
        <v>0</v>
      </c>
      <c r="I18" s="64">
        <v>0</v>
      </c>
      <c r="J18" s="39">
        <v>0</v>
      </c>
      <c r="K18" s="64">
        <v>0</v>
      </c>
      <c r="L18" s="71">
        <v>0</v>
      </c>
      <c r="M18" s="64">
        <v>0</v>
      </c>
      <c r="N18" s="39">
        <f t="shared" si="0"/>
        <v>3</v>
      </c>
    </row>
    <row r="19" spans="1:14" x14ac:dyDescent="0.25">
      <c r="A19" s="38">
        <v>16</v>
      </c>
      <c r="B19" s="39" t="s">
        <v>27</v>
      </c>
      <c r="C19" s="64">
        <v>1</v>
      </c>
      <c r="D19" s="71">
        <v>0</v>
      </c>
      <c r="E19" s="64">
        <v>1</v>
      </c>
      <c r="F19" s="71">
        <v>0</v>
      </c>
      <c r="G19" s="64">
        <v>0</v>
      </c>
      <c r="H19" s="40">
        <v>0</v>
      </c>
      <c r="I19" s="64">
        <v>0</v>
      </c>
      <c r="J19" s="39">
        <v>2</v>
      </c>
      <c r="K19" s="64">
        <v>0</v>
      </c>
      <c r="L19" s="71">
        <v>0</v>
      </c>
      <c r="M19" s="64">
        <v>0</v>
      </c>
      <c r="N19" s="39">
        <f t="shared" si="0"/>
        <v>4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40">
        <v>0</v>
      </c>
      <c r="I20" s="64">
        <v>0</v>
      </c>
      <c r="J20" s="39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5">
        <v>36</v>
      </c>
      <c r="D21" s="180">
        <v>243</v>
      </c>
      <c r="E21" s="205">
        <v>70</v>
      </c>
      <c r="F21" s="180">
        <v>293</v>
      </c>
      <c r="G21" s="271">
        <v>3</v>
      </c>
      <c r="H21" s="43">
        <v>244</v>
      </c>
      <c r="I21" s="205">
        <v>13</v>
      </c>
      <c r="J21" s="42">
        <v>40</v>
      </c>
      <c r="K21" s="205">
        <v>82</v>
      </c>
      <c r="L21" s="180">
        <v>12</v>
      </c>
      <c r="M21" s="205">
        <v>65</v>
      </c>
      <c r="N21" s="174">
        <f>SUM(C21:M21)</f>
        <v>1101</v>
      </c>
    </row>
    <row r="22" spans="1:14" ht="15.75" thickBot="1" x14ac:dyDescent="0.3">
      <c r="A22" s="44"/>
      <c r="B22" s="45" t="s">
        <v>37</v>
      </c>
      <c r="C22" s="65">
        <f t="shared" ref="C22:M22" si="1">SUM(C4:C21)</f>
        <v>1104</v>
      </c>
      <c r="D22" s="50">
        <f t="shared" si="1"/>
        <v>3171</v>
      </c>
      <c r="E22" s="97">
        <f t="shared" si="1"/>
        <v>1581</v>
      </c>
      <c r="F22" s="50">
        <f t="shared" si="1"/>
        <v>2364</v>
      </c>
      <c r="G22" s="66">
        <f t="shared" si="1"/>
        <v>526</v>
      </c>
      <c r="H22" s="50">
        <f t="shared" si="1"/>
        <v>2922</v>
      </c>
      <c r="I22" s="65">
        <f t="shared" si="1"/>
        <v>1426</v>
      </c>
      <c r="J22" s="50">
        <f t="shared" si="1"/>
        <v>2185</v>
      </c>
      <c r="K22" s="97">
        <f>SUM(K4:K21)</f>
        <v>1496</v>
      </c>
      <c r="L22" s="50">
        <f t="shared" si="1"/>
        <v>898</v>
      </c>
      <c r="M22" s="65">
        <f t="shared" si="1"/>
        <v>1133</v>
      </c>
      <c r="N22" s="47">
        <f>SUM(C22:M22)</f>
        <v>18806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39" t="s">
        <v>31</v>
      </c>
      <c r="B24" s="340"/>
      <c r="C24" s="56">
        <f>C22/N22</f>
        <v>5.8704668722748057E-2</v>
      </c>
      <c r="D24" s="55">
        <f>D22/N22</f>
        <v>0.16861639902158884</v>
      </c>
      <c r="E24" s="56">
        <f>E22/N22</f>
        <v>8.4068914176326698E-2</v>
      </c>
      <c r="F24" s="55">
        <f>F22/N22</f>
        <v>0.12570456237371053</v>
      </c>
      <c r="G24" s="56">
        <f>G22/N22</f>
        <v>2.7969796873338296E-2</v>
      </c>
      <c r="H24" s="55">
        <f>H22/N22</f>
        <v>0.15537594384770817</v>
      </c>
      <c r="I24" s="56">
        <f>I22/N22</f>
        <v>7.5826863766882913E-2</v>
      </c>
      <c r="J24" s="55">
        <f>J22/N22</f>
        <v>0.1161863235137722</v>
      </c>
      <c r="K24" s="56">
        <f>K22/N22</f>
        <v>7.9549080080825271E-2</v>
      </c>
      <c r="L24" s="55">
        <f>L22/N22</f>
        <v>4.7750717856003405E-2</v>
      </c>
      <c r="M24" s="56">
        <f>M22/N22</f>
        <v>6.0246729767095608E-2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7" t="s">
        <v>0</v>
      </c>
      <c r="B26" s="313" t="s">
        <v>1</v>
      </c>
      <c r="C26" s="319" t="s">
        <v>90</v>
      </c>
      <c r="D26" s="320"/>
      <c r="E26" s="320"/>
      <c r="F26" s="320"/>
      <c r="G26" s="321"/>
      <c r="H26" s="31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8"/>
      <c r="B27" s="314"/>
      <c r="C27" s="277" t="s">
        <v>11</v>
      </c>
      <c r="D27" s="186" t="s">
        <v>32</v>
      </c>
      <c r="E27" s="277" t="s">
        <v>7</v>
      </c>
      <c r="F27" s="186" t="s">
        <v>9</v>
      </c>
      <c r="G27" s="275" t="s">
        <v>4</v>
      </c>
      <c r="H27" s="318"/>
      <c r="I27" s="1"/>
      <c r="J27" s="110"/>
      <c r="K27" s="326" t="s">
        <v>33</v>
      </c>
      <c r="L27" s="327"/>
      <c r="M27" s="163">
        <f>N22</f>
        <v>18806</v>
      </c>
      <c r="N27" s="164">
        <f>M27/M29</f>
        <v>0.97329468999068425</v>
      </c>
    </row>
    <row r="28" spans="1:14" ht="15.75" thickBot="1" x14ac:dyDescent="0.3">
      <c r="A28" s="26">
        <v>19</v>
      </c>
      <c r="B28" s="187" t="s">
        <v>34</v>
      </c>
      <c r="C28" s="269">
        <f>80+107</f>
        <v>187</v>
      </c>
      <c r="D28" s="59">
        <f>262+32</f>
        <v>294</v>
      </c>
      <c r="E28" s="268">
        <f>16+3</f>
        <v>19</v>
      </c>
      <c r="F28" s="168">
        <f>11+5</f>
        <v>16</v>
      </c>
      <c r="G28" s="162">
        <v>0</v>
      </c>
      <c r="H28" s="59">
        <f>SUM(C28:G28)</f>
        <v>516</v>
      </c>
      <c r="I28" s="1"/>
      <c r="J28" s="110"/>
      <c r="K28" s="322" t="s">
        <v>34</v>
      </c>
      <c r="L28" s="323"/>
      <c r="M28" s="162">
        <f>H28</f>
        <v>516</v>
      </c>
      <c r="N28" s="165">
        <f>M28/M29</f>
        <v>2.6705310009315805E-2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24" t="s">
        <v>3</v>
      </c>
      <c r="L29" s="325"/>
      <c r="M29" s="166">
        <f>M27+M28</f>
        <v>19322</v>
      </c>
      <c r="N29" s="167">
        <f>M29/M29</f>
        <v>1</v>
      </c>
    </row>
    <row r="30" spans="1:14" ht="15.75" thickBot="1" x14ac:dyDescent="0.3">
      <c r="A30" s="301" t="s">
        <v>35</v>
      </c>
      <c r="B30" s="302"/>
      <c r="C30" s="27">
        <f>C28/H28</f>
        <v>0.36240310077519378</v>
      </c>
      <c r="D30" s="111">
        <f>D28/H28</f>
        <v>0.56976744186046513</v>
      </c>
      <c r="E30" s="27">
        <f>E28/H28</f>
        <v>3.6821705426356592E-2</v>
      </c>
      <c r="F30" s="111">
        <f>F28/H28</f>
        <v>3.1007751937984496E-2</v>
      </c>
      <c r="G30" s="27">
        <f>G28/H28</f>
        <v>0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1"/>
      <c r="B1" s="31"/>
      <c r="C1" s="328" t="s">
        <v>110</v>
      </c>
      <c r="D1" s="329"/>
      <c r="E1" s="329"/>
      <c r="F1" s="329"/>
      <c r="G1" s="329"/>
      <c r="H1" s="329"/>
      <c r="I1" s="329"/>
      <c r="J1" s="330"/>
      <c r="K1" s="330"/>
      <c r="L1" s="31"/>
      <c r="M1" s="31"/>
      <c r="N1" s="241" t="s">
        <v>36</v>
      </c>
    </row>
    <row r="2" spans="1:14" ht="15.75" thickBot="1" x14ac:dyDescent="0.3">
      <c r="A2" s="331" t="s">
        <v>0</v>
      </c>
      <c r="B2" s="333" t="s">
        <v>1</v>
      </c>
      <c r="C2" s="347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7" t="s">
        <v>3</v>
      </c>
    </row>
    <row r="3" spans="1:14" ht="15.75" thickBot="1" x14ac:dyDescent="0.3">
      <c r="A3" s="332"/>
      <c r="B3" s="334"/>
      <c r="C3" s="91" t="s">
        <v>69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34" t="s">
        <v>93</v>
      </c>
      <c r="J3" s="35" t="s">
        <v>9</v>
      </c>
      <c r="K3" s="89" t="s">
        <v>38</v>
      </c>
      <c r="L3" s="276" t="s">
        <v>116</v>
      </c>
      <c r="M3" s="62" t="s">
        <v>11</v>
      </c>
      <c r="N3" s="338"/>
    </row>
    <row r="4" spans="1:14" x14ac:dyDescent="0.25">
      <c r="A4" s="36">
        <v>1</v>
      </c>
      <c r="B4" s="37" t="s">
        <v>12</v>
      </c>
      <c r="C4" s="169">
        <v>7183</v>
      </c>
      <c r="D4" s="93">
        <v>17449</v>
      </c>
      <c r="E4" s="169">
        <v>13858</v>
      </c>
      <c r="F4" s="93">
        <v>8172</v>
      </c>
      <c r="G4" s="169">
        <v>5569</v>
      </c>
      <c r="H4" s="93">
        <v>16308</v>
      </c>
      <c r="I4" s="169">
        <v>3596</v>
      </c>
      <c r="J4" s="93">
        <v>12694</v>
      </c>
      <c r="K4" s="169">
        <v>2820</v>
      </c>
      <c r="L4" s="93">
        <v>1398</v>
      </c>
      <c r="M4" s="207">
        <v>4919</v>
      </c>
      <c r="N4" s="173">
        <f t="shared" ref="N4:N21" si="0">SUM(C4:M4)</f>
        <v>93966</v>
      </c>
    </row>
    <row r="5" spans="1:14" x14ac:dyDescent="0.25">
      <c r="A5" s="38">
        <v>2</v>
      </c>
      <c r="B5" s="39" t="s">
        <v>13</v>
      </c>
      <c r="C5" s="70">
        <v>0</v>
      </c>
      <c r="D5" s="71">
        <v>2239</v>
      </c>
      <c r="E5" s="70">
        <v>0</v>
      </c>
      <c r="F5" s="71">
        <v>1185</v>
      </c>
      <c r="G5" s="70">
        <v>0</v>
      </c>
      <c r="H5" s="67">
        <v>4181</v>
      </c>
      <c r="I5" s="70">
        <v>0</v>
      </c>
      <c r="J5" s="71">
        <v>201</v>
      </c>
      <c r="K5" s="70">
        <v>0</v>
      </c>
      <c r="L5" s="71">
        <v>0</v>
      </c>
      <c r="M5" s="64">
        <v>0</v>
      </c>
      <c r="N5" s="73">
        <f t="shared" si="0"/>
        <v>7806</v>
      </c>
    </row>
    <row r="6" spans="1:14" x14ac:dyDescent="0.25">
      <c r="A6" s="38">
        <v>3</v>
      </c>
      <c r="B6" s="39" t="s">
        <v>14</v>
      </c>
      <c r="C6" s="86">
        <v>10961</v>
      </c>
      <c r="D6" s="67">
        <v>41819</v>
      </c>
      <c r="E6" s="86">
        <v>7423</v>
      </c>
      <c r="F6" s="67">
        <v>24345</v>
      </c>
      <c r="G6" s="86">
        <v>7467</v>
      </c>
      <c r="H6" s="67">
        <v>29200</v>
      </c>
      <c r="I6" s="86">
        <v>4057</v>
      </c>
      <c r="J6" s="67">
        <v>17865</v>
      </c>
      <c r="K6" s="86">
        <v>13977</v>
      </c>
      <c r="L6" s="67">
        <v>4177</v>
      </c>
      <c r="M6" s="171">
        <v>9641</v>
      </c>
      <c r="N6" s="73">
        <f t="shared" si="0"/>
        <v>170932</v>
      </c>
    </row>
    <row r="7" spans="1:14" x14ac:dyDescent="0.25">
      <c r="A7" s="38">
        <v>4</v>
      </c>
      <c r="B7" s="39" t="s">
        <v>15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0"/>
      <c r="J7" s="71">
        <v>0</v>
      </c>
      <c r="K7" s="70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70">
        <v>0</v>
      </c>
      <c r="D8" s="71">
        <v>0</v>
      </c>
      <c r="E8" s="70">
        <v>0</v>
      </c>
      <c r="F8" s="71">
        <v>0</v>
      </c>
      <c r="G8" s="86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64">
        <v>0</v>
      </c>
      <c r="N8" s="73">
        <f t="shared" si="0"/>
        <v>0</v>
      </c>
    </row>
    <row r="9" spans="1:14" x14ac:dyDescent="0.25">
      <c r="A9" s="38">
        <v>6</v>
      </c>
      <c r="B9" s="39" t="s">
        <v>17</v>
      </c>
      <c r="C9" s="70">
        <v>0</v>
      </c>
      <c r="D9" s="67">
        <v>0</v>
      </c>
      <c r="E9" s="70">
        <v>0</v>
      </c>
      <c r="F9" s="71">
        <v>0</v>
      </c>
      <c r="G9" s="70">
        <v>0</v>
      </c>
      <c r="H9" s="67">
        <v>0</v>
      </c>
      <c r="I9" s="70">
        <v>0</v>
      </c>
      <c r="J9" s="71">
        <v>0</v>
      </c>
      <c r="K9" s="70">
        <v>0</v>
      </c>
      <c r="L9" s="71">
        <v>0</v>
      </c>
      <c r="M9" s="64">
        <v>0</v>
      </c>
      <c r="N9" s="73">
        <f t="shared" si="0"/>
        <v>0</v>
      </c>
    </row>
    <row r="10" spans="1:14" x14ac:dyDescent="0.25">
      <c r="A10" s="38">
        <v>7</v>
      </c>
      <c r="B10" s="39" t="s">
        <v>18</v>
      </c>
      <c r="C10" s="86">
        <v>565</v>
      </c>
      <c r="D10" s="71">
        <v>0</v>
      </c>
      <c r="E10" s="70">
        <v>304</v>
      </c>
      <c r="F10" s="71">
        <v>0</v>
      </c>
      <c r="G10" s="86">
        <v>0</v>
      </c>
      <c r="H10" s="71">
        <v>0</v>
      </c>
      <c r="I10" s="70">
        <v>0</v>
      </c>
      <c r="J10" s="71">
        <v>525</v>
      </c>
      <c r="K10" s="70">
        <v>0</v>
      </c>
      <c r="L10" s="71">
        <v>0</v>
      </c>
      <c r="M10" s="64">
        <v>0</v>
      </c>
      <c r="N10" s="73">
        <f t="shared" si="0"/>
        <v>1394</v>
      </c>
    </row>
    <row r="11" spans="1:14" x14ac:dyDescent="0.25">
      <c r="A11" s="38">
        <v>8</v>
      </c>
      <c r="B11" s="39" t="s">
        <v>19</v>
      </c>
      <c r="C11" s="86">
        <v>23058</v>
      </c>
      <c r="D11" s="67">
        <v>17232</v>
      </c>
      <c r="E11" s="86">
        <v>3540</v>
      </c>
      <c r="F11" s="67">
        <v>13277</v>
      </c>
      <c r="G11" s="86">
        <v>2550</v>
      </c>
      <c r="H11" s="67">
        <v>6403</v>
      </c>
      <c r="I11" s="70">
        <v>90</v>
      </c>
      <c r="J11" s="67">
        <v>24318</v>
      </c>
      <c r="K11" s="86">
        <v>6726</v>
      </c>
      <c r="L11" s="67">
        <v>19511</v>
      </c>
      <c r="M11" s="171">
        <v>471</v>
      </c>
      <c r="N11" s="73">
        <f t="shared" si="0"/>
        <v>117176</v>
      </c>
    </row>
    <row r="12" spans="1:14" x14ac:dyDescent="0.25">
      <c r="A12" s="38">
        <v>9</v>
      </c>
      <c r="B12" s="39" t="s">
        <v>20</v>
      </c>
      <c r="C12" s="86">
        <v>51802</v>
      </c>
      <c r="D12" s="67">
        <v>60544</v>
      </c>
      <c r="E12" s="86">
        <v>7640</v>
      </c>
      <c r="F12" s="67">
        <v>16079</v>
      </c>
      <c r="G12" s="86">
        <v>19681</v>
      </c>
      <c r="H12" s="67">
        <v>4451</v>
      </c>
      <c r="I12" s="70">
        <v>545</v>
      </c>
      <c r="J12" s="67">
        <v>6475</v>
      </c>
      <c r="K12" s="86">
        <v>7231</v>
      </c>
      <c r="L12" s="67">
        <v>8340</v>
      </c>
      <c r="M12" s="171">
        <v>1765</v>
      </c>
      <c r="N12" s="73">
        <f t="shared" si="0"/>
        <v>184553</v>
      </c>
    </row>
    <row r="13" spans="1:14" x14ac:dyDescent="0.25">
      <c r="A13" s="38">
        <v>10</v>
      </c>
      <c r="B13" s="39" t="s">
        <v>21</v>
      </c>
      <c r="C13" s="86">
        <v>71618</v>
      </c>
      <c r="D13" s="67">
        <v>289507</v>
      </c>
      <c r="E13" s="86">
        <v>131218</v>
      </c>
      <c r="F13" s="67">
        <v>182025</v>
      </c>
      <c r="G13" s="86">
        <v>153851</v>
      </c>
      <c r="H13" s="67">
        <v>188505</v>
      </c>
      <c r="I13" s="86">
        <v>141408</v>
      </c>
      <c r="J13" s="67">
        <v>142995</v>
      </c>
      <c r="K13" s="86">
        <v>202263</v>
      </c>
      <c r="L13" s="67">
        <v>129559</v>
      </c>
      <c r="M13" s="171">
        <v>105613</v>
      </c>
      <c r="N13" s="73">
        <f t="shared" si="0"/>
        <v>1738562</v>
      </c>
    </row>
    <row r="14" spans="1:14" x14ac:dyDescent="0.25">
      <c r="A14" s="38">
        <v>11</v>
      </c>
      <c r="B14" s="39" t="s">
        <v>22</v>
      </c>
      <c r="C14" s="70">
        <v>0</v>
      </c>
      <c r="D14" s="67">
        <v>13708</v>
      </c>
      <c r="E14" s="86">
        <v>0</v>
      </c>
      <c r="F14" s="71">
        <v>0</v>
      </c>
      <c r="G14" s="70">
        <v>0</v>
      </c>
      <c r="H14" s="71">
        <v>0</v>
      </c>
      <c r="I14" s="70">
        <v>0</v>
      </c>
      <c r="J14" s="67">
        <v>0</v>
      </c>
      <c r="K14" s="70">
        <v>0</v>
      </c>
      <c r="L14" s="71">
        <v>0</v>
      </c>
      <c r="M14" s="64">
        <v>0</v>
      </c>
      <c r="N14" s="73">
        <f t="shared" si="0"/>
        <v>13708</v>
      </c>
    </row>
    <row r="15" spans="1:14" x14ac:dyDescent="0.25">
      <c r="A15" s="38">
        <v>12</v>
      </c>
      <c r="B15" s="39" t="s">
        <v>23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86">
        <v>504</v>
      </c>
      <c r="D16" s="67">
        <v>8691</v>
      </c>
      <c r="E16" s="86">
        <v>875</v>
      </c>
      <c r="F16" s="67">
        <v>17937</v>
      </c>
      <c r="G16" s="86">
        <v>6100</v>
      </c>
      <c r="H16" s="67">
        <v>1316</v>
      </c>
      <c r="I16" s="70">
        <v>0</v>
      </c>
      <c r="J16" s="67">
        <v>10617</v>
      </c>
      <c r="K16" s="86">
        <v>7848</v>
      </c>
      <c r="L16" s="71">
        <v>243</v>
      </c>
      <c r="M16" s="64">
        <v>110</v>
      </c>
      <c r="N16" s="73">
        <f t="shared" si="0"/>
        <v>54241</v>
      </c>
    </row>
    <row r="17" spans="1:14" x14ac:dyDescent="0.25">
      <c r="A17" s="38">
        <v>14</v>
      </c>
      <c r="B17" s="39" t="s">
        <v>25</v>
      </c>
      <c r="C17" s="70">
        <v>0</v>
      </c>
      <c r="D17" s="71">
        <v>274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64">
        <v>0</v>
      </c>
      <c r="N17" s="39">
        <f t="shared" si="0"/>
        <v>274</v>
      </c>
    </row>
    <row r="18" spans="1:14" x14ac:dyDescent="0.25">
      <c r="A18" s="38">
        <v>15</v>
      </c>
      <c r="B18" s="39" t="s">
        <v>26</v>
      </c>
      <c r="C18" s="86">
        <v>706</v>
      </c>
      <c r="D18" s="71">
        <v>0</v>
      </c>
      <c r="E18" s="70">
        <v>0</v>
      </c>
      <c r="F18" s="71">
        <v>0</v>
      </c>
      <c r="G18" s="70">
        <v>0</v>
      </c>
      <c r="H18" s="71">
        <v>0</v>
      </c>
      <c r="I18" s="70">
        <v>0</v>
      </c>
      <c r="J18" s="71">
        <v>0</v>
      </c>
      <c r="K18" s="70">
        <v>0</v>
      </c>
      <c r="L18" s="71">
        <v>0</v>
      </c>
      <c r="M18" s="64">
        <v>0</v>
      </c>
      <c r="N18" s="73">
        <f t="shared" si="0"/>
        <v>706</v>
      </c>
    </row>
    <row r="19" spans="1:14" x14ac:dyDescent="0.25">
      <c r="A19" s="38">
        <v>16</v>
      </c>
      <c r="B19" s="39" t="s">
        <v>27</v>
      </c>
      <c r="C19" s="86">
        <v>177</v>
      </c>
      <c r="D19" s="67">
        <v>0</v>
      </c>
      <c r="E19" s="70">
        <v>33</v>
      </c>
      <c r="F19" s="71">
        <v>0</v>
      </c>
      <c r="G19" s="70">
        <v>0</v>
      </c>
      <c r="H19" s="71">
        <v>0</v>
      </c>
      <c r="I19" s="70">
        <v>0</v>
      </c>
      <c r="J19" s="71">
        <v>817</v>
      </c>
      <c r="K19" s="70">
        <v>0</v>
      </c>
      <c r="L19" s="71">
        <v>0</v>
      </c>
      <c r="M19" s="64">
        <v>0</v>
      </c>
      <c r="N19" s="73">
        <f t="shared" si="0"/>
        <v>1027</v>
      </c>
    </row>
    <row r="20" spans="1:14" x14ac:dyDescent="0.25">
      <c r="A20" s="38">
        <v>17</v>
      </c>
      <c r="B20" s="39" t="s">
        <v>28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v>0</v>
      </c>
      <c r="I20" s="70">
        <v>0</v>
      </c>
      <c r="J20" s="71">
        <v>0</v>
      </c>
      <c r="K20" s="70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95">
        <v>805</v>
      </c>
      <c r="D21" s="170">
        <v>10912</v>
      </c>
      <c r="E21" s="95">
        <v>2381</v>
      </c>
      <c r="F21" s="170">
        <v>4191</v>
      </c>
      <c r="G21" s="95">
        <v>93</v>
      </c>
      <c r="H21" s="170">
        <v>3979</v>
      </c>
      <c r="I21" s="87">
        <v>229</v>
      </c>
      <c r="J21" s="170">
        <v>1813</v>
      </c>
      <c r="K21" s="95">
        <v>3353</v>
      </c>
      <c r="L21" s="170">
        <v>296</v>
      </c>
      <c r="M21" s="172">
        <v>463</v>
      </c>
      <c r="N21" s="174">
        <f t="shared" si="0"/>
        <v>28515</v>
      </c>
    </row>
    <row r="22" spans="1:14" ht="15.75" thickBot="1" x14ac:dyDescent="0.3">
      <c r="A22" s="44"/>
      <c r="B22" s="45" t="s">
        <v>30</v>
      </c>
      <c r="C22" s="49">
        <f t="shared" ref="C22:M22" si="1">SUM(C4:C21)</f>
        <v>167379</v>
      </c>
      <c r="D22" s="50">
        <f>SUM(D4:D21)</f>
        <v>462375</v>
      </c>
      <c r="E22" s="49">
        <f t="shared" si="1"/>
        <v>167272</v>
      </c>
      <c r="F22" s="50">
        <f t="shared" si="1"/>
        <v>267211</v>
      </c>
      <c r="G22" s="101">
        <f t="shared" si="1"/>
        <v>195311</v>
      </c>
      <c r="H22" s="50">
        <f t="shared" si="1"/>
        <v>254343</v>
      </c>
      <c r="I22" s="49">
        <f>SUM(I4:I21)</f>
        <v>149925</v>
      </c>
      <c r="J22" s="50">
        <f t="shared" si="1"/>
        <v>218320</v>
      </c>
      <c r="K22" s="101">
        <f t="shared" si="1"/>
        <v>244218</v>
      </c>
      <c r="L22" s="50">
        <f t="shared" si="1"/>
        <v>163524</v>
      </c>
      <c r="M22" s="65">
        <f t="shared" si="1"/>
        <v>122982</v>
      </c>
      <c r="N22" s="47">
        <f>SUM(N4:N21)</f>
        <v>2412860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75"/>
      <c r="J23" s="1"/>
      <c r="K23" s="1"/>
      <c r="L23" s="1"/>
      <c r="M23" s="1"/>
      <c r="N23" s="1"/>
    </row>
    <row r="24" spans="1:14" ht="15.75" thickBot="1" x14ac:dyDescent="0.3">
      <c r="A24" s="339" t="s">
        <v>31</v>
      </c>
      <c r="B24" s="340"/>
      <c r="C24" s="56">
        <f>C22/N22</f>
        <v>6.9369544855482704E-2</v>
      </c>
      <c r="D24" s="55">
        <f>D22/N22</f>
        <v>0.19162943560753629</v>
      </c>
      <c r="E24" s="56">
        <f>E22/N22</f>
        <v>6.9325199141268043E-2</v>
      </c>
      <c r="F24" s="55">
        <f>F22/N22</f>
        <v>0.1107445106636937</v>
      </c>
      <c r="G24" s="56">
        <f>G22/N22</f>
        <v>8.0945848495146841E-2</v>
      </c>
      <c r="H24" s="55">
        <f>H22/N22</f>
        <v>0.10541142047197102</v>
      </c>
      <c r="I24" s="56">
        <f>I22/N22</f>
        <v>6.2135805641437961E-2</v>
      </c>
      <c r="J24" s="55">
        <f>J22/N22</f>
        <v>9.0481834835009073E-2</v>
      </c>
      <c r="K24" s="56">
        <f>K22/N22</f>
        <v>0.10121515545866731</v>
      </c>
      <c r="L24" s="55">
        <f>L22/N22</f>
        <v>6.7771855805972989E-2</v>
      </c>
      <c r="M24" s="56">
        <f>M22/N22</f>
        <v>5.0969389023814066E-2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7" t="s">
        <v>0</v>
      </c>
      <c r="B26" s="313" t="s">
        <v>1</v>
      </c>
      <c r="C26" s="319" t="s">
        <v>90</v>
      </c>
      <c r="D26" s="320"/>
      <c r="E26" s="320"/>
      <c r="F26" s="320"/>
      <c r="G26" s="321"/>
      <c r="H26" s="31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8"/>
      <c r="B27" s="314"/>
      <c r="C27" s="277" t="s">
        <v>11</v>
      </c>
      <c r="D27" s="186" t="s">
        <v>32</v>
      </c>
      <c r="E27" s="277" t="s">
        <v>7</v>
      </c>
      <c r="F27" s="186" t="s">
        <v>9</v>
      </c>
      <c r="G27" s="275" t="s">
        <v>4</v>
      </c>
      <c r="H27" s="318"/>
      <c r="I27" s="1"/>
      <c r="J27" s="110"/>
      <c r="K27" s="297" t="s">
        <v>33</v>
      </c>
      <c r="L27" s="298"/>
      <c r="M27" s="163">
        <f>N22</f>
        <v>2412860</v>
      </c>
      <c r="N27" s="164">
        <f>M27/M29</f>
        <v>0.98090797589907897</v>
      </c>
    </row>
    <row r="28" spans="1:14" ht="15.75" thickBot="1" x14ac:dyDescent="0.3">
      <c r="A28" s="26">
        <v>19</v>
      </c>
      <c r="B28" s="187" t="s">
        <v>34</v>
      </c>
      <c r="C28" s="162">
        <v>6082</v>
      </c>
      <c r="D28" s="59">
        <v>34672</v>
      </c>
      <c r="E28" s="162">
        <v>4803</v>
      </c>
      <c r="F28" s="59">
        <v>1406</v>
      </c>
      <c r="G28" s="162">
        <v>0</v>
      </c>
      <c r="H28" s="59">
        <f>SUM(C28:G28)</f>
        <v>46963</v>
      </c>
      <c r="I28" s="1"/>
      <c r="J28" s="110"/>
      <c r="K28" s="297" t="s">
        <v>34</v>
      </c>
      <c r="L28" s="298"/>
      <c r="M28" s="242">
        <f>H28</f>
        <v>46963</v>
      </c>
      <c r="N28" s="165">
        <f>M28/M29</f>
        <v>1.9092024100921083E-2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7" t="s">
        <v>3</v>
      </c>
      <c r="L29" s="298"/>
      <c r="M29" s="243">
        <f>M27+M28</f>
        <v>2459823</v>
      </c>
      <c r="N29" s="167">
        <f>M29/M29</f>
        <v>1</v>
      </c>
    </row>
    <row r="30" spans="1:14" ht="15.75" thickBot="1" x14ac:dyDescent="0.3">
      <c r="A30" s="301" t="s">
        <v>35</v>
      </c>
      <c r="B30" s="302"/>
      <c r="C30" s="27">
        <f>C28/H28</f>
        <v>0.12950620701403232</v>
      </c>
      <c r="D30" s="111">
        <f>D28/H28</f>
        <v>0.73828332942955088</v>
      </c>
      <c r="E30" s="27">
        <f>E28/H28</f>
        <v>0.10227200136277495</v>
      </c>
      <c r="F30" s="111">
        <f>F28/H28</f>
        <v>2.9938462193641803E-2</v>
      </c>
      <c r="G30" s="27">
        <f>G28/H28</f>
        <v>0</v>
      </c>
      <c r="H30" s="111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1"/>
      <c r="B1" s="31"/>
      <c r="C1" s="328" t="s">
        <v>109</v>
      </c>
      <c r="D1" s="329"/>
      <c r="E1" s="329"/>
      <c r="F1" s="329"/>
      <c r="G1" s="329"/>
      <c r="H1" s="329"/>
      <c r="I1" s="329"/>
      <c r="J1" s="330"/>
      <c r="K1" s="330"/>
      <c r="L1" s="31"/>
      <c r="M1" s="31"/>
      <c r="N1" s="68"/>
    </row>
    <row r="2" spans="1:14" ht="15.75" thickBot="1" x14ac:dyDescent="0.3">
      <c r="A2" s="331" t="s">
        <v>0</v>
      </c>
      <c r="B2" s="333" t="s">
        <v>1</v>
      </c>
      <c r="C2" s="348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3" t="s">
        <v>3</v>
      </c>
    </row>
    <row r="3" spans="1:14" x14ac:dyDescent="0.25">
      <c r="A3" s="349"/>
      <c r="B3" s="351"/>
      <c r="C3" s="359" t="s">
        <v>69</v>
      </c>
      <c r="D3" s="353" t="s">
        <v>4</v>
      </c>
      <c r="E3" s="355" t="s">
        <v>5</v>
      </c>
      <c r="F3" s="353" t="s">
        <v>6</v>
      </c>
      <c r="G3" s="355" t="s">
        <v>7</v>
      </c>
      <c r="H3" s="353" t="s">
        <v>8</v>
      </c>
      <c r="I3" s="355" t="s">
        <v>93</v>
      </c>
      <c r="J3" s="333" t="s">
        <v>9</v>
      </c>
      <c r="K3" s="356" t="s">
        <v>38</v>
      </c>
      <c r="L3" s="333" t="s">
        <v>116</v>
      </c>
      <c r="M3" s="361" t="s">
        <v>11</v>
      </c>
      <c r="N3" s="358"/>
    </row>
    <row r="4" spans="1:14" ht="15.75" thickBot="1" x14ac:dyDescent="0.3">
      <c r="A4" s="350"/>
      <c r="B4" s="352"/>
      <c r="C4" s="360"/>
      <c r="D4" s="354"/>
      <c r="E4" s="350"/>
      <c r="F4" s="354"/>
      <c r="G4" s="350"/>
      <c r="H4" s="354"/>
      <c r="I4" s="350"/>
      <c r="J4" s="350"/>
      <c r="K4" s="357"/>
      <c r="L4" s="350"/>
      <c r="M4" s="362"/>
      <c r="N4" s="352"/>
    </row>
    <row r="5" spans="1:14" x14ac:dyDescent="0.25">
      <c r="A5" s="36">
        <v>1</v>
      </c>
      <c r="B5" s="37" t="s">
        <v>39</v>
      </c>
      <c r="C5" s="169">
        <v>15005</v>
      </c>
      <c r="D5" s="93">
        <v>26654</v>
      </c>
      <c r="E5" s="169">
        <v>19793</v>
      </c>
      <c r="F5" s="93">
        <v>18917</v>
      </c>
      <c r="G5" s="169">
        <v>28448</v>
      </c>
      <c r="H5" s="178">
        <v>22572</v>
      </c>
      <c r="I5" s="169">
        <v>16346</v>
      </c>
      <c r="J5" s="93">
        <v>27346</v>
      </c>
      <c r="K5" s="169">
        <v>22751</v>
      </c>
      <c r="L5" s="93">
        <v>16534</v>
      </c>
      <c r="M5" s="169">
        <v>14216</v>
      </c>
      <c r="N5" s="173">
        <f t="shared" ref="N5:N17" si="0">SUM(C5:M5)</f>
        <v>228582</v>
      </c>
    </row>
    <row r="6" spans="1:14" x14ac:dyDescent="0.25">
      <c r="A6" s="38">
        <v>2</v>
      </c>
      <c r="B6" s="39" t="s">
        <v>40</v>
      </c>
      <c r="C6" s="86">
        <v>1541</v>
      </c>
      <c r="D6" s="67">
        <v>3317</v>
      </c>
      <c r="E6" s="86">
        <v>1943</v>
      </c>
      <c r="F6" s="67">
        <v>2956</v>
      </c>
      <c r="G6" s="86">
        <v>2401</v>
      </c>
      <c r="H6" s="67">
        <v>2002</v>
      </c>
      <c r="I6" s="86">
        <v>1676</v>
      </c>
      <c r="J6" s="67">
        <v>3219</v>
      </c>
      <c r="K6" s="86">
        <v>2489</v>
      </c>
      <c r="L6" s="67">
        <v>1610</v>
      </c>
      <c r="M6" s="86">
        <v>1776</v>
      </c>
      <c r="N6" s="73">
        <f t="shared" si="0"/>
        <v>24930</v>
      </c>
    </row>
    <row r="7" spans="1:14" x14ac:dyDescent="0.25">
      <c r="A7" s="38">
        <v>3</v>
      </c>
      <c r="B7" s="39" t="s">
        <v>41</v>
      </c>
      <c r="C7" s="70">
        <v>107</v>
      </c>
      <c r="D7" s="71">
        <v>222</v>
      </c>
      <c r="E7" s="70">
        <v>125</v>
      </c>
      <c r="F7" s="71">
        <v>199</v>
      </c>
      <c r="G7" s="70">
        <v>224</v>
      </c>
      <c r="H7" s="71">
        <v>447</v>
      </c>
      <c r="I7" s="70">
        <v>152</v>
      </c>
      <c r="J7" s="71">
        <v>267</v>
      </c>
      <c r="K7" s="70">
        <v>181</v>
      </c>
      <c r="L7" s="71">
        <v>169</v>
      </c>
      <c r="M7" s="70">
        <v>66</v>
      </c>
      <c r="N7" s="73">
        <f t="shared" si="0"/>
        <v>2159</v>
      </c>
    </row>
    <row r="8" spans="1:14" x14ac:dyDescent="0.25">
      <c r="A8" s="38">
        <v>4</v>
      </c>
      <c r="B8" s="39" t="s">
        <v>42</v>
      </c>
      <c r="C8" s="70">
        <v>143</v>
      </c>
      <c r="D8" s="71">
        <v>183</v>
      </c>
      <c r="E8" s="70">
        <v>83</v>
      </c>
      <c r="F8" s="67">
        <v>158</v>
      </c>
      <c r="G8" s="86">
        <v>381</v>
      </c>
      <c r="H8" s="71">
        <v>125</v>
      </c>
      <c r="I8" s="70">
        <v>89</v>
      </c>
      <c r="J8" s="71">
        <v>155</v>
      </c>
      <c r="K8" s="86">
        <v>251</v>
      </c>
      <c r="L8" s="71">
        <v>117</v>
      </c>
      <c r="M8" s="70">
        <v>148</v>
      </c>
      <c r="N8" s="73">
        <f t="shared" si="0"/>
        <v>1833</v>
      </c>
    </row>
    <row r="9" spans="1:14" x14ac:dyDescent="0.25">
      <c r="A9" s="38">
        <v>5</v>
      </c>
      <c r="B9" s="39" t="s">
        <v>43</v>
      </c>
      <c r="C9" s="70">
        <v>21</v>
      </c>
      <c r="D9" s="71">
        <v>28</v>
      </c>
      <c r="E9" s="70">
        <v>56</v>
      </c>
      <c r="F9" s="71">
        <v>23</v>
      </c>
      <c r="G9" s="70">
        <v>34</v>
      </c>
      <c r="H9" s="71">
        <v>21</v>
      </c>
      <c r="I9" s="70">
        <v>17</v>
      </c>
      <c r="J9" s="71">
        <v>31</v>
      </c>
      <c r="K9" s="87">
        <v>72</v>
      </c>
      <c r="L9" s="71">
        <v>32</v>
      </c>
      <c r="M9" s="70">
        <v>10</v>
      </c>
      <c r="N9" s="39">
        <f t="shared" si="0"/>
        <v>345</v>
      </c>
    </row>
    <row r="10" spans="1:14" x14ac:dyDescent="0.25">
      <c r="A10" s="38">
        <v>6</v>
      </c>
      <c r="B10" s="39" t="s">
        <v>44</v>
      </c>
      <c r="C10" s="86">
        <v>902</v>
      </c>
      <c r="D10" s="67">
        <v>1595</v>
      </c>
      <c r="E10" s="86">
        <v>749</v>
      </c>
      <c r="F10" s="67">
        <v>1635</v>
      </c>
      <c r="G10" s="86">
        <v>1469</v>
      </c>
      <c r="H10" s="67">
        <v>1146</v>
      </c>
      <c r="I10" s="70">
        <v>704</v>
      </c>
      <c r="J10" s="67">
        <v>1549</v>
      </c>
      <c r="K10" s="86">
        <v>1368</v>
      </c>
      <c r="L10" s="71">
        <v>710</v>
      </c>
      <c r="M10" s="86">
        <v>1154</v>
      </c>
      <c r="N10" s="73">
        <f t="shared" si="0"/>
        <v>12981</v>
      </c>
    </row>
    <row r="11" spans="1:14" x14ac:dyDescent="0.25">
      <c r="A11" s="38">
        <v>7</v>
      </c>
      <c r="B11" s="39" t="s">
        <v>45</v>
      </c>
      <c r="C11" s="70">
        <v>345</v>
      </c>
      <c r="D11" s="67">
        <v>922</v>
      </c>
      <c r="E11" s="70">
        <v>370</v>
      </c>
      <c r="F11" s="71">
        <v>543</v>
      </c>
      <c r="G11" s="70">
        <v>479</v>
      </c>
      <c r="H11" s="71">
        <v>335</v>
      </c>
      <c r="I11" s="70">
        <v>261</v>
      </c>
      <c r="J11" s="67">
        <v>510</v>
      </c>
      <c r="K11" s="85">
        <v>670</v>
      </c>
      <c r="L11" s="71">
        <v>252</v>
      </c>
      <c r="M11" s="70">
        <v>418</v>
      </c>
      <c r="N11" s="73">
        <f t="shared" si="0"/>
        <v>5105</v>
      </c>
    </row>
    <row r="12" spans="1:14" x14ac:dyDescent="0.25">
      <c r="A12" s="38">
        <v>8</v>
      </c>
      <c r="B12" s="39" t="s">
        <v>46</v>
      </c>
      <c r="C12" s="70">
        <v>44</v>
      </c>
      <c r="D12" s="71">
        <v>63</v>
      </c>
      <c r="E12" s="70">
        <v>94</v>
      </c>
      <c r="F12" s="71">
        <v>40</v>
      </c>
      <c r="G12" s="70">
        <v>86</v>
      </c>
      <c r="H12" s="71">
        <v>44</v>
      </c>
      <c r="I12" s="70">
        <v>65</v>
      </c>
      <c r="J12" s="71">
        <v>93</v>
      </c>
      <c r="K12" s="70">
        <v>148</v>
      </c>
      <c r="L12" s="71">
        <v>67</v>
      </c>
      <c r="M12" s="70">
        <v>31</v>
      </c>
      <c r="N12" s="73">
        <f t="shared" si="0"/>
        <v>775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/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2.5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626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626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>SUM(C16:M16)</f>
        <v>0</v>
      </c>
    </row>
    <row r="17" spans="1:14" ht="34.5" thickBot="1" x14ac:dyDescent="0.3">
      <c r="A17" s="38">
        <v>13</v>
      </c>
      <c r="B17" s="69" t="s">
        <v>51</v>
      </c>
      <c r="C17" s="70">
        <v>28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28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18136</v>
      </c>
      <c r="D18" s="50">
        <f t="shared" si="1"/>
        <v>32984</v>
      </c>
      <c r="E18" s="49">
        <f t="shared" si="1"/>
        <v>23213</v>
      </c>
      <c r="F18" s="50">
        <f t="shared" si="1"/>
        <v>24471</v>
      </c>
      <c r="G18" s="49">
        <f>SUM(G5:G17)</f>
        <v>33522</v>
      </c>
      <c r="H18" s="50">
        <f t="shared" si="1"/>
        <v>27318</v>
      </c>
      <c r="I18" s="49">
        <f t="shared" si="1"/>
        <v>19310</v>
      </c>
      <c r="J18" s="50">
        <f t="shared" si="1"/>
        <v>33170</v>
      </c>
      <c r="K18" s="49">
        <f t="shared" si="1"/>
        <v>27930</v>
      </c>
      <c r="L18" s="50">
        <f t="shared" si="1"/>
        <v>19491</v>
      </c>
      <c r="M18" s="49">
        <f t="shared" si="1"/>
        <v>17819</v>
      </c>
      <c r="N18" s="47">
        <f>SUM(N5:N17)</f>
        <v>277364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39" t="s">
        <v>53</v>
      </c>
      <c r="B20" s="340"/>
      <c r="C20" s="56">
        <f>C18/N18</f>
        <v>6.538700047590891E-2</v>
      </c>
      <c r="D20" s="55">
        <f>D18/N18</f>
        <v>0.11891954255058335</v>
      </c>
      <c r="E20" s="56">
        <f>E18/N18</f>
        <v>8.3691466808958628E-2</v>
      </c>
      <c r="F20" s="55">
        <f>F18/N18</f>
        <v>8.8227022973421207E-2</v>
      </c>
      <c r="G20" s="56">
        <f>G18/N18</f>
        <v>0.12085923191185589</v>
      </c>
      <c r="H20" s="55">
        <f>H18/N18</f>
        <v>9.8491512957701796E-2</v>
      </c>
      <c r="I20" s="56">
        <f>I18/N18</f>
        <v>6.9619705513332658E-2</v>
      </c>
      <c r="J20" s="55">
        <f>J18/N18</f>
        <v>0.11959014147474077</v>
      </c>
      <c r="K20" s="56">
        <f>K18/N18</f>
        <v>0.10069799974041332</v>
      </c>
      <c r="L20" s="55">
        <f>L18/N18</f>
        <v>7.0272277584690152E-2</v>
      </c>
      <c r="M20" s="56">
        <f>M18/N18</f>
        <v>6.4244098008393299E-2</v>
      </c>
      <c r="N20" s="55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176"/>
      <c r="B1" s="31"/>
      <c r="C1" s="328" t="s">
        <v>108</v>
      </c>
      <c r="D1" s="329"/>
      <c r="E1" s="329"/>
      <c r="F1" s="329"/>
      <c r="G1" s="329"/>
      <c r="H1" s="329"/>
      <c r="I1" s="329"/>
      <c r="J1" s="330"/>
      <c r="K1" s="330"/>
      <c r="L1" s="31"/>
      <c r="M1" s="31"/>
      <c r="N1" s="241" t="s">
        <v>52</v>
      </c>
    </row>
    <row r="2" spans="1:14" ht="15.75" thickBot="1" x14ac:dyDescent="0.3">
      <c r="A2" s="331" t="s">
        <v>0</v>
      </c>
      <c r="B2" s="333" t="s">
        <v>1</v>
      </c>
      <c r="C2" s="348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3" t="s">
        <v>3</v>
      </c>
    </row>
    <row r="3" spans="1:14" x14ac:dyDescent="0.25">
      <c r="A3" s="349"/>
      <c r="B3" s="351"/>
      <c r="C3" s="370" t="s">
        <v>69</v>
      </c>
      <c r="D3" s="333" t="s">
        <v>4</v>
      </c>
      <c r="E3" s="355" t="s">
        <v>5</v>
      </c>
      <c r="F3" s="333" t="s">
        <v>6</v>
      </c>
      <c r="G3" s="355" t="s">
        <v>7</v>
      </c>
      <c r="H3" s="333" t="s">
        <v>8</v>
      </c>
      <c r="I3" s="355" t="s">
        <v>93</v>
      </c>
      <c r="J3" s="333" t="s">
        <v>9</v>
      </c>
      <c r="K3" s="367" t="s">
        <v>38</v>
      </c>
      <c r="L3" s="333" t="s">
        <v>116</v>
      </c>
      <c r="M3" s="355" t="s">
        <v>11</v>
      </c>
      <c r="N3" s="358"/>
    </row>
    <row r="4" spans="1:14" x14ac:dyDescent="0.25">
      <c r="A4" s="363"/>
      <c r="B4" s="364"/>
      <c r="C4" s="371"/>
      <c r="D4" s="364"/>
      <c r="E4" s="366"/>
      <c r="F4" s="364"/>
      <c r="G4" s="366"/>
      <c r="H4" s="364"/>
      <c r="I4" s="366"/>
      <c r="J4" s="364"/>
      <c r="K4" s="368"/>
      <c r="L4" s="364"/>
      <c r="M4" s="366"/>
      <c r="N4" s="364"/>
    </row>
    <row r="5" spans="1:14" ht="5.25" customHeight="1" thickBot="1" x14ac:dyDescent="0.3">
      <c r="A5" s="350"/>
      <c r="B5" s="352"/>
      <c r="C5" s="372"/>
      <c r="D5" s="350"/>
      <c r="E5" s="350"/>
      <c r="F5" s="350"/>
      <c r="G5" s="350"/>
      <c r="H5" s="350"/>
      <c r="I5" s="350"/>
      <c r="J5" s="350"/>
      <c r="K5" s="369"/>
      <c r="L5" s="350"/>
      <c r="M5" s="350"/>
      <c r="N5" s="352"/>
    </row>
    <row r="6" spans="1:14" x14ac:dyDescent="0.25">
      <c r="A6" s="36">
        <v>1</v>
      </c>
      <c r="B6" s="37" t="s">
        <v>39</v>
      </c>
      <c r="C6" s="85">
        <v>75223</v>
      </c>
      <c r="D6" s="93">
        <v>143167</v>
      </c>
      <c r="E6" s="169">
        <v>105580</v>
      </c>
      <c r="F6" s="185">
        <v>105873</v>
      </c>
      <c r="G6" s="208">
        <v>156304</v>
      </c>
      <c r="H6" s="185">
        <v>116726</v>
      </c>
      <c r="I6" s="208">
        <v>90223</v>
      </c>
      <c r="J6" s="185">
        <v>141930</v>
      </c>
      <c r="K6" s="208">
        <v>119096</v>
      </c>
      <c r="L6" s="185">
        <v>88603</v>
      </c>
      <c r="M6" s="208">
        <v>74699</v>
      </c>
      <c r="N6" s="173">
        <f t="shared" ref="N6:N16" si="0">SUM(C6:M6)</f>
        <v>1217424</v>
      </c>
    </row>
    <row r="7" spans="1:14" x14ac:dyDescent="0.25">
      <c r="A7" s="38">
        <v>2</v>
      </c>
      <c r="B7" s="39" t="s">
        <v>40</v>
      </c>
      <c r="C7" s="86">
        <v>18482</v>
      </c>
      <c r="D7" s="67">
        <v>39306</v>
      </c>
      <c r="E7" s="86">
        <v>22638</v>
      </c>
      <c r="F7" s="73">
        <v>32613</v>
      </c>
      <c r="G7" s="209">
        <v>27501</v>
      </c>
      <c r="H7" s="73">
        <v>21215</v>
      </c>
      <c r="I7" s="209">
        <v>18081</v>
      </c>
      <c r="J7" s="73">
        <v>31322</v>
      </c>
      <c r="K7" s="209">
        <v>29823</v>
      </c>
      <c r="L7" s="73">
        <v>18378</v>
      </c>
      <c r="M7" s="209">
        <v>20064</v>
      </c>
      <c r="N7" s="73">
        <f t="shared" si="0"/>
        <v>279423</v>
      </c>
    </row>
    <row r="8" spans="1:14" x14ac:dyDescent="0.25">
      <c r="A8" s="38">
        <v>3</v>
      </c>
      <c r="B8" s="39" t="s">
        <v>41</v>
      </c>
      <c r="C8" s="86">
        <v>2158</v>
      </c>
      <c r="D8" s="67">
        <v>4474</v>
      </c>
      <c r="E8" s="86">
        <v>2505</v>
      </c>
      <c r="F8" s="73">
        <v>5557</v>
      </c>
      <c r="G8" s="209">
        <v>4843</v>
      </c>
      <c r="H8" s="73">
        <v>4000</v>
      </c>
      <c r="I8" s="209">
        <v>3948</v>
      </c>
      <c r="J8" s="73">
        <v>6390</v>
      </c>
      <c r="K8" s="209">
        <v>3979</v>
      </c>
      <c r="L8" s="73">
        <v>3592</v>
      </c>
      <c r="M8" s="209">
        <v>1228</v>
      </c>
      <c r="N8" s="73">
        <f t="shared" si="0"/>
        <v>42674</v>
      </c>
    </row>
    <row r="9" spans="1:14" x14ac:dyDescent="0.25">
      <c r="A9" s="38">
        <v>4</v>
      </c>
      <c r="B9" s="39" t="s">
        <v>42</v>
      </c>
      <c r="C9" s="70">
        <v>116</v>
      </c>
      <c r="D9" s="71">
        <v>153</v>
      </c>
      <c r="E9" s="70">
        <v>68</v>
      </c>
      <c r="F9" s="39">
        <v>128</v>
      </c>
      <c r="G9" s="209">
        <v>272</v>
      </c>
      <c r="H9" s="39">
        <v>97</v>
      </c>
      <c r="I9" s="60">
        <v>66</v>
      </c>
      <c r="J9" s="39">
        <v>114</v>
      </c>
      <c r="K9" s="209">
        <v>241</v>
      </c>
      <c r="L9" s="39">
        <v>88</v>
      </c>
      <c r="M9" s="60">
        <v>115</v>
      </c>
      <c r="N9" s="73">
        <f t="shared" si="0"/>
        <v>1458</v>
      </c>
    </row>
    <row r="10" spans="1:14" x14ac:dyDescent="0.25">
      <c r="A10" s="38">
        <v>5</v>
      </c>
      <c r="B10" s="39" t="s">
        <v>43</v>
      </c>
      <c r="C10" s="70">
        <v>66</v>
      </c>
      <c r="D10" s="71">
        <v>77</v>
      </c>
      <c r="E10" s="70">
        <v>136</v>
      </c>
      <c r="F10" s="39">
        <v>69</v>
      </c>
      <c r="G10" s="60">
        <v>114</v>
      </c>
      <c r="H10" s="39">
        <v>67</v>
      </c>
      <c r="I10" s="60">
        <v>56</v>
      </c>
      <c r="J10" s="39">
        <v>91</v>
      </c>
      <c r="K10" s="210">
        <v>226</v>
      </c>
      <c r="L10" s="39">
        <v>88</v>
      </c>
      <c r="M10" s="60">
        <v>32</v>
      </c>
      <c r="N10" s="73">
        <f t="shared" si="0"/>
        <v>1022</v>
      </c>
    </row>
    <row r="11" spans="1:14" x14ac:dyDescent="0.25">
      <c r="A11" s="38">
        <v>6</v>
      </c>
      <c r="B11" s="39" t="s">
        <v>44</v>
      </c>
      <c r="C11" s="86">
        <v>1251</v>
      </c>
      <c r="D11" s="67">
        <v>2969</v>
      </c>
      <c r="E11" s="86">
        <v>1275</v>
      </c>
      <c r="F11" s="73">
        <v>2959</v>
      </c>
      <c r="G11" s="209">
        <v>2201</v>
      </c>
      <c r="H11" s="73">
        <v>1741</v>
      </c>
      <c r="I11" s="209">
        <v>1135</v>
      </c>
      <c r="J11" s="73">
        <v>2168</v>
      </c>
      <c r="K11" s="209">
        <v>2180</v>
      </c>
      <c r="L11" s="73">
        <v>1177</v>
      </c>
      <c r="M11" s="209">
        <v>2032</v>
      </c>
      <c r="N11" s="73">
        <f t="shared" si="0"/>
        <v>21088</v>
      </c>
    </row>
    <row r="12" spans="1:14" x14ac:dyDescent="0.25">
      <c r="A12" s="38">
        <v>7</v>
      </c>
      <c r="B12" s="39" t="s">
        <v>45</v>
      </c>
      <c r="C12" s="70">
        <v>122</v>
      </c>
      <c r="D12" s="71">
        <v>296</v>
      </c>
      <c r="E12" s="70">
        <v>120</v>
      </c>
      <c r="F12" s="39">
        <v>183</v>
      </c>
      <c r="G12" s="60">
        <v>156</v>
      </c>
      <c r="H12" s="39">
        <v>107</v>
      </c>
      <c r="I12" s="60">
        <v>86</v>
      </c>
      <c r="J12" s="39">
        <v>156</v>
      </c>
      <c r="K12" s="211">
        <v>331</v>
      </c>
      <c r="L12" s="39">
        <v>80</v>
      </c>
      <c r="M12" s="60">
        <v>133</v>
      </c>
      <c r="N12" s="73">
        <f t="shared" si="0"/>
        <v>1770</v>
      </c>
    </row>
    <row r="13" spans="1:14" x14ac:dyDescent="0.25">
      <c r="A13" s="38">
        <v>8</v>
      </c>
      <c r="B13" s="39" t="s">
        <v>46</v>
      </c>
      <c r="C13" s="70">
        <v>156</v>
      </c>
      <c r="D13" s="71">
        <v>219</v>
      </c>
      <c r="E13" s="70">
        <v>336</v>
      </c>
      <c r="F13" s="39">
        <v>144</v>
      </c>
      <c r="G13" s="60">
        <v>306</v>
      </c>
      <c r="H13" s="39">
        <v>188</v>
      </c>
      <c r="I13" s="60">
        <v>246</v>
      </c>
      <c r="J13" s="39">
        <v>345</v>
      </c>
      <c r="K13" s="209">
        <v>603</v>
      </c>
      <c r="L13" s="39">
        <v>271</v>
      </c>
      <c r="M13" s="60">
        <v>122</v>
      </c>
      <c r="N13" s="73">
        <f t="shared" si="0"/>
        <v>2936</v>
      </c>
    </row>
    <row r="14" spans="1:14" ht="22.5" x14ac:dyDescent="0.25">
      <c r="A14" s="38">
        <v>9</v>
      </c>
      <c r="B14" s="69" t="s">
        <v>47</v>
      </c>
      <c r="C14" s="70">
        <v>0</v>
      </c>
      <c r="D14" s="71">
        <v>0</v>
      </c>
      <c r="E14" s="7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ht="22.5" x14ac:dyDescent="0.25">
      <c r="A15" s="38">
        <v>10</v>
      </c>
      <c r="B15" s="69" t="s">
        <v>48</v>
      </c>
      <c r="C15" s="70">
        <v>0</v>
      </c>
      <c r="D15" s="71">
        <v>0</v>
      </c>
      <c r="E15" s="7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11</v>
      </c>
      <c r="B16" s="39" t="s">
        <v>49</v>
      </c>
      <c r="C16" s="70">
        <v>0</v>
      </c>
      <c r="D16" s="71">
        <v>0</v>
      </c>
      <c r="E16" s="70">
        <v>0</v>
      </c>
      <c r="F16" s="39">
        <v>0</v>
      </c>
      <c r="G16" s="60">
        <v>0</v>
      </c>
      <c r="H16" s="39">
        <v>619</v>
      </c>
      <c r="I16" s="60">
        <v>0</v>
      </c>
      <c r="J16" s="39">
        <v>0</v>
      </c>
      <c r="K16" s="60">
        <v>0</v>
      </c>
      <c r="L16" s="39">
        <v>0</v>
      </c>
      <c r="M16" s="60">
        <v>0</v>
      </c>
      <c r="N16" s="39">
        <f t="shared" si="0"/>
        <v>619</v>
      </c>
    </row>
    <row r="17" spans="1:14" ht="45" x14ac:dyDescent="0.25">
      <c r="A17" s="38">
        <v>12</v>
      </c>
      <c r="B17" s="69" t="s">
        <v>50</v>
      </c>
      <c r="C17" s="70">
        <v>0</v>
      </c>
      <c r="D17" s="71">
        <v>0</v>
      </c>
      <c r="E17" s="7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>SUM(C17:M17)</f>
        <v>0</v>
      </c>
    </row>
    <row r="18" spans="1:14" ht="34.5" thickBot="1" x14ac:dyDescent="0.3">
      <c r="A18" s="38">
        <v>13</v>
      </c>
      <c r="B18" s="69" t="s">
        <v>51</v>
      </c>
      <c r="C18" s="70">
        <v>159</v>
      </c>
      <c r="D18" s="71">
        <v>0</v>
      </c>
      <c r="E18" s="70">
        <v>0</v>
      </c>
      <c r="F18" s="39">
        <v>0</v>
      </c>
      <c r="G18" s="60">
        <v>0</v>
      </c>
      <c r="H18" s="72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73">
        <f>SUM(C18:M18)</f>
        <v>159</v>
      </c>
    </row>
    <row r="19" spans="1:14" ht="15.75" thickBot="1" x14ac:dyDescent="0.3">
      <c r="A19" s="44"/>
      <c r="B19" s="45" t="s">
        <v>37</v>
      </c>
      <c r="C19" s="49">
        <f t="shared" ref="C19:N19" si="1">SUM(C6:C18)</f>
        <v>97733</v>
      </c>
      <c r="D19" s="50">
        <f>SUM(D6:D18)</f>
        <v>190661</v>
      </c>
      <c r="E19" s="49">
        <f t="shared" si="1"/>
        <v>132658</v>
      </c>
      <c r="F19" s="47">
        <f>SUM(F6:F18)</f>
        <v>147526</v>
      </c>
      <c r="G19" s="49">
        <f t="shared" si="1"/>
        <v>191697</v>
      </c>
      <c r="H19" s="47">
        <f t="shared" si="1"/>
        <v>144760</v>
      </c>
      <c r="I19" s="48">
        <f t="shared" si="1"/>
        <v>113841</v>
      </c>
      <c r="J19" s="47">
        <f t="shared" si="1"/>
        <v>182516</v>
      </c>
      <c r="K19" s="48">
        <f t="shared" si="1"/>
        <v>156479</v>
      </c>
      <c r="L19" s="47">
        <f t="shared" si="1"/>
        <v>112277</v>
      </c>
      <c r="M19" s="48">
        <f t="shared" si="1"/>
        <v>98425</v>
      </c>
      <c r="N19" s="47">
        <f t="shared" si="1"/>
        <v>1568573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39" t="s">
        <v>53</v>
      </c>
      <c r="B21" s="365"/>
      <c r="C21" s="74">
        <f>C19/N19</f>
        <v>6.2306950330013329E-2</v>
      </c>
      <c r="D21" s="75">
        <f>D19/N19</f>
        <v>0.12155060682543943</v>
      </c>
      <c r="E21" s="56">
        <f>E19/N19</f>
        <v>8.4572410719807117E-2</v>
      </c>
      <c r="F21" s="75">
        <f>F19/N19</f>
        <v>9.4051089748452887E-2</v>
      </c>
      <c r="G21" s="56">
        <f>G19/N19</f>
        <v>0.12221107975210589</v>
      </c>
      <c r="H21" s="75">
        <f>H19/N19</f>
        <v>9.228770353690903E-2</v>
      </c>
      <c r="I21" s="56">
        <f>I19/N19</f>
        <v>7.2576156799842917E-2</v>
      </c>
      <c r="J21" s="75">
        <f>J19/N19</f>
        <v>0.11635798907669583</v>
      </c>
      <c r="K21" s="56">
        <f>K19/N19</f>
        <v>9.9758825378225946E-2</v>
      </c>
      <c r="L21" s="75">
        <f>L19/N19</f>
        <v>7.1579072188543341E-2</v>
      </c>
      <c r="M21" s="76">
        <f>M19/N19</f>
        <v>6.2748115643964292E-2</v>
      </c>
      <c r="N21" s="244">
        <f>N19/N19</f>
        <v>1</v>
      </c>
    </row>
  </sheetData>
  <mergeCells count="17">
    <mergeCell ref="N2:N5"/>
    <mergeCell ref="C3:C5"/>
    <mergeCell ref="D3:D5"/>
    <mergeCell ref="E3:E5"/>
    <mergeCell ref="F3:F5"/>
    <mergeCell ref="G3:G5"/>
    <mergeCell ref="L3:L5"/>
    <mergeCell ref="M3:M5"/>
    <mergeCell ref="C1:K1"/>
    <mergeCell ref="A2:A5"/>
    <mergeCell ref="B2:B5"/>
    <mergeCell ref="C2:M2"/>
    <mergeCell ref="A21:B21"/>
    <mergeCell ref="H3:H5"/>
    <mergeCell ref="I3:I5"/>
    <mergeCell ref="J3:J5"/>
    <mergeCell ref="K3:K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1"/>
      <c r="B1" s="31"/>
      <c r="C1" s="328" t="s">
        <v>106</v>
      </c>
      <c r="D1" s="329"/>
      <c r="E1" s="329"/>
      <c r="F1" s="329"/>
      <c r="G1" s="329"/>
      <c r="H1" s="329"/>
      <c r="I1" s="329"/>
      <c r="J1" s="330"/>
      <c r="K1" s="330"/>
      <c r="L1" s="31"/>
      <c r="M1" s="31"/>
      <c r="N1" s="68"/>
    </row>
    <row r="2" spans="1:14" ht="15.75" thickBot="1" x14ac:dyDescent="0.3">
      <c r="A2" s="331" t="s">
        <v>0</v>
      </c>
      <c r="B2" s="333" t="s">
        <v>1</v>
      </c>
      <c r="C2" s="348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3" t="s">
        <v>3</v>
      </c>
    </row>
    <row r="3" spans="1:14" x14ac:dyDescent="0.25">
      <c r="A3" s="349"/>
      <c r="B3" s="351"/>
      <c r="C3" s="370" t="s">
        <v>69</v>
      </c>
      <c r="D3" s="333" t="s">
        <v>4</v>
      </c>
      <c r="E3" s="355" t="s">
        <v>5</v>
      </c>
      <c r="F3" s="373" t="s">
        <v>6</v>
      </c>
      <c r="G3" s="355" t="s">
        <v>7</v>
      </c>
      <c r="H3" s="353" t="s">
        <v>8</v>
      </c>
      <c r="I3" s="355" t="s">
        <v>93</v>
      </c>
      <c r="J3" s="353" t="s">
        <v>9</v>
      </c>
      <c r="K3" s="370" t="s">
        <v>10</v>
      </c>
      <c r="L3" s="333" t="s">
        <v>116</v>
      </c>
      <c r="M3" s="355" t="s">
        <v>11</v>
      </c>
      <c r="N3" s="358"/>
    </row>
    <row r="4" spans="1:14" ht="15.75" thickBot="1" x14ac:dyDescent="0.3">
      <c r="A4" s="350"/>
      <c r="B4" s="352"/>
      <c r="C4" s="372"/>
      <c r="D4" s="350"/>
      <c r="E4" s="350"/>
      <c r="F4" s="374"/>
      <c r="G4" s="350"/>
      <c r="H4" s="354"/>
      <c r="I4" s="350"/>
      <c r="J4" s="354"/>
      <c r="K4" s="372"/>
      <c r="L4" s="350"/>
      <c r="M4" s="350"/>
      <c r="N4" s="352"/>
    </row>
    <row r="5" spans="1:14" x14ac:dyDescent="0.25">
      <c r="A5" s="36">
        <v>1</v>
      </c>
      <c r="B5" s="37" t="s">
        <v>39</v>
      </c>
      <c r="C5" s="86">
        <v>4697</v>
      </c>
      <c r="D5" s="173">
        <v>10876</v>
      </c>
      <c r="E5" s="85">
        <v>6555</v>
      </c>
      <c r="F5" s="93">
        <v>8137</v>
      </c>
      <c r="G5" s="85">
        <v>9959</v>
      </c>
      <c r="H5" s="93">
        <v>9101</v>
      </c>
      <c r="I5" s="85">
        <v>5850</v>
      </c>
      <c r="J5" s="93">
        <v>10784</v>
      </c>
      <c r="K5" s="86">
        <v>8274</v>
      </c>
      <c r="L5" s="93">
        <v>4954</v>
      </c>
      <c r="M5" s="85">
        <v>5325</v>
      </c>
      <c r="N5" s="173">
        <f t="shared" ref="N5:N12" si="0">SUM(C5:M5)</f>
        <v>84512</v>
      </c>
    </row>
    <row r="6" spans="1:14" x14ac:dyDescent="0.25">
      <c r="A6" s="38">
        <v>2</v>
      </c>
      <c r="B6" s="39" t="s">
        <v>40</v>
      </c>
      <c r="C6" s="86">
        <v>286</v>
      </c>
      <c r="D6" s="73">
        <v>890</v>
      </c>
      <c r="E6" s="86">
        <v>345</v>
      </c>
      <c r="F6" s="67">
        <v>544</v>
      </c>
      <c r="G6" s="86">
        <v>342</v>
      </c>
      <c r="H6" s="67">
        <v>336</v>
      </c>
      <c r="I6" s="86">
        <v>195</v>
      </c>
      <c r="J6" s="67">
        <v>421</v>
      </c>
      <c r="K6" s="70">
        <v>587</v>
      </c>
      <c r="L6" s="67">
        <v>165</v>
      </c>
      <c r="M6" s="86">
        <v>374</v>
      </c>
      <c r="N6" s="73">
        <f t="shared" si="0"/>
        <v>4485</v>
      </c>
    </row>
    <row r="7" spans="1:14" x14ac:dyDescent="0.25">
      <c r="A7" s="38">
        <v>3</v>
      </c>
      <c r="B7" s="39" t="s">
        <v>41</v>
      </c>
      <c r="C7" s="70">
        <v>19</v>
      </c>
      <c r="D7" s="73">
        <v>80</v>
      </c>
      <c r="E7" s="86">
        <v>35</v>
      </c>
      <c r="F7" s="67">
        <v>78</v>
      </c>
      <c r="G7" s="86">
        <v>68</v>
      </c>
      <c r="H7" s="71">
        <v>382</v>
      </c>
      <c r="I7" s="70">
        <v>78</v>
      </c>
      <c r="J7" s="67">
        <v>64</v>
      </c>
      <c r="K7" s="70">
        <v>65</v>
      </c>
      <c r="L7" s="67">
        <v>54</v>
      </c>
      <c r="M7" s="70">
        <v>19</v>
      </c>
      <c r="N7" s="73">
        <f t="shared" si="0"/>
        <v>942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8</v>
      </c>
      <c r="G8" s="70">
        <v>0</v>
      </c>
      <c r="H8" s="71">
        <v>0</v>
      </c>
      <c r="I8" s="70">
        <v>0</v>
      </c>
      <c r="J8" s="71">
        <v>0</v>
      </c>
      <c r="K8" s="87">
        <v>1</v>
      </c>
      <c r="L8" s="67">
        <v>0</v>
      </c>
      <c r="M8" s="70">
        <v>0</v>
      </c>
      <c r="N8" s="73">
        <f t="shared" si="0"/>
        <v>9</v>
      </c>
    </row>
    <row r="9" spans="1:14" x14ac:dyDescent="0.25">
      <c r="A9" s="38">
        <v>5</v>
      </c>
      <c r="B9" s="39" t="s">
        <v>43</v>
      </c>
      <c r="C9" s="70">
        <v>3</v>
      </c>
      <c r="D9" s="39">
        <v>6</v>
      </c>
      <c r="E9" s="70">
        <v>4</v>
      </c>
      <c r="F9" s="71">
        <v>6</v>
      </c>
      <c r="G9" s="70">
        <v>8</v>
      </c>
      <c r="H9" s="71">
        <v>6</v>
      </c>
      <c r="I9" s="70">
        <v>0</v>
      </c>
      <c r="J9" s="71">
        <v>5</v>
      </c>
      <c r="K9" s="70">
        <v>7</v>
      </c>
      <c r="L9" s="71">
        <v>6</v>
      </c>
      <c r="M9" s="70">
        <v>1</v>
      </c>
      <c r="N9" s="39">
        <f t="shared" si="0"/>
        <v>52</v>
      </c>
    </row>
    <row r="10" spans="1:14" x14ac:dyDescent="0.25">
      <c r="A10" s="38">
        <v>6</v>
      </c>
      <c r="B10" s="39" t="s">
        <v>44</v>
      </c>
      <c r="C10" s="70">
        <v>57</v>
      </c>
      <c r="D10" s="39">
        <v>155</v>
      </c>
      <c r="E10" s="70">
        <v>54</v>
      </c>
      <c r="F10" s="71">
        <v>181</v>
      </c>
      <c r="G10" s="70">
        <v>102</v>
      </c>
      <c r="H10" s="71">
        <v>97</v>
      </c>
      <c r="I10" s="70">
        <v>64</v>
      </c>
      <c r="J10" s="71">
        <v>97</v>
      </c>
      <c r="K10" s="85">
        <v>95</v>
      </c>
      <c r="L10" s="71">
        <v>51</v>
      </c>
      <c r="M10" s="70">
        <v>94</v>
      </c>
      <c r="N10" s="73">
        <f t="shared" si="0"/>
        <v>1047</v>
      </c>
    </row>
    <row r="11" spans="1:14" x14ac:dyDescent="0.25">
      <c r="A11" s="38">
        <v>7</v>
      </c>
      <c r="B11" s="39" t="s">
        <v>45</v>
      </c>
      <c r="C11" s="86">
        <v>231</v>
      </c>
      <c r="D11" s="73">
        <v>793</v>
      </c>
      <c r="E11" s="86">
        <v>273</v>
      </c>
      <c r="F11" s="67">
        <v>451</v>
      </c>
      <c r="G11" s="86">
        <v>285</v>
      </c>
      <c r="H11" s="67">
        <v>252</v>
      </c>
      <c r="I11" s="70">
        <v>174</v>
      </c>
      <c r="J11" s="67">
        <v>332</v>
      </c>
      <c r="K11" s="85">
        <v>521</v>
      </c>
      <c r="L11" s="71">
        <v>153</v>
      </c>
      <c r="M11" s="86">
        <v>324</v>
      </c>
      <c r="N11" s="73">
        <f t="shared" si="0"/>
        <v>3789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2</v>
      </c>
      <c r="E12" s="87">
        <v>1</v>
      </c>
      <c r="F12" s="180">
        <v>0</v>
      </c>
      <c r="G12" s="87">
        <v>0</v>
      </c>
      <c r="H12" s="180">
        <v>0</v>
      </c>
      <c r="I12" s="87">
        <v>0</v>
      </c>
      <c r="J12" s="180">
        <v>0</v>
      </c>
      <c r="K12" s="87">
        <v>0</v>
      </c>
      <c r="L12" s="180">
        <v>1</v>
      </c>
      <c r="M12" s="87">
        <v>0</v>
      </c>
      <c r="N12" s="42">
        <f t="shared" si="0"/>
        <v>4</v>
      </c>
    </row>
    <row r="13" spans="1:14" ht="15.75" thickBot="1" x14ac:dyDescent="0.3">
      <c r="A13" s="77"/>
      <c r="B13" s="45" t="s">
        <v>3</v>
      </c>
      <c r="C13" s="49">
        <f t="shared" ref="C13:N13" si="1">SUM(C5:C12)</f>
        <v>5293</v>
      </c>
      <c r="D13" s="47">
        <f t="shared" si="1"/>
        <v>12802</v>
      </c>
      <c r="E13" s="49">
        <f t="shared" si="1"/>
        <v>7267</v>
      </c>
      <c r="F13" s="50">
        <f t="shared" si="1"/>
        <v>9405</v>
      </c>
      <c r="G13" s="49">
        <f t="shared" si="1"/>
        <v>10764</v>
      </c>
      <c r="H13" s="50">
        <f t="shared" si="1"/>
        <v>10174</v>
      </c>
      <c r="I13" s="49">
        <f t="shared" si="1"/>
        <v>6361</v>
      </c>
      <c r="J13" s="50">
        <f t="shared" si="1"/>
        <v>11703</v>
      </c>
      <c r="K13" s="49">
        <f t="shared" si="1"/>
        <v>9550</v>
      </c>
      <c r="L13" s="50">
        <f t="shared" si="1"/>
        <v>5384</v>
      </c>
      <c r="M13" s="49">
        <f t="shared" si="1"/>
        <v>6137</v>
      </c>
      <c r="N13" s="47">
        <f t="shared" si="1"/>
        <v>94840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9" t="s">
        <v>53</v>
      </c>
      <c r="B15" s="365"/>
      <c r="C15" s="56">
        <f>C13/N13</f>
        <v>5.5809784900885701E-2</v>
      </c>
      <c r="D15" s="75">
        <f>D13/N13</f>
        <v>0.13498523829607761</v>
      </c>
      <c r="E15" s="56">
        <f>E13/N13</f>
        <v>7.6623787431463516E-2</v>
      </c>
      <c r="F15" s="75">
        <f>F13/N13</f>
        <v>9.916701813580768E-2</v>
      </c>
      <c r="G15" s="56">
        <f>G13/N13</f>
        <v>0.11349641501476171</v>
      </c>
      <c r="H15" s="75">
        <f>H13/N13</f>
        <v>0.10727541121889499</v>
      </c>
      <c r="I15" s="56">
        <f>I13/N13</f>
        <v>6.7070856178827493E-2</v>
      </c>
      <c r="J15" s="75">
        <f>J13/N13</f>
        <v>0.12339730071699705</v>
      </c>
      <c r="K15" s="56">
        <f>K13/N13</f>
        <v>0.10069590889919865</v>
      </c>
      <c r="L15" s="75">
        <f>L13/N13</f>
        <v>5.676929565584142E-2</v>
      </c>
      <c r="M15" s="76">
        <f>M13/N13</f>
        <v>6.4708983551244201E-2</v>
      </c>
      <c r="N15" s="244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28" t="s">
        <v>107</v>
      </c>
      <c r="D18" s="329"/>
      <c r="E18" s="329"/>
      <c r="F18" s="329"/>
      <c r="G18" s="329"/>
      <c r="H18" s="329"/>
      <c r="I18" s="329"/>
      <c r="J18" s="330"/>
      <c r="K18" s="330"/>
      <c r="L18" s="31"/>
      <c r="M18" s="31"/>
      <c r="N18" s="241" t="s">
        <v>36</v>
      </c>
    </row>
    <row r="19" spans="1:14" ht="15.75" thickBot="1" x14ac:dyDescent="0.3">
      <c r="A19" s="331" t="s">
        <v>0</v>
      </c>
      <c r="B19" s="333" t="s">
        <v>1</v>
      </c>
      <c r="C19" s="348" t="s">
        <v>2</v>
      </c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33" t="s">
        <v>3</v>
      </c>
    </row>
    <row r="20" spans="1:14" x14ac:dyDescent="0.25">
      <c r="A20" s="349"/>
      <c r="B20" s="351"/>
      <c r="C20" s="370" t="s">
        <v>69</v>
      </c>
      <c r="D20" s="333" t="s">
        <v>4</v>
      </c>
      <c r="E20" s="355" t="s">
        <v>5</v>
      </c>
      <c r="F20" s="373" t="s">
        <v>6</v>
      </c>
      <c r="G20" s="355" t="s">
        <v>7</v>
      </c>
      <c r="H20" s="353" t="s">
        <v>8</v>
      </c>
      <c r="I20" s="355" t="s">
        <v>93</v>
      </c>
      <c r="J20" s="353" t="s">
        <v>9</v>
      </c>
      <c r="K20" s="370" t="s">
        <v>10</v>
      </c>
      <c r="L20" s="333" t="s">
        <v>116</v>
      </c>
      <c r="M20" s="355" t="s">
        <v>11</v>
      </c>
      <c r="N20" s="358"/>
    </row>
    <row r="21" spans="1:14" ht="15.75" thickBot="1" x14ac:dyDescent="0.3">
      <c r="A21" s="350"/>
      <c r="B21" s="352"/>
      <c r="C21" s="372"/>
      <c r="D21" s="350"/>
      <c r="E21" s="350"/>
      <c r="F21" s="374"/>
      <c r="G21" s="350"/>
      <c r="H21" s="354"/>
      <c r="I21" s="350"/>
      <c r="J21" s="354"/>
      <c r="K21" s="372"/>
      <c r="L21" s="350"/>
      <c r="M21" s="350"/>
      <c r="N21" s="352"/>
    </row>
    <row r="22" spans="1:14" x14ac:dyDescent="0.25">
      <c r="A22" s="36">
        <v>1</v>
      </c>
      <c r="B22" s="37" t="s">
        <v>39</v>
      </c>
      <c r="C22" s="86">
        <v>21958</v>
      </c>
      <c r="D22" s="173">
        <v>48256</v>
      </c>
      <c r="E22" s="85">
        <v>30448</v>
      </c>
      <c r="F22" s="93">
        <v>36822</v>
      </c>
      <c r="G22" s="85">
        <v>44055</v>
      </c>
      <c r="H22" s="93">
        <v>39407</v>
      </c>
      <c r="I22" s="85">
        <v>25307</v>
      </c>
      <c r="J22" s="93">
        <v>45624</v>
      </c>
      <c r="K22" s="86">
        <v>36671</v>
      </c>
      <c r="L22" s="93">
        <v>23876</v>
      </c>
      <c r="M22" s="85">
        <v>22872</v>
      </c>
      <c r="N22" s="173">
        <f t="shared" ref="N22:N29" si="2">SUM(C22:M22)</f>
        <v>375296</v>
      </c>
    </row>
    <row r="23" spans="1:14" x14ac:dyDescent="0.25">
      <c r="A23" s="38">
        <v>2</v>
      </c>
      <c r="B23" s="39" t="s">
        <v>40</v>
      </c>
      <c r="C23" s="86">
        <v>4840</v>
      </c>
      <c r="D23" s="73">
        <v>13766</v>
      </c>
      <c r="E23" s="86">
        <v>5825</v>
      </c>
      <c r="F23" s="67">
        <v>8650</v>
      </c>
      <c r="G23" s="86">
        <v>4988</v>
      </c>
      <c r="H23" s="67">
        <v>4873</v>
      </c>
      <c r="I23" s="86">
        <v>2976</v>
      </c>
      <c r="J23" s="67">
        <v>6331</v>
      </c>
      <c r="K23" s="86">
        <v>8875</v>
      </c>
      <c r="L23" s="67">
        <v>2800</v>
      </c>
      <c r="M23" s="86">
        <v>5631</v>
      </c>
      <c r="N23" s="73">
        <f t="shared" si="2"/>
        <v>69555</v>
      </c>
    </row>
    <row r="24" spans="1:14" x14ac:dyDescent="0.25">
      <c r="A24" s="38">
        <v>3</v>
      </c>
      <c r="B24" s="39" t="s">
        <v>41</v>
      </c>
      <c r="C24" s="70">
        <v>328</v>
      </c>
      <c r="D24" s="73">
        <v>1259</v>
      </c>
      <c r="E24" s="86">
        <v>603</v>
      </c>
      <c r="F24" s="67">
        <v>1242</v>
      </c>
      <c r="G24" s="86">
        <v>1137</v>
      </c>
      <c r="H24" s="67">
        <v>3566</v>
      </c>
      <c r="I24" s="86">
        <v>1225</v>
      </c>
      <c r="J24" s="67">
        <v>948</v>
      </c>
      <c r="K24" s="86">
        <v>1050</v>
      </c>
      <c r="L24" s="67">
        <v>931</v>
      </c>
      <c r="M24" s="70">
        <v>298</v>
      </c>
      <c r="N24" s="73">
        <f t="shared" si="2"/>
        <v>12587</v>
      </c>
    </row>
    <row r="25" spans="1:14" x14ac:dyDescent="0.25">
      <c r="A25" s="38">
        <v>4</v>
      </c>
      <c r="B25" s="39" t="s">
        <v>42</v>
      </c>
      <c r="C25" s="70">
        <v>0</v>
      </c>
      <c r="D25" s="39">
        <v>0</v>
      </c>
      <c r="E25" s="70">
        <v>0</v>
      </c>
      <c r="F25" s="71">
        <v>103</v>
      </c>
      <c r="G25" s="70">
        <v>0</v>
      </c>
      <c r="H25" s="71">
        <v>0</v>
      </c>
      <c r="I25" s="70">
        <v>0</v>
      </c>
      <c r="J25" s="71">
        <v>0</v>
      </c>
      <c r="K25" s="87">
        <v>17</v>
      </c>
      <c r="L25" s="67">
        <v>0</v>
      </c>
      <c r="M25" s="70">
        <v>0</v>
      </c>
      <c r="N25" s="73">
        <f t="shared" si="2"/>
        <v>120</v>
      </c>
    </row>
    <row r="26" spans="1:14" x14ac:dyDescent="0.25">
      <c r="A26" s="38">
        <v>5</v>
      </c>
      <c r="B26" s="39" t="s">
        <v>43</v>
      </c>
      <c r="C26" s="70">
        <v>17</v>
      </c>
      <c r="D26" s="39">
        <v>33</v>
      </c>
      <c r="E26" s="70">
        <v>22</v>
      </c>
      <c r="F26" s="71">
        <v>28</v>
      </c>
      <c r="G26" s="70">
        <v>44</v>
      </c>
      <c r="H26" s="71">
        <v>33</v>
      </c>
      <c r="I26" s="70">
        <v>0</v>
      </c>
      <c r="J26" s="71">
        <v>28</v>
      </c>
      <c r="K26" s="70">
        <v>45</v>
      </c>
      <c r="L26" s="71">
        <v>33</v>
      </c>
      <c r="M26" s="70">
        <v>6</v>
      </c>
      <c r="N26" s="39">
        <f t="shared" si="2"/>
        <v>289</v>
      </c>
    </row>
    <row r="27" spans="1:14" x14ac:dyDescent="0.25">
      <c r="A27" s="38">
        <v>6</v>
      </c>
      <c r="B27" s="39" t="s">
        <v>44</v>
      </c>
      <c r="C27" s="70">
        <v>106</v>
      </c>
      <c r="D27" s="39">
        <v>277</v>
      </c>
      <c r="E27" s="70">
        <v>100</v>
      </c>
      <c r="F27" s="71">
        <v>324</v>
      </c>
      <c r="G27" s="70">
        <v>186</v>
      </c>
      <c r="H27" s="71">
        <v>174</v>
      </c>
      <c r="I27" s="70">
        <v>112</v>
      </c>
      <c r="J27" s="71">
        <v>159</v>
      </c>
      <c r="K27" s="85">
        <v>174</v>
      </c>
      <c r="L27" s="71">
        <v>95</v>
      </c>
      <c r="M27" s="70">
        <v>166</v>
      </c>
      <c r="N27" s="73">
        <f t="shared" si="2"/>
        <v>1873</v>
      </c>
    </row>
    <row r="28" spans="1:14" x14ac:dyDescent="0.25">
      <c r="A28" s="38">
        <v>7</v>
      </c>
      <c r="B28" s="39" t="s">
        <v>45</v>
      </c>
      <c r="C28" s="86">
        <v>1282</v>
      </c>
      <c r="D28" s="73">
        <v>4118</v>
      </c>
      <c r="E28" s="86">
        <v>1503</v>
      </c>
      <c r="F28" s="67">
        <v>2388</v>
      </c>
      <c r="G28" s="86">
        <v>1457</v>
      </c>
      <c r="H28" s="67">
        <v>1251</v>
      </c>
      <c r="I28" s="86">
        <v>890</v>
      </c>
      <c r="J28" s="67">
        <v>1757</v>
      </c>
      <c r="K28" s="85">
        <v>2692</v>
      </c>
      <c r="L28" s="67">
        <v>851</v>
      </c>
      <c r="M28" s="86">
        <v>1639</v>
      </c>
      <c r="N28" s="73">
        <f t="shared" si="2"/>
        <v>19828</v>
      </c>
    </row>
    <row r="29" spans="1:14" ht="15.75" thickBot="1" x14ac:dyDescent="0.3">
      <c r="A29" s="41">
        <v>8</v>
      </c>
      <c r="B29" s="42" t="s">
        <v>46</v>
      </c>
      <c r="C29" s="87">
        <v>0</v>
      </c>
      <c r="D29" s="39">
        <v>11</v>
      </c>
      <c r="E29" s="87">
        <v>6</v>
      </c>
      <c r="F29" s="180">
        <v>0</v>
      </c>
      <c r="G29" s="87">
        <v>0</v>
      </c>
      <c r="H29" s="180">
        <v>0</v>
      </c>
      <c r="I29" s="87">
        <v>0</v>
      </c>
      <c r="J29" s="180">
        <v>0</v>
      </c>
      <c r="K29" s="87">
        <v>0</v>
      </c>
      <c r="L29" s="180">
        <v>6</v>
      </c>
      <c r="M29" s="87">
        <v>0</v>
      </c>
      <c r="N29" s="42">
        <f t="shared" si="2"/>
        <v>23</v>
      </c>
    </row>
    <row r="30" spans="1:14" ht="15.75" thickBot="1" x14ac:dyDescent="0.3">
      <c r="A30" s="77"/>
      <c r="B30" s="45" t="s">
        <v>3</v>
      </c>
      <c r="C30" s="49">
        <f t="shared" ref="C30:N30" si="3">SUM(C22:C29)</f>
        <v>28531</v>
      </c>
      <c r="D30" s="47">
        <f t="shared" si="3"/>
        <v>67720</v>
      </c>
      <c r="E30" s="49">
        <f t="shared" si="3"/>
        <v>38507</v>
      </c>
      <c r="F30" s="50">
        <f>SUM(F22:F29)</f>
        <v>49557</v>
      </c>
      <c r="G30" s="49">
        <f t="shared" si="3"/>
        <v>51867</v>
      </c>
      <c r="H30" s="50">
        <f t="shared" si="3"/>
        <v>49304</v>
      </c>
      <c r="I30" s="49">
        <f t="shared" si="3"/>
        <v>30510</v>
      </c>
      <c r="J30" s="50">
        <f t="shared" si="3"/>
        <v>54847</v>
      </c>
      <c r="K30" s="49">
        <f t="shared" si="3"/>
        <v>49524</v>
      </c>
      <c r="L30" s="50">
        <f t="shared" si="3"/>
        <v>28592</v>
      </c>
      <c r="M30" s="49">
        <f t="shared" si="3"/>
        <v>30612</v>
      </c>
      <c r="N30" s="47">
        <f t="shared" si="3"/>
        <v>479571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39" t="s">
        <v>53</v>
      </c>
      <c r="B32" s="365"/>
      <c r="C32" s="56">
        <f>C30/N30</f>
        <v>5.9492754983099479E-2</v>
      </c>
      <c r="D32" s="75">
        <f>D30/N30</f>
        <v>0.14120953935913555</v>
      </c>
      <c r="E32" s="56">
        <f>E30/N30</f>
        <v>8.0294680036949687E-2</v>
      </c>
      <c r="F32" s="75">
        <f>F30/N30</f>
        <v>0.10333610664531424</v>
      </c>
      <c r="G32" s="56">
        <f>G30/N30</f>
        <v>0.10815291166480041</v>
      </c>
      <c r="H32" s="75">
        <f>H30/N30</f>
        <v>0.10280855180984672</v>
      </c>
      <c r="I32" s="56">
        <f>I30/N30</f>
        <v>6.361935980282378E-2</v>
      </c>
      <c r="J32" s="75">
        <f>J30/N30</f>
        <v>0.11436679865963538</v>
      </c>
      <c r="K32" s="56">
        <f>K30/N30</f>
        <v>0.10326729514503588</v>
      </c>
      <c r="L32" s="75">
        <f>L30/N30</f>
        <v>5.9619951998765561E-2</v>
      </c>
      <c r="M32" s="56">
        <f>M30/N30</f>
        <v>6.383204989459329E-2</v>
      </c>
      <c r="N32" s="244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2019-08-21T09:44:04Z</cp:lastPrinted>
  <dcterms:created xsi:type="dcterms:W3CDTF">2013-08-27T07:05:34Z</dcterms:created>
  <dcterms:modified xsi:type="dcterms:W3CDTF">2019-08-21T09:45:32Z</dcterms:modified>
</cp:coreProperties>
</file>