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255" windowWidth="20115" windowHeight="1815"/>
  </bookViews>
  <sheets>
    <sheet name="Премија" sheetId="1" r:id="rId1"/>
    <sheet name="Број на склучени договори" sheetId="2" r:id="rId2"/>
    <sheet name="Ликвидирани штети" sheetId="3" r:id="rId3"/>
    <sheet name="Број на ликвидирани штети" sheetId="4" r:id="rId4"/>
    <sheet name="Број на резервирани штети" sheetId="5" r:id="rId5"/>
    <sheet name="Резервации" sheetId="6" r:id="rId6"/>
    <sheet name="ЗАО договори" sheetId="8" r:id="rId7"/>
    <sheet name="ЗАО Премија" sheetId="9" r:id="rId8"/>
    <sheet name="ЗК Број Премија" sheetId="12" r:id="rId9"/>
    <sheet name="ГР Број и Премија " sheetId="53" r:id="rId10"/>
    <sheet name="ЗАО број Лик штети" sheetId="32" r:id="rId11"/>
    <sheet name="ЗАО Ликвидирани штети" sheetId="31" r:id="rId12"/>
    <sheet name="ЗК број и штети" sheetId="30" r:id="rId13"/>
    <sheet name="ГР Број Штети" sheetId="29" r:id="rId14"/>
    <sheet name="Техничка премија" sheetId="10" r:id="rId15"/>
    <sheet name="Рез за настанати при штети" sheetId="17" r:id="rId16"/>
    <sheet name="Продажба по канали" sheetId="34" r:id="rId17"/>
    <sheet name="Бруто тех" sheetId="47" r:id="rId18"/>
    <sheet name="Вкупно" sheetId="57" r:id="rId19"/>
  </sheets>
  <calcPr calcId="145621"/>
</workbook>
</file>

<file path=xl/calcChain.xml><?xml version="1.0" encoding="utf-8"?>
<calcChain xmlns="http://schemas.openxmlformats.org/spreadsheetml/2006/main">
  <c r="D11" i="57" l="1"/>
  <c r="I19" i="47" l="1"/>
  <c r="G10" i="47" l="1"/>
  <c r="I22" i="47" l="1"/>
  <c r="G22" i="47"/>
  <c r="F28" i="5"/>
  <c r="I21" i="47" l="1"/>
  <c r="G21" i="47"/>
  <c r="E28" i="5"/>
  <c r="E28" i="3"/>
  <c r="G14" i="47" l="1"/>
  <c r="G16" i="47" l="1"/>
  <c r="G9" i="47" l="1"/>
  <c r="C28" i="3"/>
  <c r="C28" i="5"/>
  <c r="G19" i="47"/>
  <c r="G17" i="47"/>
  <c r="M30" i="30"/>
  <c r="G20" i="47" l="1"/>
  <c r="D28" i="5"/>
  <c r="G23" i="47"/>
  <c r="G13" i="47"/>
  <c r="J15" i="47"/>
  <c r="G15" i="47"/>
  <c r="G12" i="47"/>
  <c r="G11" i="47" l="1"/>
  <c r="G8" i="47"/>
  <c r="J18" i="47" l="1"/>
  <c r="I18" i="47"/>
  <c r="H18" i="47"/>
  <c r="F18" i="47"/>
  <c r="E18" i="47"/>
  <c r="D18" i="47"/>
  <c r="C18" i="47"/>
  <c r="K23" i="47"/>
  <c r="C12" i="10"/>
  <c r="C11" i="10"/>
  <c r="C12" i="1"/>
  <c r="C11" i="1"/>
  <c r="G7" i="47"/>
  <c r="H13" i="17" l="1"/>
  <c r="M13" i="17" s="1"/>
  <c r="H12" i="17"/>
  <c r="M12" i="17" s="1"/>
  <c r="H28" i="10"/>
  <c r="H30" i="10" s="1"/>
  <c r="H28" i="6"/>
  <c r="H30" i="6" s="1"/>
  <c r="H28" i="5"/>
  <c r="H30" i="5" s="1"/>
  <c r="H28" i="3"/>
  <c r="G30" i="3" s="1"/>
  <c r="H28" i="2"/>
  <c r="M28" i="2" s="1"/>
  <c r="H28" i="1"/>
  <c r="H30" i="1" s="1"/>
  <c r="C30" i="3" l="1"/>
  <c r="E30" i="3"/>
  <c r="M28" i="10"/>
  <c r="D30" i="10"/>
  <c r="F30" i="10"/>
  <c r="C30" i="10"/>
  <c r="E30" i="10"/>
  <c r="G30" i="10"/>
  <c r="D30" i="6"/>
  <c r="F30" i="6"/>
  <c r="M28" i="6"/>
  <c r="C30" i="6"/>
  <c r="E30" i="6"/>
  <c r="G30" i="6"/>
  <c r="C30" i="5"/>
  <c r="E30" i="5"/>
  <c r="G30" i="5"/>
  <c r="D30" i="5"/>
  <c r="F30" i="5"/>
  <c r="M28" i="5"/>
  <c r="D30" i="3"/>
  <c r="F30" i="3"/>
  <c r="M28" i="3"/>
  <c r="D30" i="2"/>
  <c r="F30" i="2"/>
  <c r="C30" i="2"/>
  <c r="E30" i="2"/>
  <c r="G30" i="2"/>
  <c r="C30" i="1"/>
  <c r="E30" i="1"/>
  <c r="G30" i="1"/>
  <c r="M28" i="1"/>
  <c r="D30" i="1"/>
  <c r="F30" i="1"/>
  <c r="F30" i="30" l="1"/>
  <c r="G18" i="47" l="1"/>
  <c r="L22" i="10" l="1"/>
  <c r="M22" i="10" l="1"/>
  <c r="C30" i="30" l="1"/>
  <c r="K22" i="47" l="1"/>
  <c r="K21" i="47"/>
  <c r="K20" i="47"/>
  <c r="K19" i="47"/>
  <c r="K17" i="47"/>
  <c r="K16" i="47"/>
  <c r="K15" i="47"/>
  <c r="K14" i="47"/>
  <c r="K13" i="47"/>
  <c r="K12" i="47"/>
  <c r="K11" i="47"/>
  <c r="K10" i="47"/>
  <c r="K9" i="47"/>
  <c r="K8" i="47"/>
  <c r="K7" i="47"/>
  <c r="J6" i="47"/>
  <c r="J24" i="47" s="1"/>
  <c r="I6" i="47"/>
  <c r="I24" i="47" s="1"/>
  <c r="H6" i="47"/>
  <c r="H24" i="47" s="1"/>
  <c r="F6" i="47"/>
  <c r="F24" i="47" s="1"/>
  <c r="E6" i="47"/>
  <c r="E24" i="47" s="1"/>
  <c r="D6" i="47"/>
  <c r="D24" i="47" s="1"/>
  <c r="C6" i="47"/>
  <c r="C24" i="47" s="1"/>
  <c r="M34" i="34"/>
  <c r="M33" i="34"/>
  <c r="M32" i="34"/>
  <c r="M30" i="34"/>
  <c r="M29" i="34"/>
  <c r="M28" i="34"/>
  <c r="M26" i="34"/>
  <c r="M25" i="34"/>
  <c r="M24" i="34"/>
  <c r="M22" i="34"/>
  <c r="M21" i="34"/>
  <c r="M20" i="34"/>
  <c r="M18" i="34"/>
  <c r="M17" i="34"/>
  <c r="M16" i="34"/>
  <c r="M14" i="34"/>
  <c r="M13" i="34"/>
  <c r="M12" i="34"/>
  <c r="M10" i="34"/>
  <c r="M9" i="34"/>
  <c r="M8" i="34"/>
  <c r="M6" i="34"/>
  <c r="M5" i="34"/>
  <c r="M4" i="34"/>
  <c r="N7" i="17"/>
  <c r="L13" i="17" s="1"/>
  <c r="N13" i="17" s="1"/>
  <c r="N6" i="17"/>
  <c r="L12" i="17" s="1"/>
  <c r="N12" i="17" s="1"/>
  <c r="K22" i="10"/>
  <c r="J22" i="10"/>
  <c r="I22" i="10"/>
  <c r="H22" i="10"/>
  <c r="G22" i="10"/>
  <c r="F22" i="10"/>
  <c r="E22" i="10"/>
  <c r="D22" i="10"/>
  <c r="C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M29" i="29"/>
  <c r="L29" i="29"/>
  <c r="K29" i="29"/>
  <c r="J29" i="29"/>
  <c r="I29" i="29"/>
  <c r="H29" i="29"/>
  <c r="G29" i="29"/>
  <c r="F29" i="29"/>
  <c r="E29" i="29"/>
  <c r="D29" i="29"/>
  <c r="C29" i="29"/>
  <c r="N28" i="29"/>
  <c r="N27" i="29"/>
  <c r="N26" i="29"/>
  <c r="N25" i="29"/>
  <c r="N24" i="29"/>
  <c r="N23" i="29"/>
  <c r="N22" i="29"/>
  <c r="N21" i="29"/>
  <c r="N29" i="29" s="1"/>
  <c r="N31" i="29" s="1"/>
  <c r="M13" i="29"/>
  <c r="L13" i="29"/>
  <c r="K13" i="29"/>
  <c r="J13" i="29"/>
  <c r="I13" i="29"/>
  <c r="H13" i="29"/>
  <c r="G13" i="29"/>
  <c r="F13" i="29"/>
  <c r="E13" i="29"/>
  <c r="D13" i="29"/>
  <c r="C13" i="29"/>
  <c r="N12" i="29"/>
  <c r="N11" i="29"/>
  <c r="N10" i="29"/>
  <c r="N9" i="29"/>
  <c r="N8" i="29"/>
  <c r="N7" i="29"/>
  <c r="N6" i="29"/>
  <c r="N5" i="29"/>
  <c r="N13" i="29" s="1"/>
  <c r="N15" i="29" s="1"/>
  <c r="L30" i="30"/>
  <c r="K30" i="30"/>
  <c r="J30" i="30"/>
  <c r="I30" i="30"/>
  <c r="H30" i="30"/>
  <c r="G30" i="30"/>
  <c r="E30" i="30"/>
  <c r="D30" i="30"/>
  <c r="N29" i="30"/>
  <c r="N28" i="30"/>
  <c r="N27" i="30"/>
  <c r="N26" i="30"/>
  <c r="N25" i="30"/>
  <c r="N24" i="30"/>
  <c r="N23" i="30"/>
  <c r="N22" i="30"/>
  <c r="M13" i="30"/>
  <c r="L13" i="30"/>
  <c r="K13" i="30"/>
  <c r="J13" i="30"/>
  <c r="I13" i="30"/>
  <c r="H13" i="30"/>
  <c r="G13" i="30"/>
  <c r="F13" i="30"/>
  <c r="E13" i="30"/>
  <c r="D13" i="30"/>
  <c r="C13" i="30"/>
  <c r="N12" i="30"/>
  <c r="N11" i="30"/>
  <c r="N10" i="30"/>
  <c r="N9" i="30"/>
  <c r="N8" i="30"/>
  <c r="N7" i="30"/>
  <c r="N6" i="30"/>
  <c r="N5" i="30"/>
  <c r="M18" i="31"/>
  <c r="L18" i="31"/>
  <c r="K18" i="31"/>
  <c r="J18" i="31"/>
  <c r="I18" i="31"/>
  <c r="H18" i="31"/>
  <c r="G18" i="31"/>
  <c r="F18" i="31"/>
  <c r="E18" i="31"/>
  <c r="D18" i="31"/>
  <c r="C18" i="31"/>
  <c r="N17" i="31"/>
  <c r="N16" i="31"/>
  <c r="N15" i="31"/>
  <c r="N14" i="31"/>
  <c r="N13" i="31"/>
  <c r="N12" i="31"/>
  <c r="N11" i="31"/>
  <c r="N10" i="31"/>
  <c r="N9" i="31"/>
  <c r="N8" i="31"/>
  <c r="N7" i="31"/>
  <c r="N6" i="31"/>
  <c r="N5" i="31"/>
  <c r="M18" i="32"/>
  <c r="L18" i="32"/>
  <c r="K18" i="32"/>
  <c r="J18" i="32"/>
  <c r="I18" i="32"/>
  <c r="H18" i="32"/>
  <c r="G18" i="32"/>
  <c r="F18" i="32"/>
  <c r="E18" i="32"/>
  <c r="D18" i="32"/>
  <c r="C18" i="32"/>
  <c r="N17" i="32"/>
  <c r="N16" i="32"/>
  <c r="N15" i="32"/>
  <c r="N14" i="32"/>
  <c r="N13" i="32"/>
  <c r="N12" i="32"/>
  <c r="N11" i="32"/>
  <c r="N10" i="32"/>
  <c r="N9" i="32"/>
  <c r="N8" i="32"/>
  <c r="N7" i="32"/>
  <c r="N6" i="32"/>
  <c r="N5" i="32"/>
  <c r="M29" i="53"/>
  <c r="L29" i="53"/>
  <c r="K29" i="53"/>
  <c r="J29" i="53"/>
  <c r="I29" i="53"/>
  <c r="H29" i="53"/>
  <c r="G29" i="53"/>
  <c r="F29" i="53"/>
  <c r="E29" i="53"/>
  <c r="D29" i="53"/>
  <c r="C29" i="53"/>
  <c r="N28" i="53"/>
  <c r="N27" i="53"/>
  <c r="N26" i="53"/>
  <c r="N25" i="53"/>
  <c r="N24" i="53"/>
  <c r="N23" i="53"/>
  <c r="N22" i="53"/>
  <c r="N21" i="53"/>
  <c r="M13" i="53"/>
  <c r="L13" i="53"/>
  <c r="K13" i="53"/>
  <c r="J13" i="53"/>
  <c r="I13" i="53"/>
  <c r="H13" i="53"/>
  <c r="G13" i="53"/>
  <c r="F13" i="53"/>
  <c r="E13" i="53"/>
  <c r="D13" i="53"/>
  <c r="C13" i="53"/>
  <c r="N12" i="53"/>
  <c r="N11" i="53"/>
  <c r="N10" i="53"/>
  <c r="N9" i="53"/>
  <c r="N8" i="53"/>
  <c r="N7" i="53"/>
  <c r="N6" i="53"/>
  <c r="N5" i="53"/>
  <c r="M30" i="12"/>
  <c r="L30" i="12"/>
  <c r="K30" i="12"/>
  <c r="J30" i="12"/>
  <c r="I30" i="12"/>
  <c r="H30" i="12"/>
  <c r="G30" i="12"/>
  <c r="F30" i="12"/>
  <c r="E30" i="12"/>
  <c r="D30" i="12"/>
  <c r="C30" i="12"/>
  <c r="N29" i="12"/>
  <c r="N28" i="12"/>
  <c r="N27" i="12"/>
  <c r="N26" i="12"/>
  <c r="N25" i="12"/>
  <c r="N24" i="12"/>
  <c r="N23" i="12"/>
  <c r="N22" i="12"/>
  <c r="M13" i="12"/>
  <c r="L13" i="12"/>
  <c r="K13" i="12"/>
  <c r="J13" i="12"/>
  <c r="I13" i="12"/>
  <c r="H13" i="12"/>
  <c r="G13" i="12"/>
  <c r="F13" i="12"/>
  <c r="E13" i="12"/>
  <c r="D13" i="12"/>
  <c r="C13" i="12"/>
  <c r="N12" i="12"/>
  <c r="N11" i="12"/>
  <c r="N10" i="12"/>
  <c r="N9" i="12"/>
  <c r="N8" i="12"/>
  <c r="N7" i="12"/>
  <c r="N6" i="12"/>
  <c r="N5" i="12"/>
  <c r="M19" i="9"/>
  <c r="L19" i="9"/>
  <c r="K19" i="9"/>
  <c r="J19" i="9"/>
  <c r="I19" i="9"/>
  <c r="H19" i="9"/>
  <c r="G19" i="9"/>
  <c r="F19" i="9"/>
  <c r="E19" i="9"/>
  <c r="D19" i="9"/>
  <c r="C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M18" i="8"/>
  <c r="L18" i="8"/>
  <c r="K18" i="8"/>
  <c r="J18" i="8"/>
  <c r="I18" i="8"/>
  <c r="H18" i="8"/>
  <c r="G18" i="8"/>
  <c r="F18" i="8"/>
  <c r="E18" i="8"/>
  <c r="D18" i="8"/>
  <c r="C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M22" i="6"/>
  <c r="L22" i="6"/>
  <c r="K22" i="6"/>
  <c r="J22" i="6"/>
  <c r="I22" i="6"/>
  <c r="H22" i="6"/>
  <c r="G22" i="6"/>
  <c r="F22" i="6"/>
  <c r="E22" i="6"/>
  <c r="D22" i="6"/>
  <c r="C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M22" i="5"/>
  <c r="L22" i="5"/>
  <c r="K22" i="5"/>
  <c r="J22" i="5"/>
  <c r="I22" i="5"/>
  <c r="H22" i="5"/>
  <c r="G22" i="5"/>
  <c r="F22" i="5"/>
  <c r="E22" i="5"/>
  <c r="D22" i="5"/>
  <c r="C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G28" i="4"/>
  <c r="M22" i="4"/>
  <c r="L22" i="4"/>
  <c r="K22" i="4"/>
  <c r="J22" i="4"/>
  <c r="I22" i="4"/>
  <c r="H22" i="4"/>
  <c r="G22" i="4"/>
  <c r="F22" i="4"/>
  <c r="E22" i="4"/>
  <c r="D22" i="4"/>
  <c r="C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M22" i="3"/>
  <c r="L22" i="3"/>
  <c r="K22" i="3"/>
  <c r="J22" i="3"/>
  <c r="I22" i="3"/>
  <c r="H22" i="3"/>
  <c r="G22" i="3"/>
  <c r="F22" i="3"/>
  <c r="E22" i="3"/>
  <c r="D22" i="3"/>
  <c r="C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22" i="2"/>
  <c r="N24" i="2" s="1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6" i="2"/>
  <c r="N5" i="2"/>
  <c r="N4" i="2"/>
  <c r="M22" i="1"/>
  <c r="L22" i="1"/>
  <c r="K22" i="1"/>
  <c r="J22" i="1"/>
  <c r="I22" i="1"/>
  <c r="H22" i="1"/>
  <c r="G22" i="1"/>
  <c r="F22" i="1"/>
  <c r="E22" i="1"/>
  <c r="D22" i="1"/>
  <c r="C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K18" i="47" l="1"/>
  <c r="N22" i="10"/>
  <c r="D24" i="10" s="1"/>
  <c r="N30" i="30"/>
  <c r="H32" i="30" s="1"/>
  <c r="N29" i="53"/>
  <c r="N31" i="53" s="1"/>
  <c r="N22" i="6"/>
  <c r="M27" i="6" s="1"/>
  <c r="N22" i="5"/>
  <c r="M27" i="5" s="1"/>
  <c r="H28" i="4"/>
  <c r="H30" i="3"/>
  <c r="H30" i="2"/>
  <c r="N18" i="32"/>
  <c r="N20" i="32" s="1"/>
  <c r="G6" i="47"/>
  <c r="G24" i="47" s="1"/>
  <c r="K6" i="47"/>
  <c r="N13" i="30"/>
  <c r="N16" i="30" s="1"/>
  <c r="N18" i="31"/>
  <c r="N20" i="31" s="1"/>
  <c r="N13" i="53"/>
  <c r="N15" i="53" s="1"/>
  <c r="N30" i="12"/>
  <c r="N32" i="12" s="1"/>
  <c r="N13" i="12"/>
  <c r="N15" i="12" s="1"/>
  <c r="N19" i="9"/>
  <c r="N21" i="9" s="1"/>
  <c r="N18" i="8"/>
  <c r="N20" i="8" s="1"/>
  <c r="N22" i="4"/>
  <c r="D24" i="4" s="1"/>
  <c r="N22" i="3"/>
  <c r="D24" i="3" s="1"/>
  <c r="C24" i="2"/>
  <c r="G24" i="2"/>
  <c r="K24" i="2"/>
  <c r="E24" i="2"/>
  <c r="I24" i="2"/>
  <c r="M24" i="2"/>
  <c r="N22" i="1"/>
  <c r="D24" i="1" s="1"/>
  <c r="C15" i="29"/>
  <c r="E15" i="29"/>
  <c r="G15" i="29"/>
  <c r="I15" i="29"/>
  <c r="K15" i="29"/>
  <c r="M15" i="29"/>
  <c r="D31" i="29"/>
  <c r="F31" i="29"/>
  <c r="H31" i="29"/>
  <c r="J31" i="29"/>
  <c r="L31" i="29"/>
  <c r="D15" i="29"/>
  <c r="F15" i="29"/>
  <c r="H15" i="29"/>
  <c r="J15" i="29"/>
  <c r="L15" i="29"/>
  <c r="C31" i="29"/>
  <c r="E31" i="29"/>
  <c r="G31" i="29"/>
  <c r="I31" i="29"/>
  <c r="K31" i="29"/>
  <c r="M31" i="29"/>
  <c r="M27" i="2"/>
  <c r="D24" i="2"/>
  <c r="F24" i="2"/>
  <c r="H24" i="2"/>
  <c r="J24" i="2"/>
  <c r="L24" i="2"/>
  <c r="H30" i="4" l="1"/>
  <c r="F30" i="4"/>
  <c r="D30" i="4"/>
  <c r="M28" i="4"/>
  <c r="E30" i="4"/>
  <c r="C30" i="4"/>
  <c r="G30" i="4"/>
  <c r="N24" i="6"/>
  <c r="K24" i="47"/>
  <c r="H24" i="6"/>
  <c r="K24" i="6"/>
  <c r="L24" i="6"/>
  <c r="D24" i="6"/>
  <c r="G24" i="6"/>
  <c r="C15" i="12"/>
  <c r="L24" i="10"/>
  <c r="G24" i="10"/>
  <c r="K24" i="10"/>
  <c r="C24" i="10"/>
  <c r="D20" i="32"/>
  <c r="M20" i="8"/>
  <c r="I20" i="8"/>
  <c r="L20" i="8"/>
  <c r="E20" i="8"/>
  <c r="H20" i="8"/>
  <c r="C24" i="6"/>
  <c r="J24" i="6"/>
  <c r="F24" i="6"/>
  <c r="M24" i="6"/>
  <c r="I24" i="6"/>
  <c r="E24" i="6"/>
  <c r="C16" i="30"/>
  <c r="K20" i="8"/>
  <c r="G20" i="8"/>
  <c r="C20" i="8"/>
  <c r="J20" i="8"/>
  <c r="E24" i="4"/>
  <c r="I24" i="10"/>
  <c r="E24" i="10"/>
  <c r="M27" i="10"/>
  <c r="M29" i="10" s="1"/>
  <c r="N29" i="10" s="1"/>
  <c r="M24" i="3"/>
  <c r="I24" i="3"/>
  <c r="D31" i="53"/>
  <c r="C15" i="53"/>
  <c r="K24" i="3"/>
  <c r="G24" i="3"/>
  <c r="E24" i="3"/>
  <c r="C24" i="3"/>
  <c r="N24" i="3"/>
  <c r="M27" i="3"/>
  <c r="M29" i="3" s="1"/>
  <c r="N29" i="3" s="1"/>
  <c r="L24" i="3"/>
  <c r="M24" i="1"/>
  <c r="H16" i="30"/>
  <c r="K31" i="53"/>
  <c r="E31" i="53"/>
  <c r="C31" i="53"/>
  <c r="M31" i="53"/>
  <c r="I31" i="53"/>
  <c r="J31" i="53"/>
  <c r="M32" i="12"/>
  <c r="I32" i="12"/>
  <c r="K32" i="12"/>
  <c r="D32" i="12"/>
  <c r="M21" i="9"/>
  <c r="F20" i="8"/>
  <c r="D20" i="8"/>
  <c r="M24" i="4"/>
  <c r="K24" i="4"/>
  <c r="I24" i="4"/>
  <c r="G24" i="4"/>
  <c r="J24" i="3"/>
  <c r="H24" i="3"/>
  <c r="F24" i="3"/>
  <c r="L24" i="1"/>
  <c r="K32" i="30"/>
  <c r="G32" i="30"/>
  <c r="L16" i="30"/>
  <c r="M16" i="30"/>
  <c r="H20" i="31"/>
  <c r="L20" i="31"/>
  <c r="K20" i="31"/>
  <c r="M20" i="32"/>
  <c r="E20" i="32"/>
  <c r="I20" i="32"/>
  <c r="L20" i="32"/>
  <c r="H20" i="32"/>
  <c r="G15" i="53"/>
  <c r="L15" i="53"/>
  <c r="K15" i="53"/>
  <c r="H15" i="53"/>
  <c r="M15" i="12"/>
  <c r="K15" i="12"/>
  <c r="I15" i="12"/>
  <c r="G15" i="12"/>
  <c r="E15" i="12"/>
  <c r="L15" i="12"/>
  <c r="K21" i="9"/>
  <c r="I21" i="9"/>
  <c r="G21" i="9"/>
  <c r="E21" i="9"/>
  <c r="C21" i="9"/>
  <c r="L21" i="9"/>
  <c r="J21" i="9"/>
  <c r="D21" i="9"/>
  <c r="D24" i="5"/>
  <c r="C24" i="4"/>
  <c r="N24" i="4"/>
  <c r="M27" i="4"/>
  <c r="M29" i="4" s="1"/>
  <c r="N29" i="4" s="1"/>
  <c r="M24" i="10"/>
  <c r="N24" i="10"/>
  <c r="M32" i="30"/>
  <c r="I32" i="30"/>
  <c r="C32" i="30"/>
  <c r="D32" i="30"/>
  <c r="E32" i="30"/>
  <c r="N32" i="30"/>
  <c r="F32" i="30"/>
  <c r="J32" i="30"/>
  <c r="J16" i="30"/>
  <c r="F16" i="30"/>
  <c r="I16" i="30"/>
  <c r="D16" i="30"/>
  <c r="K16" i="30"/>
  <c r="G16" i="30"/>
  <c r="E16" i="30"/>
  <c r="G31" i="53"/>
  <c r="L31" i="53"/>
  <c r="H31" i="53"/>
  <c r="F31" i="53"/>
  <c r="G32" i="12"/>
  <c r="E32" i="12"/>
  <c r="C32" i="12"/>
  <c r="L32" i="12"/>
  <c r="J32" i="12"/>
  <c r="H32" i="12"/>
  <c r="F32" i="12"/>
  <c r="J15" i="12"/>
  <c r="H21" i="9"/>
  <c r="N24" i="5"/>
  <c r="L24" i="4"/>
  <c r="J24" i="4"/>
  <c r="E24" i="1"/>
  <c r="J24" i="10"/>
  <c r="H24" i="10"/>
  <c r="F24" i="10"/>
  <c r="L32" i="30"/>
  <c r="D20" i="31"/>
  <c r="G20" i="31"/>
  <c r="J20" i="31"/>
  <c r="F20" i="31"/>
  <c r="M20" i="31"/>
  <c r="I20" i="31"/>
  <c r="E20" i="31"/>
  <c r="C20" i="31"/>
  <c r="K20" i="32"/>
  <c r="G20" i="32"/>
  <c r="C20" i="32"/>
  <c r="J20" i="32"/>
  <c r="F20" i="32"/>
  <c r="M15" i="53"/>
  <c r="I15" i="53"/>
  <c r="E15" i="53"/>
  <c r="J15" i="53"/>
  <c r="F15" i="53"/>
  <c r="D15" i="53"/>
  <c r="F15" i="12"/>
  <c r="H15" i="12"/>
  <c r="D15" i="12"/>
  <c r="F21" i="9"/>
  <c r="L24" i="5"/>
  <c r="G24" i="5"/>
  <c r="H24" i="5"/>
  <c r="K24" i="5"/>
  <c r="C24" i="5"/>
  <c r="J24" i="5"/>
  <c r="F24" i="5"/>
  <c r="M24" i="5"/>
  <c r="I24" i="5"/>
  <c r="E24" i="5"/>
  <c r="H24" i="4"/>
  <c r="F24" i="4"/>
  <c r="I24" i="1"/>
  <c r="M27" i="1"/>
  <c r="M29" i="1" s="1"/>
  <c r="N27" i="1" s="1"/>
  <c r="K24" i="1"/>
  <c r="G24" i="1"/>
  <c r="C24" i="1"/>
  <c r="N24" i="1"/>
  <c r="J24" i="1"/>
  <c r="H24" i="1"/>
  <c r="F24" i="1"/>
  <c r="M29" i="6"/>
  <c r="N29" i="6" s="1"/>
  <c r="M29" i="5"/>
  <c r="N29" i="5" s="1"/>
  <c r="M29" i="2"/>
  <c r="N29" i="2" s="1"/>
  <c r="N27" i="10" l="1"/>
  <c r="N28" i="10"/>
  <c r="N27" i="4"/>
  <c r="N28" i="4"/>
  <c r="N27" i="3"/>
  <c r="N28" i="3"/>
  <c r="N27" i="6"/>
  <c r="N28" i="6"/>
  <c r="N27" i="5"/>
  <c r="N28" i="5"/>
  <c r="N27" i="2"/>
  <c r="N28" i="2"/>
  <c r="N29" i="1"/>
  <c r="N28" i="1"/>
  <c r="G11" i="57"/>
  <c r="F11" i="57"/>
  <c r="E11" i="57"/>
</calcChain>
</file>

<file path=xl/sharedStrings.xml><?xml version="1.0" encoding="utf-8"?>
<sst xmlns="http://schemas.openxmlformats.org/spreadsheetml/2006/main" count="817" uniqueCount="117">
  <si>
    <t>Ред.   бр.</t>
  </si>
  <si>
    <t>Класа на осигурување</t>
  </si>
  <si>
    <t>неживот</t>
  </si>
  <si>
    <t>Вкупно</t>
  </si>
  <si>
    <t>Триглав</t>
  </si>
  <si>
    <t>Евроинс</t>
  </si>
  <si>
    <t>Сава</t>
  </si>
  <si>
    <t>Винер</t>
  </si>
  <si>
    <t>Еуролинк</t>
  </si>
  <si>
    <t>Уника</t>
  </si>
  <si>
    <t>Ос.Полиса</t>
  </si>
  <si>
    <t>Кроација</t>
  </si>
  <si>
    <t>Незгода</t>
  </si>
  <si>
    <t>Здравствено осигурување</t>
  </si>
  <si>
    <t>Моторни возила - каско</t>
  </si>
  <si>
    <t>Шински возила - каско</t>
  </si>
  <si>
    <t>Воздухоплови - каско</t>
  </si>
  <si>
    <t>Пловни објекти - каско</t>
  </si>
  <si>
    <t>Стока во превоз - карго</t>
  </si>
  <si>
    <t>Имот од пожари и други непогоди</t>
  </si>
  <si>
    <t xml:space="preserve">Останати осигурувања на имот </t>
  </si>
  <si>
    <t>АО (вкупно )</t>
  </si>
  <si>
    <t>Одговорност воздухоплови</t>
  </si>
  <si>
    <t>Одговорност пловни објекти</t>
  </si>
  <si>
    <t xml:space="preserve">Општо осигурување од одговорност </t>
  </si>
  <si>
    <t>Осигурување на кредити</t>
  </si>
  <si>
    <t>Осигурување на гаранции</t>
  </si>
  <si>
    <t>Осигурување од финансиски загуби</t>
  </si>
  <si>
    <t>Осигурување на правна заштита</t>
  </si>
  <si>
    <t>Осигурување на туристичка помош</t>
  </si>
  <si>
    <t xml:space="preserve">Вкупно  </t>
  </si>
  <si>
    <t xml:space="preserve">% по друштво за неживотно осигурување </t>
  </si>
  <si>
    <t>Граве</t>
  </si>
  <si>
    <t>Неживот</t>
  </si>
  <si>
    <t>Живот</t>
  </si>
  <si>
    <t xml:space="preserve">% по друштво за животно осигурување </t>
  </si>
  <si>
    <t>во 000 мкд</t>
  </si>
  <si>
    <t xml:space="preserve">Вкупно </t>
  </si>
  <si>
    <t>Ос.полиса</t>
  </si>
  <si>
    <t>Патнички автомобили</t>
  </si>
  <si>
    <t>Товарни возила</t>
  </si>
  <si>
    <t>Автобуси</t>
  </si>
  <si>
    <t>Влечни возила</t>
  </si>
  <si>
    <t>Специјални возила</t>
  </si>
  <si>
    <t>Моторцикли и скутери</t>
  </si>
  <si>
    <t>Приклучни возила</t>
  </si>
  <si>
    <t>Работни моторни возила</t>
  </si>
  <si>
    <t>Возила за време на пробни возења и престој во складишта</t>
  </si>
  <si>
    <t>Возила за време на доопремување на сопствени оски (пер акс)</t>
  </si>
  <si>
    <t>Моторни возила со пробни таблици</t>
  </si>
  <si>
    <t>Возила за време на поправка во автомеханичарски и авторемонтни работилници и во работилници за перење и подмачкување</t>
  </si>
  <si>
    <t>Возила со посебни регистарски ознаки кои се во промет на територија на РМ</t>
  </si>
  <si>
    <t>000 мкд</t>
  </si>
  <si>
    <t xml:space="preserve">% </t>
  </si>
  <si>
    <t xml:space="preserve">Вкупно ЗК </t>
  </si>
  <si>
    <t>Вкупно (неживот)</t>
  </si>
  <si>
    <t>Вкупно (живот)</t>
  </si>
  <si>
    <t>Друштво за осигурување</t>
  </si>
  <si>
    <t>Трошоци за провизија</t>
  </si>
  <si>
    <t>Резерви за настанати и пријавени штети</t>
  </si>
  <si>
    <t>Резерви за настанати но непријавени штети</t>
  </si>
  <si>
    <t>Број на штети</t>
  </si>
  <si>
    <t>Исплатени износи</t>
  </si>
  <si>
    <t>Број на резервирани штети</t>
  </si>
  <si>
    <t>Неосигурени возила</t>
  </si>
  <si>
    <t>Непознати возила</t>
  </si>
  <si>
    <t>Останати услужни штети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</si>
  <si>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</si>
  <si>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Општа одговорност </t>
  </si>
  <si>
    <t>Македонија</t>
  </si>
  <si>
    <t xml:space="preserve">Директна продажба </t>
  </si>
  <si>
    <t>Осиг. брокерски друштва</t>
  </si>
  <si>
    <t>Друштва за застапување</t>
  </si>
  <si>
    <t>Туристички агенции</t>
  </si>
  <si>
    <t xml:space="preserve">Авто салони </t>
  </si>
  <si>
    <t>Банки</t>
  </si>
  <si>
    <t>Број на склучени договори</t>
  </si>
  <si>
    <t xml:space="preserve">Бруто полисирана премија </t>
  </si>
  <si>
    <t>Застапници во осигурување</t>
  </si>
  <si>
    <t>Останати дистрибутивни канали</t>
  </si>
  <si>
    <t>Математичка резерва</t>
  </si>
  <si>
    <t>Резерви на штети</t>
  </si>
  <si>
    <t>Ред.           бр.</t>
  </si>
  <si>
    <t>Резерви за преносна премија</t>
  </si>
  <si>
    <t>Резерви за бонуси и попусти</t>
  </si>
  <si>
    <t>Резерви за штети</t>
  </si>
  <si>
    <t>Еквилизациона резерва</t>
  </si>
  <si>
    <t>Други технички резерви</t>
  </si>
  <si>
    <t>Вкупно резерви за штети</t>
  </si>
  <si>
    <t>Друштво</t>
  </si>
  <si>
    <t>живот</t>
  </si>
  <si>
    <t xml:space="preserve"> Во 000 мкд</t>
  </si>
  <si>
    <t>Во 000 мкд</t>
  </si>
  <si>
    <t>Еуросиг</t>
  </si>
  <si>
    <t>Бруто полисирана премија за период од 01.01.2018 до 30.06.2018</t>
  </si>
  <si>
    <t>Нова</t>
  </si>
  <si>
    <t>Број на договори за период од 01.01.2018 до 30.06.2018</t>
  </si>
  <si>
    <t>Бруто исплатени (ликвидирани) штети за период од 01.01.2018 до 30.06.2018</t>
  </si>
  <si>
    <t>Број исплатени (ликвидирани) штети за период од 01.01.2018 до 30.06.2018</t>
  </si>
  <si>
    <t>Број на резервирани штети за период од 01.01.2018 до 30.06.2018</t>
  </si>
  <si>
    <t>Бруто резерви за настанати и пријавени штети за период од 01.01.2018 до 30.06.2018</t>
  </si>
  <si>
    <t>Договори за ЗАО за период од 01.01.2018 до 30.06.2018</t>
  </si>
  <si>
    <t>Премија за ЗАО за период од 01.01.2018 до 30.06.2018</t>
  </si>
  <si>
    <t>Број на Зелена карта за период од 01.01.2018 до 30.06.2018</t>
  </si>
  <si>
    <t>Премија за Зелена карта за период од 01.01.2018 до 30.06.2018</t>
  </si>
  <si>
    <t>Број на Гранично осигурување за период од 01.01.2018 до 30.06.2018</t>
  </si>
  <si>
    <t>Премија за Гранично осигурување за период од 01.01.2018 до 30.06.2018</t>
  </si>
  <si>
    <t>Број на штети од ЗАО за период од 01.01.2018 до 30.06.2018</t>
  </si>
  <si>
    <t>Ликвидирани штети на ЗАО за период од 01.01.2018  до 30.06.2018</t>
  </si>
  <si>
    <t>Број на штети на Зелена карта за период од 01.01.2018 до 30.06.2018</t>
  </si>
  <si>
    <t>Ликвидирани штети за ЗК за период од 01.01.2018 до 30.06.2018</t>
  </si>
  <si>
    <t>Штети на Гранично осигурување за период од 01.01.2018 до 30.06.2018</t>
  </si>
  <si>
    <t>Техничка премија за период од 01.01.2018  до 30.06.2018</t>
  </si>
  <si>
    <t xml:space="preserve">          Резерви за настанати и пријавени, непријавени штети за период од 01.01.2018 до 30.06.2018</t>
  </si>
  <si>
    <t>Продажба по канали за период од 01.01.2018 до 30.06.2018 година</t>
  </si>
  <si>
    <t>Бруто технички резерви за периодот од  01.01.2018 до 30.06.2018</t>
  </si>
  <si>
    <t>Неосигурени возила, непознати возила и услужни штети за период од 01.01 до 30.06.2018 година ( Вкупно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</si>
</sst>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charset val="204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b/>
      <i/>
      <sz val="8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  <charset val="204"/>
      <scheme val="minor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b/>
      <sz val="9"/>
      <name val="Arial"/>
      <family val="2"/>
    </font>
    <font>
      <i/>
      <sz val="8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10"/>
      <name val="Arial"/>
      <family val="2"/>
    </font>
    <font>
      <b/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34">
    <xf numFmtId="0" fontId="0" fillId="0" borderId="0" xfId="0"/>
    <xf numFmtId="0" fontId="0" fillId="0" borderId="0" xfId="0"/>
    <xf numFmtId="0" fontId="5" fillId="0" borderId="0" xfId="1" applyFont="1"/>
    <xf numFmtId="0" fontId="6" fillId="0" borderId="0" xfId="1" applyFont="1"/>
    <xf numFmtId="0" fontId="5" fillId="0" borderId="7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3" fillId="0" borderId="0" xfId="1" applyFont="1"/>
    <xf numFmtId="0" fontId="5" fillId="2" borderId="6" xfId="1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3" fontId="11" fillId="3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3" fontId="8" fillId="3" borderId="0" xfId="1" applyNumberFormat="1" applyFont="1" applyFill="1" applyBorder="1" applyAlignment="1">
      <alignment vertical="center"/>
    </xf>
    <xf numFmtId="3" fontId="8" fillId="4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horizontal="right" vertical="center"/>
    </xf>
    <xf numFmtId="0" fontId="7" fillId="2" borderId="1" xfId="1" applyFont="1" applyFill="1" applyBorder="1" applyAlignment="1">
      <alignment horizontal="right" vertical="center"/>
    </xf>
    <xf numFmtId="0" fontId="6" fillId="3" borderId="0" xfId="1" applyFont="1" applyFill="1" applyBorder="1" applyAlignment="1">
      <alignment vertical="center"/>
    </xf>
    <xf numFmtId="0" fontId="5" fillId="3" borderId="7" xfId="1" applyFont="1" applyFill="1" applyBorder="1"/>
    <xf numFmtId="0" fontId="5" fillId="2" borderId="17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10" fontId="12" fillId="3" borderId="1" xfId="2" applyNumberFormat="1" applyFont="1" applyFill="1" applyBorder="1" applyAlignment="1">
      <alignment vertical="center"/>
    </xf>
    <xf numFmtId="10" fontId="5" fillId="2" borderId="13" xfId="2" applyNumberFormat="1" applyFont="1" applyFill="1" applyBorder="1" applyAlignment="1">
      <alignment vertical="center"/>
    </xf>
    <xf numFmtId="10" fontId="5" fillId="3" borderId="1" xfId="2" applyNumberFormat="1" applyFont="1" applyFill="1" applyBorder="1" applyAlignment="1">
      <alignment vertical="center"/>
    </xf>
    <xf numFmtId="10" fontId="5" fillId="4" borderId="1" xfId="2" applyNumberFormat="1" applyFont="1" applyFill="1" applyBorder="1" applyAlignment="1">
      <alignment vertical="center"/>
    </xf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17" xfId="0" applyFont="1" applyFill="1" applyBorder="1"/>
    <xf numFmtId="0" fontId="5" fillId="0" borderId="9" xfId="0" applyFont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2" borderId="18" xfId="0" applyFont="1" applyFill="1" applyBorder="1"/>
    <xf numFmtId="0" fontId="6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3" fontId="8" fillId="3" borderId="12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8" fillId="2" borderId="13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3" borderId="0" xfId="0" applyFont="1" applyFill="1" applyBorder="1" applyAlignment="1">
      <alignment horizontal="right" vertical="center"/>
    </xf>
    <xf numFmtId="3" fontId="8" fillId="3" borderId="0" xfId="0" applyNumberFormat="1" applyFont="1" applyFill="1" applyBorder="1"/>
    <xf numFmtId="3" fontId="8" fillId="3" borderId="0" xfId="0" applyNumberFormat="1" applyFont="1" applyFill="1" applyBorder="1" applyAlignment="1">
      <alignment vertical="center"/>
    </xf>
    <xf numFmtId="10" fontId="5" fillId="2" borderId="1" xfId="6" applyNumberFormat="1" applyFont="1" applyFill="1" applyBorder="1" applyAlignment="1">
      <alignment vertical="center"/>
    </xf>
    <xf numFmtId="10" fontId="5" fillId="3" borderId="1" xfId="6" applyNumberFormat="1" applyFont="1" applyFill="1" applyBorder="1" applyAlignment="1">
      <alignment vertical="center"/>
    </xf>
    <xf numFmtId="10" fontId="5" fillId="3" borderId="1" xfId="6" applyNumberFormat="1" applyFont="1" applyFill="1" applyBorder="1" applyAlignment="1"/>
    <xf numFmtId="0" fontId="6" fillId="0" borderId="0" xfId="0" applyFont="1"/>
    <xf numFmtId="3" fontId="5" fillId="2" borderId="1" xfId="0" applyNumberFormat="1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3" fontId="5" fillId="2" borderId="17" xfId="0" applyNumberFormat="1" applyFont="1" applyFill="1" applyBorder="1" applyAlignment="1">
      <alignment vertical="center"/>
    </xf>
    <xf numFmtId="0" fontId="14" fillId="0" borderId="0" xfId="0" applyFont="1"/>
    <xf numFmtId="0" fontId="5" fillId="2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vertical="center"/>
    </xf>
    <xf numFmtId="10" fontId="12" fillId="3" borderId="1" xfId="6" applyNumberFormat="1" applyFont="1" applyFill="1" applyBorder="1" applyAlignment="1">
      <alignment vertical="center"/>
    </xf>
    <xf numFmtId="10" fontId="5" fillId="2" borderId="13" xfId="6" applyNumberFormat="1" applyFont="1" applyFill="1" applyBorder="1" applyAlignment="1">
      <alignment vertical="center"/>
    </xf>
    <xf numFmtId="10" fontId="5" fillId="4" borderId="1" xfId="6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7" fillId="3" borderId="1" xfId="0" applyNumberFormat="1" applyFont="1" applyFill="1" applyBorder="1" applyAlignment="1">
      <alignment vertical="center"/>
    </xf>
    <xf numFmtId="3" fontId="11" fillId="3" borderId="0" xfId="0" applyNumberFormat="1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vertical="center"/>
    </xf>
    <xf numFmtId="164" fontId="5" fillId="2" borderId="13" xfId="6" applyNumberFormat="1" applyFont="1" applyFill="1" applyBorder="1" applyAlignment="1">
      <alignment vertical="center"/>
    </xf>
    <xf numFmtId="164" fontId="5" fillId="3" borderId="1" xfId="6" applyNumberFormat="1" applyFont="1" applyFill="1" applyBorder="1" applyAlignment="1">
      <alignment vertical="center"/>
    </xf>
    <xf numFmtId="164" fontId="5" fillId="4" borderId="1" xfId="6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4" borderId="1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3" fontId="5" fillId="3" borderId="2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3" fontId="5" fillId="4" borderId="3" xfId="0" applyNumberFormat="1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vertical="center"/>
    </xf>
    <xf numFmtId="3" fontId="11" fillId="3" borderId="13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vertical="center"/>
    </xf>
    <xf numFmtId="10" fontId="5" fillId="3" borderId="13" xfId="6" applyNumberFormat="1" applyFont="1" applyFill="1" applyBorder="1" applyAlignment="1">
      <alignment vertical="center"/>
    </xf>
    <xf numFmtId="10" fontId="12" fillId="2" borderId="1" xfId="6" applyNumberFormat="1" applyFont="1" applyFill="1" applyBorder="1" applyAlignment="1">
      <alignment vertical="center"/>
    </xf>
    <xf numFmtId="10" fontId="5" fillId="3" borderId="1" xfId="0" applyNumberFormat="1" applyFont="1" applyFill="1" applyBorder="1" applyAlignment="1">
      <alignment vertical="center" wrapText="1"/>
    </xf>
    <xf numFmtId="3" fontId="11" fillId="3" borderId="1" xfId="0" applyNumberFormat="1" applyFont="1" applyFill="1" applyBorder="1" applyAlignment="1">
      <alignment vertical="center"/>
    </xf>
    <xf numFmtId="3" fontId="12" fillId="3" borderId="3" xfId="0" applyNumberFormat="1" applyFont="1" applyFill="1" applyBorder="1" applyAlignment="1">
      <alignment vertical="center"/>
    </xf>
    <xf numFmtId="0" fontId="5" fillId="6" borderId="19" xfId="0" applyFont="1" applyFill="1" applyBorder="1"/>
    <xf numFmtId="0" fontId="5" fillId="6" borderId="0" xfId="0" applyFont="1" applyFill="1" applyBorder="1"/>
    <xf numFmtId="0" fontId="5" fillId="0" borderId="0" xfId="0" applyFont="1" applyBorder="1"/>
    <xf numFmtId="0" fontId="5" fillId="0" borderId="1" xfId="0" applyFont="1" applyBorder="1"/>
    <xf numFmtId="0" fontId="12" fillId="3" borderId="1" xfId="1" applyFont="1" applyFill="1" applyBorder="1" applyAlignment="1">
      <alignment horizontal="center" vertical="center"/>
    </xf>
    <xf numFmtId="10" fontId="5" fillId="2" borderId="14" xfId="2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6" fillId="2" borderId="10" xfId="1" applyFont="1" applyFill="1" applyBorder="1" applyAlignment="1">
      <alignment vertical="center"/>
    </xf>
    <xf numFmtId="0" fontId="0" fillId="0" borderId="0" xfId="0" applyBorder="1"/>
    <xf numFmtId="10" fontId="12" fillId="2" borderId="1" xfId="2" applyNumberFormat="1" applyFont="1" applyFill="1" applyBorder="1" applyAlignment="1">
      <alignment vertical="center"/>
    </xf>
    <xf numFmtId="10" fontId="5" fillId="2" borderId="21" xfId="0" applyNumberFormat="1" applyFont="1" applyFill="1" applyBorder="1"/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3" fontId="5" fillId="3" borderId="31" xfId="0" applyNumberFormat="1" applyFont="1" applyFill="1" applyBorder="1" applyAlignment="1">
      <alignment vertical="center"/>
    </xf>
    <xf numFmtId="3" fontId="5" fillId="2" borderId="29" xfId="0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3" fontId="5" fillId="4" borderId="4" xfId="0" applyNumberFormat="1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3" fontId="7" fillId="3" borderId="1" xfId="0" applyNumberFormat="1" applyFont="1" applyFill="1" applyBorder="1"/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vertical="center"/>
    </xf>
    <xf numFmtId="0" fontId="4" fillId="0" borderId="0" xfId="0" applyFont="1"/>
    <xf numFmtId="0" fontId="24" fillId="3" borderId="1" xfId="0" applyFont="1" applyFill="1" applyBorder="1" applyAlignment="1">
      <alignment horizontal="center" vertical="center"/>
    </xf>
    <xf numFmtId="3" fontId="24" fillId="2" borderId="3" xfId="0" applyNumberFormat="1" applyFont="1" applyFill="1" applyBorder="1" applyAlignment="1">
      <alignment vertical="center"/>
    </xf>
    <xf numFmtId="3" fontId="24" fillId="2" borderId="4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14" fillId="0" borderId="27" xfId="0" applyNumberFormat="1" applyFont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3" fontId="24" fillId="3" borderId="6" xfId="0" applyNumberFormat="1" applyFont="1" applyFill="1" applyBorder="1" applyAlignment="1">
      <alignment vertical="center"/>
    </xf>
    <xf numFmtId="3" fontId="14" fillId="0" borderId="30" xfId="0" applyNumberFormat="1" applyFont="1" applyBorder="1" applyAlignment="1">
      <alignment vertical="center"/>
    </xf>
    <xf numFmtId="3" fontId="14" fillId="2" borderId="4" xfId="0" applyNumberFormat="1" applyFont="1" applyFill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3" fontId="24" fillId="3" borderId="4" xfId="0" applyNumberFormat="1" applyFont="1" applyFill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0" fontId="14" fillId="3" borderId="9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8" fillId="3" borderId="13" xfId="0" applyFont="1" applyFill="1" applyBorder="1" applyAlignment="1">
      <alignment horizontal="right" vertical="center"/>
    </xf>
    <xf numFmtId="3" fontId="11" fillId="2" borderId="13" xfId="0" applyNumberFormat="1" applyFont="1" applyFill="1" applyBorder="1" applyAlignment="1">
      <alignment vertical="center"/>
    </xf>
    <xf numFmtId="3" fontId="11" fillId="3" borderId="12" xfId="0" applyNumberFormat="1" applyFont="1" applyFill="1" applyBorder="1" applyAlignment="1">
      <alignment vertical="center"/>
    </xf>
    <xf numFmtId="3" fontId="11" fillId="3" borderId="1" xfId="1" applyNumberFormat="1" applyFont="1" applyFill="1" applyBorder="1" applyAlignment="1">
      <alignment vertical="center"/>
    </xf>
    <xf numFmtId="3" fontId="8" fillId="2" borderId="13" xfId="1" applyNumberFormat="1" applyFont="1" applyFill="1" applyBorder="1" applyAlignment="1">
      <alignment vertical="center"/>
    </xf>
    <xf numFmtId="3" fontId="8" fillId="3" borderId="1" xfId="1" applyNumberFormat="1" applyFont="1" applyFill="1" applyBorder="1" applyAlignment="1">
      <alignment vertical="center"/>
    </xf>
    <xf numFmtId="3" fontId="8" fillId="4" borderId="1" xfId="1" applyNumberFormat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vertical="center"/>
    </xf>
    <xf numFmtId="0" fontId="24" fillId="3" borderId="1" xfId="0" applyFont="1" applyFill="1" applyBorder="1" applyAlignment="1">
      <alignment vertical="center"/>
    </xf>
    <xf numFmtId="3" fontId="24" fillId="3" borderId="1" xfId="0" applyNumberFormat="1" applyFont="1" applyFill="1" applyBorder="1"/>
    <xf numFmtId="3" fontId="14" fillId="2" borderId="1" xfId="0" applyNumberFormat="1" applyFont="1" applyFill="1" applyBorder="1" applyAlignment="1">
      <alignment horizontal="right" vertical="center"/>
    </xf>
    <xf numFmtId="3" fontId="24" fillId="0" borderId="32" xfId="0" applyNumberFormat="1" applyFont="1" applyBorder="1" applyAlignment="1">
      <alignment horizontal="right" vertical="center"/>
    </xf>
    <xf numFmtId="3" fontId="24" fillId="0" borderId="1" xfId="0" applyNumberFormat="1" applyFont="1" applyBorder="1" applyAlignment="1">
      <alignment horizontal="right" vertical="center"/>
    </xf>
    <xf numFmtId="0" fontId="29" fillId="4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28" fillId="3" borderId="14" xfId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10" fontId="5" fillId="2" borderId="21" xfId="0" applyNumberFormat="1" applyFont="1" applyFill="1" applyBorder="1" applyAlignment="1">
      <alignment vertical="center"/>
    </xf>
    <xf numFmtId="10" fontId="5" fillId="2" borderId="1" xfId="0" applyNumberFormat="1" applyFont="1" applyFill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0" fontId="5" fillId="2" borderId="22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4" borderId="7" xfId="0" applyNumberFormat="1" applyFont="1" applyFill="1" applyBorder="1" applyAlignment="1">
      <alignment vertical="center"/>
    </xf>
    <xf numFmtId="3" fontId="5" fillId="4" borderId="9" xfId="0" applyNumberFormat="1" applyFont="1" applyFill="1" applyBorder="1" applyAlignment="1">
      <alignment vertical="center"/>
    </xf>
    <xf numFmtId="3" fontId="5" fillId="2" borderId="3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5" fillId="2" borderId="16" xfId="0" applyNumberFormat="1" applyFont="1" applyFill="1" applyBorder="1" applyAlignment="1">
      <alignment vertical="center" wrapText="1"/>
    </xf>
    <xf numFmtId="3" fontId="12" fillId="3" borderId="1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3" fontId="14" fillId="2" borderId="7" xfId="0" applyNumberFormat="1" applyFont="1" applyFill="1" applyBorder="1" applyAlignment="1">
      <alignment vertical="center"/>
    </xf>
    <xf numFmtId="3" fontId="14" fillId="3" borderId="7" xfId="0" applyNumberFormat="1" applyFont="1" applyFill="1" applyBorder="1" applyAlignment="1">
      <alignment vertical="center"/>
    </xf>
    <xf numFmtId="3" fontId="14" fillId="3" borderId="9" xfId="0" applyNumberFormat="1" applyFont="1" applyFill="1" applyBorder="1" applyAlignment="1">
      <alignment vertical="center"/>
    </xf>
    <xf numFmtId="3" fontId="24" fillId="3" borderId="1" xfId="0" applyNumberFormat="1" applyFont="1" applyFill="1" applyBorder="1" applyAlignment="1">
      <alignment vertical="center"/>
    </xf>
    <xf numFmtId="3" fontId="14" fillId="2" borderId="3" xfId="0" applyNumberFormat="1" applyFont="1" applyFill="1" applyBorder="1" applyAlignment="1">
      <alignment vertical="center"/>
    </xf>
    <xf numFmtId="3" fontId="14" fillId="3" borderId="3" xfId="0" applyNumberFormat="1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3" fontId="23" fillId="2" borderId="3" xfId="0" applyNumberFormat="1" applyFont="1" applyFill="1" applyBorder="1" applyAlignment="1">
      <alignment vertical="center"/>
    </xf>
    <xf numFmtId="3" fontId="23" fillId="3" borderId="7" xfId="0" applyNumberFormat="1" applyFont="1" applyFill="1" applyBorder="1" applyAlignment="1">
      <alignment vertical="center"/>
    </xf>
    <xf numFmtId="3" fontId="23" fillId="2" borderId="9" xfId="0" applyNumberFormat="1" applyFont="1" applyFill="1" applyBorder="1" applyAlignment="1">
      <alignment vertical="center"/>
    </xf>
    <xf numFmtId="3" fontId="14" fillId="2" borderId="9" xfId="0" applyNumberFormat="1" applyFont="1" applyFill="1" applyBorder="1" applyAlignment="1">
      <alignment vertical="center"/>
    </xf>
    <xf numFmtId="3" fontId="23" fillId="2" borderId="7" xfId="0" applyNumberFormat="1" applyFont="1" applyFill="1" applyBorder="1" applyAlignment="1">
      <alignment vertical="center"/>
    </xf>
    <xf numFmtId="3" fontId="5" fillId="3" borderId="6" xfId="1" applyNumberFormat="1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3" fontId="5" fillId="3" borderId="16" xfId="0" applyNumberFormat="1" applyFont="1" applyFill="1" applyBorder="1" applyAlignment="1">
      <alignment vertical="center"/>
    </xf>
    <xf numFmtId="3" fontId="5" fillId="3" borderId="17" xfId="0" applyNumberFormat="1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3" fontId="5" fillId="2" borderId="3" xfId="1" applyNumberFormat="1" applyFont="1" applyFill="1" applyBorder="1" applyAlignment="1">
      <alignment vertical="center"/>
    </xf>
    <xf numFmtId="3" fontId="5" fillId="2" borderId="7" xfId="1" applyNumberFormat="1" applyFont="1" applyFill="1" applyBorder="1" applyAlignment="1">
      <alignment vertical="center"/>
    </xf>
    <xf numFmtId="3" fontId="5" fillId="2" borderId="9" xfId="1" applyNumberFormat="1" applyFont="1" applyFill="1" applyBorder="1" applyAlignment="1">
      <alignment vertical="center"/>
    </xf>
    <xf numFmtId="3" fontId="5" fillId="4" borderId="3" xfId="1" applyNumberFormat="1" applyFont="1" applyFill="1" applyBorder="1" applyAlignment="1">
      <alignment vertical="center"/>
    </xf>
    <xf numFmtId="0" fontId="5" fillId="4" borderId="7" xfId="1" applyFont="1" applyFill="1" applyBorder="1" applyAlignment="1">
      <alignment vertical="center"/>
    </xf>
    <xf numFmtId="3" fontId="5" fillId="4" borderId="7" xfId="1" applyNumberFormat="1" applyFont="1" applyFill="1" applyBorder="1" applyAlignment="1">
      <alignment vertical="center"/>
    </xf>
    <xf numFmtId="3" fontId="5" fillId="4" borderId="9" xfId="1" applyNumberFormat="1" applyFont="1" applyFill="1" applyBorder="1" applyAlignment="1">
      <alignment vertical="center"/>
    </xf>
    <xf numFmtId="3" fontId="5" fillId="2" borderId="16" xfId="1" applyNumberFormat="1" applyFont="1" applyFill="1" applyBorder="1" applyAlignment="1">
      <alignment vertical="center"/>
    </xf>
    <xf numFmtId="3" fontId="5" fillId="2" borderId="17" xfId="1" applyNumberFormat="1" applyFont="1" applyFill="1" applyBorder="1" applyAlignment="1">
      <alignment vertical="center"/>
    </xf>
    <xf numFmtId="3" fontId="5" fillId="2" borderId="18" xfId="1" applyNumberFormat="1" applyFont="1" applyFill="1" applyBorder="1" applyAlignment="1">
      <alignment vertical="center"/>
    </xf>
    <xf numFmtId="0" fontId="5" fillId="3" borderId="7" xfId="1" applyFont="1" applyFill="1" applyBorder="1" applyAlignment="1">
      <alignment vertical="center"/>
    </xf>
    <xf numFmtId="3" fontId="5" fillId="3" borderId="7" xfId="1" applyNumberFormat="1" applyFont="1" applyFill="1" applyBorder="1" applyAlignment="1">
      <alignment vertical="center"/>
    </xf>
    <xf numFmtId="3" fontId="5" fillId="3" borderId="9" xfId="1" applyNumberFormat="1" applyFont="1" applyFill="1" applyBorder="1" applyAlignment="1">
      <alignment vertical="center"/>
    </xf>
    <xf numFmtId="3" fontId="5" fillId="3" borderId="3" xfId="1" applyNumberFormat="1" applyFont="1" applyFill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3" borderId="18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3" fontId="32" fillId="3" borderId="1" xfId="1" applyNumberFormat="1" applyFont="1" applyFill="1" applyBorder="1" applyAlignment="1">
      <alignment vertical="center"/>
    </xf>
    <xf numFmtId="3" fontId="32" fillId="2" borderId="13" xfId="1" applyNumberFormat="1" applyFont="1" applyFill="1" applyBorder="1" applyAlignment="1">
      <alignment vertical="center"/>
    </xf>
    <xf numFmtId="3" fontId="24" fillId="2" borderId="13" xfId="1" applyNumberFormat="1" applyFont="1" applyFill="1" applyBorder="1" applyAlignment="1">
      <alignment vertical="center"/>
    </xf>
    <xf numFmtId="3" fontId="24" fillId="3" borderId="1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/>
    </xf>
    <xf numFmtId="3" fontId="24" fillId="2" borderId="1" xfId="1" applyNumberFormat="1" applyFont="1" applyFill="1" applyBorder="1" applyAlignment="1">
      <alignment vertical="center"/>
    </xf>
    <xf numFmtId="3" fontId="12" fillId="2" borderId="7" xfId="1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10" fontId="5" fillId="2" borderId="14" xfId="6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 wrapText="1"/>
    </xf>
    <xf numFmtId="1" fontId="5" fillId="0" borderId="0" xfId="0" applyNumberFormat="1" applyFont="1" applyAlignment="1">
      <alignment horizontal="right" vertical="center"/>
    </xf>
    <xf numFmtId="3" fontId="5" fillId="2" borderId="17" xfId="0" applyNumberFormat="1" applyFont="1" applyFill="1" applyBorder="1" applyAlignment="1">
      <alignment vertical="center" wrapText="1"/>
    </xf>
    <xf numFmtId="3" fontId="12" fillId="4" borderId="7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2" fontId="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3" fontId="19" fillId="3" borderId="41" xfId="0" applyNumberFormat="1" applyFont="1" applyFill="1" applyBorder="1" applyAlignment="1">
      <alignment vertical="center"/>
    </xf>
    <xf numFmtId="3" fontId="19" fillId="3" borderId="42" xfId="0" applyNumberFormat="1" applyFont="1" applyFill="1" applyBorder="1" applyAlignment="1">
      <alignment vertical="center"/>
    </xf>
    <xf numFmtId="3" fontId="19" fillId="3" borderId="44" xfId="0" applyNumberFormat="1" applyFont="1" applyFill="1" applyBorder="1" applyAlignment="1">
      <alignment vertical="center"/>
    </xf>
    <xf numFmtId="3" fontId="19" fillId="3" borderId="45" xfId="0" applyNumberFormat="1" applyFont="1" applyFill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10" fontId="5" fillId="3" borderId="1" xfId="6" applyNumberFormat="1" applyFont="1" applyFill="1" applyBorder="1"/>
    <xf numFmtId="10" fontId="5" fillId="2" borderId="1" xfId="6" applyNumberFormat="1" applyFont="1" applyFill="1" applyBorder="1"/>
    <xf numFmtId="0" fontId="19" fillId="4" borderId="13" xfId="0" applyFont="1" applyFill="1" applyBorder="1" applyAlignment="1">
      <alignment horizontal="center" vertical="center"/>
    </xf>
    <xf numFmtId="3" fontId="12" fillId="0" borderId="11" xfId="0" applyNumberFormat="1" applyFont="1" applyBorder="1" applyAlignment="1">
      <alignment vertical="center"/>
    </xf>
    <xf numFmtId="3" fontId="19" fillId="0" borderId="42" xfId="0" applyNumberFormat="1" applyFont="1" applyBorder="1" applyAlignment="1">
      <alignment vertical="center"/>
    </xf>
    <xf numFmtId="1" fontId="4" fillId="0" borderId="41" xfId="0" applyNumberFormat="1" applyFont="1" applyBorder="1" applyAlignment="1">
      <alignment vertical="center"/>
    </xf>
    <xf numFmtId="3" fontId="19" fillId="0" borderId="41" xfId="0" applyNumberFormat="1" applyFont="1" applyBorder="1" applyAlignment="1">
      <alignment vertical="center"/>
    </xf>
    <xf numFmtId="0" fontId="34" fillId="0" borderId="0" xfId="0" applyFont="1"/>
    <xf numFmtId="0" fontId="35" fillId="0" borderId="0" xfId="0" applyFont="1"/>
    <xf numFmtId="0" fontId="4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3" fontId="12" fillId="4" borderId="7" xfId="1" applyNumberFormat="1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3" fontId="12" fillId="2" borderId="7" xfId="0" applyNumberFormat="1" applyFont="1" applyFill="1" applyBorder="1" applyAlignment="1">
      <alignment vertical="center"/>
    </xf>
    <xf numFmtId="3" fontId="12" fillId="2" borderId="3" xfId="0" applyNumberFormat="1" applyFont="1" applyFill="1" applyBorder="1" applyAlignment="1">
      <alignment vertical="center"/>
    </xf>
    <xf numFmtId="2" fontId="5" fillId="0" borderId="11" xfId="0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3" fontId="25" fillId="3" borderId="1" xfId="0" applyNumberFormat="1" applyFont="1" applyFill="1" applyBorder="1" applyAlignment="1">
      <alignment vertical="center"/>
    </xf>
    <xf numFmtId="3" fontId="12" fillId="2" borderId="16" xfId="0" applyNumberFormat="1" applyFont="1" applyFill="1" applyBorder="1" applyAlignment="1">
      <alignment vertical="center"/>
    </xf>
    <xf numFmtId="3" fontId="12" fillId="2" borderId="17" xfId="0" applyNumberFormat="1" applyFont="1" applyFill="1" applyBorder="1" applyAlignment="1">
      <alignment vertical="center"/>
    </xf>
    <xf numFmtId="3" fontId="23" fillId="3" borderId="9" xfId="0" applyNumberFormat="1" applyFont="1" applyFill="1" applyBorder="1" applyAlignment="1">
      <alignment vertical="center"/>
    </xf>
    <xf numFmtId="3" fontId="38" fillId="3" borderId="11" xfId="0" applyNumberFormat="1" applyFont="1" applyFill="1" applyBorder="1" applyAlignment="1">
      <alignment vertical="center"/>
    </xf>
    <xf numFmtId="3" fontId="32" fillId="3" borderId="1" xfId="0" applyNumberFormat="1" applyFont="1" applyFill="1" applyBorder="1" applyAlignment="1">
      <alignment vertical="center"/>
    </xf>
    <xf numFmtId="3" fontId="39" fillId="3" borderId="1" xfId="0" applyNumberFormat="1" applyFont="1" applyFill="1" applyBorder="1" applyAlignment="1">
      <alignment vertical="center"/>
    </xf>
    <xf numFmtId="0" fontId="12" fillId="3" borderId="9" xfId="0" applyFont="1" applyFill="1" applyBorder="1" applyAlignment="1">
      <alignment vertical="center"/>
    </xf>
    <xf numFmtId="3" fontId="24" fillId="2" borderId="6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2" fillId="2" borderId="8" xfId="1" applyFill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5" fillId="2" borderId="12" xfId="0" applyFont="1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0" fontId="5" fillId="2" borderId="15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0" fontId="5" fillId="2" borderId="20" xfId="0" applyFont="1" applyFill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15" fillId="2" borderId="8" xfId="0" applyFont="1" applyFill="1" applyBorder="1" applyAlignment="1">
      <alignment vertical="center" wrapText="1"/>
    </xf>
    <xf numFmtId="0" fontId="0" fillId="3" borderId="19" xfId="0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vertical="center" wrapText="1"/>
    </xf>
    <xf numFmtId="0" fontId="21" fillId="0" borderId="15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20" fillId="5" borderId="5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 wrapText="1"/>
    </xf>
    <xf numFmtId="0" fontId="19" fillId="5" borderId="12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2" borderId="33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wrapText="1"/>
    </xf>
    <xf numFmtId="0" fontId="5" fillId="2" borderId="12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0" fontId="29" fillId="2" borderId="2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36" fillId="3" borderId="12" xfId="0" applyFont="1" applyFill="1" applyBorder="1" applyAlignment="1">
      <alignment horizontal="right" vertical="center" wrapText="1"/>
    </xf>
    <xf numFmtId="0" fontId="37" fillId="3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vertical="center" wrapText="1"/>
    </xf>
    <xf numFmtId="0" fontId="22" fillId="3" borderId="40" xfId="0" applyFont="1" applyFill="1" applyBorder="1" applyAlignment="1">
      <alignment vertical="center" wrapText="1"/>
    </xf>
    <xf numFmtId="0" fontId="25" fillId="3" borderId="25" xfId="0" applyFont="1" applyFill="1" applyBorder="1" applyAlignment="1">
      <alignment horizontal="center" vertical="center" wrapText="1"/>
    </xf>
    <xf numFmtId="0" fontId="25" fillId="3" borderId="40" xfId="0" applyFont="1" applyFill="1" applyBorder="1" applyAlignment="1">
      <alignment horizontal="center" vertical="center" wrapText="1"/>
    </xf>
    <xf numFmtId="0" fontId="22" fillId="3" borderId="30" xfId="0" applyFont="1" applyFill="1" applyBorder="1" applyAlignment="1">
      <alignment vertical="center" wrapText="1"/>
    </xf>
    <xf numFmtId="0" fontId="22" fillId="3" borderId="43" xfId="0" applyFont="1" applyFill="1" applyBorder="1" applyAlignment="1">
      <alignment vertical="center" wrapText="1"/>
    </xf>
    <xf numFmtId="2" fontId="17" fillId="0" borderId="0" xfId="0" applyNumberFormat="1" applyFont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</cellXfs>
  <cellStyles count="10">
    <cellStyle name="Comma 2" xfId="8"/>
    <cellStyle name="Currency 2" xfId="9"/>
    <cellStyle name="Normal" xfId="0" builtinId="0"/>
    <cellStyle name="Normal 2" xfId="3"/>
    <cellStyle name="Normal 3" xfId="7"/>
    <cellStyle name="Normal 4" xfId="5"/>
    <cellStyle name="Normal 5" xfId="4"/>
    <cellStyle name="Normal 6" xfId="1"/>
    <cellStyle name="Percent 2" xfId="6"/>
    <cellStyle name="Percent 3" xfId="2"/>
  </cellStyles>
  <dxfs count="0"/>
  <tableStyles count="0" defaultTableStyle="TableStyleMedium2" defaultPivotStyle="PivotStyleLight16"/>
  <colors>
    <mruColors>
      <color rgb="FFFFFFCC"/>
      <color rgb="FFF8F8F8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/>
  </sheetViews>
  <sheetFormatPr defaultRowHeight="15" x14ac:dyDescent="0.25"/>
  <cols>
    <col min="1" max="1" width="4.85546875" customWidth="1"/>
    <col min="2" max="2" width="28" customWidth="1"/>
  </cols>
  <sheetData>
    <row r="1" spans="1:14" ht="24.75" customHeight="1" thickBot="1" x14ac:dyDescent="0.3">
      <c r="A1" s="234"/>
      <c r="B1" s="235"/>
      <c r="C1" s="299" t="s">
        <v>94</v>
      </c>
      <c r="D1" s="300"/>
      <c r="E1" s="300"/>
      <c r="F1" s="300"/>
      <c r="G1" s="300"/>
      <c r="H1" s="300"/>
      <c r="I1" s="300"/>
      <c r="J1" s="2"/>
      <c r="K1" s="2"/>
      <c r="L1" s="2"/>
      <c r="M1" s="2"/>
      <c r="N1" s="234" t="s">
        <v>36</v>
      </c>
    </row>
    <row r="2" spans="1:14" ht="15.75" thickBot="1" x14ac:dyDescent="0.3">
      <c r="A2" s="303" t="s">
        <v>0</v>
      </c>
      <c r="B2" s="305" t="s">
        <v>1</v>
      </c>
      <c r="C2" s="307" t="s">
        <v>2</v>
      </c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1" t="s">
        <v>3</v>
      </c>
    </row>
    <row r="3" spans="1:14" ht="15.75" thickBot="1" x14ac:dyDescent="0.3">
      <c r="A3" s="304"/>
      <c r="B3" s="306"/>
      <c r="C3" s="91" t="s">
        <v>69</v>
      </c>
      <c r="D3" s="24" t="s">
        <v>4</v>
      </c>
      <c r="E3" s="23" t="s">
        <v>5</v>
      </c>
      <c r="F3" s="24" t="s">
        <v>6</v>
      </c>
      <c r="G3" s="23" t="s">
        <v>7</v>
      </c>
      <c r="H3" s="24" t="s">
        <v>8</v>
      </c>
      <c r="I3" s="23" t="s">
        <v>93</v>
      </c>
      <c r="J3" s="24" t="s">
        <v>9</v>
      </c>
      <c r="K3" s="91" t="s">
        <v>10</v>
      </c>
      <c r="L3" s="24" t="s">
        <v>95</v>
      </c>
      <c r="M3" s="25" t="s">
        <v>11</v>
      </c>
      <c r="N3" s="302"/>
    </row>
    <row r="4" spans="1:14" x14ac:dyDescent="0.25">
      <c r="A4" s="5">
        <v>1</v>
      </c>
      <c r="B4" s="9" t="s">
        <v>12</v>
      </c>
      <c r="C4" s="205">
        <v>47578</v>
      </c>
      <c r="D4" s="174">
        <v>52574</v>
      </c>
      <c r="E4" s="227">
        <v>23299</v>
      </c>
      <c r="F4" s="221">
        <v>40396</v>
      </c>
      <c r="G4" s="227">
        <v>30114</v>
      </c>
      <c r="H4" s="221">
        <v>79221</v>
      </c>
      <c r="I4" s="227">
        <v>7552</v>
      </c>
      <c r="J4" s="221">
        <v>35748</v>
      </c>
      <c r="K4" s="205">
        <v>26397</v>
      </c>
      <c r="L4" s="221">
        <v>5120</v>
      </c>
      <c r="M4" s="217">
        <v>17439</v>
      </c>
      <c r="N4" s="214">
        <f t="shared" ref="N4:N21" si="0">SUM(C4:M4)</f>
        <v>365438</v>
      </c>
    </row>
    <row r="5" spans="1:14" x14ac:dyDescent="0.25">
      <c r="A5" s="4">
        <v>2</v>
      </c>
      <c r="B5" s="10" t="s">
        <v>13</v>
      </c>
      <c r="C5" s="224">
        <v>246</v>
      </c>
      <c r="D5" s="73">
        <v>37665</v>
      </c>
      <c r="E5" s="21">
        <v>0</v>
      </c>
      <c r="F5" s="222">
        <v>3797</v>
      </c>
      <c r="G5" s="225">
        <v>360</v>
      </c>
      <c r="H5" s="222">
        <v>51594</v>
      </c>
      <c r="I5" s="224">
        <v>0</v>
      </c>
      <c r="J5" s="222">
        <v>1395</v>
      </c>
      <c r="K5" s="224">
        <v>132</v>
      </c>
      <c r="L5" s="22">
        <v>0</v>
      </c>
      <c r="M5" s="218">
        <v>0</v>
      </c>
      <c r="N5" s="215">
        <f t="shared" si="0"/>
        <v>95189</v>
      </c>
    </row>
    <row r="6" spans="1:14" x14ac:dyDescent="0.25">
      <c r="A6" s="4">
        <v>3</v>
      </c>
      <c r="B6" s="10" t="s">
        <v>14</v>
      </c>
      <c r="C6" s="225">
        <v>34728</v>
      </c>
      <c r="D6" s="73">
        <v>86592</v>
      </c>
      <c r="E6" s="225">
        <v>29170</v>
      </c>
      <c r="F6" s="222">
        <v>64422</v>
      </c>
      <c r="G6" s="225">
        <v>23124</v>
      </c>
      <c r="H6" s="222">
        <v>49392</v>
      </c>
      <c r="I6" s="225">
        <v>5487</v>
      </c>
      <c r="J6" s="222">
        <v>28708</v>
      </c>
      <c r="K6" s="225">
        <v>42381</v>
      </c>
      <c r="L6" s="222">
        <v>14779</v>
      </c>
      <c r="M6" s="219">
        <v>23634</v>
      </c>
      <c r="N6" s="215">
        <f t="shared" si="0"/>
        <v>402417</v>
      </c>
    </row>
    <row r="7" spans="1:14" x14ac:dyDescent="0.25">
      <c r="A7" s="4">
        <v>4</v>
      </c>
      <c r="B7" s="10" t="s">
        <v>15</v>
      </c>
      <c r="C7" s="224">
        <v>0</v>
      </c>
      <c r="D7" s="39">
        <v>0</v>
      </c>
      <c r="E7" s="224">
        <v>0</v>
      </c>
      <c r="F7" s="22">
        <v>0</v>
      </c>
      <c r="G7" s="224">
        <v>0</v>
      </c>
      <c r="H7" s="22">
        <v>0</v>
      </c>
      <c r="I7" s="224">
        <v>0</v>
      </c>
      <c r="J7" s="22">
        <v>0</v>
      </c>
      <c r="K7" s="224">
        <v>0</v>
      </c>
      <c r="L7" s="22">
        <v>0</v>
      </c>
      <c r="M7" s="218">
        <v>0</v>
      </c>
      <c r="N7" s="10">
        <f t="shared" si="0"/>
        <v>0</v>
      </c>
    </row>
    <row r="8" spans="1:14" x14ac:dyDescent="0.25">
      <c r="A8" s="4">
        <v>5</v>
      </c>
      <c r="B8" s="10" t="s">
        <v>16</v>
      </c>
      <c r="C8" s="224">
        <v>0</v>
      </c>
      <c r="D8" s="73">
        <v>18068</v>
      </c>
      <c r="E8" s="21">
        <v>0</v>
      </c>
      <c r="F8" s="22">
        <v>0</v>
      </c>
      <c r="G8" s="225">
        <v>0</v>
      </c>
      <c r="H8" s="222">
        <v>4773</v>
      </c>
      <c r="I8" s="224">
        <v>0</v>
      </c>
      <c r="J8" s="22">
        <v>0</v>
      </c>
      <c r="K8" s="224">
        <v>0</v>
      </c>
      <c r="L8" s="22">
        <v>0</v>
      </c>
      <c r="M8" s="218">
        <v>0</v>
      </c>
      <c r="N8" s="215">
        <f t="shared" si="0"/>
        <v>22841</v>
      </c>
    </row>
    <row r="9" spans="1:14" x14ac:dyDescent="0.25">
      <c r="A9" s="4">
        <v>6</v>
      </c>
      <c r="B9" s="10" t="s">
        <v>17</v>
      </c>
      <c r="C9" s="224">
        <v>20</v>
      </c>
      <c r="D9" s="39">
        <v>28</v>
      </c>
      <c r="E9" s="224">
        <v>23</v>
      </c>
      <c r="F9" s="22">
        <v>27</v>
      </c>
      <c r="G9" s="224">
        <v>40</v>
      </c>
      <c r="H9" s="22">
        <v>45</v>
      </c>
      <c r="I9" s="224">
        <v>0</v>
      </c>
      <c r="J9" s="22">
        <v>0</v>
      </c>
      <c r="K9" s="224">
        <v>4</v>
      </c>
      <c r="L9" s="22">
        <v>0</v>
      </c>
      <c r="M9" s="218">
        <v>0</v>
      </c>
      <c r="N9" s="10">
        <f t="shared" si="0"/>
        <v>187</v>
      </c>
    </row>
    <row r="10" spans="1:14" x14ac:dyDescent="0.25">
      <c r="A10" s="4">
        <v>7</v>
      </c>
      <c r="B10" s="10" t="s">
        <v>18</v>
      </c>
      <c r="C10" s="225">
        <v>13709</v>
      </c>
      <c r="D10" s="73">
        <v>4474</v>
      </c>
      <c r="E10" s="225">
        <v>5197</v>
      </c>
      <c r="F10" s="222">
        <v>2159</v>
      </c>
      <c r="G10" s="225">
        <v>3849</v>
      </c>
      <c r="H10" s="222">
        <v>2225</v>
      </c>
      <c r="I10" s="224">
        <v>49</v>
      </c>
      <c r="J10" s="222">
        <v>2760</v>
      </c>
      <c r="K10" s="225">
        <v>278</v>
      </c>
      <c r="L10" s="22">
        <v>0</v>
      </c>
      <c r="M10" s="219">
        <v>157</v>
      </c>
      <c r="N10" s="215">
        <f t="shared" si="0"/>
        <v>34857</v>
      </c>
    </row>
    <row r="11" spans="1:14" x14ac:dyDescent="0.25">
      <c r="A11" s="4">
        <v>8</v>
      </c>
      <c r="B11" s="10" t="s">
        <v>19</v>
      </c>
      <c r="C11" s="225">
        <f>89279+55</f>
        <v>89334</v>
      </c>
      <c r="D11" s="73">
        <v>54256</v>
      </c>
      <c r="E11" s="225">
        <v>37522</v>
      </c>
      <c r="F11" s="222">
        <v>26519</v>
      </c>
      <c r="G11" s="225">
        <v>7947</v>
      </c>
      <c r="H11" s="222">
        <v>66224</v>
      </c>
      <c r="I11" s="225">
        <v>2252</v>
      </c>
      <c r="J11" s="222">
        <v>19388</v>
      </c>
      <c r="K11" s="225">
        <v>18422</v>
      </c>
      <c r="L11" s="222">
        <v>5404</v>
      </c>
      <c r="M11" s="219">
        <v>13859</v>
      </c>
      <c r="N11" s="215">
        <f t="shared" si="0"/>
        <v>341127</v>
      </c>
    </row>
    <row r="12" spans="1:14" x14ac:dyDescent="0.25">
      <c r="A12" s="4">
        <v>9</v>
      </c>
      <c r="B12" s="10" t="s">
        <v>20</v>
      </c>
      <c r="C12" s="225">
        <f>188829+55</f>
        <v>188884</v>
      </c>
      <c r="D12" s="73">
        <v>157041</v>
      </c>
      <c r="E12" s="225">
        <v>24907</v>
      </c>
      <c r="F12" s="222">
        <v>45864</v>
      </c>
      <c r="G12" s="225">
        <v>73881</v>
      </c>
      <c r="H12" s="222">
        <v>35418</v>
      </c>
      <c r="I12" s="225">
        <v>827</v>
      </c>
      <c r="J12" s="222">
        <v>68677</v>
      </c>
      <c r="K12" s="225">
        <v>12651</v>
      </c>
      <c r="L12" s="222">
        <v>26145</v>
      </c>
      <c r="M12" s="219">
        <v>9846</v>
      </c>
      <c r="N12" s="215">
        <f t="shared" si="0"/>
        <v>644141</v>
      </c>
    </row>
    <row r="13" spans="1:14" x14ac:dyDescent="0.25">
      <c r="A13" s="4">
        <v>10</v>
      </c>
      <c r="B13" s="10" t="s">
        <v>21</v>
      </c>
      <c r="C13" s="225">
        <v>133471</v>
      </c>
      <c r="D13" s="73">
        <v>288632</v>
      </c>
      <c r="E13" s="225">
        <v>177125</v>
      </c>
      <c r="F13" s="222">
        <v>192062</v>
      </c>
      <c r="G13" s="225">
        <v>217666</v>
      </c>
      <c r="H13" s="222">
        <v>204542</v>
      </c>
      <c r="I13" s="225">
        <v>137099</v>
      </c>
      <c r="J13" s="222">
        <v>208234</v>
      </c>
      <c r="K13" s="225">
        <v>208508</v>
      </c>
      <c r="L13" s="222">
        <v>123039</v>
      </c>
      <c r="M13" s="219">
        <v>130156</v>
      </c>
      <c r="N13" s="215">
        <f t="shared" si="0"/>
        <v>2020534</v>
      </c>
    </row>
    <row r="14" spans="1:14" x14ac:dyDescent="0.25">
      <c r="A14" s="4">
        <v>11</v>
      </c>
      <c r="B14" s="10" t="s">
        <v>22</v>
      </c>
      <c r="C14" s="224">
        <v>0</v>
      </c>
      <c r="D14" s="73">
        <v>2581</v>
      </c>
      <c r="E14" s="224">
        <v>0</v>
      </c>
      <c r="F14" s="222">
        <v>0</v>
      </c>
      <c r="G14" s="225">
        <v>0</v>
      </c>
      <c r="H14" s="222">
        <v>1594</v>
      </c>
      <c r="I14" s="224">
        <v>0</v>
      </c>
      <c r="J14" s="22">
        <v>0</v>
      </c>
      <c r="K14" s="224">
        <v>168</v>
      </c>
      <c r="L14" s="22">
        <v>0</v>
      </c>
      <c r="M14" s="218">
        <v>0</v>
      </c>
      <c r="N14" s="215">
        <f t="shared" si="0"/>
        <v>4343</v>
      </c>
    </row>
    <row r="15" spans="1:14" x14ac:dyDescent="0.25">
      <c r="A15" s="4">
        <v>12</v>
      </c>
      <c r="B15" s="10" t="s">
        <v>23</v>
      </c>
      <c r="C15" s="224">
        <v>92</v>
      </c>
      <c r="D15" s="39">
        <v>164</v>
      </c>
      <c r="E15" s="224">
        <v>35</v>
      </c>
      <c r="F15" s="22">
        <v>331</v>
      </c>
      <c r="G15" s="224">
        <v>64</v>
      </c>
      <c r="H15" s="22">
        <v>97</v>
      </c>
      <c r="I15" s="224">
        <v>0</v>
      </c>
      <c r="J15" s="22">
        <v>33</v>
      </c>
      <c r="K15" s="224">
        <v>118</v>
      </c>
      <c r="L15" s="22">
        <v>0</v>
      </c>
      <c r="M15" s="218">
        <v>5</v>
      </c>
      <c r="N15" s="215">
        <f t="shared" si="0"/>
        <v>939</v>
      </c>
    </row>
    <row r="16" spans="1:14" x14ac:dyDescent="0.25">
      <c r="A16" s="4">
        <v>13</v>
      </c>
      <c r="B16" s="10" t="s">
        <v>24</v>
      </c>
      <c r="C16" s="225">
        <v>26114</v>
      </c>
      <c r="D16" s="73">
        <v>18291</v>
      </c>
      <c r="E16" s="225">
        <v>7223</v>
      </c>
      <c r="F16" s="222">
        <v>5186</v>
      </c>
      <c r="G16" s="225">
        <v>7070</v>
      </c>
      <c r="H16" s="222">
        <v>33925</v>
      </c>
      <c r="I16" s="224">
        <v>532</v>
      </c>
      <c r="J16" s="222">
        <v>13207</v>
      </c>
      <c r="K16" s="225">
        <v>5752</v>
      </c>
      <c r="L16" s="222">
        <v>1199</v>
      </c>
      <c r="M16" s="219">
        <v>1032</v>
      </c>
      <c r="N16" s="215">
        <f t="shared" si="0"/>
        <v>119531</v>
      </c>
    </row>
    <row r="17" spans="1:14" x14ac:dyDescent="0.25">
      <c r="A17" s="4">
        <v>14</v>
      </c>
      <c r="B17" s="10" t="s">
        <v>25</v>
      </c>
      <c r="C17" s="224">
        <v>0</v>
      </c>
      <c r="D17" s="73">
        <v>1259</v>
      </c>
      <c r="E17" s="224">
        <v>0</v>
      </c>
      <c r="F17" s="22">
        <v>0</v>
      </c>
      <c r="G17" s="224">
        <v>0</v>
      </c>
      <c r="H17" s="22">
        <v>0</v>
      </c>
      <c r="I17" s="224">
        <v>0</v>
      </c>
      <c r="J17" s="22">
        <v>0</v>
      </c>
      <c r="K17" s="224">
        <v>0</v>
      </c>
      <c r="L17" s="22">
        <v>0</v>
      </c>
      <c r="M17" s="218">
        <v>0</v>
      </c>
      <c r="N17" s="215">
        <f t="shared" si="0"/>
        <v>1259</v>
      </c>
    </row>
    <row r="18" spans="1:14" x14ac:dyDescent="0.25">
      <c r="A18" s="4">
        <v>15</v>
      </c>
      <c r="B18" s="10" t="s">
        <v>26</v>
      </c>
      <c r="C18" s="224">
        <v>12</v>
      </c>
      <c r="D18" s="39">
        <v>36</v>
      </c>
      <c r="E18" s="224">
        <v>6</v>
      </c>
      <c r="F18" s="22">
        <v>2774</v>
      </c>
      <c r="G18" s="224">
        <v>0</v>
      </c>
      <c r="H18" s="22">
        <v>0</v>
      </c>
      <c r="I18" s="224">
        <v>0</v>
      </c>
      <c r="J18" s="22">
        <v>0</v>
      </c>
      <c r="K18" s="224">
        <v>175</v>
      </c>
      <c r="L18" s="22">
        <v>0</v>
      </c>
      <c r="M18" s="218">
        <v>0</v>
      </c>
      <c r="N18" s="215">
        <f>SUM(C18:M18)</f>
        <v>3003</v>
      </c>
    </row>
    <row r="19" spans="1:14" x14ac:dyDescent="0.25">
      <c r="A19" s="4">
        <v>16</v>
      </c>
      <c r="B19" s="10" t="s">
        <v>27</v>
      </c>
      <c r="C19" s="225">
        <v>1840</v>
      </c>
      <c r="D19" s="73">
        <v>19128</v>
      </c>
      <c r="E19" s="225">
        <v>315</v>
      </c>
      <c r="F19" s="222">
        <v>1681</v>
      </c>
      <c r="G19" s="224">
        <v>0</v>
      </c>
      <c r="H19" s="22">
        <v>240</v>
      </c>
      <c r="I19" s="224">
        <v>0</v>
      </c>
      <c r="J19" s="222">
        <v>1099</v>
      </c>
      <c r="K19" s="225">
        <v>0</v>
      </c>
      <c r="L19" s="22">
        <v>0</v>
      </c>
      <c r="M19" s="219">
        <v>292</v>
      </c>
      <c r="N19" s="215">
        <f>SUM(C19:M19)</f>
        <v>24595</v>
      </c>
    </row>
    <row r="20" spans="1:14" x14ac:dyDescent="0.25">
      <c r="A20" s="4">
        <v>17</v>
      </c>
      <c r="B20" s="10" t="s">
        <v>28</v>
      </c>
      <c r="C20" s="224">
        <v>0</v>
      </c>
      <c r="D20" s="39">
        <v>0</v>
      </c>
      <c r="E20" s="224">
        <v>0</v>
      </c>
      <c r="F20" s="22">
        <v>0</v>
      </c>
      <c r="G20" s="224">
        <v>0</v>
      </c>
      <c r="H20" s="22">
        <v>0</v>
      </c>
      <c r="I20" s="224">
        <v>0</v>
      </c>
      <c r="J20" s="22">
        <v>0</v>
      </c>
      <c r="K20" s="224">
        <v>0</v>
      </c>
      <c r="L20" s="22">
        <v>0</v>
      </c>
      <c r="M20" s="218">
        <v>6</v>
      </c>
      <c r="N20" s="10">
        <f>SUM(C20:M20)</f>
        <v>6</v>
      </c>
    </row>
    <row r="21" spans="1:14" ht="15.75" thickBot="1" x14ac:dyDescent="0.3">
      <c r="A21" s="6">
        <v>18</v>
      </c>
      <c r="B21" s="11" t="s">
        <v>29</v>
      </c>
      <c r="C21" s="226">
        <v>6583</v>
      </c>
      <c r="D21" s="175">
        <v>18996</v>
      </c>
      <c r="E21" s="226">
        <v>6360</v>
      </c>
      <c r="F21" s="223">
        <v>13453</v>
      </c>
      <c r="G21" s="226">
        <v>7407</v>
      </c>
      <c r="H21" s="223">
        <v>16107</v>
      </c>
      <c r="I21" s="226">
        <v>3073</v>
      </c>
      <c r="J21" s="223">
        <v>7970</v>
      </c>
      <c r="K21" s="226">
        <v>8539</v>
      </c>
      <c r="L21" s="223">
        <v>2342</v>
      </c>
      <c r="M21" s="220">
        <v>5944</v>
      </c>
      <c r="N21" s="216">
        <f t="shared" si="0"/>
        <v>96774</v>
      </c>
    </row>
    <row r="22" spans="1:14" ht="15.75" thickBot="1" x14ac:dyDescent="0.3">
      <c r="A22" s="7"/>
      <c r="B22" s="19" t="s">
        <v>30</v>
      </c>
      <c r="C22" s="236">
        <f t="shared" ref="C22:N22" si="1">SUM(C4:C21)</f>
        <v>542611</v>
      </c>
      <c r="D22" s="237">
        <f>SUM(D4:D21)</f>
        <v>759785</v>
      </c>
      <c r="E22" s="236">
        <f>SUM(E4:E21)</f>
        <v>311182</v>
      </c>
      <c r="F22" s="238">
        <f>SUM(F4:F21)</f>
        <v>398671</v>
      </c>
      <c r="G22" s="239">
        <f t="shared" si="1"/>
        <v>371522</v>
      </c>
      <c r="H22" s="238">
        <f t="shared" si="1"/>
        <v>545397</v>
      </c>
      <c r="I22" s="239">
        <f t="shared" si="1"/>
        <v>156871</v>
      </c>
      <c r="J22" s="238">
        <f t="shared" si="1"/>
        <v>387219</v>
      </c>
      <c r="K22" s="239">
        <f t="shared" si="1"/>
        <v>323525</v>
      </c>
      <c r="L22" s="238">
        <f t="shared" si="1"/>
        <v>178028</v>
      </c>
      <c r="M22" s="240">
        <f t="shared" si="1"/>
        <v>202370</v>
      </c>
      <c r="N22" s="241">
        <f t="shared" si="1"/>
        <v>4177181</v>
      </c>
    </row>
    <row r="23" spans="1:14" ht="15.75" thickBot="1" x14ac:dyDescent="0.3">
      <c r="A23" s="13"/>
      <c r="B23" s="18"/>
      <c r="C23" s="14"/>
      <c r="D23" s="16"/>
      <c r="E23" s="15"/>
      <c r="F23" s="16"/>
      <c r="G23" s="16"/>
      <c r="H23" s="16"/>
      <c r="I23" s="16"/>
      <c r="J23" s="16"/>
      <c r="K23" s="16"/>
      <c r="L23" s="16"/>
      <c r="M23" s="17"/>
      <c r="N23" s="16"/>
    </row>
    <row r="24" spans="1:14" ht="15.75" thickBot="1" x14ac:dyDescent="0.3">
      <c r="A24" s="297" t="s">
        <v>31</v>
      </c>
      <c r="B24" s="298"/>
      <c r="C24" s="27">
        <f>C22/N22</f>
        <v>0.12989884805087451</v>
      </c>
      <c r="D24" s="28">
        <f>D22/N22</f>
        <v>0.18188941297971048</v>
      </c>
      <c r="E24" s="29">
        <f>E22/N22</f>
        <v>7.4495694584457789E-2</v>
      </c>
      <c r="F24" s="28">
        <f>F22/N22</f>
        <v>9.5440202375717015E-2</v>
      </c>
      <c r="G24" s="29">
        <f>G22/N22</f>
        <v>8.8940843118840193E-2</v>
      </c>
      <c r="H24" s="28">
        <f>H22/N22</f>
        <v>0.13056580502496778</v>
      </c>
      <c r="I24" s="29">
        <f>I22/N22</f>
        <v>3.7554274042709668E-2</v>
      </c>
      <c r="J24" s="28">
        <f>J22/N22</f>
        <v>9.2698640542509411E-2</v>
      </c>
      <c r="K24" s="29">
        <f>K22/N22</f>
        <v>7.7450558163507877E-2</v>
      </c>
      <c r="L24" s="28">
        <f>L22/N22</f>
        <v>4.2619173073898405E-2</v>
      </c>
      <c r="M24" s="30">
        <f>M22/N22</f>
        <v>4.8446548042806861E-2</v>
      </c>
      <c r="N24" s="108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303" t="s">
        <v>0</v>
      </c>
      <c r="B26" s="309" t="s">
        <v>1</v>
      </c>
      <c r="C26" s="315" t="s">
        <v>90</v>
      </c>
      <c r="D26" s="316"/>
      <c r="E26" s="316"/>
      <c r="F26" s="316"/>
      <c r="G26" s="317"/>
      <c r="H26" s="313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4"/>
      <c r="B27" s="310"/>
      <c r="C27" s="279" t="s">
        <v>11</v>
      </c>
      <c r="D27" s="187" t="s">
        <v>32</v>
      </c>
      <c r="E27" s="279" t="s">
        <v>7</v>
      </c>
      <c r="F27" s="187" t="s">
        <v>9</v>
      </c>
      <c r="G27" s="277" t="s">
        <v>4</v>
      </c>
      <c r="H27" s="314"/>
      <c r="I27" s="1"/>
      <c r="J27" s="111"/>
      <c r="K27" s="311" t="s">
        <v>33</v>
      </c>
      <c r="L27" s="312"/>
      <c r="M27" s="164">
        <f>N22</f>
        <v>4177181</v>
      </c>
      <c r="N27" s="165">
        <f>M27/M29</f>
        <v>0.84937374363403972</v>
      </c>
    </row>
    <row r="28" spans="1:14" ht="15.75" thickBot="1" x14ac:dyDescent="0.3">
      <c r="A28" s="26">
        <v>19</v>
      </c>
      <c r="B28" s="188" t="s">
        <v>34</v>
      </c>
      <c r="C28" s="163">
        <v>328981</v>
      </c>
      <c r="D28" s="59">
        <v>232887</v>
      </c>
      <c r="E28" s="163">
        <v>122490</v>
      </c>
      <c r="F28" s="59">
        <v>43383</v>
      </c>
      <c r="G28" s="163">
        <v>13032</v>
      </c>
      <c r="H28" s="59">
        <f>SUM(C28:G28)</f>
        <v>740773</v>
      </c>
      <c r="I28" s="1"/>
      <c r="J28" s="111"/>
      <c r="K28" s="293" t="s">
        <v>34</v>
      </c>
      <c r="L28" s="294"/>
      <c r="M28" s="163">
        <f>H28</f>
        <v>740773</v>
      </c>
      <c r="N28" s="166">
        <f>M28/M29</f>
        <v>0.1506262563659603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1"/>
      <c r="K29" s="295" t="s">
        <v>3</v>
      </c>
      <c r="L29" s="296"/>
      <c r="M29" s="167">
        <f>M27+M28</f>
        <v>4917954</v>
      </c>
      <c r="N29" s="168">
        <f>M29/M29</f>
        <v>1</v>
      </c>
    </row>
    <row r="30" spans="1:14" ht="15.75" thickBot="1" x14ac:dyDescent="0.3">
      <c r="A30" s="297" t="s">
        <v>35</v>
      </c>
      <c r="B30" s="298"/>
      <c r="C30" s="27">
        <f>C28/H28</f>
        <v>0.44410500922684815</v>
      </c>
      <c r="D30" s="112">
        <f>D28/H28</f>
        <v>0.31438375858731354</v>
      </c>
      <c r="E30" s="27">
        <f>E28/H28</f>
        <v>0.16535429882028638</v>
      </c>
      <c r="F30" s="112">
        <f>F28/H28</f>
        <v>5.8564499516046073E-2</v>
      </c>
      <c r="G30" s="27">
        <f>G28/H28</f>
        <v>1.7592433849505856E-2</v>
      </c>
      <c r="H30" s="112">
        <f>H28/H28</f>
        <v>1</v>
      </c>
      <c r="I30" s="1"/>
      <c r="J30" s="1"/>
      <c r="K30" s="1"/>
      <c r="L30" s="1"/>
      <c r="M30" s="1"/>
      <c r="N30" s="1"/>
    </row>
  </sheetData>
  <mergeCells count="14">
    <mergeCell ref="K28:L28"/>
    <mergeCell ref="K29:L29"/>
    <mergeCell ref="A30:B30"/>
    <mergeCell ref="C1:I1"/>
    <mergeCell ref="N2:N3"/>
    <mergeCell ref="A2:A3"/>
    <mergeCell ref="B2:B3"/>
    <mergeCell ref="C2:M2"/>
    <mergeCell ref="A26:A27"/>
    <mergeCell ref="B26:B27"/>
    <mergeCell ref="A24:B24"/>
    <mergeCell ref="K27:L27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3.85546875" customWidth="1"/>
    <col min="2" max="2" width="20" customWidth="1"/>
  </cols>
  <sheetData>
    <row r="1" spans="1:14" ht="28.5" customHeight="1" thickBot="1" x14ac:dyDescent="0.3">
      <c r="A1" s="31"/>
      <c r="B1" s="31"/>
      <c r="C1" s="324" t="s">
        <v>105</v>
      </c>
      <c r="D1" s="325"/>
      <c r="E1" s="325"/>
      <c r="F1" s="325"/>
      <c r="G1" s="325"/>
      <c r="H1" s="325"/>
      <c r="I1" s="325"/>
      <c r="J1" s="326"/>
      <c r="K1" s="326"/>
      <c r="L1" s="31"/>
      <c r="M1" s="31"/>
      <c r="N1" s="68"/>
    </row>
    <row r="2" spans="1:14" ht="15.75" thickBot="1" x14ac:dyDescent="0.3">
      <c r="A2" s="327" t="s">
        <v>0</v>
      </c>
      <c r="B2" s="329" t="s">
        <v>1</v>
      </c>
      <c r="C2" s="344" t="s">
        <v>2</v>
      </c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29" t="s">
        <v>3</v>
      </c>
    </row>
    <row r="3" spans="1:14" x14ac:dyDescent="0.25">
      <c r="A3" s="345"/>
      <c r="B3" s="347"/>
      <c r="C3" s="366" t="s">
        <v>69</v>
      </c>
      <c r="D3" s="329" t="s">
        <v>4</v>
      </c>
      <c r="E3" s="351" t="s">
        <v>5</v>
      </c>
      <c r="F3" s="369" t="s">
        <v>6</v>
      </c>
      <c r="G3" s="351" t="s">
        <v>7</v>
      </c>
      <c r="H3" s="349" t="s">
        <v>8</v>
      </c>
      <c r="I3" s="351" t="s">
        <v>93</v>
      </c>
      <c r="J3" s="349" t="s">
        <v>9</v>
      </c>
      <c r="K3" s="366" t="s">
        <v>10</v>
      </c>
      <c r="L3" s="329" t="s">
        <v>95</v>
      </c>
      <c r="M3" s="351" t="s">
        <v>11</v>
      </c>
      <c r="N3" s="354"/>
    </row>
    <row r="4" spans="1:14" ht="15.75" thickBot="1" x14ac:dyDescent="0.3">
      <c r="A4" s="346"/>
      <c r="B4" s="348"/>
      <c r="C4" s="368"/>
      <c r="D4" s="346"/>
      <c r="E4" s="346"/>
      <c r="F4" s="370"/>
      <c r="G4" s="346"/>
      <c r="H4" s="350"/>
      <c r="I4" s="346"/>
      <c r="J4" s="350"/>
      <c r="K4" s="368"/>
      <c r="L4" s="346"/>
      <c r="M4" s="346"/>
      <c r="N4" s="348"/>
    </row>
    <row r="5" spans="1:14" x14ac:dyDescent="0.25">
      <c r="A5" s="36">
        <v>1</v>
      </c>
      <c r="B5" s="37" t="s">
        <v>39</v>
      </c>
      <c r="C5" s="86">
        <v>897</v>
      </c>
      <c r="D5" s="174">
        <v>97</v>
      </c>
      <c r="E5" s="86">
        <v>3580</v>
      </c>
      <c r="F5" s="174">
        <v>314</v>
      </c>
      <c r="G5" s="86">
        <v>98</v>
      </c>
      <c r="H5" s="174">
        <v>350</v>
      </c>
      <c r="I5" s="86">
        <v>102</v>
      </c>
      <c r="J5" s="174">
        <v>177</v>
      </c>
      <c r="K5" s="86">
        <v>26</v>
      </c>
      <c r="L5" s="174">
        <v>154</v>
      </c>
      <c r="M5" s="86">
        <v>113</v>
      </c>
      <c r="N5" s="174">
        <f t="shared" ref="N5:N13" si="0">SUM(C5:M5)</f>
        <v>5908</v>
      </c>
    </row>
    <row r="6" spans="1:14" x14ac:dyDescent="0.25">
      <c r="A6" s="38">
        <v>2</v>
      </c>
      <c r="B6" s="39" t="s">
        <v>40</v>
      </c>
      <c r="C6" s="86">
        <v>36</v>
      </c>
      <c r="D6" s="73">
        <v>3</v>
      </c>
      <c r="E6" s="86">
        <v>97</v>
      </c>
      <c r="F6" s="73">
        <v>6</v>
      </c>
      <c r="G6" s="86">
        <v>1</v>
      </c>
      <c r="H6" s="73">
        <v>6</v>
      </c>
      <c r="I6" s="86">
        <v>1</v>
      </c>
      <c r="J6" s="73">
        <v>0</v>
      </c>
      <c r="K6" s="86">
        <v>1</v>
      </c>
      <c r="L6" s="73">
        <v>2</v>
      </c>
      <c r="M6" s="86">
        <v>3</v>
      </c>
      <c r="N6" s="73">
        <f t="shared" si="0"/>
        <v>156</v>
      </c>
    </row>
    <row r="7" spans="1:14" x14ac:dyDescent="0.25">
      <c r="A7" s="38">
        <v>3</v>
      </c>
      <c r="B7" s="39" t="s">
        <v>41</v>
      </c>
      <c r="C7" s="70">
        <v>4</v>
      </c>
      <c r="D7" s="39">
        <v>0</v>
      </c>
      <c r="E7" s="70">
        <v>12</v>
      </c>
      <c r="F7" s="39">
        <v>1</v>
      </c>
      <c r="G7" s="70">
        <v>0</v>
      </c>
      <c r="H7" s="39">
        <v>0</v>
      </c>
      <c r="I7" s="70">
        <v>2</v>
      </c>
      <c r="J7" s="39">
        <v>0</v>
      </c>
      <c r="K7" s="70">
        <v>0</v>
      </c>
      <c r="L7" s="39">
        <v>6</v>
      </c>
      <c r="M7" s="70">
        <v>0</v>
      </c>
      <c r="N7" s="39">
        <f t="shared" si="0"/>
        <v>25</v>
      </c>
    </row>
    <row r="8" spans="1:14" x14ac:dyDescent="0.25">
      <c r="A8" s="38">
        <v>4</v>
      </c>
      <c r="B8" s="39" t="s">
        <v>42</v>
      </c>
      <c r="C8" s="70">
        <v>7</v>
      </c>
      <c r="D8" s="39">
        <v>0</v>
      </c>
      <c r="E8" s="70">
        <v>11</v>
      </c>
      <c r="F8" s="39">
        <v>0</v>
      </c>
      <c r="G8" s="70">
        <v>0</v>
      </c>
      <c r="H8" s="39">
        <v>0</v>
      </c>
      <c r="I8" s="70">
        <v>0</v>
      </c>
      <c r="J8" s="39">
        <v>0</v>
      </c>
      <c r="K8" s="70">
        <v>0</v>
      </c>
      <c r="L8" s="39">
        <v>11</v>
      </c>
      <c r="M8" s="70">
        <v>0</v>
      </c>
      <c r="N8" s="39">
        <f t="shared" si="0"/>
        <v>29</v>
      </c>
    </row>
    <row r="9" spans="1:14" x14ac:dyDescent="0.25">
      <c r="A9" s="38">
        <v>5</v>
      </c>
      <c r="B9" s="39" t="s">
        <v>43</v>
      </c>
      <c r="C9" s="70">
        <v>0</v>
      </c>
      <c r="D9" s="39">
        <v>0</v>
      </c>
      <c r="E9" s="70">
        <v>1</v>
      </c>
      <c r="F9" s="39">
        <v>1</v>
      </c>
      <c r="G9" s="70">
        <v>0</v>
      </c>
      <c r="H9" s="39">
        <v>1</v>
      </c>
      <c r="I9" s="70">
        <v>0</v>
      </c>
      <c r="J9" s="39">
        <v>0</v>
      </c>
      <c r="K9" s="70">
        <v>0</v>
      </c>
      <c r="L9" s="39">
        <v>1</v>
      </c>
      <c r="M9" s="70">
        <v>0</v>
      </c>
      <c r="N9" s="39">
        <f t="shared" si="0"/>
        <v>4</v>
      </c>
    </row>
    <row r="10" spans="1:14" x14ac:dyDescent="0.25">
      <c r="A10" s="38">
        <v>6</v>
      </c>
      <c r="B10" s="39" t="s">
        <v>44</v>
      </c>
      <c r="C10" s="70">
        <v>32</v>
      </c>
      <c r="D10" s="39">
        <v>2</v>
      </c>
      <c r="E10" s="70">
        <v>6</v>
      </c>
      <c r="F10" s="39">
        <v>32</v>
      </c>
      <c r="G10" s="70">
        <v>1</v>
      </c>
      <c r="H10" s="39">
        <v>0</v>
      </c>
      <c r="I10" s="70">
        <v>0</v>
      </c>
      <c r="J10" s="39">
        <v>0</v>
      </c>
      <c r="K10" s="70">
        <v>1</v>
      </c>
      <c r="L10" s="39">
        <v>11</v>
      </c>
      <c r="M10" s="70">
        <v>8</v>
      </c>
      <c r="N10" s="39">
        <f t="shared" si="0"/>
        <v>93</v>
      </c>
    </row>
    <row r="11" spans="1:14" x14ac:dyDescent="0.25">
      <c r="A11" s="38">
        <v>7</v>
      </c>
      <c r="B11" s="39" t="s">
        <v>45</v>
      </c>
      <c r="C11" s="70">
        <v>46</v>
      </c>
      <c r="D11" s="73">
        <v>0</v>
      </c>
      <c r="E11" s="70">
        <v>131</v>
      </c>
      <c r="F11" s="73">
        <v>87</v>
      </c>
      <c r="G11" s="70">
        <v>0</v>
      </c>
      <c r="H11" s="73">
        <v>11</v>
      </c>
      <c r="I11" s="70">
        <v>0</v>
      </c>
      <c r="J11" s="73">
        <v>0</v>
      </c>
      <c r="K11" s="70">
        <v>6</v>
      </c>
      <c r="L11" s="73">
        <v>4</v>
      </c>
      <c r="M11" s="70">
        <v>16</v>
      </c>
      <c r="N11" s="73">
        <f t="shared" si="0"/>
        <v>301</v>
      </c>
    </row>
    <row r="12" spans="1:14" ht="15.75" thickBot="1" x14ac:dyDescent="0.3">
      <c r="A12" s="41">
        <v>8</v>
      </c>
      <c r="B12" s="42" t="s">
        <v>46</v>
      </c>
      <c r="C12" s="87">
        <v>0</v>
      </c>
      <c r="D12" s="39">
        <v>0</v>
      </c>
      <c r="E12" s="87">
        <v>0</v>
      </c>
      <c r="F12" s="39">
        <v>0</v>
      </c>
      <c r="G12" s="87">
        <v>0</v>
      </c>
      <c r="H12" s="39">
        <v>0</v>
      </c>
      <c r="I12" s="87">
        <v>1</v>
      </c>
      <c r="J12" s="39">
        <v>0</v>
      </c>
      <c r="K12" s="87">
        <v>0</v>
      </c>
      <c r="L12" s="39">
        <v>0</v>
      </c>
      <c r="M12" s="87">
        <v>0</v>
      </c>
      <c r="N12" s="39">
        <f t="shared" si="0"/>
        <v>1</v>
      </c>
    </row>
    <row r="13" spans="1:14" ht="15.75" thickBot="1" x14ac:dyDescent="0.3">
      <c r="A13" s="44"/>
      <c r="B13" s="45" t="s">
        <v>37</v>
      </c>
      <c r="C13" s="49">
        <f t="shared" ref="C13:M13" si="1">SUM(C5:C12)</f>
        <v>1022</v>
      </c>
      <c r="D13" s="47">
        <f t="shared" si="1"/>
        <v>102</v>
      </c>
      <c r="E13" s="49">
        <f t="shared" si="1"/>
        <v>3838</v>
      </c>
      <c r="F13" s="47">
        <f t="shared" si="1"/>
        <v>441</v>
      </c>
      <c r="G13" s="49">
        <f t="shared" si="1"/>
        <v>100</v>
      </c>
      <c r="H13" s="47">
        <f t="shared" si="1"/>
        <v>368</v>
      </c>
      <c r="I13" s="49">
        <f t="shared" si="1"/>
        <v>106</v>
      </c>
      <c r="J13" s="47">
        <f t="shared" si="1"/>
        <v>177</v>
      </c>
      <c r="K13" s="49">
        <f t="shared" si="1"/>
        <v>34</v>
      </c>
      <c r="L13" s="47">
        <f t="shared" si="1"/>
        <v>189</v>
      </c>
      <c r="M13" s="49">
        <f t="shared" si="1"/>
        <v>140</v>
      </c>
      <c r="N13" s="47">
        <f t="shared" si="0"/>
        <v>6517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35" t="s">
        <v>53</v>
      </c>
      <c r="B15" s="361"/>
      <c r="C15" s="74">
        <f>C13/N13</f>
        <v>0.15682062298603652</v>
      </c>
      <c r="D15" s="75">
        <f>D13/N13</f>
        <v>1.5651373331287403E-2</v>
      </c>
      <c r="E15" s="56">
        <f>E13/N13</f>
        <v>0.58892128279883382</v>
      </c>
      <c r="F15" s="75">
        <f>F13/N13</f>
        <v>6.7669172932330823E-2</v>
      </c>
      <c r="G15" s="56">
        <f>G13/N13</f>
        <v>1.5344483658124904E-2</v>
      </c>
      <c r="H15" s="75">
        <f>H13/N13</f>
        <v>5.6467699861899645E-2</v>
      </c>
      <c r="I15" s="56">
        <f>I13/N13</f>
        <v>1.6265152677612398E-2</v>
      </c>
      <c r="J15" s="75">
        <f>J13/N13</f>
        <v>2.7159736074881081E-2</v>
      </c>
      <c r="K15" s="56">
        <f>K13/N13</f>
        <v>5.2171244437624678E-3</v>
      </c>
      <c r="L15" s="75">
        <f>L13/N13</f>
        <v>2.9001074113856069E-2</v>
      </c>
      <c r="M15" s="76">
        <f>M13/N13</f>
        <v>2.1482277121374866E-2</v>
      </c>
      <c r="N15" s="246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thickBot="1" x14ac:dyDescent="0.3">
      <c r="A17" s="31"/>
      <c r="B17" s="31"/>
      <c r="C17" s="324" t="s">
        <v>106</v>
      </c>
      <c r="D17" s="325"/>
      <c r="E17" s="325"/>
      <c r="F17" s="325"/>
      <c r="G17" s="325"/>
      <c r="H17" s="325"/>
      <c r="I17" s="325"/>
      <c r="J17" s="326"/>
      <c r="K17" s="326"/>
      <c r="L17" s="31"/>
      <c r="M17" s="31"/>
      <c r="N17" s="243" t="s">
        <v>36</v>
      </c>
    </row>
    <row r="18" spans="1:14" ht="15.75" thickBot="1" x14ac:dyDescent="0.3">
      <c r="A18" s="327" t="s">
        <v>0</v>
      </c>
      <c r="B18" s="329" t="s">
        <v>1</v>
      </c>
      <c r="C18" s="344" t="s">
        <v>2</v>
      </c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29" t="s">
        <v>3</v>
      </c>
    </row>
    <row r="19" spans="1:14" x14ac:dyDescent="0.25">
      <c r="A19" s="345"/>
      <c r="B19" s="347"/>
      <c r="C19" s="366" t="s">
        <v>69</v>
      </c>
      <c r="D19" s="329" t="s">
        <v>4</v>
      </c>
      <c r="E19" s="351" t="s">
        <v>5</v>
      </c>
      <c r="F19" s="369" t="s">
        <v>6</v>
      </c>
      <c r="G19" s="351" t="s">
        <v>7</v>
      </c>
      <c r="H19" s="349" t="s">
        <v>8</v>
      </c>
      <c r="I19" s="351" t="s">
        <v>93</v>
      </c>
      <c r="J19" s="349" t="s">
        <v>9</v>
      </c>
      <c r="K19" s="366" t="s">
        <v>10</v>
      </c>
      <c r="L19" s="329" t="s">
        <v>95</v>
      </c>
      <c r="M19" s="351" t="s">
        <v>11</v>
      </c>
      <c r="N19" s="354"/>
    </row>
    <row r="20" spans="1:14" ht="15.75" thickBot="1" x14ac:dyDescent="0.3">
      <c r="A20" s="346"/>
      <c r="B20" s="348"/>
      <c r="C20" s="368"/>
      <c r="D20" s="346"/>
      <c r="E20" s="346"/>
      <c r="F20" s="370"/>
      <c r="G20" s="346"/>
      <c r="H20" s="350"/>
      <c r="I20" s="346"/>
      <c r="J20" s="350"/>
      <c r="K20" s="368"/>
      <c r="L20" s="346"/>
      <c r="M20" s="346"/>
      <c r="N20" s="348"/>
    </row>
    <row r="21" spans="1:14" x14ac:dyDescent="0.25">
      <c r="A21" s="36">
        <v>1</v>
      </c>
      <c r="B21" s="37" t="s">
        <v>39</v>
      </c>
      <c r="C21" s="86">
        <v>2997</v>
      </c>
      <c r="D21" s="174">
        <v>778</v>
      </c>
      <c r="E21" s="86">
        <v>11388</v>
      </c>
      <c r="F21" s="174">
        <v>1275</v>
      </c>
      <c r="G21" s="86">
        <v>600</v>
      </c>
      <c r="H21" s="174">
        <v>1548</v>
      </c>
      <c r="I21" s="86">
        <v>611</v>
      </c>
      <c r="J21" s="174">
        <v>1051</v>
      </c>
      <c r="K21" s="86">
        <v>241</v>
      </c>
      <c r="L21" s="174">
        <v>730</v>
      </c>
      <c r="M21" s="86">
        <v>440</v>
      </c>
      <c r="N21" s="174">
        <f t="shared" ref="N21:N28" si="2">SUM(C21:M21)</f>
        <v>21659</v>
      </c>
    </row>
    <row r="22" spans="1:14" x14ac:dyDescent="0.25">
      <c r="A22" s="38">
        <v>2</v>
      </c>
      <c r="B22" s="39" t="s">
        <v>40</v>
      </c>
      <c r="C22" s="86">
        <v>367</v>
      </c>
      <c r="D22" s="73">
        <v>42</v>
      </c>
      <c r="E22" s="86">
        <v>1100</v>
      </c>
      <c r="F22" s="73">
        <v>85</v>
      </c>
      <c r="G22" s="86">
        <v>14</v>
      </c>
      <c r="H22" s="73">
        <v>85</v>
      </c>
      <c r="I22" s="86">
        <v>14</v>
      </c>
      <c r="J22" s="73">
        <v>0</v>
      </c>
      <c r="K22" s="86">
        <v>14</v>
      </c>
      <c r="L22" s="73">
        <v>28</v>
      </c>
      <c r="M22" s="86">
        <v>31</v>
      </c>
      <c r="N22" s="73">
        <f t="shared" si="2"/>
        <v>1780</v>
      </c>
    </row>
    <row r="23" spans="1:14" x14ac:dyDescent="0.25">
      <c r="A23" s="38">
        <v>3</v>
      </c>
      <c r="B23" s="39" t="s">
        <v>41</v>
      </c>
      <c r="C23" s="70">
        <v>51</v>
      </c>
      <c r="D23" s="39">
        <v>0</v>
      </c>
      <c r="E23" s="70">
        <v>194</v>
      </c>
      <c r="F23" s="39">
        <v>18</v>
      </c>
      <c r="G23" s="70">
        <v>0</v>
      </c>
      <c r="H23" s="39">
        <v>0</v>
      </c>
      <c r="I23" s="70">
        <v>41</v>
      </c>
      <c r="J23" s="39">
        <v>0</v>
      </c>
      <c r="K23" s="70">
        <v>0</v>
      </c>
      <c r="L23" s="39">
        <v>107</v>
      </c>
      <c r="M23" s="70">
        <v>0</v>
      </c>
      <c r="N23" s="73">
        <f t="shared" si="2"/>
        <v>411</v>
      </c>
    </row>
    <row r="24" spans="1:14" x14ac:dyDescent="0.25">
      <c r="A24" s="38">
        <v>4</v>
      </c>
      <c r="B24" s="39" t="s">
        <v>42</v>
      </c>
      <c r="C24" s="70">
        <v>5</v>
      </c>
      <c r="D24" s="39">
        <v>0</v>
      </c>
      <c r="E24" s="70">
        <v>9</v>
      </c>
      <c r="F24" s="39">
        <v>0</v>
      </c>
      <c r="G24" s="70">
        <v>0</v>
      </c>
      <c r="H24" s="39">
        <v>0</v>
      </c>
      <c r="I24" s="70">
        <v>0</v>
      </c>
      <c r="J24" s="39">
        <v>0</v>
      </c>
      <c r="K24" s="70">
        <v>0</v>
      </c>
      <c r="L24" s="39">
        <v>7</v>
      </c>
      <c r="M24" s="70">
        <v>0</v>
      </c>
      <c r="N24" s="39">
        <f t="shared" si="2"/>
        <v>21</v>
      </c>
    </row>
    <row r="25" spans="1:14" x14ac:dyDescent="0.25">
      <c r="A25" s="38">
        <v>5</v>
      </c>
      <c r="B25" s="39" t="s">
        <v>43</v>
      </c>
      <c r="C25" s="70">
        <v>0</v>
      </c>
      <c r="D25" s="39">
        <v>0</v>
      </c>
      <c r="E25" s="70">
        <v>2</v>
      </c>
      <c r="F25" s="39">
        <v>2</v>
      </c>
      <c r="G25" s="70">
        <v>0</v>
      </c>
      <c r="H25" s="39">
        <v>7</v>
      </c>
      <c r="I25" s="70">
        <v>0</v>
      </c>
      <c r="J25" s="39">
        <v>0</v>
      </c>
      <c r="K25" s="70">
        <v>0</v>
      </c>
      <c r="L25" s="39">
        <v>2</v>
      </c>
      <c r="M25" s="70">
        <v>0</v>
      </c>
      <c r="N25" s="39">
        <f t="shared" si="2"/>
        <v>13</v>
      </c>
    </row>
    <row r="26" spans="1:14" x14ac:dyDescent="0.25">
      <c r="A26" s="38">
        <v>6</v>
      </c>
      <c r="B26" s="39" t="s">
        <v>44</v>
      </c>
      <c r="C26" s="70">
        <v>98</v>
      </c>
      <c r="D26" s="39">
        <v>7</v>
      </c>
      <c r="E26" s="70">
        <v>19</v>
      </c>
      <c r="F26" s="39">
        <v>98</v>
      </c>
      <c r="G26" s="70">
        <v>14</v>
      </c>
      <c r="H26" s="39">
        <v>0</v>
      </c>
      <c r="I26" s="70">
        <v>0</v>
      </c>
      <c r="J26" s="39">
        <v>0</v>
      </c>
      <c r="K26" s="70">
        <v>4</v>
      </c>
      <c r="L26" s="39">
        <v>34</v>
      </c>
      <c r="M26" s="70">
        <v>28</v>
      </c>
      <c r="N26" s="39">
        <f t="shared" si="2"/>
        <v>302</v>
      </c>
    </row>
    <row r="27" spans="1:14" x14ac:dyDescent="0.25">
      <c r="A27" s="38">
        <v>7</v>
      </c>
      <c r="B27" s="39" t="s">
        <v>45</v>
      </c>
      <c r="C27" s="70">
        <v>29</v>
      </c>
      <c r="D27" s="73">
        <v>0</v>
      </c>
      <c r="E27" s="70">
        <v>84</v>
      </c>
      <c r="F27" s="73">
        <v>171</v>
      </c>
      <c r="G27" s="70">
        <v>0</v>
      </c>
      <c r="H27" s="73">
        <v>7</v>
      </c>
      <c r="I27" s="70">
        <v>0</v>
      </c>
      <c r="J27" s="73">
        <v>0</v>
      </c>
      <c r="K27" s="70">
        <v>47</v>
      </c>
      <c r="L27" s="73">
        <v>2</v>
      </c>
      <c r="M27" s="70">
        <v>10</v>
      </c>
      <c r="N27" s="73">
        <f t="shared" si="2"/>
        <v>350</v>
      </c>
    </row>
    <row r="28" spans="1:14" ht="15.75" thickBot="1" x14ac:dyDescent="0.3">
      <c r="A28" s="41">
        <v>8</v>
      </c>
      <c r="B28" s="42" t="s">
        <v>46</v>
      </c>
      <c r="C28" s="87">
        <v>0</v>
      </c>
      <c r="D28" s="39">
        <v>0</v>
      </c>
      <c r="E28" s="87">
        <v>0</v>
      </c>
      <c r="F28" s="39">
        <v>0</v>
      </c>
      <c r="G28" s="87">
        <v>0</v>
      </c>
      <c r="H28" s="39">
        <v>0</v>
      </c>
      <c r="I28" s="87">
        <v>20</v>
      </c>
      <c r="J28" s="39">
        <v>0</v>
      </c>
      <c r="K28" s="87">
        <v>0</v>
      </c>
      <c r="L28" s="39">
        <v>0</v>
      </c>
      <c r="M28" s="87">
        <v>0</v>
      </c>
      <c r="N28" s="39">
        <f t="shared" si="2"/>
        <v>20</v>
      </c>
    </row>
    <row r="29" spans="1:14" ht="15.75" thickBot="1" x14ac:dyDescent="0.3">
      <c r="A29" s="44"/>
      <c r="B29" s="45" t="s">
        <v>37</v>
      </c>
      <c r="C29" s="49">
        <f t="shared" ref="C29:M29" si="3">SUM(C21:C28)</f>
        <v>3547</v>
      </c>
      <c r="D29" s="47">
        <f>SUM(D21:D28)</f>
        <v>827</v>
      </c>
      <c r="E29" s="49">
        <f t="shared" si="3"/>
        <v>12796</v>
      </c>
      <c r="F29" s="47">
        <f t="shared" si="3"/>
        <v>1649</v>
      </c>
      <c r="G29" s="49">
        <f t="shared" si="3"/>
        <v>628</v>
      </c>
      <c r="H29" s="47">
        <f t="shared" si="3"/>
        <v>1647</v>
      </c>
      <c r="I29" s="49">
        <f>SUM(I21:I28)</f>
        <v>686</v>
      </c>
      <c r="J29" s="47">
        <f t="shared" si="3"/>
        <v>1051</v>
      </c>
      <c r="K29" s="49">
        <f t="shared" si="3"/>
        <v>306</v>
      </c>
      <c r="L29" s="47">
        <f t="shared" si="3"/>
        <v>910</v>
      </c>
      <c r="M29" s="49">
        <f t="shared" si="3"/>
        <v>509</v>
      </c>
      <c r="N29" s="47">
        <f>SUM(C29:M29)</f>
        <v>24556</v>
      </c>
    </row>
    <row r="30" spans="1:14" ht="15.75" thickBo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335" t="s">
        <v>53</v>
      </c>
      <c r="B31" s="361"/>
      <c r="C31" s="74">
        <f>C29/N29</f>
        <v>0.14444534940544063</v>
      </c>
      <c r="D31" s="75">
        <f>D29/N29</f>
        <v>3.3678123472878317E-2</v>
      </c>
      <c r="E31" s="56">
        <f>E29/N29</f>
        <v>0.52109464082098067</v>
      </c>
      <c r="F31" s="75">
        <f>F29/N29</f>
        <v>6.7152630721615897E-2</v>
      </c>
      <c r="G31" s="56">
        <f>G29/N29</f>
        <v>2.5574197752076887E-2</v>
      </c>
      <c r="H31" s="75">
        <f>H29/N29</f>
        <v>6.7071184231959596E-2</v>
      </c>
      <c r="I31" s="56">
        <f>I29/N29</f>
        <v>2.7936145952109463E-2</v>
      </c>
      <c r="J31" s="75">
        <f>J29/N29</f>
        <v>4.2800130314383449E-2</v>
      </c>
      <c r="K31" s="56">
        <f>K29/N29</f>
        <v>1.2461312917413259E-2</v>
      </c>
      <c r="L31" s="75">
        <f>L29/N29</f>
        <v>3.7058152793614595E-2</v>
      </c>
      <c r="M31" s="76">
        <f>M29/N29</f>
        <v>2.0728131617527283E-2</v>
      </c>
      <c r="N31" s="246">
        <f>N29/N29</f>
        <v>1</v>
      </c>
    </row>
  </sheetData>
  <mergeCells count="34">
    <mergeCell ref="N2:N4"/>
    <mergeCell ref="C3:C4"/>
    <mergeCell ref="D3:D4"/>
    <mergeCell ref="E3:E4"/>
    <mergeCell ref="F3:F4"/>
    <mergeCell ref="G3:G4"/>
    <mergeCell ref="M3:M4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18:N20"/>
    <mergeCell ref="C19:C20"/>
    <mergeCell ref="D19:D20"/>
    <mergeCell ref="E19:E20"/>
    <mergeCell ref="F19:F20"/>
    <mergeCell ref="A15:B15"/>
    <mergeCell ref="C17:K17"/>
    <mergeCell ref="A18:A20"/>
    <mergeCell ref="B18:B20"/>
    <mergeCell ref="C18:M18"/>
    <mergeCell ref="M19:M20"/>
    <mergeCell ref="K19:K20"/>
    <mergeCell ref="L19:L20"/>
    <mergeCell ref="A31:B31"/>
    <mergeCell ref="G19:G20"/>
    <mergeCell ref="H19:H20"/>
    <mergeCell ref="I19:I20"/>
    <mergeCell ref="J19:J20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/>
  </sheetViews>
  <sheetFormatPr defaultRowHeight="15" x14ac:dyDescent="0.25"/>
  <cols>
    <col min="1" max="1" width="4.5703125" customWidth="1"/>
    <col min="2" max="2" width="26.7109375" customWidth="1"/>
  </cols>
  <sheetData>
    <row r="1" spans="1:14" ht="24.75" customHeight="1" thickBot="1" x14ac:dyDescent="0.3">
      <c r="A1" s="177"/>
      <c r="B1" s="177"/>
      <c r="C1" s="373" t="s">
        <v>107</v>
      </c>
      <c r="D1" s="374"/>
      <c r="E1" s="374"/>
      <c r="F1" s="374"/>
      <c r="G1" s="374"/>
      <c r="H1" s="374"/>
      <c r="I1" s="374"/>
      <c r="J1" s="375"/>
      <c r="K1" s="375"/>
      <c r="L1" s="177"/>
      <c r="M1" s="177"/>
      <c r="N1" s="178"/>
    </row>
    <row r="2" spans="1:14" ht="15.75" thickBot="1" x14ac:dyDescent="0.3">
      <c r="A2" s="327" t="s">
        <v>0</v>
      </c>
      <c r="B2" s="329" t="s">
        <v>1</v>
      </c>
      <c r="C2" s="344" t="s">
        <v>2</v>
      </c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29" t="s">
        <v>3</v>
      </c>
    </row>
    <row r="3" spans="1:14" x14ac:dyDescent="0.25">
      <c r="A3" s="345"/>
      <c r="B3" s="347"/>
      <c r="C3" s="355" t="s">
        <v>69</v>
      </c>
      <c r="D3" s="349" t="s">
        <v>4</v>
      </c>
      <c r="E3" s="351" t="s">
        <v>5</v>
      </c>
      <c r="F3" s="349" t="s">
        <v>6</v>
      </c>
      <c r="G3" s="351" t="s">
        <v>7</v>
      </c>
      <c r="H3" s="349" t="s">
        <v>8</v>
      </c>
      <c r="I3" s="351" t="s">
        <v>93</v>
      </c>
      <c r="J3" s="329" t="s">
        <v>9</v>
      </c>
      <c r="K3" s="376" t="s">
        <v>38</v>
      </c>
      <c r="L3" s="329" t="s">
        <v>95</v>
      </c>
      <c r="M3" s="357" t="s">
        <v>11</v>
      </c>
      <c r="N3" s="354"/>
    </row>
    <row r="4" spans="1:14" ht="15.75" thickBot="1" x14ac:dyDescent="0.3">
      <c r="A4" s="346"/>
      <c r="B4" s="348"/>
      <c r="C4" s="356"/>
      <c r="D4" s="350"/>
      <c r="E4" s="346"/>
      <c r="F4" s="350"/>
      <c r="G4" s="346"/>
      <c r="H4" s="350"/>
      <c r="I4" s="346"/>
      <c r="J4" s="346"/>
      <c r="K4" s="377"/>
      <c r="L4" s="346"/>
      <c r="M4" s="358"/>
      <c r="N4" s="348"/>
    </row>
    <row r="5" spans="1:14" x14ac:dyDescent="0.25">
      <c r="A5" s="36">
        <v>1</v>
      </c>
      <c r="B5" s="37" t="s">
        <v>39</v>
      </c>
      <c r="C5" s="170">
        <v>640</v>
      </c>
      <c r="D5" s="93">
        <v>1533</v>
      </c>
      <c r="E5" s="170">
        <v>1045</v>
      </c>
      <c r="F5" s="93">
        <v>1008</v>
      </c>
      <c r="G5" s="170">
        <v>1374</v>
      </c>
      <c r="H5" s="179">
        <v>1000</v>
      </c>
      <c r="I5" s="170">
        <v>702</v>
      </c>
      <c r="J5" s="93">
        <v>1238</v>
      </c>
      <c r="K5" s="170">
        <v>1020</v>
      </c>
      <c r="L5" s="93">
        <v>884</v>
      </c>
      <c r="M5" s="170">
        <v>839</v>
      </c>
      <c r="N5" s="174">
        <f t="shared" ref="N5:N17" si="0">SUM(C5:M5)</f>
        <v>11283</v>
      </c>
    </row>
    <row r="6" spans="1:14" x14ac:dyDescent="0.25">
      <c r="A6" s="38">
        <v>2</v>
      </c>
      <c r="B6" s="39" t="s">
        <v>40</v>
      </c>
      <c r="C6" s="86">
        <v>89</v>
      </c>
      <c r="D6" s="67">
        <v>229</v>
      </c>
      <c r="E6" s="86">
        <v>111</v>
      </c>
      <c r="F6" s="67">
        <v>181</v>
      </c>
      <c r="G6" s="86">
        <v>123</v>
      </c>
      <c r="H6" s="67">
        <v>134</v>
      </c>
      <c r="I6" s="86">
        <v>24</v>
      </c>
      <c r="J6" s="67">
        <v>162</v>
      </c>
      <c r="K6" s="86">
        <v>131</v>
      </c>
      <c r="L6" s="67">
        <v>70</v>
      </c>
      <c r="M6" s="86">
        <v>94</v>
      </c>
      <c r="N6" s="73">
        <f t="shared" si="0"/>
        <v>1348</v>
      </c>
    </row>
    <row r="7" spans="1:14" x14ac:dyDescent="0.25">
      <c r="A7" s="38">
        <v>3</v>
      </c>
      <c r="B7" s="39" t="s">
        <v>41</v>
      </c>
      <c r="C7" s="86">
        <v>6</v>
      </c>
      <c r="D7" s="67">
        <v>17</v>
      </c>
      <c r="E7" s="86">
        <v>11</v>
      </c>
      <c r="F7" s="67">
        <v>27</v>
      </c>
      <c r="G7" s="86">
        <v>22</v>
      </c>
      <c r="H7" s="71">
        <v>13</v>
      </c>
      <c r="I7" s="70">
        <v>3</v>
      </c>
      <c r="J7" s="67">
        <v>20</v>
      </c>
      <c r="K7" s="86">
        <v>68</v>
      </c>
      <c r="L7" s="67">
        <v>16</v>
      </c>
      <c r="M7" s="70">
        <v>16</v>
      </c>
      <c r="N7" s="73">
        <f t="shared" si="0"/>
        <v>219</v>
      </c>
    </row>
    <row r="8" spans="1:14" x14ac:dyDescent="0.25">
      <c r="A8" s="38">
        <v>4</v>
      </c>
      <c r="B8" s="39" t="s">
        <v>42</v>
      </c>
      <c r="C8" s="70">
        <v>2</v>
      </c>
      <c r="D8" s="71">
        <v>4</v>
      </c>
      <c r="E8" s="70">
        <v>2</v>
      </c>
      <c r="F8" s="71">
        <v>5</v>
      </c>
      <c r="G8" s="70">
        <v>2</v>
      </c>
      <c r="H8" s="71">
        <v>3</v>
      </c>
      <c r="I8" s="70">
        <v>0</v>
      </c>
      <c r="J8" s="71">
        <v>0</v>
      </c>
      <c r="K8" s="86">
        <v>7</v>
      </c>
      <c r="L8" s="67">
        <v>0</v>
      </c>
      <c r="M8" s="70">
        <v>3</v>
      </c>
      <c r="N8" s="73">
        <f t="shared" si="0"/>
        <v>28</v>
      </c>
    </row>
    <row r="9" spans="1:14" x14ac:dyDescent="0.25">
      <c r="A9" s="38">
        <v>5</v>
      </c>
      <c r="B9" s="39" t="s">
        <v>43</v>
      </c>
      <c r="C9" s="70">
        <v>3</v>
      </c>
      <c r="D9" s="71">
        <v>3</v>
      </c>
      <c r="E9" s="70">
        <v>5</v>
      </c>
      <c r="F9" s="71">
        <v>0</v>
      </c>
      <c r="G9" s="70">
        <v>3</v>
      </c>
      <c r="H9" s="71">
        <v>0</v>
      </c>
      <c r="I9" s="70">
        <v>0</v>
      </c>
      <c r="J9" s="71">
        <v>1</v>
      </c>
      <c r="K9" s="87">
        <v>3</v>
      </c>
      <c r="L9" s="71">
        <v>2</v>
      </c>
      <c r="M9" s="70">
        <v>0</v>
      </c>
      <c r="N9" s="39">
        <f t="shared" si="0"/>
        <v>20</v>
      </c>
    </row>
    <row r="10" spans="1:14" x14ac:dyDescent="0.25">
      <c r="A10" s="38">
        <v>6</v>
      </c>
      <c r="B10" s="39" t="s">
        <v>44</v>
      </c>
      <c r="C10" s="86">
        <v>3</v>
      </c>
      <c r="D10" s="67">
        <v>7</v>
      </c>
      <c r="E10" s="86">
        <v>3</v>
      </c>
      <c r="F10" s="67">
        <v>3</v>
      </c>
      <c r="G10" s="86">
        <v>3</v>
      </c>
      <c r="H10" s="67">
        <v>6</v>
      </c>
      <c r="I10" s="86">
        <v>15</v>
      </c>
      <c r="J10" s="67">
        <v>5</v>
      </c>
      <c r="K10" s="86">
        <v>4</v>
      </c>
      <c r="L10" s="67">
        <v>2</v>
      </c>
      <c r="M10" s="86">
        <v>12</v>
      </c>
      <c r="N10" s="73">
        <f t="shared" si="0"/>
        <v>63</v>
      </c>
    </row>
    <row r="11" spans="1:14" x14ac:dyDescent="0.25">
      <c r="A11" s="38">
        <v>7</v>
      </c>
      <c r="B11" s="39" t="s">
        <v>45</v>
      </c>
      <c r="C11" s="70">
        <v>0</v>
      </c>
      <c r="D11" s="67">
        <v>3</v>
      </c>
      <c r="E11" s="70">
        <v>2</v>
      </c>
      <c r="F11" s="71">
        <v>0</v>
      </c>
      <c r="G11" s="70">
        <v>0</v>
      </c>
      <c r="H11" s="71">
        <v>1</v>
      </c>
      <c r="I11" s="70">
        <v>1</v>
      </c>
      <c r="J11" s="71">
        <v>1</v>
      </c>
      <c r="K11" s="85">
        <v>1</v>
      </c>
      <c r="L11" s="71">
        <v>1</v>
      </c>
      <c r="M11" s="70">
        <v>1</v>
      </c>
      <c r="N11" s="73">
        <f t="shared" si="0"/>
        <v>11</v>
      </c>
    </row>
    <row r="12" spans="1:14" x14ac:dyDescent="0.25">
      <c r="A12" s="38">
        <v>8</v>
      </c>
      <c r="B12" s="39" t="s">
        <v>46</v>
      </c>
      <c r="C12" s="70">
        <v>6</v>
      </c>
      <c r="D12" s="71">
        <v>4</v>
      </c>
      <c r="E12" s="70">
        <v>8</v>
      </c>
      <c r="F12" s="71">
        <v>7</v>
      </c>
      <c r="G12" s="70">
        <v>2</v>
      </c>
      <c r="H12" s="71">
        <v>1</v>
      </c>
      <c r="I12" s="70">
        <v>0</v>
      </c>
      <c r="J12" s="71">
        <v>12</v>
      </c>
      <c r="K12" s="86">
        <v>12</v>
      </c>
      <c r="L12" s="71">
        <v>1</v>
      </c>
      <c r="M12" s="70">
        <v>2</v>
      </c>
      <c r="N12" s="73">
        <f t="shared" si="0"/>
        <v>55</v>
      </c>
    </row>
    <row r="13" spans="1:14" ht="22.5" x14ac:dyDescent="0.25">
      <c r="A13" s="38">
        <v>9</v>
      </c>
      <c r="B13" s="69" t="s">
        <v>47</v>
      </c>
      <c r="C13" s="70">
        <v>0</v>
      </c>
      <c r="D13" s="71">
        <v>0</v>
      </c>
      <c r="E13" s="70">
        <v>0</v>
      </c>
      <c r="F13" s="71">
        <v>0</v>
      </c>
      <c r="G13" s="70">
        <v>0</v>
      </c>
      <c r="H13" s="71">
        <v>0</v>
      </c>
      <c r="I13" s="70">
        <v>0</v>
      </c>
      <c r="J13" s="71">
        <v>0</v>
      </c>
      <c r="K13" s="70">
        <v>0</v>
      </c>
      <c r="L13" s="71">
        <v>0</v>
      </c>
      <c r="M13" s="70">
        <v>0</v>
      </c>
      <c r="N13" s="39">
        <f t="shared" si="0"/>
        <v>0</v>
      </c>
    </row>
    <row r="14" spans="1:14" ht="33.75" x14ac:dyDescent="0.25">
      <c r="A14" s="38">
        <v>10</v>
      </c>
      <c r="B14" s="69" t="s">
        <v>48</v>
      </c>
      <c r="C14" s="70">
        <v>0</v>
      </c>
      <c r="D14" s="71">
        <v>0</v>
      </c>
      <c r="E14" s="70">
        <v>0</v>
      </c>
      <c r="F14" s="71">
        <v>0</v>
      </c>
      <c r="G14" s="70">
        <v>0</v>
      </c>
      <c r="H14" s="71">
        <v>0</v>
      </c>
      <c r="I14" s="70">
        <v>0</v>
      </c>
      <c r="J14" s="71">
        <v>0</v>
      </c>
      <c r="K14" s="70">
        <v>0</v>
      </c>
      <c r="L14" s="71">
        <v>0</v>
      </c>
      <c r="M14" s="70">
        <v>0</v>
      </c>
      <c r="N14" s="39">
        <f t="shared" si="0"/>
        <v>0</v>
      </c>
    </row>
    <row r="15" spans="1:14" x14ac:dyDescent="0.25">
      <c r="A15" s="38">
        <v>11</v>
      </c>
      <c r="B15" s="39" t="s">
        <v>49</v>
      </c>
      <c r="C15" s="70">
        <v>0</v>
      </c>
      <c r="D15" s="71">
        <v>0</v>
      </c>
      <c r="E15" s="70">
        <v>0</v>
      </c>
      <c r="F15" s="71">
        <v>0</v>
      </c>
      <c r="G15" s="70">
        <v>0</v>
      </c>
      <c r="H15" s="71">
        <v>0</v>
      </c>
      <c r="I15" s="70">
        <v>0</v>
      </c>
      <c r="J15" s="71">
        <v>0</v>
      </c>
      <c r="K15" s="70">
        <v>0</v>
      </c>
      <c r="L15" s="71">
        <v>0</v>
      </c>
      <c r="M15" s="70">
        <v>0</v>
      </c>
      <c r="N15" s="39">
        <f t="shared" si="0"/>
        <v>0</v>
      </c>
    </row>
    <row r="16" spans="1:14" ht="56.25" x14ac:dyDescent="0.25">
      <c r="A16" s="38">
        <v>12</v>
      </c>
      <c r="B16" s="69" t="s">
        <v>50</v>
      </c>
      <c r="C16" s="70">
        <v>0</v>
      </c>
      <c r="D16" s="71">
        <v>0</v>
      </c>
      <c r="E16" s="70">
        <v>0</v>
      </c>
      <c r="F16" s="71">
        <v>0</v>
      </c>
      <c r="G16" s="70">
        <v>0</v>
      </c>
      <c r="H16" s="71">
        <v>0</v>
      </c>
      <c r="I16" s="70">
        <v>0</v>
      </c>
      <c r="J16" s="71">
        <v>0</v>
      </c>
      <c r="K16" s="70">
        <v>0</v>
      </c>
      <c r="L16" s="71">
        <v>0</v>
      </c>
      <c r="M16" s="70">
        <v>0</v>
      </c>
      <c r="N16" s="39">
        <f t="shared" si="0"/>
        <v>0</v>
      </c>
    </row>
    <row r="17" spans="1:14" ht="34.5" thickBot="1" x14ac:dyDescent="0.3">
      <c r="A17" s="38">
        <v>13</v>
      </c>
      <c r="B17" s="69" t="s">
        <v>51</v>
      </c>
      <c r="C17" s="86">
        <v>3</v>
      </c>
      <c r="D17" s="71">
        <v>0</v>
      </c>
      <c r="E17" s="70">
        <v>0</v>
      </c>
      <c r="F17" s="71">
        <v>0</v>
      </c>
      <c r="G17" s="70">
        <v>0</v>
      </c>
      <c r="H17" s="71">
        <v>0</v>
      </c>
      <c r="I17" s="70">
        <v>0</v>
      </c>
      <c r="J17" s="71">
        <v>0</v>
      </c>
      <c r="K17" s="70">
        <v>0</v>
      </c>
      <c r="L17" s="71">
        <v>0</v>
      </c>
      <c r="M17" s="70">
        <v>0</v>
      </c>
      <c r="N17" s="39">
        <f t="shared" si="0"/>
        <v>3</v>
      </c>
    </row>
    <row r="18" spans="1:14" ht="15.75" thickBot="1" x14ac:dyDescent="0.3">
      <c r="A18" s="44"/>
      <c r="B18" s="45" t="s">
        <v>37</v>
      </c>
      <c r="C18" s="49">
        <f t="shared" ref="C18:M18" si="1">SUM(C5:C17)</f>
        <v>752</v>
      </c>
      <c r="D18" s="50">
        <f t="shared" si="1"/>
        <v>1800</v>
      </c>
      <c r="E18" s="49">
        <f t="shared" si="1"/>
        <v>1187</v>
      </c>
      <c r="F18" s="50">
        <f t="shared" si="1"/>
        <v>1231</v>
      </c>
      <c r="G18" s="49">
        <f t="shared" si="1"/>
        <v>1529</v>
      </c>
      <c r="H18" s="50">
        <f t="shared" si="1"/>
        <v>1158</v>
      </c>
      <c r="I18" s="49">
        <f t="shared" si="1"/>
        <v>745</v>
      </c>
      <c r="J18" s="50">
        <f t="shared" si="1"/>
        <v>1439</v>
      </c>
      <c r="K18" s="49">
        <f t="shared" si="1"/>
        <v>1246</v>
      </c>
      <c r="L18" s="50">
        <f>SUM(L5:L17)</f>
        <v>976</v>
      </c>
      <c r="M18" s="49">
        <f t="shared" si="1"/>
        <v>967</v>
      </c>
      <c r="N18" s="47">
        <f>SUM(C18:M18)</f>
        <v>13030</v>
      </c>
    </row>
    <row r="19" spans="1:14" ht="15.75" thickBot="1" x14ac:dyDescent="0.3">
      <c r="A19" s="144"/>
      <c r="B19" s="145"/>
      <c r="C19" s="54"/>
      <c r="D19" s="48"/>
      <c r="E19" s="54"/>
      <c r="F19" s="48"/>
      <c r="G19" s="54"/>
      <c r="H19" s="48"/>
      <c r="I19" s="54"/>
      <c r="J19" s="48"/>
      <c r="K19" s="54"/>
      <c r="L19" s="48"/>
      <c r="M19" s="54"/>
      <c r="N19" s="54"/>
    </row>
    <row r="20" spans="1:14" ht="15.75" thickBot="1" x14ac:dyDescent="0.3">
      <c r="A20" s="371" t="s">
        <v>53</v>
      </c>
      <c r="B20" s="372"/>
      <c r="C20" s="74">
        <f>C18/N18</f>
        <v>5.7712970069071376E-2</v>
      </c>
      <c r="D20" s="75">
        <f>D18/N18</f>
        <v>0.13814274750575595</v>
      </c>
      <c r="E20" s="56">
        <f>E18/N18</f>
        <v>9.1097467382962399E-2</v>
      </c>
      <c r="F20" s="75">
        <f>F18/N18</f>
        <v>9.4474290099769764E-2</v>
      </c>
      <c r="G20" s="56">
        <f>G18/N18</f>
        <v>0.11734458940905602</v>
      </c>
      <c r="H20" s="75">
        <f>H18/N18</f>
        <v>8.8871834228702998E-2</v>
      </c>
      <c r="I20" s="56">
        <f>I18/N18</f>
        <v>5.7175748273215657E-2</v>
      </c>
      <c r="J20" s="75">
        <f>J18/N18</f>
        <v>0.11043745203376823</v>
      </c>
      <c r="K20" s="56">
        <f>K18/N18</f>
        <v>9.5625479662317728E-2</v>
      </c>
      <c r="L20" s="75">
        <f>L18/N18</f>
        <v>7.490406753645433E-2</v>
      </c>
      <c r="M20" s="76">
        <f>M18/N18</f>
        <v>7.421335379892556E-2</v>
      </c>
      <c r="N20" s="55">
        <f>N18/N18</f>
        <v>1</v>
      </c>
    </row>
  </sheetData>
  <mergeCells count="17">
    <mergeCell ref="N2:N4"/>
    <mergeCell ref="C3:C4"/>
    <mergeCell ref="D3:D4"/>
    <mergeCell ref="E3:E4"/>
    <mergeCell ref="F3:F4"/>
    <mergeCell ref="G3:G4"/>
    <mergeCell ref="M3:M4"/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/>
  </sheetViews>
  <sheetFormatPr defaultRowHeight="15" x14ac:dyDescent="0.25"/>
  <cols>
    <col min="1" max="1" width="3.85546875" customWidth="1"/>
    <col min="2" max="2" width="27.42578125" customWidth="1"/>
    <col min="11" max="11" width="9.5703125" bestFit="1" customWidth="1"/>
  </cols>
  <sheetData>
    <row r="1" spans="1:14" ht="32.25" customHeight="1" thickBot="1" x14ac:dyDescent="0.3">
      <c r="A1" s="177" t="s">
        <v>67</v>
      </c>
      <c r="B1" s="31"/>
      <c r="C1" s="324" t="s">
        <v>108</v>
      </c>
      <c r="D1" s="325"/>
      <c r="E1" s="325"/>
      <c r="F1" s="325"/>
      <c r="G1" s="325"/>
      <c r="H1" s="325"/>
      <c r="I1" s="325"/>
      <c r="J1" s="326"/>
      <c r="K1" s="326"/>
      <c r="L1" s="31"/>
      <c r="M1" s="31"/>
      <c r="N1" s="243" t="s">
        <v>36</v>
      </c>
    </row>
    <row r="2" spans="1:14" ht="15.75" thickBot="1" x14ac:dyDescent="0.3">
      <c r="A2" s="327" t="s">
        <v>0</v>
      </c>
      <c r="B2" s="329" t="s">
        <v>1</v>
      </c>
      <c r="C2" s="344" t="s">
        <v>2</v>
      </c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29" t="s">
        <v>3</v>
      </c>
    </row>
    <row r="3" spans="1:14" x14ac:dyDescent="0.25">
      <c r="A3" s="345"/>
      <c r="B3" s="347"/>
      <c r="C3" s="355" t="s">
        <v>69</v>
      </c>
      <c r="D3" s="349" t="s">
        <v>4</v>
      </c>
      <c r="E3" s="351" t="s">
        <v>5</v>
      </c>
      <c r="F3" s="349" t="s">
        <v>6</v>
      </c>
      <c r="G3" s="351" t="s">
        <v>7</v>
      </c>
      <c r="H3" s="349" t="s">
        <v>8</v>
      </c>
      <c r="I3" s="351" t="s">
        <v>93</v>
      </c>
      <c r="J3" s="329" t="s">
        <v>9</v>
      </c>
      <c r="K3" s="376" t="s">
        <v>38</v>
      </c>
      <c r="L3" s="329" t="s">
        <v>95</v>
      </c>
      <c r="M3" s="357" t="s">
        <v>11</v>
      </c>
      <c r="N3" s="354"/>
    </row>
    <row r="4" spans="1:14" ht="15.75" thickBot="1" x14ac:dyDescent="0.3">
      <c r="A4" s="346"/>
      <c r="B4" s="348"/>
      <c r="C4" s="356"/>
      <c r="D4" s="350"/>
      <c r="E4" s="346"/>
      <c r="F4" s="350"/>
      <c r="G4" s="346"/>
      <c r="H4" s="350"/>
      <c r="I4" s="346"/>
      <c r="J4" s="346"/>
      <c r="K4" s="377"/>
      <c r="L4" s="346"/>
      <c r="M4" s="358"/>
      <c r="N4" s="348"/>
    </row>
    <row r="5" spans="1:14" x14ac:dyDescent="0.25">
      <c r="A5" s="36">
        <v>1</v>
      </c>
      <c r="B5" s="37" t="s">
        <v>39</v>
      </c>
      <c r="C5" s="170">
        <v>41397</v>
      </c>
      <c r="D5" s="93">
        <v>97412</v>
      </c>
      <c r="E5" s="170">
        <v>57217</v>
      </c>
      <c r="F5" s="93">
        <v>61934</v>
      </c>
      <c r="G5" s="170">
        <v>93419</v>
      </c>
      <c r="H5" s="179">
        <v>58134</v>
      </c>
      <c r="I5" s="170">
        <v>39034</v>
      </c>
      <c r="J5" s="93">
        <v>74140</v>
      </c>
      <c r="K5" s="170">
        <v>70617</v>
      </c>
      <c r="L5" s="93">
        <v>56623</v>
      </c>
      <c r="M5" s="170">
        <v>41330</v>
      </c>
      <c r="N5" s="174">
        <f t="shared" ref="N5:N17" si="0">SUM(C5:M5)</f>
        <v>691257</v>
      </c>
    </row>
    <row r="6" spans="1:14" x14ac:dyDescent="0.25">
      <c r="A6" s="38">
        <v>2</v>
      </c>
      <c r="B6" s="39" t="s">
        <v>40</v>
      </c>
      <c r="C6" s="86">
        <v>4796</v>
      </c>
      <c r="D6" s="67">
        <v>9618</v>
      </c>
      <c r="E6" s="86">
        <v>4965</v>
      </c>
      <c r="F6" s="67">
        <v>9506</v>
      </c>
      <c r="G6" s="86">
        <v>9904</v>
      </c>
      <c r="H6" s="67">
        <v>8398</v>
      </c>
      <c r="I6" s="86">
        <v>1143</v>
      </c>
      <c r="J6" s="67">
        <v>7331</v>
      </c>
      <c r="K6" s="86">
        <v>11074</v>
      </c>
      <c r="L6" s="67">
        <v>7683</v>
      </c>
      <c r="M6" s="86">
        <v>5741</v>
      </c>
      <c r="N6" s="73">
        <f t="shared" si="0"/>
        <v>80159</v>
      </c>
    </row>
    <row r="7" spans="1:14" x14ac:dyDescent="0.25">
      <c r="A7" s="38">
        <v>3</v>
      </c>
      <c r="B7" s="39" t="s">
        <v>41</v>
      </c>
      <c r="C7" s="86">
        <v>389</v>
      </c>
      <c r="D7" s="67">
        <v>582</v>
      </c>
      <c r="E7" s="86">
        <v>2278</v>
      </c>
      <c r="F7" s="67">
        <v>2707</v>
      </c>
      <c r="G7" s="86">
        <v>1151</v>
      </c>
      <c r="H7" s="67">
        <v>680</v>
      </c>
      <c r="I7" s="70">
        <v>195</v>
      </c>
      <c r="J7" s="67">
        <v>456</v>
      </c>
      <c r="K7" s="86">
        <v>5054</v>
      </c>
      <c r="L7" s="67">
        <v>419</v>
      </c>
      <c r="M7" s="86">
        <v>5698</v>
      </c>
      <c r="N7" s="73">
        <f t="shared" si="0"/>
        <v>19609</v>
      </c>
    </row>
    <row r="8" spans="1:14" x14ac:dyDescent="0.25">
      <c r="A8" s="38">
        <v>4</v>
      </c>
      <c r="B8" s="39" t="s">
        <v>42</v>
      </c>
      <c r="C8" s="70">
        <v>58</v>
      </c>
      <c r="D8" s="71">
        <v>65</v>
      </c>
      <c r="E8" s="70">
        <v>19</v>
      </c>
      <c r="F8" s="71">
        <v>175</v>
      </c>
      <c r="G8" s="70">
        <v>38</v>
      </c>
      <c r="H8" s="71">
        <v>147</v>
      </c>
      <c r="I8" s="70">
        <v>0</v>
      </c>
      <c r="J8" s="71">
        <v>0</v>
      </c>
      <c r="K8" s="70">
        <v>249</v>
      </c>
      <c r="L8" s="67">
        <v>0</v>
      </c>
      <c r="M8" s="70">
        <v>278</v>
      </c>
      <c r="N8" s="73">
        <f t="shared" si="0"/>
        <v>1029</v>
      </c>
    </row>
    <row r="9" spans="1:14" x14ac:dyDescent="0.25">
      <c r="A9" s="38">
        <v>5</v>
      </c>
      <c r="B9" s="39" t="s">
        <v>43</v>
      </c>
      <c r="C9" s="70">
        <v>472</v>
      </c>
      <c r="D9" s="71">
        <v>56</v>
      </c>
      <c r="E9" s="70">
        <v>265</v>
      </c>
      <c r="F9" s="71">
        <v>0</v>
      </c>
      <c r="G9" s="70">
        <v>298</v>
      </c>
      <c r="H9" s="71">
        <v>0</v>
      </c>
      <c r="I9" s="70">
        <v>0</v>
      </c>
      <c r="J9" s="71">
        <v>17</v>
      </c>
      <c r="K9" s="87">
        <v>180</v>
      </c>
      <c r="L9" s="71">
        <v>23</v>
      </c>
      <c r="M9" s="70">
        <v>0</v>
      </c>
      <c r="N9" s="73">
        <f t="shared" si="0"/>
        <v>1311</v>
      </c>
    </row>
    <row r="10" spans="1:14" x14ac:dyDescent="0.25">
      <c r="A10" s="38">
        <v>6</v>
      </c>
      <c r="B10" s="39" t="s">
        <v>44</v>
      </c>
      <c r="C10" s="70">
        <v>23</v>
      </c>
      <c r="D10" s="67">
        <v>123</v>
      </c>
      <c r="E10" s="86">
        <v>496</v>
      </c>
      <c r="F10" s="67">
        <v>111</v>
      </c>
      <c r="G10" s="86">
        <v>72</v>
      </c>
      <c r="H10" s="67">
        <v>562</v>
      </c>
      <c r="I10" s="86">
        <v>1660</v>
      </c>
      <c r="J10" s="67">
        <v>168</v>
      </c>
      <c r="K10" s="86">
        <v>367</v>
      </c>
      <c r="L10" s="67">
        <v>162</v>
      </c>
      <c r="M10" s="86">
        <v>663</v>
      </c>
      <c r="N10" s="73">
        <f t="shared" si="0"/>
        <v>4407</v>
      </c>
    </row>
    <row r="11" spans="1:14" x14ac:dyDescent="0.25">
      <c r="A11" s="38">
        <v>7</v>
      </c>
      <c r="B11" s="39" t="s">
        <v>45</v>
      </c>
      <c r="C11" s="70">
        <v>0</v>
      </c>
      <c r="D11" s="67">
        <v>61</v>
      </c>
      <c r="E11" s="70">
        <v>33</v>
      </c>
      <c r="F11" s="71">
        <v>0</v>
      </c>
      <c r="G11" s="70">
        <v>0</v>
      </c>
      <c r="H11" s="71">
        <v>25</v>
      </c>
      <c r="I11" s="70">
        <v>28</v>
      </c>
      <c r="J11" s="71">
        <v>26</v>
      </c>
      <c r="K11" s="85">
        <v>261</v>
      </c>
      <c r="L11" s="71">
        <v>57</v>
      </c>
      <c r="M11" s="70">
        <v>31</v>
      </c>
      <c r="N11" s="73">
        <f t="shared" si="0"/>
        <v>522</v>
      </c>
    </row>
    <row r="12" spans="1:14" x14ac:dyDescent="0.25">
      <c r="A12" s="38">
        <v>8</v>
      </c>
      <c r="B12" s="39" t="s">
        <v>46</v>
      </c>
      <c r="C12" s="70">
        <v>165</v>
      </c>
      <c r="D12" s="67">
        <v>101</v>
      </c>
      <c r="E12" s="70">
        <v>269</v>
      </c>
      <c r="F12" s="71">
        <v>368</v>
      </c>
      <c r="G12" s="70">
        <v>38</v>
      </c>
      <c r="H12" s="71">
        <v>9</v>
      </c>
      <c r="I12" s="70">
        <v>0</v>
      </c>
      <c r="J12" s="71">
        <v>251</v>
      </c>
      <c r="K12" s="86">
        <v>1576</v>
      </c>
      <c r="L12" s="71">
        <v>10</v>
      </c>
      <c r="M12" s="70">
        <v>25</v>
      </c>
      <c r="N12" s="73">
        <f t="shared" si="0"/>
        <v>2812</v>
      </c>
    </row>
    <row r="13" spans="1:14" ht="22.5" x14ac:dyDescent="0.25">
      <c r="A13" s="38">
        <v>9</v>
      </c>
      <c r="B13" s="69" t="s">
        <v>47</v>
      </c>
      <c r="C13" s="70">
        <v>0</v>
      </c>
      <c r="D13" s="71">
        <v>0</v>
      </c>
      <c r="E13" s="70">
        <v>0</v>
      </c>
      <c r="F13" s="71">
        <v>0</v>
      </c>
      <c r="G13" s="70">
        <v>0</v>
      </c>
      <c r="H13" s="71">
        <v>0</v>
      </c>
      <c r="I13" s="70">
        <v>0</v>
      </c>
      <c r="J13" s="71">
        <v>0</v>
      </c>
      <c r="K13" s="70">
        <v>0</v>
      </c>
      <c r="L13" s="71">
        <v>0</v>
      </c>
      <c r="M13" s="70">
        <v>0</v>
      </c>
      <c r="N13" s="39">
        <f t="shared" si="0"/>
        <v>0</v>
      </c>
    </row>
    <row r="14" spans="1:14" ht="33.75" x14ac:dyDescent="0.25">
      <c r="A14" s="38">
        <v>10</v>
      </c>
      <c r="B14" s="247" t="s">
        <v>48</v>
      </c>
      <c r="C14" s="70">
        <v>0</v>
      </c>
      <c r="D14" s="71">
        <v>0</v>
      </c>
      <c r="E14" s="70">
        <v>0</v>
      </c>
      <c r="F14" s="71">
        <v>0</v>
      </c>
      <c r="G14" s="70">
        <v>0</v>
      </c>
      <c r="H14" s="71">
        <v>0</v>
      </c>
      <c r="I14" s="70">
        <v>0</v>
      </c>
      <c r="J14" s="71">
        <v>0</v>
      </c>
      <c r="K14" s="70">
        <v>0</v>
      </c>
      <c r="L14" s="71">
        <v>0</v>
      </c>
      <c r="M14" s="70">
        <v>0</v>
      </c>
      <c r="N14" s="39">
        <f t="shared" si="0"/>
        <v>0</v>
      </c>
    </row>
    <row r="15" spans="1:14" x14ac:dyDescent="0.25">
      <c r="A15" s="38">
        <v>11</v>
      </c>
      <c r="B15" s="39" t="s">
        <v>49</v>
      </c>
      <c r="C15" s="70">
        <v>0</v>
      </c>
      <c r="D15" s="71">
        <v>0</v>
      </c>
      <c r="E15" s="70">
        <v>0</v>
      </c>
      <c r="F15" s="71"/>
      <c r="G15" s="70">
        <v>0</v>
      </c>
      <c r="H15" s="71">
        <v>0</v>
      </c>
      <c r="I15" s="70">
        <v>0</v>
      </c>
      <c r="J15" s="71">
        <v>0</v>
      </c>
      <c r="K15" s="70">
        <v>0</v>
      </c>
      <c r="L15" s="71">
        <v>0</v>
      </c>
      <c r="M15" s="70">
        <v>0</v>
      </c>
      <c r="N15" s="39">
        <f t="shared" si="0"/>
        <v>0</v>
      </c>
    </row>
    <row r="16" spans="1:14" ht="56.25" x14ac:dyDescent="0.25">
      <c r="A16" s="38">
        <v>12</v>
      </c>
      <c r="B16" s="69" t="s">
        <v>50</v>
      </c>
      <c r="C16" s="70">
        <v>0</v>
      </c>
      <c r="D16" s="71">
        <v>0</v>
      </c>
      <c r="E16" s="70">
        <v>0</v>
      </c>
      <c r="F16" s="71">
        <v>0</v>
      </c>
      <c r="G16" s="70">
        <v>0</v>
      </c>
      <c r="H16" s="71">
        <v>0</v>
      </c>
      <c r="I16" s="70">
        <v>0</v>
      </c>
      <c r="J16" s="71">
        <v>0</v>
      </c>
      <c r="K16" s="70">
        <v>0</v>
      </c>
      <c r="L16" s="71">
        <v>0</v>
      </c>
      <c r="M16" s="70">
        <v>0</v>
      </c>
      <c r="N16" s="39">
        <f t="shared" si="0"/>
        <v>0</v>
      </c>
    </row>
    <row r="17" spans="1:14" ht="34.5" thickBot="1" x14ac:dyDescent="0.3">
      <c r="A17" s="38">
        <v>13</v>
      </c>
      <c r="B17" s="69" t="s">
        <v>51</v>
      </c>
      <c r="C17" s="70">
        <v>51</v>
      </c>
      <c r="D17" s="71">
        <v>0</v>
      </c>
      <c r="E17" s="70">
        <v>0</v>
      </c>
      <c r="F17" s="71">
        <v>0</v>
      </c>
      <c r="G17" s="70">
        <v>0</v>
      </c>
      <c r="H17" s="71">
        <v>0</v>
      </c>
      <c r="I17" s="70">
        <v>0</v>
      </c>
      <c r="J17" s="71">
        <v>0</v>
      </c>
      <c r="K17" s="70">
        <v>0</v>
      </c>
      <c r="L17" s="71">
        <v>0</v>
      </c>
      <c r="M17" s="70">
        <v>0</v>
      </c>
      <c r="N17" s="39">
        <f t="shared" si="0"/>
        <v>51</v>
      </c>
    </row>
    <row r="18" spans="1:14" ht="15.75" thickBot="1" x14ac:dyDescent="0.3">
      <c r="A18" s="44"/>
      <c r="B18" s="45" t="s">
        <v>37</v>
      </c>
      <c r="C18" s="49">
        <f t="shared" ref="C18:M18" si="1">SUM(C5:C17)</f>
        <v>47351</v>
      </c>
      <c r="D18" s="50">
        <f>SUM(D5:D17)</f>
        <v>108018</v>
      </c>
      <c r="E18" s="49">
        <f t="shared" si="1"/>
        <v>65542</v>
      </c>
      <c r="F18" s="50">
        <f>SUM(F5:F17)</f>
        <v>74801</v>
      </c>
      <c r="G18" s="49">
        <f t="shared" si="1"/>
        <v>104920</v>
      </c>
      <c r="H18" s="50">
        <f t="shared" si="1"/>
        <v>67955</v>
      </c>
      <c r="I18" s="49">
        <f>SUM(I5:I17)</f>
        <v>42060</v>
      </c>
      <c r="J18" s="50">
        <f t="shared" si="1"/>
        <v>82389</v>
      </c>
      <c r="K18" s="101">
        <f t="shared" si="1"/>
        <v>89378</v>
      </c>
      <c r="L18" s="50">
        <f t="shared" si="1"/>
        <v>64977</v>
      </c>
      <c r="M18" s="49">
        <f t="shared" si="1"/>
        <v>53766</v>
      </c>
      <c r="N18" s="47">
        <f>SUM(N5:N17)</f>
        <v>801157</v>
      </c>
    </row>
    <row r="19" spans="1:14" ht="15.75" thickBot="1" x14ac:dyDescent="0.3"/>
    <row r="20" spans="1:14" ht="15.75" thickBot="1" x14ac:dyDescent="0.3">
      <c r="A20" s="371" t="s">
        <v>53</v>
      </c>
      <c r="B20" s="372"/>
      <c r="C20" s="74">
        <f>C18/N18</f>
        <v>5.9103271893024716E-2</v>
      </c>
      <c r="D20" s="75">
        <f>D18/N18</f>
        <v>0.13482750571985266</v>
      </c>
      <c r="E20" s="56">
        <f>E18/N18</f>
        <v>8.1809183468408819E-2</v>
      </c>
      <c r="F20" s="75">
        <f>F18/N18</f>
        <v>9.33662191056185E-2</v>
      </c>
      <c r="G20" s="56">
        <f>G18/N18</f>
        <v>0.13096059823480291</v>
      </c>
      <c r="H20" s="75">
        <f>H18/N18</f>
        <v>8.4821077516641558E-2</v>
      </c>
      <c r="I20" s="56">
        <f>I18/N18</f>
        <v>5.2499073215362284E-2</v>
      </c>
      <c r="J20" s="75">
        <f>J18/N18</f>
        <v>0.10283752123491401</v>
      </c>
      <c r="K20" s="56">
        <f>K18/N18</f>
        <v>0.11156115468004399</v>
      </c>
      <c r="L20" s="75">
        <f>L18/N18</f>
        <v>8.1103953407384577E-2</v>
      </c>
      <c r="M20" s="76">
        <f>M18/N18</f>
        <v>6.7110441523945991E-2</v>
      </c>
      <c r="N20" s="246">
        <f>N18/N18</f>
        <v>1</v>
      </c>
    </row>
  </sheetData>
  <mergeCells count="17">
    <mergeCell ref="N2:N4"/>
    <mergeCell ref="C3:C4"/>
    <mergeCell ref="D3:D4"/>
    <mergeCell ref="E3:E4"/>
    <mergeCell ref="F3:F4"/>
    <mergeCell ref="G3:G4"/>
    <mergeCell ref="M3:M4"/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5" x14ac:dyDescent="0.25"/>
  <cols>
    <col min="1" max="1" width="4" customWidth="1"/>
    <col min="2" max="2" width="21.5703125" customWidth="1"/>
  </cols>
  <sheetData>
    <row r="1" spans="1:14" ht="27.75" customHeight="1" thickBot="1" x14ac:dyDescent="0.3">
      <c r="A1" s="177"/>
      <c r="B1" s="31"/>
      <c r="C1" s="324" t="s">
        <v>109</v>
      </c>
      <c r="D1" s="325"/>
      <c r="E1" s="325"/>
      <c r="F1" s="325"/>
      <c r="G1" s="325"/>
      <c r="H1" s="325"/>
      <c r="I1" s="325"/>
      <c r="J1" s="326"/>
      <c r="K1" s="326"/>
      <c r="L1" s="31"/>
      <c r="M1" s="31"/>
      <c r="N1" s="68"/>
    </row>
    <row r="2" spans="1:14" ht="15.75" thickBot="1" x14ac:dyDescent="0.3">
      <c r="A2" s="327" t="s">
        <v>0</v>
      </c>
      <c r="B2" s="329" t="s">
        <v>1</v>
      </c>
      <c r="C2" s="344" t="s">
        <v>2</v>
      </c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29" t="s">
        <v>3</v>
      </c>
    </row>
    <row r="3" spans="1:14" x14ac:dyDescent="0.25">
      <c r="A3" s="345"/>
      <c r="B3" s="347"/>
      <c r="C3" s="366" t="s">
        <v>69</v>
      </c>
      <c r="D3" s="329" t="s">
        <v>4</v>
      </c>
      <c r="E3" s="351" t="s">
        <v>5</v>
      </c>
      <c r="F3" s="369" t="s">
        <v>6</v>
      </c>
      <c r="G3" s="351" t="s">
        <v>7</v>
      </c>
      <c r="H3" s="349" t="s">
        <v>8</v>
      </c>
      <c r="I3" s="351" t="s">
        <v>93</v>
      </c>
      <c r="J3" s="349" t="s">
        <v>9</v>
      </c>
      <c r="K3" s="366" t="s">
        <v>10</v>
      </c>
      <c r="L3" s="329" t="s">
        <v>95</v>
      </c>
      <c r="M3" s="351" t="s">
        <v>11</v>
      </c>
      <c r="N3" s="354"/>
    </row>
    <row r="4" spans="1:14" ht="15.75" thickBot="1" x14ac:dyDescent="0.3">
      <c r="A4" s="346"/>
      <c r="B4" s="348"/>
      <c r="C4" s="368"/>
      <c r="D4" s="346"/>
      <c r="E4" s="346"/>
      <c r="F4" s="370"/>
      <c r="G4" s="346"/>
      <c r="H4" s="350"/>
      <c r="I4" s="346"/>
      <c r="J4" s="350"/>
      <c r="K4" s="368"/>
      <c r="L4" s="346"/>
      <c r="M4" s="346"/>
      <c r="N4" s="348"/>
    </row>
    <row r="5" spans="1:14" x14ac:dyDescent="0.25">
      <c r="A5" s="36">
        <v>1</v>
      </c>
      <c r="B5" s="37" t="s">
        <v>39</v>
      </c>
      <c r="C5" s="86">
        <v>14</v>
      </c>
      <c r="D5" s="174">
        <v>53</v>
      </c>
      <c r="E5" s="85">
        <v>37</v>
      </c>
      <c r="F5" s="93">
        <v>21</v>
      </c>
      <c r="G5" s="85">
        <v>31</v>
      </c>
      <c r="H5" s="93">
        <v>19</v>
      </c>
      <c r="I5" s="85">
        <v>26</v>
      </c>
      <c r="J5" s="93">
        <v>43</v>
      </c>
      <c r="K5" s="85">
        <v>17</v>
      </c>
      <c r="L5" s="93">
        <v>30</v>
      </c>
      <c r="M5" s="85">
        <v>16</v>
      </c>
      <c r="N5" s="276">
        <f t="shared" ref="N5:N12" si="0">SUM(C5:M5)</f>
        <v>307</v>
      </c>
    </row>
    <row r="6" spans="1:14" x14ac:dyDescent="0.25">
      <c r="A6" s="38">
        <v>2</v>
      </c>
      <c r="B6" s="39" t="s">
        <v>40</v>
      </c>
      <c r="C6" s="86">
        <v>30</v>
      </c>
      <c r="D6" s="73">
        <v>108</v>
      </c>
      <c r="E6" s="86">
        <v>4</v>
      </c>
      <c r="F6" s="67">
        <v>45</v>
      </c>
      <c r="G6" s="86">
        <v>15</v>
      </c>
      <c r="H6" s="67">
        <v>30</v>
      </c>
      <c r="I6" s="70">
        <v>0</v>
      </c>
      <c r="J6" s="67">
        <v>25</v>
      </c>
      <c r="K6" s="86">
        <v>34</v>
      </c>
      <c r="L6" s="71">
        <v>12</v>
      </c>
      <c r="M6" s="70">
        <v>41</v>
      </c>
      <c r="N6" s="73">
        <f t="shared" si="0"/>
        <v>344</v>
      </c>
    </row>
    <row r="7" spans="1:14" x14ac:dyDescent="0.25">
      <c r="A7" s="38">
        <v>3</v>
      </c>
      <c r="B7" s="39" t="s">
        <v>41</v>
      </c>
      <c r="C7" s="70">
        <v>1</v>
      </c>
      <c r="D7" s="39">
        <v>4</v>
      </c>
      <c r="E7" s="70">
        <v>0</v>
      </c>
      <c r="F7" s="67">
        <v>10</v>
      </c>
      <c r="G7" s="70">
        <v>2</v>
      </c>
      <c r="H7" s="71">
        <v>5</v>
      </c>
      <c r="I7" s="70">
        <v>0</v>
      </c>
      <c r="J7" s="71">
        <v>1</v>
      </c>
      <c r="K7" s="70">
        <v>1</v>
      </c>
      <c r="L7" s="71">
        <v>7</v>
      </c>
      <c r="M7" s="70">
        <v>2</v>
      </c>
      <c r="N7" s="39">
        <f t="shared" si="0"/>
        <v>33</v>
      </c>
    </row>
    <row r="8" spans="1:14" x14ac:dyDescent="0.25">
      <c r="A8" s="38">
        <v>4</v>
      </c>
      <c r="B8" s="39" t="s">
        <v>42</v>
      </c>
      <c r="C8" s="70">
        <v>0</v>
      </c>
      <c r="D8" s="39">
        <v>0</v>
      </c>
      <c r="E8" s="70">
        <v>0</v>
      </c>
      <c r="F8" s="71">
        <v>0</v>
      </c>
      <c r="G8" s="70">
        <v>0</v>
      </c>
      <c r="H8" s="71">
        <v>0</v>
      </c>
      <c r="I8" s="70">
        <v>0</v>
      </c>
      <c r="J8" s="71">
        <v>0</v>
      </c>
      <c r="K8" s="70">
        <v>1</v>
      </c>
      <c r="L8" s="71">
        <v>0</v>
      </c>
      <c r="M8" s="70">
        <v>0</v>
      </c>
      <c r="N8" s="39">
        <f t="shared" si="0"/>
        <v>1</v>
      </c>
    </row>
    <row r="9" spans="1:14" x14ac:dyDescent="0.25">
      <c r="A9" s="38">
        <v>5</v>
      </c>
      <c r="B9" s="39" t="s">
        <v>43</v>
      </c>
      <c r="C9" s="70">
        <v>0</v>
      </c>
      <c r="D9" s="39">
        <v>0</v>
      </c>
      <c r="E9" s="70">
        <v>0</v>
      </c>
      <c r="F9" s="71">
        <v>0</v>
      </c>
      <c r="G9" s="70">
        <v>0</v>
      </c>
      <c r="H9" s="71">
        <v>0</v>
      </c>
      <c r="I9" s="70">
        <v>0</v>
      </c>
      <c r="J9" s="71">
        <v>0</v>
      </c>
      <c r="K9" s="87">
        <v>0</v>
      </c>
      <c r="L9" s="71">
        <v>0</v>
      </c>
      <c r="M9" s="70">
        <v>0</v>
      </c>
      <c r="N9" s="39">
        <f t="shared" si="0"/>
        <v>0</v>
      </c>
    </row>
    <row r="10" spans="1:14" x14ac:dyDescent="0.25">
      <c r="A10" s="38">
        <v>6</v>
      </c>
      <c r="B10" s="39" t="s">
        <v>44</v>
      </c>
      <c r="C10" s="70">
        <v>0</v>
      </c>
      <c r="D10" s="39">
        <v>0</v>
      </c>
      <c r="E10" s="70">
        <v>0</v>
      </c>
      <c r="F10" s="71">
        <v>0</v>
      </c>
      <c r="G10" s="70">
        <v>0</v>
      </c>
      <c r="H10" s="71">
        <v>0</v>
      </c>
      <c r="I10" s="70">
        <v>0</v>
      </c>
      <c r="J10" s="71">
        <v>0</v>
      </c>
      <c r="K10" s="70">
        <v>0</v>
      </c>
      <c r="L10" s="71">
        <v>0</v>
      </c>
      <c r="M10" s="70">
        <v>0</v>
      </c>
      <c r="N10" s="39">
        <f t="shared" si="0"/>
        <v>0</v>
      </c>
    </row>
    <row r="11" spans="1:14" x14ac:dyDescent="0.25">
      <c r="A11" s="38">
        <v>7</v>
      </c>
      <c r="B11" s="39" t="s">
        <v>45</v>
      </c>
      <c r="C11" s="70">
        <v>0</v>
      </c>
      <c r="D11" s="73">
        <v>7</v>
      </c>
      <c r="E11" s="70">
        <v>0</v>
      </c>
      <c r="F11" s="71">
        <v>0</v>
      </c>
      <c r="G11" s="70">
        <v>1</v>
      </c>
      <c r="H11" s="71">
        <v>0</v>
      </c>
      <c r="I11" s="70">
        <v>0</v>
      </c>
      <c r="J11" s="71">
        <v>1</v>
      </c>
      <c r="K11" s="182">
        <v>1</v>
      </c>
      <c r="L11" s="71">
        <v>1</v>
      </c>
      <c r="M11" s="70">
        <v>1</v>
      </c>
      <c r="N11" s="275">
        <f t="shared" si="0"/>
        <v>12</v>
      </c>
    </row>
    <row r="12" spans="1:14" ht="15.75" thickBot="1" x14ac:dyDescent="0.3">
      <c r="A12" s="41">
        <v>8</v>
      </c>
      <c r="B12" s="42" t="s">
        <v>46</v>
      </c>
      <c r="C12" s="87">
        <v>0</v>
      </c>
      <c r="D12" s="39">
        <v>0</v>
      </c>
      <c r="E12" s="87">
        <v>0</v>
      </c>
      <c r="F12" s="181">
        <v>0</v>
      </c>
      <c r="G12" s="87">
        <v>0</v>
      </c>
      <c r="H12" s="181">
        <v>0</v>
      </c>
      <c r="I12" s="87">
        <v>0</v>
      </c>
      <c r="J12" s="181">
        <v>0</v>
      </c>
      <c r="K12" s="87">
        <v>0</v>
      </c>
      <c r="L12" s="181">
        <v>0</v>
      </c>
      <c r="M12" s="87">
        <v>0</v>
      </c>
      <c r="N12" s="274">
        <f t="shared" si="0"/>
        <v>0</v>
      </c>
    </row>
    <row r="13" spans="1:14" ht="15.75" thickBot="1" x14ac:dyDescent="0.3">
      <c r="A13" s="44"/>
      <c r="B13" s="45" t="s">
        <v>54</v>
      </c>
      <c r="C13" s="49">
        <f t="shared" ref="C13:N13" si="1">SUM(C5:C12)</f>
        <v>45</v>
      </c>
      <c r="D13" s="47">
        <f t="shared" si="1"/>
        <v>172</v>
      </c>
      <c r="E13" s="49">
        <f t="shared" si="1"/>
        <v>41</v>
      </c>
      <c r="F13" s="50">
        <f t="shared" si="1"/>
        <v>76</v>
      </c>
      <c r="G13" s="49">
        <f t="shared" si="1"/>
        <v>49</v>
      </c>
      <c r="H13" s="50">
        <f t="shared" si="1"/>
        <v>54</v>
      </c>
      <c r="I13" s="49">
        <f t="shared" si="1"/>
        <v>26</v>
      </c>
      <c r="J13" s="50">
        <f t="shared" si="1"/>
        <v>70</v>
      </c>
      <c r="K13" s="49">
        <f t="shared" si="1"/>
        <v>54</v>
      </c>
      <c r="L13" s="50">
        <f t="shared" si="1"/>
        <v>50</v>
      </c>
      <c r="M13" s="49">
        <f t="shared" si="1"/>
        <v>60</v>
      </c>
      <c r="N13" s="47">
        <f t="shared" si="1"/>
        <v>697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.75" thickBot="1" x14ac:dyDescent="0.3">
      <c r="A16" s="380" t="s">
        <v>53</v>
      </c>
      <c r="B16" s="381"/>
      <c r="C16" s="74">
        <f>C13/N13</f>
        <v>6.4562410329985651E-2</v>
      </c>
      <c r="D16" s="75">
        <f>D13/N13</f>
        <v>0.24677187948350071</v>
      </c>
      <c r="E16" s="56">
        <f>E13/N13</f>
        <v>5.8823529411764705E-2</v>
      </c>
      <c r="F16" s="75">
        <f>F13/N13</f>
        <v>0.10903873744619799</v>
      </c>
      <c r="G16" s="56">
        <f>G13/N13</f>
        <v>7.0301291248206596E-2</v>
      </c>
      <c r="H16" s="75">
        <f>H13/N13</f>
        <v>7.7474892395982778E-2</v>
      </c>
      <c r="I16" s="56">
        <f>I13/N13</f>
        <v>3.7302725968436153E-2</v>
      </c>
      <c r="J16" s="75">
        <f>J13/N13</f>
        <v>0.10043041606886657</v>
      </c>
      <c r="K16" s="56">
        <f>K13/N13</f>
        <v>7.7474892395982778E-2</v>
      </c>
      <c r="L16" s="75">
        <f>L13/N13</f>
        <v>7.1736011477761832E-2</v>
      </c>
      <c r="M16" s="76">
        <f>M13/N13</f>
        <v>8.608321377331421E-2</v>
      </c>
      <c r="N16" s="246">
        <f>N13/N13</f>
        <v>1</v>
      </c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thickBot="1" x14ac:dyDescent="0.3">
      <c r="A18" s="1"/>
      <c r="B18" s="31"/>
      <c r="C18" s="324" t="s">
        <v>110</v>
      </c>
      <c r="D18" s="325"/>
      <c r="E18" s="325"/>
      <c r="F18" s="325"/>
      <c r="G18" s="325"/>
      <c r="H18" s="325"/>
      <c r="I18" s="325"/>
      <c r="J18" s="326"/>
      <c r="K18" s="326"/>
      <c r="L18" s="31"/>
      <c r="M18" s="31"/>
      <c r="N18" s="243" t="s">
        <v>36</v>
      </c>
    </row>
    <row r="19" spans="1:14" ht="15.75" thickBot="1" x14ac:dyDescent="0.3">
      <c r="A19" s="327" t="s">
        <v>0</v>
      </c>
      <c r="B19" s="329" t="s">
        <v>1</v>
      </c>
      <c r="C19" s="344" t="s">
        <v>2</v>
      </c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29" t="s">
        <v>3</v>
      </c>
    </row>
    <row r="20" spans="1:14" x14ac:dyDescent="0.25">
      <c r="A20" s="345"/>
      <c r="B20" s="347"/>
      <c r="C20" s="366" t="s">
        <v>69</v>
      </c>
      <c r="D20" s="329" t="s">
        <v>4</v>
      </c>
      <c r="E20" s="351" t="s">
        <v>5</v>
      </c>
      <c r="F20" s="369" t="s">
        <v>6</v>
      </c>
      <c r="G20" s="351" t="s">
        <v>7</v>
      </c>
      <c r="H20" s="349" t="s">
        <v>8</v>
      </c>
      <c r="I20" s="351" t="s">
        <v>93</v>
      </c>
      <c r="J20" s="349" t="s">
        <v>9</v>
      </c>
      <c r="K20" s="366" t="s">
        <v>10</v>
      </c>
      <c r="L20" s="329" t="s">
        <v>95</v>
      </c>
      <c r="M20" s="351" t="s">
        <v>11</v>
      </c>
      <c r="N20" s="354"/>
    </row>
    <row r="21" spans="1:14" ht="15.75" thickBot="1" x14ac:dyDescent="0.3">
      <c r="A21" s="346"/>
      <c r="B21" s="348"/>
      <c r="C21" s="368"/>
      <c r="D21" s="346"/>
      <c r="E21" s="346"/>
      <c r="F21" s="370"/>
      <c r="G21" s="346"/>
      <c r="H21" s="350"/>
      <c r="I21" s="346"/>
      <c r="J21" s="350"/>
      <c r="K21" s="368"/>
      <c r="L21" s="346"/>
      <c r="M21" s="346"/>
      <c r="N21" s="348"/>
    </row>
    <row r="22" spans="1:14" x14ac:dyDescent="0.25">
      <c r="A22" s="36">
        <v>1</v>
      </c>
      <c r="B22" s="37" t="s">
        <v>39</v>
      </c>
      <c r="C22" s="86">
        <v>4265</v>
      </c>
      <c r="D22" s="174">
        <v>10262</v>
      </c>
      <c r="E22" s="85">
        <v>7052</v>
      </c>
      <c r="F22" s="93">
        <v>2839</v>
      </c>
      <c r="G22" s="85">
        <v>11683</v>
      </c>
      <c r="H22" s="93">
        <v>3159</v>
      </c>
      <c r="I22" s="85">
        <v>5618</v>
      </c>
      <c r="J22" s="93">
        <v>16107</v>
      </c>
      <c r="K22" s="85">
        <v>9326</v>
      </c>
      <c r="L22" s="93">
        <v>3666</v>
      </c>
      <c r="M22" s="85">
        <v>2124</v>
      </c>
      <c r="N22" s="174">
        <f t="shared" ref="N22:N29" si="2">SUM(C22:M22)</f>
        <v>76101</v>
      </c>
    </row>
    <row r="23" spans="1:14" x14ac:dyDescent="0.25">
      <c r="A23" s="38">
        <v>2</v>
      </c>
      <c r="B23" s="39" t="s">
        <v>40</v>
      </c>
      <c r="C23" s="86">
        <v>5103</v>
      </c>
      <c r="D23" s="73">
        <v>15900</v>
      </c>
      <c r="E23" s="86">
        <v>1324</v>
      </c>
      <c r="F23" s="67">
        <v>5469</v>
      </c>
      <c r="G23" s="86">
        <v>4433</v>
      </c>
      <c r="H23" s="67">
        <v>3896</v>
      </c>
      <c r="I23" s="70">
        <v>0</v>
      </c>
      <c r="J23" s="67">
        <v>7575</v>
      </c>
      <c r="K23" s="86">
        <v>11155</v>
      </c>
      <c r="L23" s="67">
        <v>916</v>
      </c>
      <c r="M23" s="86">
        <v>5463</v>
      </c>
      <c r="N23" s="73">
        <f t="shared" si="2"/>
        <v>61234</v>
      </c>
    </row>
    <row r="24" spans="1:14" x14ac:dyDescent="0.25">
      <c r="A24" s="38">
        <v>3</v>
      </c>
      <c r="B24" s="39" t="s">
        <v>41</v>
      </c>
      <c r="C24" s="70">
        <v>50</v>
      </c>
      <c r="D24" s="73">
        <v>925</v>
      </c>
      <c r="E24" s="86">
        <v>0</v>
      </c>
      <c r="F24" s="67">
        <v>1077</v>
      </c>
      <c r="G24" s="86">
        <v>124</v>
      </c>
      <c r="H24" s="67">
        <v>1591</v>
      </c>
      <c r="I24" s="70">
        <v>0</v>
      </c>
      <c r="J24" s="67">
        <v>67</v>
      </c>
      <c r="K24" s="70">
        <v>91</v>
      </c>
      <c r="L24" s="249">
        <v>912</v>
      </c>
      <c r="M24" s="70">
        <v>275</v>
      </c>
      <c r="N24" s="275">
        <f t="shared" si="2"/>
        <v>5112</v>
      </c>
    </row>
    <row r="25" spans="1:14" x14ac:dyDescent="0.25">
      <c r="A25" s="38">
        <v>4</v>
      </c>
      <c r="B25" s="39" t="s">
        <v>42</v>
      </c>
      <c r="C25" s="70">
        <v>0</v>
      </c>
      <c r="D25" s="39">
        <v>0</v>
      </c>
      <c r="E25" s="70">
        <v>0</v>
      </c>
      <c r="F25" s="71">
        <v>0</v>
      </c>
      <c r="G25" s="70">
        <v>0</v>
      </c>
      <c r="H25" s="71">
        <v>0</v>
      </c>
      <c r="I25" s="70">
        <v>0</v>
      </c>
      <c r="J25" s="71">
        <v>0</v>
      </c>
      <c r="K25" s="70">
        <v>98</v>
      </c>
      <c r="L25" s="71">
        <v>0</v>
      </c>
      <c r="M25" s="70">
        <v>0</v>
      </c>
      <c r="N25" s="275">
        <f t="shared" si="2"/>
        <v>98</v>
      </c>
    </row>
    <row r="26" spans="1:14" x14ac:dyDescent="0.25">
      <c r="A26" s="38">
        <v>5</v>
      </c>
      <c r="B26" s="39" t="s">
        <v>43</v>
      </c>
      <c r="C26" s="70">
        <v>0</v>
      </c>
      <c r="D26" s="39">
        <v>0</v>
      </c>
      <c r="E26" s="70">
        <v>0</v>
      </c>
      <c r="F26" s="71">
        <v>0</v>
      </c>
      <c r="G26" s="70">
        <v>0</v>
      </c>
      <c r="H26" s="71">
        <v>0</v>
      </c>
      <c r="I26" s="70">
        <v>0</v>
      </c>
      <c r="J26" s="71">
        <v>0</v>
      </c>
      <c r="K26" s="87">
        <v>0</v>
      </c>
      <c r="L26" s="71">
        <v>0</v>
      </c>
      <c r="M26" s="70">
        <v>0</v>
      </c>
      <c r="N26" s="39">
        <f t="shared" si="2"/>
        <v>0</v>
      </c>
    </row>
    <row r="27" spans="1:14" x14ac:dyDescent="0.25">
      <c r="A27" s="38">
        <v>6</v>
      </c>
      <c r="B27" s="39" t="s">
        <v>44</v>
      </c>
      <c r="C27" s="70">
        <v>0</v>
      </c>
      <c r="D27" s="39">
        <v>0</v>
      </c>
      <c r="E27" s="70">
        <v>0</v>
      </c>
      <c r="F27" s="71">
        <v>0</v>
      </c>
      <c r="G27" s="70">
        <v>0</v>
      </c>
      <c r="H27" s="71">
        <v>0</v>
      </c>
      <c r="I27" s="70">
        <v>0</v>
      </c>
      <c r="J27" s="71">
        <v>0</v>
      </c>
      <c r="K27" s="70">
        <v>0</v>
      </c>
      <c r="L27" s="71">
        <v>0</v>
      </c>
      <c r="M27" s="70">
        <v>0</v>
      </c>
      <c r="N27" s="39">
        <f t="shared" si="2"/>
        <v>0</v>
      </c>
    </row>
    <row r="28" spans="1:14" x14ac:dyDescent="0.25">
      <c r="A28" s="38">
        <v>7</v>
      </c>
      <c r="B28" s="39" t="s">
        <v>45</v>
      </c>
      <c r="C28" s="70">
        <v>0</v>
      </c>
      <c r="D28" s="73">
        <v>1000</v>
      </c>
      <c r="E28" s="70">
        <v>0</v>
      </c>
      <c r="F28" s="71">
        <v>0</v>
      </c>
      <c r="G28" s="70">
        <v>105</v>
      </c>
      <c r="H28" s="71">
        <v>0</v>
      </c>
      <c r="I28" s="70">
        <v>0</v>
      </c>
      <c r="J28" s="67">
        <v>272</v>
      </c>
      <c r="K28" s="85">
        <v>61</v>
      </c>
      <c r="L28" s="71">
        <v>99</v>
      </c>
      <c r="M28" s="86">
        <v>714</v>
      </c>
      <c r="N28" s="73">
        <f t="shared" si="2"/>
        <v>2251</v>
      </c>
    </row>
    <row r="29" spans="1:14" ht="15.75" thickBot="1" x14ac:dyDescent="0.3">
      <c r="A29" s="41">
        <v>8</v>
      </c>
      <c r="B29" s="42" t="s">
        <v>46</v>
      </c>
      <c r="C29" s="87">
        <v>0</v>
      </c>
      <c r="D29" s="39">
        <v>0</v>
      </c>
      <c r="E29" s="87">
        <v>0</v>
      </c>
      <c r="F29" s="181">
        <v>0</v>
      </c>
      <c r="G29" s="87">
        <v>0</v>
      </c>
      <c r="H29" s="181">
        <v>0</v>
      </c>
      <c r="I29" s="87">
        <v>0</v>
      </c>
      <c r="J29" s="181">
        <v>0</v>
      </c>
      <c r="K29" s="87">
        <v>0</v>
      </c>
      <c r="L29" s="181">
        <v>99</v>
      </c>
      <c r="M29" s="291">
        <v>714</v>
      </c>
      <c r="N29" s="42">
        <f t="shared" si="2"/>
        <v>813</v>
      </c>
    </row>
    <row r="30" spans="1:14" ht="15.75" thickBot="1" x14ac:dyDescent="0.3">
      <c r="A30" s="77"/>
      <c r="B30" s="45" t="s">
        <v>3</v>
      </c>
      <c r="C30" s="180">
        <f>SUM(C22:C29)</f>
        <v>9418</v>
      </c>
      <c r="D30" s="61">
        <f t="shared" ref="D30:L30" si="3">SUM(D22:D29)</f>
        <v>28087</v>
      </c>
      <c r="E30" s="49">
        <f t="shared" si="3"/>
        <v>8376</v>
      </c>
      <c r="F30" s="146">
        <f>SUM(F22:F29)</f>
        <v>9385</v>
      </c>
      <c r="G30" s="49">
        <f t="shared" si="3"/>
        <v>16345</v>
      </c>
      <c r="H30" s="50">
        <f t="shared" si="3"/>
        <v>8646</v>
      </c>
      <c r="I30" s="49">
        <f>SUM(I22:I29)</f>
        <v>5618</v>
      </c>
      <c r="J30" s="50">
        <f t="shared" si="3"/>
        <v>24021</v>
      </c>
      <c r="K30" s="49">
        <f t="shared" si="3"/>
        <v>20731</v>
      </c>
      <c r="L30" s="50">
        <f t="shared" si="3"/>
        <v>5692</v>
      </c>
      <c r="M30" s="49">
        <f>SUM(M22:M28)</f>
        <v>8576</v>
      </c>
      <c r="N30" s="47">
        <f>SUM(C30:M30)</f>
        <v>144895</v>
      </c>
    </row>
    <row r="31" spans="1:1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thickBot="1" x14ac:dyDescent="0.3">
      <c r="A32" s="378" t="s">
        <v>53</v>
      </c>
      <c r="B32" s="379"/>
      <c r="C32" s="100">
        <f>C30/N30</f>
        <v>6.4998792228855379E-2</v>
      </c>
      <c r="D32" s="99">
        <f>D30/N30</f>
        <v>0.19384381793712688</v>
      </c>
      <c r="E32" s="100">
        <f>E30/N30</f>
        <v>5.7807377756306288E-2</v>
      </c>
      <c r="F32" s="55">
        <f>F30/N30</f>
        <v>6.4771041098726667E-2</v>
      </c>
      <c r="G32" s="100">
        <f>G30/N30</f>
        <v>0.11280582490769178</v>
      </c>
      <c r="H32" s="55">
        <f>H30/N30</f>
        <v>5.9670796093723041E-2</v>
      </c>
      <c r="I32" s="100">
        <f>I30/N30</f>
        <v>3.8772904517064083E-2</v>
      </c>
      <c r="J32" s="55">
        <f>J30/N30</f>
        <v>0.16578211808551019</v>
      </c>
      <c r="K32" s="100">
        <f>K30/N30</f>
        <v>0.1430760205666172</v>
      </c>
      <c r="L32" s="55">
        <f>L30/N30</f>
        <v>3.9283619172504225E-2</v>
      </c>
      <c r="M32" s="100">
        <f>M30/N30</f>
        <v>5.9187687635874252E-2</v>
      </c>
      <c r="N32" s="55">
        <f>N30/N30</f>
        <v>1</v>
      </c>
    </row>
  </sheetData>
  <mergeCells count="34">
    <mergeCell ref="N2:N4"/>
    <mergeCell ref="C3:C4"/>
    <mergeCell ref="D3:D4"/>
    <mergeCell ref="E3:E4"/>
    <mergeCell ref="F3:F4"/>
    <mergeCell ref="G3:G4"/>
    <mergeCell ref="M3:M4"/>
    <mergeCell ref="A16:B16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19:N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32:B32"/>
    <mergeCell ref="C18:K18"/>
    <mergeCell ref="A19:A21"/>
    <mergeCell ref="B19:B21"/>
    <mergeCell ref="C19:M19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3.7109375" style="1" customWidth="1"/>
    <col min="2" max="2" width="22.5703125" customWidth="1"/>
  </cols>
  <sheetData>
    <row r="1" spans="1:14" ht="30" customHeight="1" thickBot="1" x14ac:dyDescent="0.3">
      <c r="B1" s="31"/>
      <c r="C1" s="324" t="s">
        <v>105</v>
      </c>
      <c r="D1" s="325"/>
      <c r="E1" s="325"/>
      <c r="F1" s="325"/>
      <c r="G1" s="325"/>
      <c r="H1" s="325"/>
      <c r="I1" s="325"/>
      <c r="J1" s="326"/>
      <c r="K1" s="326"/>
      <c r="L1" s="31"/>
      <c r="M1" s="31"/>
      <c r="N1" s="68"/>
    </row>
    <row r="2" spans="1:14" ht="15.75" thickBot="1" x14ac:dyDescent="0.3">
      <c r="A2" s="327" t="s">
        <v>0</v>
      </c>
      <c r="B2" s="329" t="s">
        <v>1</v>
      </c>
      <c r="C2" s="344" t="s">
        <v>2</v>
      </c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29" t="s">
        <v>3</v>
      </c>
    </row>
    <row r="3" spans="1:14" x14ac:dyDescent="0.25">
      <c r="A3" s="345"/>
      <c r="B3" s="347"/>
      <c r="C3" s="366" t="s">
        <v>69</v>
      </c>
      <c r="D3" s="329" t="s">
        <v>4</v>
      </c>
      <c r="E3" s="351" t="s">
        <v>5</v>
      </c>
      <c r="F3" s="369" t="s">
        <v>6</v>
      </c>
      <c r="G3" s="351" t="s">
        <v>7</v>
      </c>
      <c r="H3" s="349" t="s">
        <v>8</v>
      </c>
      <c r="I3" s="351" t="s">
        <v>93</v>
      </c>
      <c r="J3" s="349" t="s">
        <v>9</v>
      </c>
      <c r="K3" s="366" t="s">
        <v>10</v>
      </c>
      <c r="L3" s="329" t="s">
        <v>95</v>
      </c>
      <c r="M3" s="351" t="s">
        <v>11</v>
      </c>
      <c r="N3" s="354"/>
    </row>
    <row r="4" spans="1:14" ht="15.75" thickBot="1" x14ac:dyDescent="0.3">
      <c r="A4" s="346"/>
      <c r="B4" s="348"/>
      <c r="C4" s="368"/>
      <c r="D4" s="346"/>
      <c r="E4" s="346"/>
      <c r="F4" s="370"/>
      <c r="G4" s="346"/>
      <c r="H4" s="350"/>
      <c r="I4" s="346"/>
      <c r="J4" s="350"/>
      <c r="K4" s="368"/>
      <c r="L4" s="346"/>
      <c r="M4" s="346"/>
      <c r="N4" s="348"/>
    </row>
    <row r="5" spans="1:14" x14ac:dyDescent="0.25">
      <c r="A5" s="36">
        <v>1</v>
      </c>
      <c r="B5" s="37" t="s">
        <v>39</v>
      </c>
      <c r="C5" s="86">
        <v>0</v>
      </c>
      <c r="D5" s="174">
        <v>0</v>
      </c>
      <c r="E5" s="85">
        <v>2</v>
      </c>
      <c r="F5" s="93">
        <v>1</v>
      </c>
      <c r="G5" s="85">
        <v>0</v>
      </c>
      <c r="H5" s="93">
        <v>1</v>
      </c>
      <c r="I5" s="85">
        <v>1</v>
      </c>
      <c r="J5" s="93">
        <v>1</v>
      </c>
      <c r="K5" s="85">
        <v>1</v>
      </c>
      <c r="L5" s="93">
        <v>0</v>
      </c>
      <c r="M5" s="85"/>
      <c r="N5" s="174">
        <f t="shared" ref="N5:N12" si="0">SUM(C5:M5)</f>
        <v>7</v>
      </c>
    </row>
    <row r="6" spans="1:14" x14ac:dyDescent="0.25">
      <c r="A6" s="38">
        <v>2</v>
      </c>
      <c r="B6" s="39" t="s">
        <v>40</v>
      </c>
      <c r="C6" s="86">
        <v>0</v>
      </c>
      <c r="D6" s="73">
        <v>0</v>
      </c>
      <c r="E6" s="86">
        <v>0</v>
      </c>
      <c r="F6" s="67">
        <v>0</v>
      </c>
      <c r="G6" s="86">
        <v>0</v>
      </c>
      <c r="H6" s="67">
        <v>0</v>
      </c>
      <c r="I6" s="70">
        <v>0</v>
      </c>
      <c r="J6" s="67">
        <v>0</v>
      </c>
      <c r="K6" s="86">
        <v>0</v>
      </c>
      <c r="L6" s="67">
        <v>0</v>
      </c>
      <c r="M6" s="86">
        <v>0</v>
      </c>
      <c r="N6" s="73">
        <f t="shared" si="0"/>
        <v>0</v>
      </c>
    </row>
    <row r="7" spans="1:14" x14ac:dyDescent="0.25">
      <c r="A7" s="38">
        <v>3</v>
      </c>
      <c r="B7" s="39" t="s">
        <v>41</v>
      </c>
      <c r="C7" s="70">
        <v>0</v>
      </c>
      <c r="D7" s="73">
        <v>0</v>
      </c>
      <c r="E7" s="86">
        <v>0</v>
      </c>
      <c r="F7" s="67">
        <v>0</v>
      </c>
      <c r="G7" s="70">
        <v>0</v>
      </c>
      <c r="H7" s="71">
        <v>0</v>
      </c>
      <c r="I7" s="70">
        <v>0</v>
      </c>
      <c r="J7" s="71">
        <v>0</v>
      </c>
      <c r="K7" s="70">
        <v>0</v>
      </c>
      <c r="L7" s="71">
        <v>0</v>
      </c>
      <c r="M7" s="70">
        <v>0</v>
      </c>
      <c r="N7" s="73">
        <f t="shared" si="0"/>
        <v>0</v>
      </c>
    </row>
    <row r="8" spans="1:14" x14ac:dyDescent="0.25">
      <c r="A8" s="38">
        <v>4</v>
      </c>
      <c r="B8" s="39" t="s">
        <v>42</v>
      </c>
      <c r="C8" s="70">
        <v>0</v>
      </c>
      <c r="D8" s="39">
        <v>0</v>
      </c>
      <c r="E8" s="70">
        <v>0</v>
      </c>
      <c r="F8" s="71">
        <v>0</v>
      </c>
      <c r="G8" s="70">
        <v>0</v>
      </c>
      <c r="H8" s="71">
        <v>0</v>
      </c>
      <c r="I8" s="70">
        <v>0</v>
      </c>
      <c r="J8" s="71">
        <v>0</v>
      </c>
      <c r="K8" s="70">
        <v>0</v>
      </c>
      <c r="L8" s="71">
        <v>0</v>
      </c>
      <c r="M8" s="70">
        <v>0</v>
      </c>
      <c r="N8" s="73">
        <f t="shared" si="0"/>
        <v>0</v>
      </c>
    </row>
    <row r="9" spans="1:14" x14ac:dyDescent="0.25">
      <c r="A9" s="38">
        <v>5</v>
      </c>
      <c r="B9" s="39" t="s">
        <v>43</v>
      </c>
      <c r="C9" s="70">
        <v>0</v>
      </c>
      <c r="D9" s="39">
        <v>0</v>
      </c>
      <c r="E9" s="70">
        <v>0</v>
      </c>
      <c r="F9" s="71">
        <v>0</v>
      </c>
      <c r="G9" s="70">
        <v>0</v>
      </c>
      <c r="H9" s="71">
        <v>0</v>
      </c>
      <c r="I9" s="70">
        <v>0</v>
      </c>
      <c r="J9" s="71">
        <v>0</v>
      </c>
      <c r="K9" s="87">
        <v>0</v>
      </c>
      <c r="L9" s="71">
        <v>0</v>
      </c>
      <c r="M9" s="70">
        <v>0</v>
      </c>
      <c r="N9" s="39">
        <f t="shared" si="0"/>
        <v>0</v>
      </c>
    </row>
    <row r="10" spans="1:14" x14ac:dyDescent="0.25">
      <c r="A10" s="38">
        <v>6</v>
      </c>
      <c r="B10" s="39" t="s">
        <v>44</v>
      </c>
      <c r="C10" s="70">
        <v>0</v>
      </c>
      <c r="D10" s="39">
        <v>0</v>
      </c>
      <c r="E10" s="70">
        <v>0</v>
      </c>
      <c r="F10" s="71">
        <v>0</v>
      </c>
      <c r="G10" s="70">
        <v>0</v>
      </c>
      <c r="H10" s="71">
        <v>0</v>
      </c>
      <c r="I10" s="70">
        <v>0</v>
      </c>
      <c r="J10" s="71">
        <v>0</v>
      </c>
      <c r="K10" s="70">
        <v>0</v>
      </c>
      <c r="L10" s="71">
        <v>0</v>
      </c>
      <c r="M10" s="70">
        <v>0</v>
      </c>
      <c r="N10" s="39">
        <f t="shared" si="0"/>
        <v>0</v>
      </c>
    </row>
    <row r="11" spans="1:14" x14ac:dyDescent="0.25">
      <c r="A11" s="38">
        <v>7</v>
      </c>
      <c r="B11" s="39" t="s">
        <v>45</v>
      </c>
      <c r="C11" s="70">
        <v>0</v>
      </c>
      <c r="D11" s="73">
        <v>0</v>
      </c>
      <c r="E11" s="70">
        <v>0</v>
      </c>
      <c r="F11" s="71">
        <v>0</v>
      </c>
      <c r="G11" s="70">
        <v>0</v>
      </c>
      <c r="H11" s="71">
        <v>0</v>
      </c>
      <c r="I11" s="70">
        <v>0</v>
      </c>
      <c r="J11" s="67">
        <v>0</v>
      </c>
      <c r="K11" s="182">
        <v>0</v>
      </c>
      <c r="L11" s="71">
        <v>0</v>
      </c>
      <c r="M11" s="86">
        <v>0</v>
      </c>
      <c r="N11" s="73">
        <f t="shared" si="0"/>
        <v>0</v>
      </c>
    </row>
    <row r="12" spans="1:14" ht="15.75" thickBot="1" x14ac:dyDescent="0.3">
      <c r="A12" s="41">
        <v>8</v>
      </c>
      <c r="B12" s="42" t="s">
        <v>46</v>
      </c>
      <c r="C12" s="87">
        <v>0</v>
      </c>
      <c r="D12" s="39">
        <v>0</v>
      </c>
      <c r="E12" s="87">
        <v>0</v>
      </c>
      <c r="F12" s="181">
        <v>0</v>
      </c>
      <c r="G12" s="87">
        <v>0</v>
      </c>
      <c r="H12" s="181">
        <v>0</v>
      </c>
      <c r="I12" s="87">
        <v>0</v>
      </c>
      <c r="J12" s="181">
        <v>0</v>
      </c>
      <c r="K12" s="87">
        <v>0</v>
      </c>
      <c r="L12" s="181">
        <v>0</v>
      </c>
      <c r="M12" s="87">
        <v>0</v>
      </c>
      <c r="N12" s="42">
        <f t="shared" si="0"/>
        <v>0</v>
      </c>
    </row>
    <row r="13" spans="1:14" ht="15.75" thickBot="1" x14ac:dyDescent="0.3">
      <c r="A13" s="77"/>
      <c r="B13" s="45" t="s">
        <v>30</v>
      </c>
      <c r="C13" s="180">
        <f t="shared" ref="C13:N13" si="1">SUM(C5:C12)</f>
        <v>0</v>
      </c>
      <c r="D13" s="47">
        <f t="shared" si="1"/>
        <v>0</v>
      </c>
      <c r="E13" s="49">
        <f t="shared" si="1"/>
        <v>2</v>
      </c>
      <c r="F13" s="50">
        <f t="shared" si="1"/>
        <v>1</v>
      </c>
      <c r="G13" s="49">
        <f t="shared" si="1"/>
        <v>0</v>
      </c>
      <c r="H13" s="50">
        <f t="shared" si="1"/>
        <v>1</v>
      </c>
      <c r="I13" s="49">
        <f t="shared" si="1"/>
        <v>1</v>
      </c>
      <c r="J13" s="50">
        <f t="shared" si="1"/>
        <v>1</v>
      </c>
      <c r="K13" s="49">
        <f t="shared" si="1"/>
        <v>1</v>
      </c>
      <c r="L13" s="50">
        <f t="shared" si="1"/>
        <v>0</v>
      </c>
      <c r="M13" s="49">
        <f t="shared" si="1"/>
        <v>0</v>
      </c>
      <c r="N13" s="47">
        <f t="shared" si="1"/>
        <v>7</v>
      </c>
    </row>
    <row r="14" spans="1:14" ht="15.75" thickBot="1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82" t="s">
        <v>53</v>
      </c>
      <c r="B15" s="383"/>
      <c r="C15" s="100">
        <f>C13/N13</f>
        <v>0</v>
      </c>
      <c r="D15" s="99">
        <f>D13/N13</f>
        <v>0</v>
      </c>
      <c r="E15" s="98">
        <f>E13/N13</f>
        <v>0.2857142857142857</v>
      </c>
      <c r="F15" s="55">
        <f>F13/N13</f>
        <v>0.14285714285714285</v>
      </c>
      <c r="G15" s="98">
        <f>G13/N13</f>
        <v>0</v>
      </c>
      <c r="H15" s="55">
        <f>H13/N13</f>
        <v>0.14285714285714285</v>
      </c>
      <c r="I15" s="98">
        <f>I13/N13</f>
        <v>0.14285714285714285</v>
      </c>
      <c r="J15" s="55">
        <f>J13/N13</f>
        <v>0.14285714285714285</v>
      </c>
      <c r="K15" s="98">
        <f>K13/N13</f>
        <v>0.14285714285714285</v>
      </c>
      <c r="L15" s="55">
        <f>L13/N13</f>
        <v>0</v>
      </c>
      <c r="M15" s="98">
        <f>M13/N13</f>
        <v>0</v>
      </c>
      <c r="N15" s="55">
        <f>N13/N13</f>
        <v>1</v>
      </c>
    </row>
    <row r="16" spans="1:14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thickBot="1" x14ac:dyDescent="0.3">
      <c r="B17" s="31"/>
      <c r="C17" s="324" t="s">
        <v>111</v>
      </c>
      <c r="D17" s="325"/>
      <c r="E17" s="325"/>
      <c r="F17" s="325"/>
      <c r="G17" s="325"/>
      <c r="H17" s="325"/>
      <c r="I17" s="325"/>
      <c r="J17" s="326"/>
      <c r="K17" s="326"/>
      <c r="L17" s="31"/>
      <c r="M17" s="31"/>
      <c r="N17" s="243" t="s">
        <v>36</v>
      </c>
    </row>
    <row r="18" spans="1:14" ht="15.75" thickBot="1" x14ac:dyDescent="0.3">
      <c r="A18" s="327" t="s">
        <v>0</v>
      </c>
      <c r="B18" s="329" t="s">
        <v>1</v>
      </c>
      <c r="C18" s="344" t="s">
        <v>2</v>
      </c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29" t="s">
        <v>3</v>
      </c>
    </row>
    <row r="19" spans="1:14" x14ac:dyDescent="0.25">
      <c r="A19" s="345"/>
      <c r="B19" s="347"/>
      <c r="C19" s="366" t="s">
        <v>69</v>
      </c>
      <c r="D19" s="329" t="s">
        <v>4</v>
      </c>
      <c r="E19" s="351" t="s">
        <v>5</v>
      </c>
      <c r="F19" s="369" t="s">
        <v>6</v>
      </c>
      <c r="G19" s="351" t="s">
        <v>7</v>
      </c>
      <c r="H19" s="349" t="s">
        <v>8</v>
      </c>
      <c r="I19" s="351" t="s">
        <v>93</v>
      </c>
      <c r="J19" s="349" t="s">
        <v>9</v>
      </c>
      <c r="K19" s="366" t="s">
        <v>10</v>
      </c>
      <c r="L19" s="329" t="s">
        <v>95</v>
      </c>
      <c r="M19" s="351" t="s">
        <v>11</v>
      </c>
      <c r="N19" s="354"/>
    </row>
    <row r="20" spans="1:14" ht="15.75" thickBot="1" x14ac:dyDescent="0.3">
      <c r="A20" s="346"/>
      <c r="B20" s="348"/>
      <c r="C20" s="368"/>
      <c r="D20" s="346"/>
      <c r="E20" s="346"/>
      <c r="F20" s="370"/>
      <c r="G20" s="346"/>
      <c r="H20" s="350"/>
      <c r="I20" s="346"/>
      <c r="J20" s="350"/>
      <c r="K20" s="368"/>
      <c r="L20" s="346"/>
      <c r="M20" s="346"/>
      <c r="N20" s="348"/>
    </row>
    <row r="21" spans="1:14" x14ac:dyDescent="0.25">
      <c r="A21" s="36">
        <v>1</v>
      </c>
      <c r="B21" s="37" t="s">
        <v>39</v>
      </c>
      <c r="C21" s="86">
        <v>0</v>
      </c>
      <c r="D21" s="174">
        <v>0</v>
      </c>
      <c r="E21" s="85">
        <v>80</v>
      </c>
      <c r="F21" s="93">
        <v>63</v>
      </c>
      <c r="G21" s="85">
        <v>0</v>
      </c>
      <c r="H21" s="93">
        <v>63</v>
      </c>
      <c r="I21" s="85">
        <v>0</v>
      </c>
      <c r="J21" s="93">
        <v>143</v>
      </c>
      <c r="K21" s="85">
        <v>32</v>
      </c>
      <c r="L21" s="93">
        <v>0</v>
      </c>
      <c r="M21" s="85">
        <v>0</v>
      </c>
      <c r="N21" s="174">
        <f t="shared" ref="N21:N28" si="2">SUM(C21:M21)</f>
        <v>381</v>
      </c>
    </row>
    <row r="22" spans="1:14" x14ac:dyDescent="0.25">
      <c r="A22" s="38">
        <v>2</v>
      </c>
      <c r="B22" s="39" t="s">
        <v>40</v>
      </c>
      <c r="C22" s="86">
        <v>0</v>
      </c>
      <c r="D22" s="73">
        <v>0</v>
      </c>
      <c r="E22" s="86">
        <v>0</v>
      </c>
      <c r="F22" s="67">
        <v>0</v>
      </c>
      <c r="G22" s="86">
        <v>0</v>
      </c>
      <c r="H22" s="67">
        <v>0</v>
      </c>
      <c r="I22" s="70">
        <v>0</v>
      </c>
      <c r="J22" s="67">
        <v>0</v>
      </c>
      <c r="K22" s="86">
        <v>0</v>
      </c>
      <c r="L22" s="67">
        <v>0</v>
      </c>
      <c r="M22" s="86">
        <v>0</v>
      </c>
      <c r="N22" s="73">
        <f t="shared" si="2"/>
        <v>0</v>
      </c>
    </row>
    <row r="23" spans="1:14" x14ac:dyDescent="0.25">
      <c r="A23" s="38">
        <v>3</v>
      </c>
      <c r="B23" s="39" t="s">
        <v>41</v>
      </c>
      <c r="C23" s="70">
        <v>0</v>
      </c>
      <c r="D23" s="73">
        <v>0</v>
      </c>
      <c r="E23" s="86">
        <v>0</v>
      </c>
      <c r="F23" s="67">
        <v>0</v>
      </c>
      <c r="G23" s="70">
        <v>0</v>
      </c>
      <c r="H23" s="71">
        <v>0</v>
      </c>
      <c r="I23" s="70">
        <v>0</v>
      </c>
      <c r="J23" s="71">
        <v>0</v>
      </c>
      <c r="K23" s="70">
        <v>0</v>
      </c>
      <c r="L23" s="71">
        <v>0</v>
      </c>
      <c r="M23" s="70">
        <v>0</v>
      </c>
      <c r="N23" s="73">
        <f t="shared" si="2"/>
        <v>0</v>
      </c>
    </row>
    <row r="24" spans="1:14" x14ac:dyDescent="0.25">
      <c r="A24" s="38">
        <v>4</v>
      </c>
      <c r="B24" s="39" t="s">
        <v>42</v>
      </c>
      <c r="C24" s="70">
        <v>0</v>
      </c>
      <c r="D24" s="39">
        <v>0</v>
      </c>
      <c r="E24" s="70">
        <v>0</v>
      </c>
      <c r="F24" s="71">
        <v>0</v>
      </c>
      <c r="G24" s="70">
        <v>0</v>
      </c>
      <c r="H24" s="71">
        <v>0</v>
      </c>
      <c r="I24" s="70">
        <v>0</v>
      </c>
      <c r="J24" s="71">
        <v>0</v>
      </c>
      <c r="K24" s="70">
        <v>0</v>
      </c>
      <c r="L24" s="71">
        <v>0</v>
      </c>
      <c r="M24" s="70">
        <v>0</v>
      </c>
      <c r="N24" s="73">
        <f t="shared" si="2"/>
        <v>0</v>
      </c>
    </row>
    <row r="25" spans="1:14" x14ac:dyDescent="0.25">
      <c r="A25" s="38">
        <v>5</v>
      </c>
      <c r="B25" s="39" t="s">
        <v>43</v>
      </c>
      <c r="C25" s="70">
        <v>0</v>
      </c>
      <c r="D25" s="39">
        <v>0</v>
      </c>
      <c r="E25" s="70">
        <v>0</v>
      </c>
      <c r="F25" s="71">
        <v>0</v>
      </c>
      <c r="G25" s="70">
        <v>0</v>
      </c>
      <c r="H25" s="71">
        <v>0</v>
      </c>
      <c r="I25" s="70">
        <v>0</v>
      </c>
      <c r="J25" s="71">
        <v>0</v>
      </c>
      <c r="K25" s="87">
        <v>0</v>
      </c>
      <c r="L25" s="71">
        <v>0</v>
      </c>
      <c r="M25" s="70">
        <v>0</v>
      </c>
      <c r="N25" s="39">
        <f t="shared" si="2"/>
        <v>0</v>
      </c>
    </row>
    <row r="26" spans="1:14" x14ac:dyDescent="0.25">
      <c r="A26" s="38">
        <v>6</v>
      </c>
      <c r="B26" s="39" t="s">
        <v>44</v>
      </c>
      <c r="C26" s="70">
        <v>0</v>
      </c>
      <c r="D26" s="39">
        <v>0</v>
      </c>
      <c r="E26" s="70">
        <v>0</v>
      </c>
      <c r="F26" s="71">
        <v>0</v>
      </c>
      <c r="G26" s="70">
        <v>0</v>
      </c>
      <c r="H26" s="71">
        <v>0</v>
      </c>
      <c r="I26" s="70">
        <v>0</v>
      </c>
      <c r="J26" s="71">
        <v>0</v>
      </c>
      <c r="K26" s="70">
        <v>0</v>
      </c>
      <c r="L26" s="71">
        <v>0</v>
      </c>
      <c r="M26" s="70">
        <v>0</v>
      </c>
      <c r="N26" s="39">
        <f t="shared" si="2"/>
        <v>0</v>
      </c>
    </row>
    <row r="27" spans="1:14" x14ac:dyDescent="0.25">
      <c r="A27" s="38">
        <v>7</v>
      </c>
      <c r="B27" s="39" t="s">
        <v>45</v>
      </c>
      <c r="C27" s="70">
        <v>0</v>
      </c>
      <c r="D27" s="73">
        <v>0</v>
      </c>
      <c r="E27" s="70">
        <v>0</v>
      </c>
      <c r="F27" s="71">
        <v>0</v>
      </c>
      <c r="G27" s="70">
        <v>0</v>
      </c>
      <c r="H27" s="71">
        <v>0</v>
      </c>
      <c r="I27" s="70">
        <v>0</v>
      </c>
      <c r="J27" s="67">
        <v>0</v>
      </c>
      <c r="K27" s="182">
        <v>0</v>
      </c>
      <c r="L27" s="71">
        <v>0</v>
      </c>
      <c r="M27" s="86">
        <v>0</v>
      </c>
      <c r="N27" s="73">
        <f t="shared" si="2"/>
        <v>0</v>
      </c>
    </row>
    <row r="28" spans="1:14" ht="15.75" thickBot="1" x14ac:dyDescent="0.3">
      <c r="A28" s="41">
        <v>8</v>
      </c>
      <c r="B28" s="42" t="s">
        <v>46</v>
      </c>
      <c r="C28" s="87">
        <v>0</v>
      </c>
      <c r="D28" s="39">
        <v>0</v>
      </c>
      <c r="E28" s="87">
        <v>0</v>
      </c>
      <c r="F28" s="181">
        <v>0</v>
      </c>
      <c r="G28" s="87">
        <v>0</v>
      </c>
      <c r="H28" s="181">
        <v>0</v>
      </c>
      <c r="I28" s="87">
        <v>0</v>
      </c>
      <c r="J28" s="181">
        <v>0</v>
      </c>
      <c r="K28" s="87">
        <v>0</v>
      </c>
      <c r="L28" s="181">
        <v>0</v>
      </c>
      <c r="M28" s="87">
        <v>0</v>
      </c>
      <c r="N28" s="42">
        <f t="shared" si="2"/>
        <v>0</v>
      </c>
    </row>
    <row r="29" spans="1:14" ht="15.75" thickBot="1" x14ac:dyDescent="0.3">
      <c r="A29" s="44"/>
      <c r="B29" s="45" t="s">
        <v>37</v>
      </c>
      <c r="C29" s="101">
        <f t="shared" ref="C29:N29" si="3">SUM(C21:C28)</f>
        <v>0</v>
      </c>
      <c r="D29" s="47">
        <f t="shared" si="3"/>
        <v>0</v>
      </c>
      <c r="E29" s="101">
        <f t="shared" si="3"/>
        <v>80</v>
      </c>
      <c r="F29" s="47">
        <f t="shared" si="3"/>
        <v>63</v>
      </c>
      <c r="G29" s="101">
        <f t="shared" si="3"/>
        <v>0</v>
      </c>
      <c r="H29" s="47">
        <f t="shared" si="3"/>
        <v>63</v>
      </c>
      <c r="I29" s="101">
        <f t="shared" si="3"/>
        <v>0</v>
      </c>
      <c r="J29" s="47">
        <f t="shared" si="3"/>
        <v>143</v>
      </c>
      <c r="K29" s="101">
        <f t="shared" si="3"/>
        <v>32</v>
      </c>
      <c r="L29" s="47">
        <f t="shared" si="3"/>
        <v>0</v>
      </c>
      <c r="M29" s="101">
        <f t="shared" si="3"/>
        <v>0</v>
      </c>
      <c r="N29" s="47">
        <f t="shared" si="3"/>
        <v>381</v>
      </c>
    </row>
    <row r="30" spans="1:14" ht="15.75" thickBot="1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382" t="s">
        <v>53</v>
      </c>
      <c r="B31" s="383"/>
      <c r="C31" s="98">
        <f>C29/N29</f>
        <v>0</v>
      </c>
      <c r="D31" s="99">
        <f>D29/N29</f>
        <v>0</v>
      </c>
      <c r="E31" s="98">
        <f>E29/N29</f>
        <v>0.20997375328083989</v>
      </c>
      <c r="F31" s="99">
        <f>F29/N29</f>
        <v>0.16535433070866143</v>
      </c>
      <c r="G31" s="98">
        <f>G29/N29</f>
        <v>0</v>
      </c>
      <c r="H31" s="99">
        <f>H29/N29</f>
        <v>0.16535433070866143</v>
      </c>
      <c r="I31" s="98">
        <f>I29/N29</f>
        <v>0</v>
      </c>
      <c r="J31" s="99">
        <f>J29/N29</f>
        <v>0.37532808398950129</v>
      </c>
      <c r="K31" s="98">
        <f>K29/N29</f>
        <v>8.3989501312335957E-2</v>
      </c>
      <c r="L31" s="99">
        <f>L29/N29</f>
        <v>0</v>
      </c>
      <c r="M31" s="98">
        <f>M29/N29</f>
        <v>0</v>
      </c>
      <c r="N31" s="99">
        <f>N29/N29</f>
        <v>1</v>
      </c>
    </row>
  </sheetData>
  <mergeCells count="34">
    <mergeCell ref="A2:A4"/>
    <mergeCell ref="A15:B15"/>
    <mergeCell ref="C1:K1"/>
    <mergeCell ref="B2:B4"/>
    <mergeCell ref="C2:M2"/>
    <mergeCell ref="N2:N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18:N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A31:B31"/>
    <mergeCell ref="C17:K17"/>
    <mergeCell ref="A18:A20"/>
    <mergeCell ref="B18:B20"/>
    <mergeCell ref="C18:M18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.42578125" customWidth="1"/>
    <col min="2" max="2" width="27.85546875" customWidth="1"/>
    <col min="3" max="3" width="9.140625" customWidth="1"/>
  </cols>
  <sheetData>
    <row r="1" spans="1:14" ht="33.75" customHeight="1" thickBot="1" x14ac:dyDescent="0.3">
      <c r="A1" s="31"/>
      <c r="B1" s="31"/>
      <c r="C1" s="339" t="s">
        <v>112</v>
      </c>
      <c r="D1" s="340"/>
      <c r="E1" s="340"/>
      <c r="F1" s="340"/>
      <c r="G1" s="340"/>
      <c r="H1" s="340"/>
      <c r="I1" s="340"/>
      <c r="J1" s="31"/>
      <c r="K1" s="31"/>
      <c r="L1" s="31"/>
      <c r="M1" s="31"/>
      <c r="N1" s="248" t="s">
        <v>36</v>
      </c>
    </row>
    <row r="2" spans="1:14" ht="15.75" thickBot="1" x14ac:dyDescent="0.3">
      <c r="A2" s="327" t="s">
        <v>0</v>
      </c>
      <c r="B2" s="329" t="s">
        <v>1</v>
      </c>
      <c r="C2" s="341" t="s">
        <v>2</v>
      </c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33" t="s">
        <v>3</v>
      </c>
    </row>
    <row r="3" spans="1:14" ht="15.75" thickBot="1" x14ac:dyDescent="0.3">
      <c r="A3" s="328"/>
      <c r="B3" s="330"/>
      <c r="C3" s="91" t="s">
        <v>69</v>
      </c>
      <c r="D3" s="35" t="s">
        <v>4</v>
      </c>
      <c r="E3" s="62" t="s">
        <v>5</v>
      </c>
      <c r="F3" s="32" t="s">
        <v>6</v>
      </c>
      <c r="G3" s="63" t="s">
        <v>7</v>
      </c>
      <c r="H3" s="32" t="s">
        <v>8</v>
      </c>
      <c r="I3" s="63" t="s">
        <v>93</v>
      </c>
      <c r="J3" s="32" t="s">
        <v>9</v>
      </c>
      <c r="K3" s="88" t="s">
        <v>10</v>
      </c>
      <c r="L3" s="32" t="s">
        <v>95</v>
      </c>
      <c r="M3" s="261" t="s">
        <v>11</v>
      </c>
      <c r="N3" s="334"/>
    </row>
    <row r="4" spans="1:14" x14ac:dyDescent="0.25">
      <c r="A4" s="36">
        <v>1</v>
      </c>
      <c r="B4" s="37" t="s">
        <v>12</v>
      </c>
      <c r="C4" s="209">
        <v>33306</v>
      </c>
      <c r="D4" s="285">
        <v>37612</v>
      </c>
      <c r="E4" s="209">
        <v>16309</v>
      </c>
      <c r="F4" s="93">
        <v>33664</v>
      </c>
      <c r="G4" s="209">
        <v>22586</v>
      </c>
      <c r="H4" s="93">
        <v>57822</v>
      </c>
      <c r="I4" s="209">
        <v>6042</v>
      </c>
      <c r="J4" s="93">
        <v>25023</v>
      </c>
      <c r="K4" s="209">
        <v>18934</v>
      </c>
      <c r="L4" s="93">
        <v>3840</v>
      </c>
      <c r="M4" s="209">
        <v>6105</v>
      </c>
      <c r="N4" s="174">
        <f t="shared" ref="N4:N20" si="0">SUM(C4:M4)</f>
        <v>261243</v>
      </c>
    </row>
    <row r="5" spans="1:14" x14ac:dyDescent="0.25">
      <c r="A5" s="38">
        <v>2</v>
      </c>
      <c r="B5" s="39" t="s">
        <v>13</v>
      </c>
      <c r="C5" s="64">
        <v>172</v>
      </c>
      <c r="D5" s="67">
        <v>26945</v>
      </c>
      <c r="E5" s="64">
        <v>0</v>
      </c>
      <c r="F5" s="249">
        <v>3164</v>
      </c>
      <c r="G5" s="172">
        <v>270</v>
      </c>
      <c r="H5" s="67">
        <v>43339</v>
      </c>
      <c r="I5" s="64">
        <v>0</v>
      </c>
      <c r="J5" s="67">
        <v>976</v>
      </c>
      <c r="K5" s="64">
        <v>86</v>
      </c>
      <c r="L5" s="71">
        <v>0</v>
      </c>
      <c r="M5" s="64">
        <v>0</v>
      </c>
      <c r="N5" s="73">
        <f t="shared" si="0"/>
        <v>74952</v>
      </c>
    </row>
    <row r="6" spans="1:14" x14ac:dyDescent="0.25">
      <c r="A6" s="38">
        <v>3</v>
      </c>
      <c r="B6" s="39" t="s">
        <v>14</v>
      </c>
      <c r="C6" s="172">
        <v>24309</v>
      </c>
      <c r="D6" s="286">
        <v>59645</v>
      </c>
      <c r="E6" s="172">
        <v>18961</v>
      </c>
      <c r="F6" s="67">
        <v>51537</v>
      </c>
      <c r="G6" s="172">
        <v>17343</v>
      </c>
      <c r="H6" s="67">
        <v>41983</v>
      </c>
      <c r="I6" s="172">
        <v>4389</v>
      </c>
      <c r="J6" s="67">
        <v>20095</v>
      </c>
      <c r="K6" s="172">
        <v>29748</v>
      </c>
      <c r="L6" s="67">
        <v>11084</v>
      </c>
      <c r="M6" s="172">
        <v>8841</v>
      </c>
      <c r="N6" s="73">
        <f>SUM(C6:M6)</f>
        <v>287935</v>
      </c>
    </row>
    <row r="7" spans="1:14" x14ac:dyDescent="0.25">
      <c r="A7" s="38">
        <v>4</v>
      </c>
      <c r="B7" s="39" t="s">
        <v>15</v>
      </c>
      <c r="C7" s="64">
        <v>0</v>
      </c>
      <c r="D7" s="71">
        <v>0</v>
      </c>
      <c r="E7" s="64">
        <v>0</v>
      </c>
      <c r="F7" s="71">
        <v>0</v>
      </c>
      <c r="G7" s="64">
        <v>0</v>
      </c>
      <c r="H7" s="71">
        <v>0</v>
      </c>
      <c r="I7" s="64">
        <v>0</v>
      </c>
      <c r="J7" s="71">
        <v>0</v>
      </c>
      <c r="K7" s="64">
        <v>0</v>
      </c>
      <c r="L7" s="71">
        <v>0</v>
      </c>
      <c r="M7" s="64">
        <v>0</v>
      </c>
      <c r="N7" s="39">
        <f t="shared" si="0"/>
        <v>0</v>
      </c>
    </row>
    <row r="8" spans="1:14" x14ac:dyDescent="0.25">
      <c r="A8" s="38">
        <v>5</v>
      </c>
      <c r="B8" s="39" t="s">
        <v>16</v>
      </c>
      <c r="C8" s="64">
        <v>0</v>
      </c>
      <c r="D8" s="67">
        <v>15071</v>
      </c>
      <c r="E8" s="64">
        <v>0</v>
      </c>
      <c r="F8" s="71">
        <v>0</v>
      </c>
      <c r="G8" s="172">
        <v>0</v>
      </c>
      <c r="H8" s="67">
        <v>3580</v>
      </c>
      <c r="I8" s="64">
        <v>0</v>
      </c>
      <c r="J8" s="71">
        <v>0</v>
      </c>
      <c r="K8" s="64">
        <v>0</v>
      </c>
      <c r="L8" s="71">
        <v>0</v>
      </c>
      <c r="M8" s="64">
        <v>0</v>
      </c>
      <c r="N8" s="73">
        <f t="shared" si="0"/>
        <v>18651</v>
      </c>
    </row>
    <row r="9" spans="1:14" x14ac:dyDescent="0.25">
      <c r="A9" s="38">
        <v>6</v>
      </c>
      <c r="B9" s="39" t="s">
        <v>17</v>
      </c>
      <c r="C9" s="64">
        <v>13</v>
      </c>
      <c r="D9" s="71">
        <v>23</v>
      </c>
      <c r="E9" s="64">
        <v>15</v>
      </c>
      <c r="F9" s="71">
        <v>21</v>
      </c>
      <c r="G9" s="64">
        <v>30</v>
      </c>
      <c r="H9" s="71">
        <v>38</v>
      </c>
      <c r="I9" s="64">
        <v>0</v>
      </c>
      <c r="J9" s="71">
        <v>0</v>
      </c>
      <c r="K9" s="64">
        <v>3</v>
      </c>
      <c r="L9" s="71">
        <v>0</v>
      </c>
      <c r="M9" s="64">
        <v>0</v>
      </c>
      <c r="N9" s="39">
        <f t="shared" si="0"/>
        <v>143</v>
      </c>
    </row>
    <row r="10" spans="1:14" x14ac:dyDescent="0.25">
      <c r="A10" s="38">
        <v>7</v>
      </c>
      <c r="B10" s="39" t="s">
        <v>18</v>
      </c>
      <c r="C10" s="172">
        <v>8225</v>
      </c>
      <c r="D10" s="67">
        <v>3732</v>
      </c>
      <c r="E10" s="172">
        <v>3638</v>
      </c>
      <c r="F10" s="67">
        <v>1727</v>
      </c>
      <c r="G10" s="172">
        <v>2887</v>
      </c>
      <c r="H10" s="67">
        <v>1669</v>
      </c>
      <c r="I10" s="64">
        <v>0</v>
      </c>
      <c r="J10" s="67">
        <v>1932</v>
      </c>
      <c r="K10" s="64">
        <v>145</v>
      </c>
      <c r="L10" s="71">
        <v>0</v>
      </c>
      <c r="M10" s="64">
        <v>63</v>
      </c>
      <c r="N10" s="73">
        <f t="shared" si="0"/>
        <v>24018</v>
      </c>
    </row>
    <row r="11" spans="1:14" x14ac:dyDescent="0.25">
      <c r="A11" s="38">
        <v>8</v>
      </c>
      <c r="B11" s="39" t="s">
        <v>19</v>
      </c>
      <c r="C11" s="250">
        <f>58031+47</f>
        <v>58078</v>
      </c>
      <c r="D11" s="67">
        <v>30742</v>
      </c>
      <c r="E11" s="172">
        <v>22513</v>
      </c>
      <c r="F11" s="67">
        <v>21287</v>
      </c>
      <c r="G11" s="172">
        <v>5960</v>
      </c>
      <c r="H11" s="67">
        <v>56279</v>
      </c>
      <c r="I11" s="172">
        <v>1801</v>
      </c>
      <c r="J11" s="67">
        <v>13572</v>
      </c>
      <c r="K11" s="172">
        <v>11974</v>
      </c>
      <c r="L11" s="67">
        <v>4054</v>
      </c>
      <c r="M11" s="172">
        <v>5544</v>
      </c>
      <c r="N11" s="73">
        <f t="shared" si="0"/>
        <v>231804</v>
      </c>
    </row>
    <row r="12" spans="1:14" x14ac:dyDescent="0.25">
      <c r="A12" s="38">
        <v>9</v>
      </c>
      <c r="B12" s="39" t="s">
        <v>20</v>
      </c>
      <c r="C12" s="250">
        <f>122739+47</f>
        <v>122786</v>
      </c>
      <c r="D12" s="67">
        <v>106003</v>
      </c>
      <c r="E12" s="172">
        <v>14944</v>
      </c>
      <c r="F12" s="67">
        <v>37127</v>
      </c>
      <c r="G12" s="172">
        <v>55411</v>
      </c>
      <c r="H12" s="67">
        <v>30146</v>
      </c>
      <c r="I12" s="64">
        <v>662</v>
      </c>
      <c r="J12" s="67">
        <v>48075</v>
      </c>
      <c r="K12" s="172">
        <v>8912</v>
      </c>
      <c r="L12" s="67">
        <v>19609</v>
      </c>
      <c r="M12" s="172">
        <v>4923</v>
      </c>
      <c r="N12" s="73">
        <f t="shared" si="0"/>
        <v>448598</v>
      </c>
    </row>
    <row r="13" spans="1:14" x14ac:dyDescent="0.25">
      <c r="A13" s="38">
        <v>10</v>
      </c>
      <c r="B13" s="39" t="s">
        <v>21</v>
      </c>
      <c r="C13" s="172">
        <v>101503</v>
      </c>
      <c r="D13" s="67">
        <v>222016</v>
      </c>
      <c r="E13" s="172">
        <v>136386</v>
      </c>
      <c r="F13" s="67">
        <v>147741</v>
      </c>
      <c r="G13" s="172">
        <v>152366</v>
      </c>
      <c r="H13" s="67">
        <v>159499</v>
      </c>
      <c r="I13" s="172">
        <v>95969</v>
      </c>
      <c r="J13" s="67">
        <v>153940</v>
      </c>
      <c r="K13" s="172">
        <v>154351</v>
      </c>
      <c r="L13" s="67">
        <v>92144</v>
      </c>
      <c r="M13" s="172">
        <v>98045</v>
      </c>
      <c r="N13" s="73">
        <f t="shared" si="0"/>
        <v>1513960</v>
      </c>
    </row>
    <row r="14" spans="1:14" x14ac:dyDescent="0.25">
      <c r="A14" s="38">
        <v>11</v>
      </c>
      <c r="B14" s="39" t="s">
        <v>22</v>
      </c>
      <c r="C14" s="64">
        <v>0</v>
      </c>
      <c r="D14" s="67">
        <v>2153</v>
      </c>
      <c r="E14" s="64">
        <v>0</v>
      </c>
      <c r="F14" s="67">
        <v>0</v>
      </c>
      <c r="G14" s="172">
        <v>0</v>
      </c>
      <c r="H14" s="67">
        <v>1195</v>
      </c>
      <c r="I14" s="64">
        <v>0</v>
      </c>
      <c r="J14" s="71">
        <v>0</v>
      </c>
      <c r="K14" s="64">
        <v>126</v>
      </c>
      <c r="L14" s="71">
        <v>0</v>
      </c>
      <c r="M14" s="64">
        <v>0</v>
      </c>
      <c r="N14" s="73">
        <f t="shared" si="0"/>
        <v>3474</v>
      </c>
    </row>
    <row r="15" spans="1:14" x14ac:dyDescent="0.25">
      <c r="A15" s="38">
        <v>12</v>
      </c>
      <c r="B15" s="39" t="s">
        <v>23</v>
      </c>
      <c r="C15" s="64">
        <v>60</v>
      </c>
      <c r="D15" s="71">
        <v>137</v>
      </c>
      <c r="E15" s="64">
        <v>27</v>
      </c>
      <c r="F15" s="71">
        <v>276</v>
      </c>
      <c r="G15" s="64">
        <v>48</v>
      </c>
      <c r="H15" s="71">
        <v>74</v>
      </c>
      <c r="I15" s="64">
        <v>0</v>
      </c>
      <c r="J15" s="71">
        <v>0</v>
      </c>
      <c r="K15" s="64">
        <v>77</v>
      </c>
      <c r="L15" s="71">
        <v>0</v>
      </c>
      <c r="M15" s="64">
        <v>4</v>
      </c>
      <c r="N15" s="73">
        <f t="shared" si="0"/>
        <v>703</v>
      </c>
    </row>
    <row r="16" spans="1:14" x14ac:dyDescent="0.25">
      <c r="A16" s="38">
        <v>13</v>
      </c>
      <c r="B16" s="39" t="s">
        <v>68</v>
      </c>
      <c r="C16" s="172">
        <v>16974</v>
      </c>
      <c r="D16" s="67">
        <v>14426</v>
      </c>
      <c r="E16" s="172">
        <v>5562</v>
      </c>
      <c r="F16" s="67">
        <v>4321</v>
      </c>
      <c r="G16" s="172">
        <v>5303</v>
      </c>
      <c r="H16" s="67">
        <v>28158</v>
      </c>
      <c r="I16" s="64">
        <v>425</v>
      </c>
      <c r="J16" s="67">
        <v>9244</v>
      </c>
      <c r="K16" s="172">
        <v>4027</v>
      </c>
      <c r="L16" s="67">
        <v>899</v>
      </c>
      <c r="M16" s="172">
        <v>795</v>
      </c>
      <c r="N16" s="73">
        <f t="shared" si="0"/>
        <v>90134</v>
      </c>
    </row>
    <row r="17" spans="1:14" x14ac:dyDescent="0.25">
      <c r="A17" s="38">
        <v>14</v>
      </c>
      <c r="B17" s="39" t="s">
        <v>25</v>
      </c>
      <c r="C17" s="64">
        <v>0</v>
      </c>
      <c r="D17" s="71">
        <v>756</v>
      </c>
      <c r="E17" s="64">
        <v>0</v>
      </c>
      <c r="F17" s="71">
        <v>0</v>
      </c>
      <c r="G17" s="64">
        <v>0</v>
      </c>
      <c r="H17" s="71">
        <v>0</v>
      </c>
      <c r="I17" s="64">
        <v>0</v>
      </c>
      <c r="J17" s="71">
        <v>0</v>
      </c>
      <c r="K17" s="64">
        <v>0</v>
      </c>
      <c r="L17" s="71">
        <v>0</v>
      </c>
      <c r="M17" s="64">
        <v>0</v>
      </c>
      <c r="N17" s="39">
        <f t="shared" si="0"/>
        <v>756</v>
      </c>
    </row>
    <row r="18" spans="1:14" x14ac:dyDescent="0.25">
      <c r="A18" s="38">
        <v>15</v>
      </c>
      <c r="B18" s="39" t="s">
        <v>26</v>
      </c>
      <c r="C18" s="64">
        <v>8</v>
      </c>
      <c r="D18" s="71">
        <v>28</v>
      </c>
      <c r="E18" s="64">
        <v>5</v>
      </c>
      <c r="F18" s="67">
        <v>2311</v>
      </c>
      <c r="G18" s="64">
        <v>0</v>
      </c>
      <c r="H18" s="71">
        <v>0</v>
      </c>
      <c r="I18" s="64">
        <v>0</v>
      </c>
      <c r="J18" s="71">
        <v>0</v>
      </c>
      <c r="K18" s="64">
        <v>114</v>
      </c>
      <c r="L18" s="71">
        <v>0</v>
      </c>
      <c r="M18" s="64">
        <v>0</v>
      </c>
      <c r="N18" s="73">
        <f t="shared" si="0"/>
        <v>2466</v>
      </c>
    </row>
    <row r="19" spans="1:14" x14ac:dyDescent="0.25">
      <c r="A19" s="38">
        <v>16</v>
      </c>
      <c r="B19" s="39" t="s">
        <v>27</v>
      </c>
      <c r="C19" s="172">
        <v>1196</v>
      </c>
      <c r="D19" s="67">
        <v>15086</v>
      </c>
      <c r="E19" s="64">
        <v>221</v>
      </c>
      <c r="F19" s="67">
        <v>1401</v>
      </c>
      <c r="G19" s="64">
        <v>0</v>
      </c>
      <c r="H19" s="71">
        <v>204</v>
      </c>
      <c r="I19" s="64">
        <v>0</v>
      </c>
      <c r="J19" s="71">
        <v>769</v>
      </c>
      <c r="K19" s="64">
        <v>0</v>
      </c>
      <c r="L19" s="71">
        <v>0</v>
      </c>
      <c r="M19" s="172">
        <v>190</v>
      </c>
      <c r="N19" s="73">
        <f t="shared" si="0"/>
        <v>19067</v>
      </c>
    </row>
    <row r="20" spans="1:14" x14ac:dyDescent="0.25">
      <c r="A20" s="38">
        <v>17</v>
      </c>
      <c r="B20" s="39" t="s">
        <v>28</v>
      </c>
      <c r="C20" s="64">
        <v>0</v>
      </c>
      <c r="D20" s="71">
        <v>0</v>
      </c>
      <c r="E20" s="64">
        <v>0</v>
      </c>
      <c r="F20" s="71">
        <v>0</v>
      </c>
      <c r="G20" s="64">
        <v>0</v>
      </c>
      <c r="H20" s="71">
        <v>0</v>
      </c>
      <c r="I20" s="64">
        <v>0</v>
      </c>
      <c r="J20" s="71">
        <v>0</v>
      </c>
      <c r="K20" s="64">
        <v>0</v>
      </c>
      <c r="L20" s="71">
        <v>0</v>
      </c>
      <c r="M20" s="64">
        <v>4</v>
      </c>
      <c r="N20" s="39">
        <f t="shared" si="0"/>
        <v>4</v>
      </c>
    </row>
    <row r="21" spans="1:14" ht="15.75" thickBot="1" x14ac:dyDescent="0.3">
      <c r="A21" s="41">
        <v>18</v>
      </c>
      <c r="B21" s="42" t="s">
        <v>29</v>
      </c>
      <c r="C21" s="173">
        <v>3621</v>
      </c>
      <c r="D21" s="171">
        <v>11398</v>
      </c>
      <c r="E21" s="173">
        <v>3816</v>
      </c>
      <c r="F21" s="171">
        <v>8969</v>
      </c>
      <c r="G21" s="173">
        <v>5555</v>
      </c>
      <c r="H21" s="171">
        <v>8859</v>
      </c>
      <c r="I21" s="173">
        <v>1998</v>
      </c>
      <c r="J21" s="171">
        <v>5578</v>
      </c>
      <c r="K21" s="173">
        <v>4632</v>
      </c>
      <c r="L21" s="171">
        <v>1757</v>
      </c>
      <c r="M21" s="173">
        <v>1781</v>
      </c>
      <c r="N21" s="175">
        <f>SUM(C21:M21)</f>
        <v>57964</v>
      </c>
    </row>
    <row r="22" spans="1:14" ht="15.75" thickBot="1" x14ac:dyDescent="0.3">
      <c r="A22" s="44"/>
      <c r="B22" s="45" t="s">
        <v>37</v>
      </c>
      <c r="C22" s="97">
        <f t="shared" ref="C22:L22" si="1">SUM(C4:C21)</f>
        <v>370251</v>
      </c>
      <c r="D22" s="146">
        <f t="shared" si="1"/>
        <v>545773</v>
      </c>
      <c r="E22" s="65">
        <f t="shared" si="1"/>
        <v>222397</v>
      </c>
      <c r="F22" s="50">
        <f>SUM(F4:F21)</f>
        <v>313546</v>
      </c>
      <c r="G22" s="65">
        <f>SUM(G4:G21)</f>
        <v>267759</v>
      </c>
      <c r="H22" s="50">
        <f t="shared" si="1"/>
        <v>432845</v>
      </c>
      <c r="I22" s="65">
        <f t="shared" si="1"/>
        <v>111286</v>
      </c>
      <c r="J22" s="50">
        <f t="shared" si="1"/>
        <v>279204</v>
      </c>
      <c r="K22" s="65">
        <f>SUM(K4:K21)</f>
        <v>233129</v>
      </c>
      <c r="L22" s="50">
        <f t="shared" si="1"/>
        <v>133387</v>
      </c>
      <c r="M22" s="97">
        <f>SUM(M4:M21)</f>
        <v>126295</v>
      </c>
      <c r="N22" s="47">
        <f>SUM(C22:M22)</f>
        <v>3035872</v>
      </c>
    </row>
    <row r="23" spans="1:14" ht="15.75" thickBot="1" x14ac:dyDescent="0.3">
      <c r="A23" s="51"/>
      <c r="B23" s="52"/>
      <c r="C23" s="80"/>
      <c r="D23" s="54"/>
      <c r="E23" s="80"/>
      <c r="F23" s="54"/>
      <c r="G23" s="80"/>
      <c r="H23" s="54"/>
      <c r="I23" s="80"/>
      <c r="J23" s="54"/>
      <c r="K23" s="80"/>
      <c r="L23" s="54"/>
      <c r="M23" s="80"/>
      <c r="N23" s="54"/>
    </row>
    <row r="24" spans="1:14" ht="15.75" thickBot="1" x14ac:dyDescent="0.3">
      <c r="A24" s="335" t="s">
        <v>53</v>
      </c>
      <c r="B24" s="336"/>
      <c r="C24" s="74">
        <f>C22/N22</f>
        <v>0.12195869918099314</v>
      </c>
      <c r="D24" s="81">
        <f>D22/N22</f>
        <v>0.17977470723403358</v>
      </c>
      <c r="E24" s="56">
        <f>E22/N22</f>
        <v>7.3256382350771046E-2</v>
      </c>
      <c r="F24" s="75">
        <f>F22/N22</f>
        <v>0.10328037545719977</v>
      </c>
      <c r="G24" s="56">
        <f>G22/N22</f>
        <v>8.8198382540502371E-2</v>
      </c>
      <c r="H24" s="81">
        <f>H22/N22</f>
        <v>0.142576828008559</v>
      </c>
      <c r="I24" s="82">
        <f>I22/N22</f>
        <v>3.6657013207407954E-2</v>
      </c>
      <c r="J24" s="81">
        <f>J22/N22</f>
        <v>9.1968304329036271E-2</v>
      </c>
      <c r="K24" s="56">
        <f>K22/N22</f>
        <v>7.6791445752653606E-2</v>
      </c>
      <c r="L24" s="81">
        <f>L22/N22</f>
        <v>4.3936964404296362E-2</v>
      </c>
      <c r="M24" s="83">
        <f>M22/N22</f>
        <v>4.1600897534546911E-2</v>
      </c>
      <c r="N24" s="246">
        <f>N22/N22</f>
        <v>1</v>
      </c>
    </row>
    <row r="25" spans="1:14" ht="15.75" thickBot="1" x14ac:dyDescent="0.3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1"/>
    </row>
    <row r="26" spans="1:14" ht="15.75" thickBot="1" x14ac:dyDescent="0.3">
      <c r="A26" s="303" t="s">
        <v>0</v>
      </c>
      <c r="B26" s="309" t="s">
        <v>1</v>
      </c>
      <c r="C26" s="315" t="s">
        <v>90</v>
      </c>
      <c r="D26" s="316"/>
      <c r="E26" s="316"/>
      <c r="F26" s="316"/>
      <c r="G26" s="317"/>
      <c r="H26" s="313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4"/>
      <c r="B27" s="310"/>
      <c r="C27" s="279" t="s">
        <v>11</v>
      </c>
      <c r="D27" s="187" t="s">
        <v>32</v>
      </c>
      <c r="E27" s="279" t="s">
        <v>7</v>
      </c>
      <c r="F27" s="187" t="s">
        <v>9</v>
      </c>
      <c r="G27" s="279" t="s">
        <v>4</v>
      </c>
      <c r="H27" s="314"/>
      <c r="I27" s="1"/>
      <c r="J27" s="111"/>
      <c r="K27" s="293" t="s">
        <v>33</v>
      </c>
      <c r="L27" s="294"/>
      <c r="M27" s="164">
        <f>N22</f>
        <v>3035872</v>
      </c>
      <c r="N27" s="165">
        <f>M27/M29</f>
        <v>0.8424917939615546</v>
      </c>
    </row>
    <row r="28" spans="1:14" ht="15.75" thickBot="1" x14ac:dyDescent="0.3">
      <c r="A28" s="26">
        <v>19</v>
      </c>
      <c r="B28" s="188" t="s">
        <v>34</v>
      </c>
      <c r="C28" s="163">
        <v>234584</v>
      </c>
      <c r="D28" s="59">
        <v>182851</v>
      </c>
      <c r="E28" s="163">
        <v>102873</v>
      </c>
      <c r="F28" s="59">
        <v>35030</v>
      </c>
      <c r="G28" s="163">
        <v>12234</v>
      </c>
      <c r="H28" s="59">
        <f>SUM(C28:G28)</f>
        <v>567572</v>
      </c>
      <c r="I28" s="1"/>
      <c r="J28" s="111"/>
      <c r="K28" s="293" t="s">
        <v>34</v>
      </c>
      <c r="L28" s="294"/>
      <c r="M28" s="244">
        <f>H28</f>
        <v>567572</v>
      </c>
      <c r="N28" s="166">
        <f>M28/M29</f>
        <v>0.15750820603844545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1"/>
      <c r="K29" s="293" t="s">
        <v>3</v>
      </c>
      <c r="L29" s="294"/>
      <c r="M29" s="167">
        <f>M27+M28</f>
        <v>3603444</v>
      </c>
      <c r="N29" s="168">
        <f>M29/M29</f>
        <v>1</v>
      </c>
    </row>
    <row r="30" spans="1:14" ht="15.75" thickBot="1" x14ac:dyDescent="0.3">
      <c r="A30" s="297" t="s">
        <v>53</v>
      </c>
      <c r="B30" s="298"/>
      <c r="C30" s="27">
        <f>C28/H28</f>
        <v>0.4133114389011438</v>
      </c>
      <c r="D30" s="112">
        <f>D28/H28</f>
        <v>0.32216353167527645</v>
      </c>
      <c r="E30" s="27">
        <f>E28/H28</f>
        <v>0.18125101308732636</v>
      </c>
      <c r="F30" s="112">
        <f>F28/H28</f>
        <v>6.1719041813197269E-2</v>
      </c>
      <c r="G30" s="27">
        <f>G28/H28</f>
        <v>2.1554974523056106E-2</v>
      </c>
      <c r="H30" s="112">
        <f>H28/H28</f>
        <v>1</v>
      </c>
      <c r="I30" s="1"/>
      <c r="J30" s="1"/>
      <c r="K30" s="1"/>
      <c r="L30" s="1"/>
      <c r="M30" s="1"/>
      <c r="N30" s="1"/>
    </row>
  </sheetData>
  <mergeCells count="14">
    <mergeCell ref="C26:G26"/>
    <mergeCell ref="N2:N3"/>
    <mergeCell ref="A30:B30"/>
    <mergeCell ref="K28:L28"/>
    <mergeCell ref="C1:I1"/>
    <mergeCell ref="A2:A3"/>
    <mergeCell ref="B2:B3"/>
    <mergeCell ref="C2:M2"/>
    <mergeCell ref="A24:B24"/>
    <mergeCell ref="A26:A27"/>
    <mergeCell ref="B26:B27"/>
    <mergeCell ref="K27:L27"/>
    <mergeCell ref="K29:L29"/>
    <mergeCell ref="H26:H27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/>
  </sheetViews>
  <sheetFormatPr defaultRowHeight="15" x14ac:dyDescent="0.25"/>
  <cols>
    <col min="1" max="1" width="4.7109375" customWidth="1"/>
    <col min="2" max="2" width="20.28515625" customWidth="1"/>
    <col min="14" max="14" width="11.7109375" customWidth="1"/>
  </cols>
  <sheetData>
    <row r="1" spans="1:14" x14ac:dyDescent="0.25">
      <c r="A1" s="17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384" t="s">
        <v>113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6"/>
      <c r="M2" s="1"/>
      <c r="N2" s="1"/>
    </row>
    <row r="3" spans="1:14" ht="15.75" thickBot="1" x14ac:dyDescent="0.3">
      <c r="A3" s="31"/>
      <c r="B3" s="324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1"/>
      <c r="N3" s="243" t="s">
        <v>91</v>
      </c>
    </row>
    <row r="4" spans="1:14" ht="15.75" thickBot="1" x14ac:dyDescent="0.3">
      <c r="A4" s="327" t="s">
        <v>0</v>
      </c>
      <c r="B4" s="391" t="s">
        <v>89</v>
      </c>
      <c r="C4" s="344" t="s">
        <v>2</v>
      </c>
      <c r="D4" s="344"/>
      <c r="E4" s="344"/>
      <c r="F4" s="344"/>
      <c r="G4" s="344"/>
      <c r="H4" s="344"/>
      <c r="I4" s="344"/>
      <c r="J4" s="344"/>
      <c r="K4" s="344"/>
      <c r="L4" s="344"/>
      <c r="M4" s="393"/>
      <c r="N4" s="407" t="s">
        <v>3</v>
      </c>
    </row>
    <row r="5" spans="1:14" ht="15.75" thickBot="1" x14ac:dyDescent="0.3">
      <c r="A5" s="328"/>
      <c r="B5" s="392"/>
      <c r="C5" s="161" t="s">
        <v>69</v>
      </c>
      <c r="D5" s="160" t="s">
        <v>4</v>
      </c>
      <c r="E5" s="159" t="s">
        <v>5</v>
      </c>
      <c r="F5" s="160" t="s">
        <v>6</v>
      </c>
      <c r="G5" s="159" t="s">
        <v>7</v>
      </c>
      <c r="H5" s="160" t="s">
        <v>8</v>
      </c>
      <c r="I5" s="159" t="s">
        <v>93</v>
      </c>
      <c r="J5" s="160" t="s">
        <v>9</v>
      </c>
      <c r="K5" s="162" t="s">
        <v>10</v>
      </c>
      <c r="L5" s="160" t="s">
        <v>95</v>
      </c>
      <c r="M5" s="158" t="s">
        <v>11</v>
      </c>
      <c r="N5" s="408"/>
    </row>
    <row r="6" spans="1:14" ht="37.5" customHeight="1" x14ac:dyDescent="0.25">
      <c r="A6" s="36">
        <v>1</v>
      </c>
      <c r="B6" s="84" t="s">
        <v>59</v>
      </c>
      <c r="C6" s="92">
        <v>196323</v>
      </c>
      <c r="D6" s="93">
        <v>443399</v>
      </c>
      <c r="E6" s="85">
        <v>151571</v>
      </c>
      <c r="F6" s="93">
        <v>299661</v>
      </c>
      <c r="G6" s="85">
        <v>176335</v>
      </c>
      <c r="H6" s="93">
        <v>247482</v>
      </c>
      <c r="I6" s="85">
        <v>87687</v>
      </c>
      <c r="J6" s="93">
        <v>231148</v>
      </c>
      <c r="K6" s="102">
        <v>234115</v>
      </c>
      <c r="L6" s="93">
        <v>142274</v>
      </c>
      <c r="M6" s="94">
        <v>84051</v>
      </c>
      <c r="N6" s="130">
        <f>SUM(C6:M6)</f>
        <v>2294046</v>
      </c>
    </row>
    <row r="7" spans="1:14" ht="37.5" customHeight="1" thickBot="1" x14ac:dyDescent="0.3">
      <c r="A7" s="114">
        <v>2</v>
      </c>
      <c r="B7" s="115" t="s">
        <v>60</v>
      </c>
      <c r="C7" s="116">
        <v>147655</v>
      </c>
      <c r="D7" s="117">
        <v>217533</v>
      </c>
      <c r="E7" s="118">
        <v>123239</v>
      </c>
      <c r="F7" s="117">
        <v>143984</v>
      </c>
      <c r="G7" s="118">
        <v>178060</v>
      </c>
      <c r="H7" s="117">
        <v>118986</v>
      </c>
      <c r="I7" s="118">
        <v>63123</v>
      </c>
      <c r="J7" s="117">
        <v>110888</v>
      </c>
      <c r="K7" s="118">
        <v>178461</v>
      </c>
      <c r="L7" s="117">
        <v>85860</v>
      </c>
      <c r="M7" s="119">
        <v>83131</v>
      </c>
      <c r="N7" s="131">
        <f>SUM(C7:M7)</f>
        <v>1450920</v>
      </c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 thickBot="1" x14ac:dyDescent="0.3">
      <c r="A10" s="327" t="s">
        <v>0</v>
      </c>
      <c r="B10" s="391" t="s">
        <v>89</v>
      </c>
      <c r="C10" s="396" t="s">
        <v>90</v>
      </c>
      <c r="D10" s="397"/>
      <c r="E10" s="397"/>
      <c r="F10" s="397"/>
      <c r="G10" s="398"/>
      <c r="H10" s="394" t="s">
        <v>3</v>
      </c>
      <c r="I10" s="1"/>
      <c r="J10" s="401" t="s">
        <v>81</v>
      </c>
      <c r="K10" s="402"/>
      <c r="L10" s="399" t="s">
        <v>2</v>
      </c>
      <c r="M10" s="405" t="s">
        <v>90</v>
      </c>
      <c r="N10" s="399" t="s">
        <v>3</v>
      </c>
    </row>
    <row r="11" spans="1:14" ht="15.75" thickBot="1" x14ac:dyDescent="0.3">
      <c r="A11" s="328"/>
      <c r="B11" s="392"/>
      <c r="C11" s="280" t="s">
        <v>11</v>
      </c>
      <c r="D11" s="281" t="s">
        <v>32</v>
      </c>
      <c r="E11" s="282" t="s">
        <v>7</v>
      </c>
      <c r="F11" s="283" t="s">
        <v>9</v>
      </c>
      <c r="G11" s="159" t="s">
        <v>4</v>
      </c>
      <c r="H11" s="395"/>
      <c r="I11" s="1"/>
      <c r="J11" s="403"/>
      <c r="K11" s="404"/>
      <c r="L11" s="400"/>
      <c r="M11" s="406"/>
      <c r="N11" s="400"/>
    </row>
    <row r="12" spans="1:14" ht="37.5" customHeight="1" thickBot="1" x14ac:dyDescent="0.3">
      <c r="A12" s="132">
        <v>1</v>
      </c>
      <c r="B12" s="84" t="s">
        <v>59</v>
      </c>
      <c r="C12" s="133">
        <v>3359</v>
      </c>
      <c r="D12" s="134">
        <v>30070</v>
      </c>
      <c r="E12" s="135">
        <v>4005</v>
      </c>
      <c r="F12" s="134">
        <v>363</v>
      </c>
      <c r="G12" s="136">
        <v>0</v>
      </c>
      <c r="H12" s="292">
        <f>SUM(C12:G12)</f>
        <v>37797</v>
      </c>
      <c r="I12" s="1"/>
      <c r="J12" s="387" t="s">
        <v>59</v>
      </c>
      <c r="K12" s="388"/>
      <c r="L12" s="141">
        <f>N6</f>
        <v>2294046</v>
      </c>
      <c r="M12" s="155">
        <f>H12</f>
        <v>37797</v>
      </c>
      <c r="N12" s="156">
        <f>SUM(L12:M12)</f>
        <v>2331843</v>
      </c>
    </row>
    <row r="13" spans="1:14" ht="37.5" customHeight="1" thickBot="1" x14ac:dyDescent="0.3">
      <c r="A13" s="114">
        <v>2</v>
      </c>
      <c r="B13" s="115" t="s">
        <v>60</v>
      </c>
      <c r="C13" s="137">
        <v>3108</v>
      </c>
      <c r="D13" s="138">
        <v>21736</v>
      </c>
      <c r="E13" s="139">
        <v>6872</v>
      </c>
      <c r="F13" s="138">
        <v>75</v>
      </c>
      <c r="G13" s="140">
        <v>0</v>
      </c>
      <c r="H13" s="131">
        <f>SUM(C13:G13)</f>
        <v>31791</v>
      </c>
      <c r="I13" s="1"/>
      <c r="J13" s="389" t="s">
        <v>60</v>
      </c>
      <c r="K13" s="390"/>
      <c r="L13" s="142">
        <f>N7</f>
        <v>1450920</v>
      </c>
      <c r="M13" s="155">
        <f>H13</f>
        <v>31791</v>
      </c>
      <c r="N13" s="157">
        <f>SUM(L13:M13)</f>
        <v>1482711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mergeCells count="16">
    <mergeCell ref="N10:N11"/>
    <mergeCell ref="J10:K11"/>
    <mergeCell ref="L10:L11"/>
    <mergeCell ref="M10:M11"/>
    <mergeCell ref="N4:N5"/>
    <mergeCell ref="A2:L2"/>
    <mergeCell ref="J12:K12"/>
    <mergeCell ref="J13:K13"/>
    <mergeCell ref="B10:B11"/>
    <mergeCell ref="A10:A11"/>
    <mergeCell ref="B3:L3"/>
    <mergeCell ref="A4:A5"/>
    <mergeCell ref="B4:B5"/>
    <mergeCell ref="C4:M4"/>
    <mergeCell ref="H10:H11"/>
    <mergeCell ref="C10:G10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/>
  </sheetViews>
  <sheetFormatPr defaultRowHeight="15" x14ac:dyDescent="0.25"/>
  <cols>
    <col min="1" max="1" width="25.7109375" customWidth="1"/>
    <col min="13" max="13" width="9.5703125" bestFit="1" customWidth="1"/>
  </cols>
  <sheetData>
    <row r="1" spans="1:13" ht="11.25" customHeight="1" thickBot="1" x14ac:dyDescent="0.3">
      <c r="A1" s="176"/>
      <c r="B1" s="176"/>
      <c r="C1" s="251" t="s">
        <v>114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15.75" thickBot="1" x14ac:dyDescent="0.3">
      <c r="A2" s="106"/>
      <c r="B2" s="107" t="s">
        <v>69</v>
      </c>
      <c r="C2" s="89" t="s">
        <v>4</v>
      </c>
      <c r="D2" s="90" t="s">
        <v>5</v>
      </c>
      <c r="E2" s="89" t="s">
        <v>6</v>
      </c>
      <c r="F2" s="90" t="s">
        <v>7</v>
      </c>
      <c r="G2" s="89" t="s">
        <v>8</v>
      </c>
      <c r="H2" s="89" t="s">
        <v>93</v>
      </c>
      <c r="I2" s="89" t="s">
        <v>9</v>
      </c>
      <c r="J2" s="90" t="s">
        <v>10</v>
      </c>
      <c r="K2" s="89" t="s">
        <v>95</v>
      </c>
      <c r="L2" s="88" t="s">
        <v>11</v>
      </c>
      <c r="M2" s="89" t="s">
        <v>3</v>
      </c>
    </row>
    <row r="3" spans="1:13" x14ac:dyDescent="0.25">
      <c r="A3" s="183" t="s">
        <v>70</v>
      </c>
      <c r="B3" s="103"/>
      <c r="C3" s="103"/>
      <c r="D3" s="104"/>
      <c r="E3" s="103"/>
      <c r="F3" s="104"/>
      <c r="G3" s="103"/>
      <c r="H3" s="103"/>
      <c r="I3" s="103"/>
      <c r="J3" s="104"/>
      <c r="K3" s="103"/>
      <c r="L3" s="104"/>
      <c r="M3" s="103"/>
    </row>
    <row r="4" spans="1:13" x14ac:dyDescent="0.25">
      <c r="A4" s="184" t="s">
        <v>76</v>
      </c>
      <c r="B4" s="228">
        <v>7256</v>
      </c>
      <c r="C4" s="228">
        <v>58168</v>
      </c>
      <c r="D4" s="229">
        <v>35651</v>
      </c>
      <c r="E4" s="228">
        <v>37916</v>
      </c>
      <c r="F4" s="229">
        <v>34254</v>
      </c>
      <c r="G4" s="228">
        <v>56641</v>
      </c>
      <c r="H4" s="184">
        <v>334</v>
      </c>
      <c r="I4" s="228">
        <v>22638</v>
      </c>
      <c r="J4" s="229">
        <v>38855</v>
      </c>
      <c r="K4" s="228">
        <v>17499</v>
      </c>
      <c r="L4" s="229">
        <v>25591</v>
      </c>
      <c r="M4" s="228">
        <f>SUM(B4:L4)</f>
        <v>334803</v>
      </c>
    </row>
    <row r="5" spans="1:13" x14ac:dyDescent="0.25">
      <c r="A5" s="184" t="s">
        <v>77</v>
      </c>
      <c r="B5" s="228">
        <v>117130</v>
      </c>
      <c r="C5" s="228">
        <v>559894</v>
      </c>
      <c r="D5" s="229">
        <v>203182</v>
      </c>
      <c r="E5" s="228">
        <v>261879</v>
      </c>
      <c r="F5" s="229">
        <v>191513</v>
      </c>
      <c r="G5" s="228">
        <v>428401</v>
      </c>
      <c r="H5" s="228">
        <v>3667</v>
      </c>
      <c r="I5" s="228">
        <v>149635</v>
      </c>
      <c r="J5" s="229">
        <v>211719</v>
      </c>
      <c r="K5" s="228">
        <v>107430</v>
      </c>
      <c r="L5" s="229">
        <v>123705</v>
      </c>
      <c r="M5" s="258">
        <f>SUM(B5:L5)</f>
        <v>2358155</v>
      </c>
    </row>
    <row r="6" spans="1:13" x14ac:dyDescent="0.25">
      <c r="A6" s="184" t="s">
        <v>58</v>
      </c>
      <c r="B6" s="184">
        <v>0</v>
      </c>
      <c r="C6" s="184">
        <v>0</v>
      </c>
      <c r="D6" s="230">
        <v>0</v>
      </c>
      <c r="E6" s="184">
        <v>0</v>
      </c>
      <c r="F6" s="230">
        <v>0</v>
      </c>
      <c r="G6" s="184">
        <v>0</v>
      </c>
      <c r="H6" s="184">
        <v>0</v>
      </c>
      <c r="I6" s="184">
        <v>0</v>
      </c>
      <c r="J6" s="230">
        <v>0</v>
      </c>
      <c r="K6" s="184">
        <v>0</v>
      </c>
      <c r="L6" s="230">
        <v>0</v>
      </c>
      <c r="M6" s="184">
        <f>SUM(B6:L6)</f>
        <v>0</v>
      </c>
    </row>
    <row r="7" spans="1:13" x14ac:dyDescent="0.25">
      <c r="A7" s="183" t="s">
        <v>71</v>
      </c>
      <c r="B7" s="103"/>
      <c r="C7" s="103"/>
      <c r="D7" s="104"/>
      <c r="E7" s="103"/>
      <c r="F7" s="104"/>
      <c r="G7" s="103"/>
      <c r="H7" s="103"/>
      <c r="I7" s="103"/>
      <c r="J7" s="104"/>
      <c r="K7" s="103"/>
      <c r="L7" s="104"/>
      <c r="M7" s="103"/>
    </row>
    <row r="8" spans="1:13" x14ac:dyDescent="0.25">
      <c r="A8" s="184" t="s">
        <v>76</v>
      </c>
      <c r="B8" s="228">
        <v>8079</v>
      </c>
      <c r="C8" s="228">
        <v>24664</v>
      </c>
      <c r="D8" s="229">
        <v>13444</v>
      </c>
      <c r="E8" s="228">
        <v>9342</v>
      </c>
      <c r="F8" s="229">
        <v>10320</v>
      </c>
      <c r="G8" s="228">
        <v>16231</v>
      </c>
      <c r="H8" s="228">
        <v>11894</v>
      </c>
      <c r="I8" s="228">
        <v>8347</v>
      </c>
      <c r="J8" s="229">
        <v>11557</v>
      </c>
      <c r="K8" s="228">
        <v>6784</v>
      </c>
      <c r="L8" s="229">
        <v>13117</v>
      </c>
      <c r="M8" s="228">
        <f>SUM(B8:L8)</f>
        <v>133779</v>
      </c>
    </row>
    <row r="9" spans="1:13" x14ac:dyDescent="0.25">
      <c r="A9" s="184" t="s">
        <v>77</v>
      </c>
      <c r="B9" s="228">
        <v>108722</v>
      </c>
      <c r="C9" s="228">
        <v>172038</v>
      </c>
      <c r="D9" s="229">
        <v>96867</v>
      </c>
      <c r="E9" s="228">
        <v>48185</v>
      </c>
      <c r="F9" s="229">
        <v>59823</v>
      </c>
      <c r="G9" s="228">
        <v>92914</v>
      </c>
      <c r="H9" s="228">
        <v>60522</v>
      </c>
      <c r="I9" s="228">
        <v>102416</v>
      </c>
      <c r="J9" s="229">
        <v>66435</v>
      </c>
      <c r="K9" s="228">
        <v>50821</v>
      </c>
      <c r="L9" s="229">
        <v>69268</v>
      </c>
      <c r="M9" s="258">
        <f>SUM(B9:L9)</f>
        <v>928011</v>
      </c>
    </row>
    <row r="10" spans="1:13" x14ac:dyDescent="0.25">
      <c r="A10" s="184" t="s">
        <v>58</v>
      </c>
      <c r="B10" s="228">
        <v>21932</v>
      </c>
      <c r="C10" s="228">
        <v>37799</v>
      </c>
      <c r="D10" s="229">
        <v>21028</v>
      </c>
      <c r="E10" s="228">
        <v>8960</v>
      </c>
      <c r="F10" s="229">
        <v>16200</v>
      </c>
      <c r="G10" s="228">
        <v>24102</v>
      </c>
      <c r="H10" s="228">
        <v>22254</v>
      </c>
      <c r="I10" s="228">
        <v>20007</v>
      </c>
      <c r="J10" s="229">
        <v>20016</v>
      </c>
      <c r="K10" s="228">
        <v>11179</v>
      </c>
      <c r="L10" s="229">
        <v>17608</v>
      </c>
      <c r="M10" s="228">
        <f>SUM(B10:L10)</f>
        <v>221085</v>
      </c>
    </row>
    <row r="11" spans="1:13" x14ac:dyDescent="0.25">
      <c r="A11" s="183" t="s">
        <v>72</v>
      </c>
      <c r="B11" s="103"/>
      <c r="C11" s="103"/>
      <c r="D11" s="104"/>
      <c r="E11" s="103"/>
      <c r="F11" s="104"/>
      <c r="G11" s="103"/>
      <c r="H11" s="103"/>
      <c r="I11" s="103"/>
      <c r="J11" s="104"/>
      <c r="K11" s="103"/>
      <c r="L11" s="104"/>
      <c r="M11" s="103"/>
    </row>
    <row r="12" spans="1:13" x14ac:dyDescent="0.25">
      <c r="A12" s="184" t="s">
        <v>76</v>
      </c>
      <c r="B12" s="228">
        <v>22638</v>
      </c>
      <c r="C12" s="228">
        <v>0</v>
      </c>
      <c r="D12" s="230">
        <v>95</v>
      </c>
      <c r="E12" s="228">
        <v>29133</v>
      </c>
      <c r="F12" s="230">
        <v>28</v>
      </c>
      <c r="G12" s="184">
        <v>0</v>
      </c>
      <c r="H12" s="184">
        <v>0</v>
      </c>
      <c r="I12" s="228">
        <v>13966</v>
      </c>
      <c r="J12" s="269">
        <v>1435</v>
      </c>
      <c r="K12" s="184">
        <v>0</v>
      </c>
      <c r="L12" s="230">
        <v>0</v>
      </c>
      <c r="M12" s="228">
        <f>SUM(B12:L12)</f>
        <v>67295</v>
      </c>
    </row>
    <row r="13" spans="1:13" x14ac:dyDescent="0.25">
      <c r="A13" s="184" t="s">
        <v>77</v>
      </c>
      <c r="B13" s="228">
        <v>313262</v>
      </c>
      <c r="C13" s="228">
        <v>0</v>
      </c>
      <c r="D13" s="229">
        <v>446</v>
      </c>
      <c r="E13" s="228">
        <v>30134</v>
      </c>
      <c r="F13" s="229">
        <v>872</v>
      </c>
      <c r="G13" s="184">
        <v>0</v>
      </c>
      <c r="H13" s="184">
        <v>0</v>
      </c>
      <c r="I13" s="228">
        <v>63122</v>
      </c>
      <c r="J13" s="229">
        <v>6646</v>
      </c>
      <c r="K13" s="184">
        <v>0</v>
      </c>
      <c r="L13" s="230">
        <v>0</v>
      </c>
      <c r="M13" s="258">
        <f>SUM(B13:L13)</f>
        <v>414482</v>
      </c>
    </row>
    <row r="14" spans="1:13" x14ac:dyDescent="0.25">
      <c r="A14" s="184" t="s">
        <v>58</v>
      </c>
      <c r="B14" s="228">
        <v>37075</v>
      </c>
      <c r="C14" s="228">
        <v>0</v>
      </c>
      <c r="D14" s="229">
        <v>0</v>
      </c>
      <c r="E14" s="228">
        <v>6096</v>
      </c>
      <c r="F14" s="230">
        <v>61</v>
      </c>
      <c r="G14" s="184">
        <v>0</v>
      </c>
      <c r="H14" s="184">
        <v>0</v>
      </c>
      <c r="I14" s="228">
        <v>19416</v>
      </c>
      <c r="J14" s="229">
        <v>2454</v>
      </c>
      <c r="K14" s="184">
        <v>0</v>
      </c>
      <c r="L14" s="230">
        <v>0</v>
      </c>
      <c r="M14" s="228">
        <f>SUM(B14:L14)</f>
        <v>65102</v>
      </c>
    </row>
    <row r="15" spans="1:13" x14ac:dyDescent="0.25">
      <c r="A15" s="183" t="s">
        <v>73</v>
      </c>
      <c r="B15" s="103"/>
      <c r="C15" s="103"/>
      <c r="D15" s="104"/>
      <c r="E15" s="103"/>
      <c r="F15" s="104"/>
      <c r="G15" s="103"/>
      <c r="H15" s="103"/>
      <c r="I15" s="103"/>
      <c r="J15" s="104"/>
      <c r="K15" s="103"/>
      <c r="L15" s="104"/>
      <c r="M15" s="103"/>
    </row>
    <row r="16" spans="1:13" x14ac:dyDescent="0.25">
      <c r="A16" s="184" t="s">
        <v>76</v>
      </c>
      <c r="B16" s="228">
        <v>2728</v>
      </c>
      <c r="C16" s="228">
        <v>3193</v>
      </c>
      <c r="D16" s="229">
        <v>649</v>
      </c>
      <c r="E16" s="228">
        <v>4887</v>
      </c>
      <c r="F16" s="229">
        <v>1157</v>
      </c>
      <c r="G16" s="228">
        <v>12429</v>
      </c>
      <c r="H16" s="228">
        <v>5669</v>
      </c>
      <c r="I16" s="228">
        <v>5046</v>
      </c>
      <c r="J16" s="229">
        <v>1013</v>
      </c>
      <c r="K16" s="228">
        <v>3488</v>
      </c>
      <c r="L16" s="229">
        <v>1215</v>
      </c>
      <c r="M16" s="228">
        <f>SUM(B16:L16)</f>
        <v>41474</v>
      </c>
    </row>
    <row r="17" spans="1:13" x14ac:dyDescent="0.25">
      <c r="A17" s="184" t="s">
        <v>77</v>
      </c>
      <c r="B17" s="228">
        <v>1103</v>
      </c>
      <c r="C17" s="228">
        <v>1391</v>
      </c>
      <c r="D17" s="229">
        <v>259</v>
      </c>
      <c r="E17" s="228">
        <v>1956</v>
      </c>
      <c r="F17" s="229">
        <v>487</v>
      </c>
      <c r="G17" s="228">
        <v>4627</v>
      </c>
      <c r="H17" s="228">
        <v>1284</v>
      </c>
      <c r="I17" s="228">
        <v>1486</v>
      </c>
      <c r="J17" s="229">
        <v>819</v>
      </c>
      <c r="K17" s="228">
        <v>861</v>
      </c>
      <c r="L17" s="229">
        <v>736</v>
      </c>
      <c r="M17" s="258">
        <f>SUM(B17:L17)</f>
        <v>15009</v>
      </c>
    </row>
    <row r="18" spans="1:13" x14ac:dyDescent="0.25">
      <c r="A18" s="184" t="s">
        <v>58</v>
      </c>
      <c r="B18" s="228">
        <v>353</v>
      </c>
      <c r="C18" s="184">
        <v>293</v>
      </c>
      <c r="D18" s="230">
        <v>50</v>
      </c>
      <c r="E18" s="228">
        <v>419</v>
      </c>
      <c r="F18" s="230">
        <v>159</v>
      </c>
      <c r="G18" s="228">
        <v>1350</v>
      </c>
      <c r="H18" s="184">
        <v>461</v>
      </c>
      <c r="I18" s="184">
        <v>0</v>
      </c>
      <c r="J18" s="230">
        <v>126</v>
      </c>
      <c r="K18" s="184">
        <v>325</v>
      </c>
      <c r="L18" s="230">
        <v>189</v>
      </c>
      <c r="M18" s="228">
        <f>SUM(B18:L18)</f>
        <v>3725</v>
      </c>
    </row>
    <row r="19" spans="1:13" x14ac:dyDescent="0.25">
      <c r="A19" s="183" t="s">
        <v>74</v>
      </c>
      <c r="B19" s="103"/>
      <c r="C19" s="103"/>
      <c r="D19" s="104"/>
      <c r="E19" s="103"/>
      <c r="F19" s="104"/>
      <c r="G19" s="103"/>
      <c r="H19" s="103"/>
      <c r="I19" s="103"/>
      <c r="J19" s="104"/>
      <c r="K19" s="103"/>
      <c r="L19" s="104"/>
      <c r="M19" s="103"/>
    </row>
    <row r="20" spans="1:13" x14ac:dyDescent="0.25">
      <c r="A20" s="184" t="s">
        <v>76</v>
      </c>
      <c r="B20" s="184">
        <v>0</v>
      </c>
      <c r="C20" s="184">
        <v>0</v>
      </c>
      <c r="D20" s="230">
        <v>304</v>
      </c>
      <c r="E20" s="184">
        <v>0</v>
      </c>
      <c r="F20" s="230">
        <v>0</v>
      </c>
      <c r="G20" s="184">
        <v>0</v>
      </c>
      <c r="H20" s="184">
        <v>0</v>
      </c>
      <c r="I20" s="184">
        <v>0</v>
      </c>
      <c r="J20" s="230">
        <v>0</v>
      </c>
      <c r="K20" s="228">
        <v>0</v>
      </c>
      <c r="L20" s="105">
        <v>0</v>
      </c>
      <c r="M20" s="184">
        <f>SUM(B20:L20)</f>
        <v>304</v>
      </c>
    </row>
    <row r="21" spans="1:13" x14ac:dyDescent="0.25">
      <c r="A21" s="184" t="s">
        <v>77</v>
      </c>
      <c r="B21" s="184">
        <v>0</v>
      </c>
      <c r="C21" s="184">
        <v>0</v>
      </c>
      <c r="D21" s="229">
        <v>3515</v>
      </c>
      <c r="E21" s="184">
        <v>0</v>
      </c>
      <c r="F21" s="230">
        <v>0</v>
      </c>
      <c r="G21" s="184">
        <v>0</v>
      </c>
      <c r="H21" s="184">
        <v>0</v>
      </c>
      <c r="I21" s="184">
        <v>0</v>
      </c>
      <c r="J21" s="230">
        <v>0</v>
      </c>
      <c r="K21" s="184">
        <v>0</v>
      </c>
      <c r="L21" s="105">
        <v>0</v>
      </c>
      <c r="M21" s="258">
        <f>SUM(B21:L21)</f>
        <v>3515</v>
      </c>
    </row>
    <row r="22" spans="1:13" ht="12.75" customHeight="1" x14ac:dyDescent="0.25">
      <c r="A22" s="184" t="s">
        <v>58</v>
      </c>
      <c r="B22" s="184">
        <v>0</v>
      </c>
      <c r="C22" s="184">
        <v>0</v>
      </c>
      <c r="D22" s="229">
        <v>527</v>
      </c>
      <c r="E22" s="184">
        <v>0</v>
      </c>
      <c r="F22" s="230">
        <v>0</v>
      </c>
      <c r="G22" s="184">
        <v>0</v>
      </c>
      <c r="H22" s="184">
        <v>0</v>
      </c>
      <c r="I22" s="184">
        <v>0</v>
      </c>
      <c r="J22" s="230">
        <v>0</v>
      </c>
      <c r="K22" s="184">
        <v>0</v>
      </c>
      <c r="L22" s="105">
        <v>0</v>
      </c>
      <c r="M22" s="228">
        <f>SUM(B22:L22)</f>
        <v>527</v>
      </c>
    </row>
    <row r="23" spans="1:13" x14ac:dyDescent="0.25">
      <c r="A23" s="183" t="s">
        <v>75</v>
      </c>
      <c r="B23" s="103"/>
      <c r="C23" s="103"/>
      <c r="D23" s="104"/>
      <c r="E23" s="103"/>
      <c r="F23" s="104"/>
      <c r="G23" s="103"/>
      <c r="H23" s="103"/>
      <c r="I23" s="103"/>
      <c r="J23" s="104"/>
      <c r="K23" s="103"/>
      <c r="L23" s="104"/>
      <c r="M23" s="103"/>
    </row>
    <row r="24" spans="1:13" x14ac:dyDescent="0.25">
      <c r="A24" s="184" t="s">
        <v>76</v>
      </c>
      <c r="B24" s="228">
        <v>1246</v>
      </c>
      <c r="C24" s="228">
        <v>446</v>
      </c>
      <c r="D24" s="230">
        <v>0</v>
      </c>
      <c r="E24" s="228">
        <v>350</v>
      </c>
      <c r="F24" s="230">
        <v>0</v>
      </c>
      <c r="G24" s="184">
        <v>126</v>
      </c>
      <c r="H24" s="184">
        <v>0</v>
      </c>
      <c r="I24" s="228">
        <v>1841</v>
      </c>
      <c r="J24" s="230">
        <v>436</v>
      </c>
      <c r="K24" s="184">
        <v>0</v>
      </c>
      <c r="L24" s="230">
        <v>342</v>
      </c>
      <c r="M24" s="228">
        <f>SUM(B24:L24)</f>
        <v>4787</v>
      </c>
    </row>
    <row r="25" spans="1:13" x14ac:dyDescent="0.25">
      <c r="A25" s="184" t="s">
        <v>77</v>
      </c>
      <c r="B25" s="228">
        <v>2287</v>
      </c>
      <c r="C25" s="228">
        <v>830</v>
      </c>
      <c r="D25" s="230">
        <v>0</v>
      </c>
      <c r="E25" s="228">
        <v>859</v>
      </c>
      <c r="F25" s="230">
        <v>0</v>
      </c>
      <c r="G25" s="184">
        <v>159</v>
      </c>
      <c r="H25" s="184">
        <v>0</v>
      </c>
      <c r="I25" s="228">
        <v>7275</v>
      </c>
      <c r="J25" s="229">
        <v>2309</v>
      </c>
      <c r="K25" s="184">
        <v>0</v>
      </c>
      <c r="L25" s="229">
        <v>535</v>
      </c>
      <c r="M25" s="258">
        <f>SUM(B25:L25)</f>
        <v>14254</v>
      </c>
    </row>
    <row r="26" spans="1:13" x14ac:dyDescent="0.25">
      <c r="A26" s="184" t="s">
        <v>58</v>
      </c>
      <c r="B26" s="228">
        <v>336</v>
      </c>
      <c r="C26" s="184">
        <v>0</v>
      </c>
      <c r="D26" s="230">
        <v>0</v>
      </c>
      <c r="E26" s="184">
        <v>164</v>
      </c>
      <c r="F26" s="230">
        <v>0</v>
      </c>
      <c r="G26" s="184">
        <v>22</v>
      </c>
      <c r="H26" s="184">
        <v>0</v>
      </c>
      <c r="I26" s="228">
        <v>651</v>
      </c>
      <c r="J26" s="230">
        <v>0</v>
      </c>
      <c r="K26" s="184">
        <v>0</v>
      </c>
      <c r="L26" s="230">
        <v>46</v>
      </c>
      <c r="M26" s="228">
        <f>SUM(B26:L26)</f>
        <v>1219</v>
      </c>
    </row>
    <row r="27" spans="1:13" x14ac:dyDescent="0.25">
      <c r="A27" s="183" t="s">
        <v>78</v>
      </c>
      <c r="B27" s="103"/>
      <c r="C27" s="103"/>
      <c r="D27" s="104"/>
      <c r="E27" s="103"/>
      <c r="F27" s="104"/>
      <c r="G27" s="103"/>
      <c r="H27" s="103"/>
      <c r="I27" s="103"/>
      <c r="J27" s="104"/>
      <c r="K27" s="103"/>
      <c r="L27" s="104"/>
      <c r="M27" s="103"/>
    </row>
    <row r="28" spans="1:13" x14ac:dyDescent="0.25">
      <c r="A28" s="184" t="s">
        <v>76</v>
      </c>
      <c r="B28" s="184">
        <v>0</v>
      </c>
      <c r="C28" s="228">
        <v>4195</v>
      </c>
      <c r="D28" s="229">
        <v>2148</v>
      </c>
      <c r="E28" s="228">
        <v>9949</v>
      </c>
      <c r="F28" s="229">
        <v>13838</v>
      </c>
      <c r="G28" s="228">
        <v>3524</v>
      </c>
      <c r="H28" s="228">
        <v>17977</v>
      </c>
      <c r="I28" s="228">
        <v>11776</v>
      </c>
      <c r="J28" s="229">
        <v>7046</v>
      </c>
      <c r="K28" s="228">
        <v>3146</v>
      </c>
      <c r="L28" s="229">
        <v>1440</v>
      </c>
      <c r="M28" s="228">
        <f>SUM(B28:L28)</f>
        <v>75039</v>
      </c>
    </row>
    <row r="29" spans="1:13" x14ac:dyDescent="0.25">
      <c r="A29" s="184" t="s">
        <v>77</v>
      </c>
      <c r="B29" s="184">
        <v>0</v>
      </c>
      <c r="C29" s="228">
        <v>25633</v>
      </c>
      <c r="D29" s="229">
        <v>6913</v>
      </c>
      <c r="E29" s="228">
        <v>52366</v>
      </c>
      <c r="F29" s="229">
        <v>118827</v>
      </c>
      <c r="G29" s="228">
        <v>16565</v>
      </c>
      <c r="H29" s="228">
        <v>91397</v>
      </c>
      <c r="I29" s="228">
        <v>63285</v>
      </c>
      <c r="J29" s="229">
        <v>35597</v>
      </c>
      <c r="K29" s="228">
        <v>18916</v>
      </c>
      <c r="L29" s="229">
        <v>6891</v>
      </c>
      <c r="M29" s="258">
        <f>SUM(B29:L29)</f>
        <v>436390</v>
      </c>
    </row>
    <row r="30" spans="1:13" x14ac:dyDescent="0.25">
      <c r="A30" s="184" t="s">
        <v>58</v>
      </c>
      <c r="B30" s="184">
        <v>0</v>
      </c>
      <c r="C30" s="228">
        <v>3763</v>
      </c>
      <c r="D30" s="229">
        <v>7168</v>
      </c>
      <c r="E30" s="228">
        <v>13165</v>
      </c>
      <c r="F30" s="229">
        <v>11959</v>
      </c>
      <c r="G30" s="228">
        <v>2916</v>
      </c>
      <c r="H30" s="228">
        <v>8495</v>
      </c>
      <c r="I30" s="228">
        <v>14199</v>
      </c>
      <c r="J30" s="229">
        <v>4642</v>
      </c>
      <c r="K30" s="228">
        <v>719</v>
      </c>
      <c r="L30" s="229">
        <v>3069</v>
      </c>
      <c r="M30" s="228">
        <f>SUM(B30:L30)</f>
        <v>70095</v>
      </c>
    </row>
    <row r="31" spans="1:13" ht="12" customHeight="1" x14ac:dyDescent="0.25">
      <c r="A31" s="183" t="s">
        <v>79</v>
      </c>
      <c r="B31" s="183"/>
      <c r="C31" s="103"/>
      <c r="D31" s="104"/>
      <c r="E31" s="103"/>
      <c r="F31" s="104"/>
      <c r="G31" s="103"/>
      <c r="H31" s="103"/>
      <c r="I31" s="103"/>
      <c r="J31" s="104"/>
      <c r="K31" s="103"/>
      <c r="L31" s="104"/>
      <c r="M31" s="103"/>
    </row>
    <row r="32" spans="1:13" x14ac:dyDescent="0.25">
      <c r="A32" s="184" t="s">
        <v>76</v>
      </c>
      <c r="B32" s="184">
        <v>0</v>
      </c>
      <c r="C32" s="184">
        <v>0</v>
      </c>
      <c r="D32" s="230">
        <v>0</v>
      </c>
      <c r="E32" s="228">
        <v>4100</v>
      </c>
      <c r="F32" s="230">
        <v>0</v>
      </c>
      <c r="G32" s="228">
        <v>1492</v>
      </c>
      <c r="H32" s="184">
        <v>0</v>
      </c>
      <c r="I32" s="184">
        <v>0</v>
      </c>
      <c r="J32" s="229">
        <v>0</v>
      </c>
      <c r="K32" s="184">
        <v>0</v>
      </c>
      <c r="L32" s="230">
        <v>71</v>
      </c>
      <c r="M32" s="228">
        <f>SUM(B32:L32)</f>
        <v>5663</v>
      </c>
    </row>
    <row r="33" spans="1:13" ht="12.75" customHeight="1" x14ac:dyDescent="0.25">
      <c r="A33" s="184" t="s">
        <v>77</v>
      </c>
      <c r="B33" s="184">
        <v>0</v>
      </c>
      <c r="C33" s="184">
        <v>0</v>
      </c>
      <c r="D33" s="230">
        <v>0</v>
      </c>
      <c r="E33" s="228">
        <v>3292</v>
      </c>
      <c r="F33" s="230">
        <v>0</v>
      </c>
      <c r="G33" s="228">
        <v>2731</v>
      </c>
      <c r="H33" s="184">
        <v>0</v>
      </c>
      <c r="I33" s="228">
        <v>0</v>
      </c>
      <c r="J33" s="229">
        <v>0</v>
      </c>
      <c r="K33" s="184">
        <v>0</v>
      </c>
      <c r="L33" s="229">
        <v>1235</v>
      </c>
      <c r="M33" s="258">
        <f>SUM(B33:L33)</f>
        <v>7258</v>
      </c>
    </row>
    <row r="34" spans="1:13" ht="15.75" thickBot="1" x14ac:dyDescent="0.3">
      <c r="A34" s="185" t="s">
        <v>58</v>
      </c>
      <c r="B34" s="185">
        <v>0</v>
      </c>
      <c r="C34" s="185">
        <v>0</v>
      </c>
      <c r="D34" s="231">
        <v>0</v>
      </c>
      <c r="E34" s="262">
        <v>743</v>
      </c>
      <c r="F34" s="231">
        <v>0</v>
      </c>
      <c r="G34" s="185">
        <v>324</v>
      </c>
      <c r="H34" s="185">
        <v>0</v>
      </c>
      <c r="I34" s="185">
        <v>0</v>
      </c>
      <c r="J34" s="231">
        <v>0</v>
      </c>
      <c r="K34" s="185">
        <v>0</v>
      </c>
      <c r="L34" s="231">
        <v>175</v>
      </c>
      <c r="M34" s="167">
        <f>SUM(B34:L34)</f>
        <v>1242</v>
      </c>
    </row>
  </sheetData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/>
  </sheetViews>
  <sheetFormatPr defaultRowHeight="15" x14ac:dyDescent="0.25"/>
  <cols>
    <col min="1" max="1" width="7" customWidth="1"/>
    <col min="2" max="2" width="16.5703125" customWidth="1"/>
    <col min="3" max="3" width="13.42578125" customWidth="1"/>
    <col min="4" max="4" width="11.28515625" customWidth="1"/>
    <col min="5" max="6" width="14.28515625" customWidth="1"/>
    <col min="7" max="7" width="12.28515625" customWidth="1"/>
    <col min="8" max="8" width="12.42578125" customWidth="1"/>
    <col min="9" max="10" width="11.42578125" customWidth="1"/>
    <col min="11" max="11" width="11.140625" customWidth="1"/>
  </cols>
  <sheetData>
    <row r="1" spans="1:11" x14ac:dyDescent="0.25">
      <c r="A1" s="268"/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x14ac:dyDescent="0.25">
      <c r="A2" s="268"/>
      <c r="B2" s="412" t="s">
        <v>115</v>
      </c>
      <c r="C2" s="412"/>
      <c r="D2" s="412"/>
      <c r="E2" s="412"/>
      <c r="F2" s="412"/>
      <c r="G2" s="413"/>
      <c r="H2" s="413"/>
      <c r="I2" s="128"/>
      <c r="J2" s="128"/>
      <c r="K2" s="128"/>
    </row>
    <row r="3" spans="1:11" ht="15.75" thickBot="1" x14ac:dyDescent="0.3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43" t="s">
        <v>92</v>
      </c>
    </row>
    <row r="4" spans="1:11" ht="15.75" thickBot="1" x14ac:dyDescent="0.3">
      <c r="A4" s="313" t="s">
        <v>82</v>
      </c>
      <c r="B4" s="313" t="s">
        <v>57</v>
      </c>
      <c r="C4" s="313" t="s">
        <v>83</v>
      </c>
      <c r="D4" s="313" t="s">
        <v>84</v>
      </c>
      <c r="E4" s="414" t="s">
        <v>85</v>
      </c>
      <c r="F4" s="415"/>
      <c r="G4" s="416"/>
      <c r="H4" s="313" t="s">
        <v>86</v>
      </c>
      <c r="I4" s="313" t="s">
        <v>80</v>
      </c>
      <c r="J4" s="313" t="s">
        <v>87</v>
      </c>
      <c r="K4" s="313" t="s">
        <v>3</v>
      </c>
    </row>
    <row r="5" spans="1:11" ht="47.25" customHeight="1" thickBot="1" x14ac:dyDescent="0.3">
      <c r="A5" s="411"/>
      <c r="B5" s="411"/>
      <c r="C5" s="411"/>
      <c r="D5" s="411"/>
      <c r="E5" s="121" t="s">
        <v>59</v>
      </c>
      <c r="F5" s="121" t="s">
        <v>60</v>
      </c>
      <c r="G5" s="121" t="s">
        <v>88</v>
      </c>
      <c r="H5" s="411"/>
      <c r="I5" s="411"/>
      <c r="J5" s="411"/>
      <c r="K5" s="411"/>
    </row>
    <row r="6" spans="1:11" ht="15.75" thickBot="1" x14ac:dyDescent="0.3">
      <c r="A6" s="129"/>
      <c r="B6" s="122" t="s">
        <v>55</v>
      </c>
      <c r="C6" s="123">
        <f t="shared" ref="C6:K6" si="0">SUM(C7:C17)</f>
        <v>3731844</v>
      </c>
      <c r="D6" s="78">
        <f t="shared" si="0"/>
        <v>49294</v>
      </c>
      <c r="E6" s="199">
        <f t="shared" si="0"/>
        <v>2294046</v>
      </c>
      <c r="F6" s="199">
        <f t="shared" si="0"/>
        <v>1450920</v>
      </c>
      <c r="G6" s="288">
        <f t="shared" si="0"/>
        <v>3835520</v>
      </c>
      <c r="H6" s="78">
        <f t="shared" si="0"/>
        <v>0</v>
      </c>
      <c r="I6" s="78">
        <f t="shared" si="0"/>
        <v>0</v>
      </c>
      <c r="J6" s="78">
        <f t="shared" si="0"/>
        <v>55831</v>
      </c>
      <c r="K6" s="78">
        <f t="shared" si="0"/>
        <v>7672489</v>
      </c>
    </row>
    <row r="7" spans="1:11" x14ac:dyDescent="0.25">
      <c r="A7" s="124">
        <v>1</v>
      </c>
      <c r="B7" s="189" t="s">
        <v>69</v>
      </c>
      <c r="C7" s="197">
        <v>407458</v>
      </c>
      <c r="D7" s="200">
        <v>7838</v>
      </c>
      <c r="E7" s="197">
        <v>196323</v>
      </c>
      <c r="F7" s="197">
        <v>147655</v>
      </c>
      <c r="G7" s="200">
        <f>SUM(E7:F7)+5161</f>
        <v>349139</v>
      </c>
      <c r="H7" s="197">
        <v>0</v>
      </c>
      <c r="I7" s="197">
        <v>0</v>
      </c>
      <c r="J7" s="197">
        <v>553</v>
      </c>
      <c r="K7" s="197">
        <f t="shared" ref="K7:K17" si="1">C7+D7+G7+J7</f>
        <v>764988</v>
      </c>
    </row>
    <row r="8" spans="1:11" x14ac:dyDescent="0.25">
      <c r="A8" s="120">
        <v>2</v>
      </c>
      <c r="B8" s="127" t="s">
        <v>4</v>
      </c>
      <c r="C8" s="201">
        <v>653012</v>
      </c>
      <c r="D8" s="194">
        <v>9507</v>
      </c>
      <c r="E8" s="194">
        <v>443399</v>
      </c>
      <c r="F8" s="194">
        <v>217533</v>
      </c>
      <c r="G8" s="201">
        <f>SUM(E8:F8)+51067</f>
        <v>711999</v>
      </c>
      <c r="H8" s="201">
        <v>0</v>
      </c>
      <c r="I8" s="201">
        <v>0</v>
      </c>
      <c r="J8" s="201">
        <v>10267</v>
      </c>
      <c r="K8" s="198">
        <f t="shared" si="1"/>
        <v>1384785</v>
      </c>
    </row>
    <row r="9" spans="1:11" x14ac:dyDescent="0.25">
      <c r="A9" s="125">
        <v>3</v>
      </c>
      <c r="B9" s="190" t="s">
        <v>5</v>
      </c>
      <c r="C9" s="193">
        <v>288733</v>
      </c>
      <c r="D9" s="193">
        <v>2773</v>
      </c>
      <c r="E9" s="193">
        <v>151571</v>
      </c>
      <c r="F9" s="193">
        <v>123239</v>
      </c>
      <c r="G9" s="204">
        <f>SUM(E9:F9)+1787</f>
        <v>276597</v>
      </c>
      <c r="H9" s="193">
        <v>0</v>
      </c>
      <c r="I9" s="193">
        <v>0</v>
      </c>
      <c r="J9" s="204">
        <v>4669</v>
      </c>
      <c r="K9" s="197">
        <f t="shared" si="1"/>
        <v>572772</v>
      </c>
    </row>
    <row r="10" spans="1:11" x14ac:dyDescent="0.25">
      <c r="A10" s="120">
        <v>4</v>
      </c>
      <c r="B10" s="127" t="s">
        <v>6</v>
      </c>
      <c r="C10" s="194">
        <v>375230</v>
      </c>
      <c r="D10" s="194">
        <v>2606</v>
      </c>
      <c r="E10" s="194">
        <v>299661</v>
      </c>
      <c r="F10" s="194">
        <v>143984</v>
      </c>
      <c r="G10" s="201">
        <f>SUM(E10:F10)+11090</f>
        <v>454735</v>
      </c>
      <c r="H10" s="194">
        <v>0</v>
      </c>
      <c r="I10" s="194">
        <v>0</v>
      </c>
      <c r="J10" s="201">
        <v>3928</v>
      </c>
      <c r="K10" s="198">
        <f t="shared" si="1"/>
        <v>836499</v>
      </c>
    </row>
    <row r="11" spans="1:11" x14ac:dyDescent="0.25">
      <c r="A11" s="125">
        <v>5</v>
      </c>
      <c r="B11" s="190" t="s">
        <v>7</v>
      </c>
      <c r="C11" s="193">
        <v>352997</v>
      </c>
      <c r="D11" s="193">
        <v>942</v>
      </c>
      <c r="E11" s="193">
        <v>176335</v>
      </c>
      <c r="F11" s="193">
        <v>178060</v>
      </c>
      <c r="G11" s="204">
        <f>SUM(E11:F11)+3543</f>
        <v>357938</v>
      </c>
      <c r="H11" s="193">
        <v>0</v>
      </c>
      <c r="I11" s="193">
        <v>0</v>
      </c>
      <c r="J11" s="204">
        <v>1251</v>
      </c>
      <c r="K11" s="197">
        <f t="shared" si="1"/>
        <v>713128</v>
      </c>
    </row>
    <row r="12" spans="1:11" x14ac:dyDescent="0.25">
      <c r="A12" s="120">
        <v>6</v>
      </c>
      <c r="B12" s="127" t="s">
        <v>8</v>
      </c>
      <c r="C12" s="194">
        <v>474287</v>
      </c>
      <c r="D12" s="194">
        <v>18358</v>
      </c>
      <c r="E12" s="194">
        <v>247482</v>
      </c>
      <c r="F12" s="194">
        <v>118986</v>
      </c>
      <c r="G12" s="201">
        <f>SUM(E12:F12)+2212</f>
        <v>368680</v>
      </c>
      <c r="H12" s="194">
        <v>0</v>
      </c>
      <c r="I12" s="194">
        <v>0</v>
      </c>
      <c r="J12" s="201">
        <v>0</v>
      </c>
      <c r="K12" s="198">
        <f t="shared" si="1"/>
        <v>861325</v>
      </c>
    </row>
    <row r="13" spans="1:11" x14ac:dyDescent="0.25">
      <c r="A13" s="125">
        <v>7</v>
      </c>
      <c r="B13" s="190" t="s">
        <v>93</v>
      </c>
      <c r="C13" s="193">
        <v>151989</v>
      </c>
      <c r="D13" s="193">
        <v>0</v>
      </c>
      <c r="E13" s="193">
        <v>87687</v>
      </c>
      <c r="F13" s="193">
        <v>63123</v>
      </c>
      <c r="G13" s="204">
        <f>SUM(E13:F13)+1740</f>
        <v>152550</v>
      </c>
      <c r="H13" s="193">
        <v>0</v>
      </c>
      <c r="I13" s="193">
        <v>0</v>
      </c>
      <c r="J13" s="204">
        <v>14277</v>
      </c>
      <c r="K13" s="197">
        <f t="shared" si="1"/>
        <v>318816</v>
      </c>
    </row>
    <row r="14" spans="1:11" x14ac:dyDescent="0.25">
      <c r="A14" s="120">
        <v>8</v>
      </c>
      <c r="B14" s="127" t="s">
        <v>9</v>
      </c>
      <c r="C14" s="194">
        <v>345371</v>
      </c>
      <c r="D14" s="194">
        <v>0</v>
      </c>
      <c r="E14" s="194">
        <v>231148</v>
      </c>
      <c r="F14" s="194">
        <v>110888</v>
      </c>
      <c r="G14" s="201">
        <f>SUM(E14:F14)+3917</f>
        <v>345953</v>
      </c>
      <c r="H14" s="194">
        <v>0</v>
      </c>
      <c r="I14" s="194">
        <v>0</v>
      </c>
      <c r="J14" s="201">
        <v>2320</v>
      </c>
      <c r="K14" s="198">
        <f t="shared" si="1"/>
        <v>693644</v>
      </c>
    </row>
    <row r="15" spans="1:11" x14ac:dyDescent="0.25">
      <c r="A15" s="125">
        <v>9</v>
      </c>
      <c r="B15" s="190" t="s">
        <v>38</v>
      </c>
      <c r="C15" s="193">
        <v>312404</v>
      </c>
      <c r="D15" s="193">
        <v>7000</v>
      </c>
      <c r="E15" s="193">
        <v>234115</v>
      </c>
      <c r="F15" s="193">
        <v>178461</v>
      </c>
      <c r="G15" s="204">
        <f>SUM(E15:F15)+5318</f>
        <v>417894</v>
      </c>
      <c r="H15" s="193">
        <v>0</v>
      </c>
      <c r="I15" s="193">
        <v>0</v>
      </c>
      <c r="J15" s="204">
        <f>6269+12297</f>
        <v>18566</v>
      </c>
      <c r="K15" s="197">
        <f t="shared" si="1"/>
        <v>755864</v>
      </c>
    </row>
    <row r="16" spans="1:11" x14ac:dyDescent="0.25">
      <c r="A16" s="120">
        <v>10</v>
      </c>
      <c r="B16" s="127" t="s">
        <v>95</v>
      </c>
      <c r="C16" s="194">
        <v>172367</v>
      </c>
      <c r="D16" s="194">
        <v>0</v>
      </c>
      <c r="E16" s="194">
        <v>142274</v>
      </c>
      <c r="F16" s="194">
        <v>85860</v>
      </c>
      <c r="G16" s="201">
        <f>SUM(E16:F16)+2003</f>
        <v>230137</v>
      </c>
      <c r="H16" s="194">
        <v>0</v>
      </c>
      <c r="I16" s="194">
        <v>0</v>
      </c>
      <c r="J16" s="201">
        <v>0</v>
      </c>
      <c r="K16" s="198">
        <f t="shared" si="1"/>
        <v>402504</v>
      </c>
    </row>
    <row r="17" spans="1:11" ht="15.75" thickBot="1" x14ac:dyDescent="0.3">
      <c r="A17" s="126">
        <v>11</v>
      </c>
      <c r="B17" s="191" t="s">
        <v>11</v>
      </c>
      <c r="C17" s="203">
        <v>197996</v>
      </c>
      <c r="D17" s="202">
        <v>270</v>
      </c>
      <c r="E17" s="203">
        <v>84051</v>
      </c>
      <c r="F17" s="203">
        <v>83131</v>
      </c>
      <c r="G17" s="204">
        <f>SUM(E17:F17)+2716</f>
        <v>169898</v>
      </c>
      <c r="H17" s="203">
        <v>0</v>
      </c>
      <c r="I17" s="203">
        <v>0</v>
      </c>
      <c r="J17" s="202">
        <v>0</v>
      </c>
      <c r="K17" s="197">
        <f t="shared" si="1"/>
        <v>368164</v>
      </c>
    </row>
    <row r="18" spans="1:11" ht="15.75" thickBot="1" x14ac:dyDescent="0.3">
      <c r="A18" s="129"/>
      <c r="B18" s="153" t="s">
        <v>56</v>
      </c>
      <c r="C18" s="154">
        <f t="shared" ref="C18:K18" si="2">SUM(C19:C23)</f>
        <v>32119</v>
      </c>
      <c r="D18" s="196">
        <f t="shared" si="2"/>
        <v>117755</v>
      </c>
      <c r="E18" s="196">
        <f t="shared" si="2"/>
        <v>37797</v>
      </c>
      <c r="F18" s="196">
        <f t="shared" si="2"/>
        <v>31791</v>
      </c>
      <c r="G18" s="289">
        <f t="shared" si="2"/>
        <v>72490</v>
      </c>
      <c r="H18" s="196">
        <f t="shared" si="2"/>
        <v>0</v>
      </c>
      <c r="I18" s="196">
        <f t="shared" si="2"/>
        <v>4520926</v>
      </c>
      <c r="J18" s="196">
        <f t="shared" si="2"/>
        <v>0</v>
      </c>
      <c r="K18" s="196">
        <f t="shared" si="2"/>
        <v>4743290</v>
      </c>
    </row>
    <row r="19" spans="1:11" x14ac:dyDescent="0.25">
      <c r="A19" s="125">
        <v>1</v>
      </c>
      <c r="B19" s="190" t="s">
        <v>11</v>
      </c>
      <c r="C19" s="193">
        <v>9222</v>
      </c>
      <c r="D19" s="193">
        <v>0</v>
      </c>
      <c r="E19" s="193">
        <v>3359</v>
      </c>
      <c r="F19" s="193">
        <v>3108</v>
      </c>
      <c r="G19" s="204">
        <f>SUM(E19:F19)+89</f>
        <v>6556</v>
      </c>
      <c r="H19" s="193">
        <v>0</v>
      </c>
      <c r="I19" s="193">
        <f>2019247+13568</f>
        <v>2032815</v>
      </c>
      <c r="J19" s="193">
        <v>0</v>
      </c>
      <c r="K19" s="197">
        <f>C19+D19+G19+I19+J19</f>
        <v>2048593</v>
      </c>
    </row>
    <row r="20" spans="1:11" x14ac:dyDescent="0.25">
      <c r="A20" s="120">
        <v>2</v>
      </c>
      <c r="B20" s="127" t="s">
        <v>32</v>
      </c>
      <c r="C20" s="194">
        <v>16544</v>
      </c>
      <c r="D20" s="194">
        <v>117755</v>
      </c>
      <c r="E20" s="194">
        <v>30070</v>
      </c>
      <c r="F20" s="194">
        <v>21736</v>
      </c>
      <c r="G20" s="201">
        <f>SUM(E20:F20)+1554</f>
        <v>53360</v>
      </c>
      <c r="H20" s="194">
        <v>0</v>
      </c>
      <c r="I20" s="194">
        <v>1775467</v>
      </c>
      <c r="J20" s="194">
        <v>0</v>
      </c>
      <c r="K20" s="198">
        <f t="shared" ref="K20:K22" si="3">C20+D20+G20+I20</f>
        <v>1963126</v>
      </c>
    </row>
    <row r="21" spans="1:11" x14ac:dyDescent="0.25">
      <c r="A21" s="125">
        <v>3</v>
      </c>
      <c r="B21" s="190" t="s">
        <v>7</v>
      </c>
      <c r="C21" s="193">
        <v>4474</v>
      </c>
      <c r="D21" s="190">
        <v>0</v>
      </c>
      <c r="E21" s="193">
        <v>4005</v>
      </c>
      <c r="F21" s="193">
        <v>6872</v>
      </c>
      <c r="G21" s="204">
        <f>SUM(E21:F21)+1156</f>
        <v>12033</v>
      </c>
      <c r="H21" s="193">
        <v>0</v>
      </c>
      <c r="I21" s="193">
        <f>386185+63044</f>
        <v>449229</v>
      </c>
      <c r="J21" s="193">
        <v>0</v>
      </c>
      <c r="K21" s="197">
        <f t="shared" si="3"/>
        <v>465736</v>
      </c>
    </row>
    <row r="22" spans="1:11" x14ac:dyDescent="0.25">
      <c r="A22" s="143">
        <v>4</v>
      </c>
      <c r="B22" s="192" t="s">
        <v>9</v>
      </c>
      <c r="C22" s="195">
        <v>1815</v>
      </c>
      <c r="D22" s="192">
        <v>0</v>
      </c>
      <c r="E22" s="195">
        <v>363</v>
      </c>
      <c r="F22" s="195">
        <v>75</v>
      </c>
      <c r="G22" s="287">
        <f>SUM(E22:F22)+103</f>
        <v>541</v>
      </c>
      <c r="H22" s="195">
        <v>0</v>
      </c>
      <c r="I22" s="195">
        <f>251168+950</f>
        <v>252118</v>
      </c>
      <c r="J22" s="195">
        <v>0</v>
      </c>
      <c r="K22" s="198">
        <f t="shared" si="3"/>
        <v>254474</v>
      </c>
    </row>
    <row r="23" spans="1:11" s="1" customFormat="1" ht="15.75" thickBot="1" x14ac:dyDescent="0.3">
      <c r="A23" s="125">
        <v>5</v>
      </c>
      <c r="B23" s="190" t="s">
        <v>4</v>
      </c>
      <c r="C23" s="193">
        <v>64</v>
      </c>
      <c r="D23" s="190">
        <v>0</v>
      </c>
      <c r="E23" s="193">
        <v>0</v>
      </c>
      <c r="F23" s="193">
        <v>0</v>
      </c>
      <c r="G23" s="204">
        <f>SUM(E23:F23)</f>
        <v>0</v>
      </c>
      <c r="H23" s="193">
        <v>0</v>
      </c>
      <c r="I23" s="193">
        <v>11297</v>
      </c>
      <c r="J23" s="193">
        <v>0</v>
      </c>
      <c r="K23" s="197">
        <f t="shared" ref="K23" si="4">C23+D23+G23+I23</f>
        <v>11361</v>
      </c>
    </row>
    <row r="24" spans="1:11" ht="15.75" thickBot="1" x14ac:dyDescent="0.3">
      <c r="A24" s="409" t="s">
        <v>30</v>
      </c>
      <c r="B24" s="410"/>
      <c r="C24" s="284">
        <f t="shared" ref="C24:K24" si="5">C6+C18</f>
        <v>3763963</v>
      </c>
      <c r="D24" s="284">
        <f t="shared" si="5"/>
        <v>167049</v>
      </c>
      <c r="E24" s="284">
        <f t="shared" si="5"/>
        <v>2331843</v>
      </c>
      <c r="F24" s="284">
        <f t="shared" si="5"/>
        <v>1482711</v>
      </c>
      <c r="G24" s="290">
        <f t="shared" si="5"/>
        <v>3908010</v>
      </c>
      <c r="H24" s="284">
        <f t="shared" si="5"/>
        <v>0</v>
      </c>
      <c r="I24" s="284">
        <f t="shared" si="5"/>
        <v>4520926</v>
      </c>
      <c r="J24" s="284">
        <f t="shared" si="5"/>
        <v>55831</v>
      </c>
      <c r="K24" s="284">
        <f t="shared" si="5"/>
        <v>12415779</v>
      </c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11">
    <mergeCell ref="A24:B24"/>
    <mergeCell ref="I4:I5"/>
    <mergeCell ref="J4:J5"/>
    <mergeCell ref="K4:K5"/>
    <mergeCell ref="B2:H2"/>
    <mergeCell ref="A4:A5"/>
    <mergeCell ref="B4:B5"/>
    <mergeCell ref="C4:C5"/>
    <mergeCell ref="D4:D5"/>
    <mergeCell ref="E4:G4"/>
    <mergeCell ref="H4:H5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defaultRowHeight="15" x14ac:dyDescent="0.25"/>
  <cols>
    <col min="3" max="3" width="15" customWidth="1"/>
    <col min="4" max="4" width="17.28515625" customWidth="1"/>
    <col min="5" max="5" width="19.140625" customWidth="1"/>
    <col min="6" max="6" width="24.42578125" customWidth="1"/>
    <col min="7" max="7" width="25.855468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423" t="s">
        <v>116</v>
      </c>
      <c r="C4" s="423"/>
      <c r="D4" s="423"/>
      <c r="E4" s="423"/>
      <c r="F4" s="423"/>
      <c r="G4" s="423"/>
      <c r="H4" s="423"/>
    </row>
    <row r="5" spans="1:8" x14ac:dyDescent="0.25">
      <c r="A5" s="1"/>
      <c r="B5" s="252"/>
      <c r="C5" s="253"/>
      <c r="D5" s="253"/>
      <c r="E5" s="253"/>
      <c r="F5" s="253"/>
      <c r="G5" s="253"/>
      <c r="H5" s="253"/>
    </row>
    <row r="6" spans="1:8" ht="15.75" thickBot="1" x14ac:dyDescent="0.3">
      <c r="A6" s="1"/>
      <c r="B6" s="1"/>
      <c r="C6" s="1"/>
      <c r="D6" s="1"/>
      <c r="E6" s="1"/>
      <c r="F6" s="1"/>
      <c r="G6" s="109"/>
      <c r="H6" s="1"/>
    </row>
    <row r="7" spans="1:8" ht="15" customHeight="1" x14ac:dyDescent="0.25">
      <c r="A7" s="1"/>
      <c r="B7" s="424" t="s">
        <v>3</v>
      </c>
      <c r="C7" s="425"/>
      <c r="D7" s="428" t="s">
        <v>61</v>
      </c>
      <c r="E7" s="430" t="s">
        <v>62</v>
      </c>
      <c r="F7" s="430" t="s">
        <v>63</v>
      </c>
      <c r="G7" s="432" t="s">
        <v>59</v>
      </c>
      <c r="H7" s="1"/>
    </row>
    <row r="8" spans="1:8" ht="23.25" customHeight="1" x14ac:dyDescent="0.25">
      <c r="A8" s="1"/>
      <c r="B8" s="426"/>
      <c r="C8" s="427"/>
      <c r="D8" s="429"/>
      <c r="E8" s="431"/>
      <c r="F8" s="431"/>
      <c r="G8" s="433"/>
      <c r="H8" s="1"/>
    </row>
    <row r="9" spans="1:8" ht="45" customHeight="1" x14ac:dyDescent="0.25">
      <c r="A9" s="1"/>
      <c r="B9" s="417" t="s">
        <v>64</v>
      </c>
      <c r="C9" s="418"/>
      <c r="D9" s="254">
        <v>439</v>
      </c>
      <c r="E9" s="254">
        <v>55278</v>
      </c>
      <c r="F9" s="254">
        <v>656</v>
      </c>
      <c r="G9" s="255">
        <v>134804</v>
      </c>
      <c r="H9" s="1"/>
    </row>
    <row r="10" spans="1:8" ht="45" customHeight="1" x14ac:dyDescent="0.25">
      <c r="A10" s="1"/>
      <c r="B10" s="417" t="s">
        <v>65</v>
      </c>
      <c r="C10" s="418"/>
      <c r="D10" s="254">
        <v>32</v>
      </c>
      <c r="E10" s="254">
        <v>7030</v>
      </c>
      <c r="F10" s="254">
        <v>136</v>
      </c>
      <c r="G10" s="255">
        <v>34773</v>
      </c>
      <c r="H10" s="1"/>
    </row>
    <row r="11" spans="1:8" ht="38.25" customHeight="1" x14ac:dyDescent="0.25">
      <c r="A11" s="1"/>
      <c r="B11" s="419" t="s">
        <v>3</v>
      </c>
      <c r="C11" s="420"/>
      <c r="D11" s="264">
        <f>D9+D10</f>
        <v>471</v>
      </c>
      <c r="E11" s="265">
        <f t="shared" ref="E11:G11" si="0">E9+E10</f>
        <v>62308</v>
      </c>
      <c r="F11" s="264">
        <f t="shared" si="0"/>
        <v>792</v>
      </c>
      <c r="G11" s="263">
        <f t="shared" si="0"/>
        <v>169577</v>
      </c>
      <c r="H11" s="1"/>
    </row>
    <row r="12" spans="1:8" ht="53.25" customHeight="1" thickBot="1" x14ac:dyDescent="0.3">
      <c r="A12" s="1"/>
      <c r="B12" s="421" t="s">
        <v>66</v>
      </c>
      <c r="C12" s="422"/>
      <c r="D12" s="256">
        <v>362</v>
      </c>
      <c r="E12" s="256">
        <v>57642</v>
      </c>
      <c r="F12" s="256">
        <v>363</v>
      </c>
      <c r="G12" s="257">
        <v>111723</v>
      </c>
      <c r="H12" s="1"/>
    </row>
  </sheetData>
  <mergeCells count="10">
    <mergeCell ref="B9:C9"/>
    <mergeCell ref="B10:C10"/>
    <mergeCell ref="B11:C11"/>
    <mergeCell ref="B12:C12"/>
    <mergeCell ref="B4:H4"/>
    <mergeCell ref="B7:C8"/>
    <mergeCell ref="D7:D8"/>
    <mergeCell ref="E7:E8"/>
    <mergeCell ref="F7:F8"/>
    <mergeCell ref="G7:G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.28515625" customWidth="1"/>
    <col min="2" max="2" width="27.85546875" customWidth="1"/>
  </cols>
  <sheetData>
    <row r="1" spans="1:14" ht="23.25" customHeight="1" thickBot="1" x14ac:dyDescent="0.3">
      <c r="A1" s="235"/>
      <c r="B1" s="235"/>
      <c r="C1" s="299" t="s">
        <v>96</v>
      </c>
      <c r="D1" s="300"/>
      <c r="E1" s="300"/>
      <c r="F1" s="300"/>
      <c r="G1" s="300"/>
      <c r="H1" s="300"/>
      <c r="I1" s="300"/>
      <c r="J1" s="2"/>
      <c r="K1" s="2"/>
      <c r="L1" s="2"/>
      <c r="M1" s="2"/>
      <c r="N1" s="8"/>
    </row>
    <row r="2" spans="1:14" ht="15.75" thickBot="1" x14ac:dyDescent="0.3">
      <c r="A2" s="303" t="s">
        <v>0</v>
      </c>
      <c r="B2" s="305" t="s">
        <v>1</v>
      </c>
      <c r="C2" s="307" t="s">
        <v>2</v>
      </c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1" t="s">
        <v>3</v>
      </c>
    </row>
    <row r="3" spans="1:14" ht="15.75" thickBot="1" x14ac:dyDescent="0.3">
      <c r="A3" s="304"/>
      <c r="B3" s="306"/>
      <c r="C3" s="91" t="s">
        <v>69</v>
      </c>
      <c r="D3" s="24" t="s">
        <v>4</v>
      </c>
      <c r="E3" s="23" t="s">
        <v>5</v>
      </c>
      <c r="F3" s="24" t="s">
        <v>6</v>
      </c>
      <c r="G3" s="23" t="s">
        <v>7</v>
      </c>
      <c r="H3" s="24" t="s">
        <v>8</v>
      </c>
      <c r="I3" s="23" t="s">
        <v>93</v>
      </c>
      <c r="J3" s="24" t="s">
        <v>9</v>
      </c>
      <c r="K3" s="91" t="s">
        <v>10</v>
      </c>
      <c r="L3" s="24" t="s">
        <v>95</v>
      </c>
      <c r="M3" s="25" t="s">
        <v>11</v>
      </c>
      <c r="N3" s="302"/>
    </row>
    <row r="4" spans="1:14" x14ac:dyDescent="0.25">
      <c r="A4" s="5">
        <v>1</v>
      </c>
      <c r="B4" s="9" t="s">
        <v>12</v>
      </c>
      <c r="C4" s="205">
        <v>16224</v>
      </c>
      <c r="D4" s="221">
        <v>28881</v>
      </c>
      <c r="E4" s="205">
        <v>16332</v>
      </c>
      <c r="F4" s="221">
        <v>54345</v>
      </c>
      <c r="G4" s="227">
        <v>24628</v>
      </c>
      <c r="H4" s="221">
        <v>22192</v>
      </c>
      <c r="I4" s="227">
        <v>12663</v>
      </c>
      <c r="J4" s="221">
        <v>19578</v>
      </c>
      <c r="K4" s="227">
        <v>23302</v>
      </c>
      <c r="L4" s="221">
        <v>12394</v>
      </c>
      <c r="M4" s="217">
        <v>15406</v>
      </c>
      <c r="N4" s="214">
        <f>SUM(C4:M4)</f>
        <v>245945</v>
      </c>
    </row>
    <row r="5" spans="1:14" x14ac:dyDescent="0.25">
      <c r="A5" s="4">
        <v>2</v>
      </c>
      <c r="B5" s="10" t="s">
        <v>13</v>
      </c>
      <c r="C5" s="224">
        <v>4</v>
      </c>
      <c r="D5" s="222">
        <v>1998</v>
      </c>
      <c r="E5" s="224">
        <v>0</v>
      </c>
      <c r="F5" s="222">
        <v>690</v>
      </c>
      <c r="G5" s="224">
        <v>11</v>
      </c>
      <c r="H5" s="22">
        <v>279</v>
      </c>
      <c r="I5" s="224">
        <v>0</v>
      </c>
      <c r="J5" s="22">
        <v>14</v>
      </c>
      <c r="K5" s="224">
        <v>30</v>
      </c>
      <c r="L5" s="22">
        <v>0</v>
      </c>
      <c r="M5" s="218">
        <v>0</v>
      </c>
      <c r="N5" s="215">
        <f>SUM(C5:M5)</f>
        <v>3026</v>
      </c>
    </row>
    <row r="6" spans="1:14" x14ac:dyDescent="0.25">
      <c r="A6" s="4">
        <v>3</v>
      </c>
      <c r="B6" s="10" t="s">
        <v>14</v>
      </c>
      <c r="C6" s="225">
        <v>1588</v>
      </c>
      <c r="D6" s="222">
        <v>3844</v>
      </c>
      <c r="E6" s="225">
        <v>4797</v>
      </c>
      <c r="F6" s="222">
        <v>3353</v>
      </c>
      <c r="G6" s="225">
        <v>1302</v>
      </c>
      <c r="H6" s="222">
        <v>2570</v>
      </c>
      <c r="I6" s="225">
        <v>390</v>
      </c>
      <c r="J6" s="222">
        <v>1458</v>
      </c>
      <c r="K6" s="225">
        <v>2774</v>
      </c>
      <c r="L6" s="222">
        <v>381</v>
      </c>
      <c r="M6" s="219">
        <v>1346</v>
      </c>
      <c r="N6" s="242">
        <f>SUM(C6:M6)</f>
        <v>23803</v>
      </c>
    </row>
    <row r="7" spans="1:14" x14ac:dyDescent="0.25">
      <c r="A7" s="4">
        <v>4</v>
      </c>
      <c r="B7" s="10" t="s">
        <v>15</v>
      </c>
      <c r="C7" s="224">
        <v>0</v>
      </c>
      <c r="D7" s="22">
        <v>0</v>
      </c>
      <c r="E7" s="224">
        <v>0</v>
      </c>
      <c r="F7" s="22">
        <v>0</v>
      </c>
      <c r="G7" s="224">
        <v>0</v>
      </c>
      <c r="H7" s="22">
        <v>0</v>
      </c>
      <c r="I7" s="224">
        <v>0</v>
      </c>
      <c r="J7" s="22">
        <v>0</v>
      </c>
      <c r="K7" s="224">
        <v>0</v>
      </c>
      <c r="L7" s="22">
        <v>0</v>
      </c>
      <c r="M7" s="218">
        <v>0</v>
      </c>
      <c r="N7" s="10">
        <v>0</v>
      </c>
    </row>
    <row r="8" spans="1:14" x14ac:dyDescent="0.25">
      <c r="A8" s="4">
        <v>5</v>
      </c>
      <c r="B8" s="10" t="s">
        <v>16</v>
      </c>
      <c r="C8" s="224">
        <v>0</v>
      </c>
      <c r="D8" s="222">
        <v>6</v>
      </c>
      <c r="E8" s="224">
        <v>0</v>
      </c>
      <c r="F8" s="22">
        <v>0</v>
      </c>
      <c r="G8" s="225">
        <v>0</v>
      </c>
      <c r="H8" s="222">
        <v>2</v>
      </c>
      <c r="I8" s="224">
        <v>0</v>
      </c>
      <c r="J8" s="22">
        <v>0</v>
      </c>
      <c r="K8" s="224">
        <v>0</v>
      </c>
      <c r="L8" s="22">
        <v>0</v>
      </c>
      <c r="M8" s="218">
        <v>0</v>
      </c>
      <c r="N8" s="215">
        <f t="shared" ref="N8:N21" si="0">SUM(C8:M8)</f>
        <v>8</v>
      </c>
    </row>
    <row r="9" spans="1:14" x14ac:dyDescent="0.25">
      <c r="A9" s="4">
        <v>6</v>
      </c>
      <c r="B9" s="10" t="s">
        <v>17</v>
      </c>
      <c r="C9" s="224">
        <v>1</v>
      </c>
      <c r="D9" s="22">
        <v>1</v>
      </c>
      <c r="E9" s="224">
        <v>2</v>
      </c>
      <c r="F9" s="22">
        <v>3</v>
      </c>
      <c r="G9" s="224">
        <v>2</v>
      </c>
      <c r="H9" s="22">
        <v>3</v>
      </c>
      <c r="I9" s="224">
        <v>0</v>
      </c>
      <c r="J9" s="22">
        <v>0</v>
      </c>
      <c r="K9" s="224">
        <v>1</v>
      </c>
      <c r="L9" s="22">
        <v>0</v>
      </c>
      <c r="M9" s="218">
        <v>0</v>
      </c>
      <c r="N9" s="10">
        <f t="shared" si="0"/>
        <v>13</v>
      </c>
    </row>
    <row r="10" spans="1:14" x14ac:dyDescent="0.25">
      <c r="A10" s="4">
        <v>7</v>
      </c>
      <c r="B10" s="10" t="s">
        <v>18</v>
      </c>
      <c r="C10" s="225">
        <v>288</v>
      </c>
      <c r="D10" s="222">
        <v>324</v>
      </c>
      <c r="E10" s="225">
        <v>217</v>
      </c>
      <c r="F10" s="222">
        <v>135</v>
      </c>
      <c r="G10" s="225">
        <v>146</v>
      </c>
      <c r="H10" s="222">
        <v>295</v>
      </c>
      <c r="I10" s="224">
        <v>2</v>
      </c>
      <c r="J10" s="222">
        <v>79</v>
      </c>
      <c r="K10" s="224">
        <v>20</v>
      </c>
      <c r="L10" s="22">
        <v>0</v>
      </c>
      <c r="M10" s="218">
        <v>30</v>
      </c>
      <c r="N10" s="215">
        <f t="shared" si="0"/>
        <v>1536</v>
      </c>
    </row>
    <row r="11" spans="1:14" x14ac:dyDescent="0.25">
      <c r="A11" s="4">
        <v>8</v>
      </c>
      <c r="B11" s="10" t="s">
        <v>19</v>
      </c>
      <c r="C11" s="225">
        <v>6750</v>
      </c>
      <c r="D11" s="222">
        <v>8426</v>
      </c>
      <c r="E11" s="225">
        <v>2871</v>
      </c>
      <c r="F11" s="222">
        <v>7789</v>
      </c>
      <c r="G11" s="225">
        <v>3411</v>
      </c>
      <c r="H11" s="222">
        <v>7964</v>
      </c>
      <c r="I11" s="225">
        <v>489</v>
      </c>
      <c r="J11" s="222">
        <v>3485</v>
      </c>
      <c r="K11" s="225">
        <v>3372</v>
      </c>
      <c r="L11" s="222">
        <v>884</v>
      </c>
      <c r="M11" s="219">
        <v>2066</v>
      </c>
      <c r="N11" s="242">
        <f t="shared" si="0"/>
        <v>47507</v>
      </c>
    </row>
    <row r="12" spans="1:14" x14ac:dyDescent="0.25">
      <c r="A12" s="4">
        <v>9</v>
      </c>
      <c r="B12" s="10" t="s">
        <v>20</v>
      </c>
      <c r="C12" s="225">
        <v>7339</v>
      </c>
      <c r="D12" s="222">
        <v>9288</v>
      </c>
      <c r="E12" s="225">
        <v>1129</v>
      </c>
      <c r="F12" s="222">
        <v>10207</v>
      </c>
      <c r="G12" s="225">
        <v>3686</v>
      </c>
      <c r="H12" s="222">
        <v>6197</v>
      </c>
      <c r="I12" s="225">
        <v>166</v>
      </c>
      <c r="J12" s="222">
        <v>784</v>
      </c>
      <c r="K12" s="225">
        <v>1553</v>
      </c>
      <c r="L12" s="22">
        <v>627</v>
      </c>
      <c r="M12" s="219">
        <v>1099</v>
      </c>
      <c r="N12" s="242">
        <f t="shared" si="0"/>
        <v>42075</v>
      </c>
    </row>
    <row r="13" spans="1:14" x14ac:dyDescent="0.25">
      <c r="A13" s="4">
        <v>10</v>
      </c>
      <c r="B13" s="10" t="s">
        <v>21</v>
      </c>
      <c r="C13" s="225">
        <v>24269</v>
      </c>
      <c r="D13" s="222">
        <v>49337</v>
      </c>
      <c r="E13" s="225">
        <v>33164</v>
      </c>
      <c r="F13" s="222">
        <v>32874</v>
      </c>
      <c r="G13" s="225">
        <v>39611</v>
      </c>
      <c r="H13" s="222">
        <v>37876</v>
      </c>
      <c r="I13" s="225">
        <v>24774</v>
      </c>
      <c r="J13" s="222">
        <v>37832</v>
      </c>
      <c r="K13" s="225">
        <v>37374</v>
      </c>
      <c r="L13" s="222">
        <v>22693</v>
      </c>
      <c r="M13" s="219">
        <v>24343</v>
      </c>
      <c r="N13" s="242">
        <f t="shared" si="0"/>
        <v>364147</v>
      </c>
    </row>
    <row r="14" spans="1:14" x14ac:dyDescent="0.25">
      <c r="A14" s="4">
        <v>11</v>
      </c>
      <c r="B14" s="10" t="s">
        <v>22</v>
      </c>
      <c r="C14" s="224">
        <v>0</v>
      </c>
      <c r="D14" s="22">
        <v>6</v>
      </c>
      <c r="E14" s="224">
        <v>0</v>
      </c>
      <c r="F14" s="222">
        <v>0</v>
      </c>
      <c r="G14" s="225">
        <v>0</v>
      </c>
      <c r="H14" s="222">
        <v>3</v>
      </c>
      <c r="I14" s="224">
        <v>0</v>
      </c>
      <c r="J14" s="22">
        <v>0</v>
      </c>
      <c r="K14" s="224">
        <v>22</v>
      </c>
      <c r="L14" s="22">
        <v>0</v>
      </c>
      <c r="M14" s="218">
        <v>0</v>
      </c>
      <c r="N14" s="215">
        <f t="shared" si="0"/>
        <v>31</v>
      </c>
    </row>
    <row r="15" spans="1:14" x14ac:dyDescent="0.25">
      <c r="A15" s="4">
        <v>12</v>
      </c>
      <c r="B15" s="10" t="s">
        <v>23</v>
      </c>
      <c r="C15" s="224">
        <v>17</v>
      </c>
      <c r="D15" s="22">
        <v>27</v>
      </c>
      <c r="E15" s="224">
        <v>7</v>
      </c>
      <c r="F15" s="22">
        <v>96</v>
      </c>
      <c r="G15" s="224">
        <v>12</v>
      </c>
      <c r="H15" s="22">
        <v>23</v>
      </c>
      <c r="I15" s="224">
        <v>0</v>
      </c>
      <c r="J15" s="22">
        <v>8</v>
      </c>
      <c r="K15" s="224">
        <v>50</v>
      </c>
      <c r="L15" s="22">
        <v>0</v>
      </c>
      <c r="M15" s="218">
        <v>4</v>
      </c>
      <c r="N15" s="215">
        <f t="shared" si="0"/>
        <v>244</v>
      </c>
    </row>
    <row r="16" spans="1:14" x14ac:dyDescent="0.25">
      <c r="A16" s="4">
        <v>13</v>
      </c>
      <c r="B16" s="10" t="s">
        <v>24</v>
      </c>
      <c r="C16" s="225">
        <v>1857</v>
      </c>
      <c r="D16" s="222">
        <v>2544</v>
      </c>
      <c r="E16" s="225">
        <v>888</v>
      </c>
      <c r="F16" s="222">
        <v>2848</v>
      </c>
      <c r="G16" s="225">
        <v>2718</v>
      </c>
      <c r="H16" s="222">
        <v>5965</v>
      </c>
      <c r="I16" s="224">
        <v>106</v>
      </c>
      <c r="J16" s="222">
        <v>525</v>
      </c>
      <c r="K16" s="225">
        <v>1539</v>
      </c>
      <c r="L16" s="22">
        <v>139</v>
      </c>
      <c r="M16" s="272">
        <v>692</v>
      </c>
      <c r="N16" s="215">
        <f t="shared" si="0"/>
        <v>19821</v>
      </c>
    </row>
    <row r="17" spans="1:14" x14ac:dyDescent="0.25">
      <c r="A17" s="4">
        <v>14</v>
      </c>
      <c r="B17" s="10" t="s">
        <v>25</v>
      </c>
      <c r="C17" s="224">
        <v>0</v>
      </c>
      <c r="D17" s="22">
        <v>7</v>
      </c>
      <c r="E17" s="224">
        <v>0</v>
      </c>
      <c r="F17" s="22">
        <v>0</v>
      </c>
      <c r="G17" s="224">
        <v>0</v>
      </c>
      <c r="H17" s="22">
        <v>0</v>
      </c>
      <c r="I17" s="224">
        <v>0</v>
      </c>
      <c r="J17" s="22">
        <v>0</v>
      </c>
      <c r="K17" s="224">
        <v>0</v>
      </c>
      <c r="L17" s="22">
        <v>0</v>
      </c>
      <c r="M17" s="218">
        <v>0</v>
      </c>
      <c r="N17" s="10">
        <f t="shared" si="0"/>
        <v>7</v>
      </c>
    </row>
    <row r="18" spans="1:14" x14ac:dyDescent="0.25">
      <c r="A18" s="4">
        <v>15</v>
      </c>
      <c r="B18" s="10" t="s">
        <v>26</v>
      </c>
      <c r="C18" s="224">
        <v>4</v>
      </c>
      <c r="D18" s="22">
        <v>10</v>
      </c>
      <c r="E18" s="224">
        <v>2</v>
      </c>
      <c r="F18" s="22">
        <v>2924</v>
      </c>
      <c r="G18" s="224">
        <v>0</v>
      </c>
      <c r="H18" s="22">
        <v>0</v>
      </c>
      <c r="I18" s="224">
        <v>0</v>
      </c>
      <c r="J18" s="22">
        <v>0</v>
      </c>
      <c r="K18" s="224">
        <v>95</v>
      </c>
      <c r="L18" s="22">
        <v>0</v>
      </c>
      <c r="M18" s="218">
        <v>0</v>
      </c>
      <c r="N18" s="10">
        <f t="shared" si="0"/>
        <v>3035</v>
      </c>
    </row>
    <row r="19" spans="1:14" x14ac:dyDescent="0.25">
      <c r="A19" s="4">
        <v>16</v>
      </c>
      <c r="B19" s="10" t="s">
        <v>27</v>
      </c>
      <c r="C19" s="225">
        <v>12</v>
      </c>
      <c r="D19" s="222">
        <v>27</v>
      </c>
      <c r="E19" s="225">
        <v>16</v>
      </c>
      <c r="F19" s="222">
        <v>47</v>
      </c>
      <c r="G19" s="224">
        <v>0</v>
      </c>
      <c r="H19" s="22">
        <v>947</v>
      </c>
      <c r="I19" s="224">
        <v>0</v>
      </c>
      <c r="J19" s="22">
        <v>9</v>
      </c>
      <c r="K19" s="224">
        <v>0</v>
      </c>
      <c r="L19" s="22">
        <v>0</v>
      </c>
      <c r="M19" s="218">
        <v>1</v>
      </c>
      <c r="N19" s="215">
        <f t="shared" si="0"/>
        <v>1059</v>
      </c>
    </row>
    <row r="20" spans="1:14" x14ac:dyDescent="0.25">
      <c r="A20" s="4">
        <v>17</v>
      </c>
      <c r="B20" s="10" t="s">
        <v>28</v>
      </c>
      <c r="C20" s="224">
        <v>0</v>
      </c>
      <c r="D20" s="22">
        <v>0</v>
      </c>
      <c r="E20" s="224">
        <v>0</v>
      </c>
      <c r="F20" s="22">
        <v>0</v>
      </c>
      <c r="G20" s="224">
        <v>0</v>
      </c>
      <c r="H20" s="22">
        <v>0</v>
      </c>
      <c r="I20" s="224">
        <v>0</v>
      </c>
      <c r="J20" s="22">
        <v>0</v>
      </c>
      <c r="K20" s="225">
        <v>0</v>
      </c>
      <c r="L20" s="22">
        <v>0</v>
      </c>
      <c r="M20" s="218">
        <v>0</v>
      </c>
      <c r="N20" s="215">
        <f t="shared" si="0"/>
        <v>0</v>
      </c>
    </row>
    <row r="21" spans="1:14" ht="15.75" thickBot="1" x14ac:dyDescent="0.3">
      <c r="A21" s="6">
        <v>18</v>
      </c>
      <c r="B21" s="11" t="s">
        <v>29</v>
      </c>
      <c r="C21" s="226">
        <v>7604</v>
      </c>
      <c r="D21" s="223">
        <v>24187</v>
      </c>
      <c r="E21" s="226">
        <v>10359</v>
      </c>
      <c r="F21" s="223">
        <v>25324</v>
      </c>
      <c r="G21" s="226">
        <v>12616</v>
      </c>
      <c r="H21" s="223">
        <v>40301</v>
      </c>
      <c r="I21" s="226">
        <v>10030</v>
      </c>
      <c r="J21" s="223">
        <v>19482</v>
      </c>
      <c r="K21" s="226">
        <v>15596</v>
      </c>
      <c r="L21" s="223">
        <v>6712</v>
      </c>
      <c r="M21" s="220">
        <v>12979</v>
      </c>
      <c r="N21" s="216">
        <f t="shared" si="0"/>
        <v>185190</v>
      </c>
    </row>
    <row r="22" spans="1:14" ht="15.75" thickBot="1" x14ac:dyDescent="0.3">
      <c r="A22" s="7"/>
      <c r="B22" s="19" t="s">
        <v>30</v>
      </c>
      <c r="C22" s="148">
        <v>41947</v>
      </c>
      <c r="D22" s="149">
        <v>90666</v>
      </c>
      <c r="E22" s="150">
        <v>52291</v>
      </c>
      <c r="F22" s="149">
        <v>95677</v>
      </c>
      <c r="G22" s="150">
        <v>59597</v>
      </c>
      <c r="H22" s="149">
        <v>90443</v>
      </c>
      <c r="I22" s="150">
        <v>35874</v>
      </c>
      <c r="J22" s="149">
        <v>63614</v>
      </c>
      <c r="K22" s="150">
        <v>60342</v>
      </c>
      <c r="L22" s="149">
        <v>30917</v>
      </c>
      <c r="M22" s="151">
        <v>41776</v>
      </c>
      <c r="N22" s="152">
        <f>SUM(C22:M22)</f>
        <v>663144</v>
      </c>
    </row>
    <row r="23" spans="1:14" ht="15.75" thickBot="1" x14ac:dyDescent="0.3">
      <c r="A23" s="13"/>
      <c r="B23" s="18"/>
      <c r="C23" s="14"/>
      <c r="D23" s="16"/>
      <c r="E23" s="15"/>
      <c r="F23" s="16"/>
      <c r="G23" s="16"/>
      <c r="H23" s="16"/>
      <c r="I23" s="16"/>
      <c r="J23" s="16"/>
      <c r="K23" s="16"/>
      <c r="L23" s="16"/>
      <c r="M23" s="17"/>
      <c r="N23" s="16"/>
    </row>
    <row r="24" spans="1:14" ht="15.75" thickBot="1" x14ac:dyDescent="0.3">
      <c r="A24" s="297" t="s">
        <v>31</v>
      </c>
      <c r="B24" s="298"/>
      <c r="C24" s="27">
        <f>C22/N22</f>
        <v>6.3254738035781063E-2</v>
      </c>
      <c r="D24" s="28">
        <f>D22/N22</f>
        <v>0.13672143606818429</v>
      </c>
      <c r="E24" s="29">
        <f>E22/N22</f>
        <v>7.8853160097957606E-2</v>
      </c>
      <c r="F24" s="28">
        <f>F22/N22</f>
        <v>0.14427786423461572</v>
      </c>
      <c r="G24" s="29">
        <f>G22/N22</f>
        <v>8.9870375061826699E-2</v>
      </c>
      <c r="H24" s="28">
        <f>H22/N22</f>
        <v>0.13638515918111299</v>
      </c>
      <c r="I24" s="29">
        <f>I22/N22</f>
        <v>5.4096847743476527E-2</v>
      </c>
      <c r="J24" s="28">
        <f>J22/N22</f>
        <v>9.5927882933420194E-2</v>
      </c>
      <c r="K24" s="29">
        <f>K22/N22</f>
        <v>9.099381129890341E-2</v>
      </c>
      <c r="L24" s="28">
        <f>L22/N22</f>
        <v>4.6621849854631872E-2</v>
      </c>
      <c r="M24" s="30">
        <f>M22/N22</f>
        <v>6.2996875490089629E-2</v>
      </c>
      <c r="N24" s="108">
        <f>N22/N22</f>
        <v>1</v>
      </c>
    </row>
    <row r="25" spans="1:14" ht="15.75" thickBo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 thickBot="1" x14ac:dyDescent="0.3">
      <c r="A26" s="303" t="s">
        <v>0</v>
      </c>
      <c r="B26" s="309" t="s">
        <v>1</v>
      </c>
      <c r="C26" s="315" t="s">
        <v>90</v>
      </c>
      <c r="D26" s="316"/>
      <c r="E26" s="316"/>
      <c r="F26" s="316"/>
      <c r="G26" s="317"/>
      <c r="H26" s="313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4"/>
      <c r="B27" s="310"/>
      <c r="C27" s="279" t="s">
        <v>11</v>
      </c>
      <c r="D27" s="187" t="s">
        <v>32</v>
      </c>
      <c r="E27" s="279" t="s">
        <v>7</v>
      </c>
      <c r="F27" s="187" t="s">
        <v>9</v>
      </c>
      <c r="G27" s="277" t="s">
        <v>4</v>
      </c>
      <c r="H27" s="314"/>
      <c r="I27" s="1"/>
      <c r="J27" s="111"/>
      <c r="K27" s="322" t="s">
        <v>33</v>
      </c>
      <c r="L27" s="323"/>
      <c r="M27" s="164">
        <f>N22</f>
        <v>663144</v>
      </c>
      <c r="N27" s="113">
        <f>M27/M29</f>
        <v>0.98568759447837528</v>
      </c>
    </row>
    <row r="28" spans="1:14" ht="15.75" thickBot="1" x14ac:dyDescent="0.3">
      <c r="A28" s="26">
        <v>19</v>
      </c>
      <c r="B28" s="110" t="s">
        <v>34</v>
      </c>
      <c r="C28" s="163">
        <v>6898</v>
      </c>
      <c r="D28" s="59">
        <v>979</v>
      </c>
      <c r="E28" s="163">
        <v>1302</v>
      </c>
      <c r="F28" s="59">
        <v>301</v>
      </c>
      <c r="G28" s="163">
        <v>149</v>
      </c>
      <c r="H28" s="59">
        <f>SUM(C28:G28)</f>
        <v>9629</v>
      </c>
      <c r="I28" s="1"/>
      <c r="J28" s="111"/>
      <c r="K28" s="318" t="s">
        <v>34</v>
      </c>
      <c r="L28" s="319"/>
      <c r="M28" s="163">
        <f>H28</f>
        <v>9629</v>
      </c>
      <c r="N28" s="166">
        <f>M28/M29</f>
        <v>1.4312405521624679E-2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1"/>
      <c r="K29" s="320" t="s">
        <v>3</v>
      </c>
      <c r="L29" s="321"/>
      <c r="M29" s="167">
        <f>M27+M28</f>
        <v>672773</v>
      </c>
      <c r="N29" s="168">
        <f>M29/M29</f>
        <v>1</v>
      </c>
    </row>
    <row r="30" spans="1:14" ht="15.75" thickBot="1" x14ac:dyDescent="0.3">
      <c r="A30" s="297" t="s">
        <v>35</v>
      </c>
      <c r="B30" s="298"/>
      <c r="C30" s="27">
        <f>C28/H28</f>
        <v>0.71637760930522376</v>
      </c>
      <c r="D30" s="112">
        <f>D28/H28</f>
        <v>0.1016720324021186</v>
      </c>
      <c r="E30" s="27">
        <f>E28/H28</f>
        <v>0.13521653338872158</v>
      </c>
      <c r="F30" s="112">
        <f>F28/H28</f>
        <v>3.1259736213521655E-2</v>
      </c>
      <c r="G30" s="27">
        <f>G28/H28</f>
        <v>1.5474088690414374E-2</v>
      </c>
      <c r="H30" s="112">
        <f>H28/H28</f>
        <v>1</v>
      </c>
      <c r="I30" s="1"/>
      <c r="J30" s="1"/>
      <c r="K30" s="1"/>
      <c r="L30" s="1"/>
      <c r="M30" s="1"/>
      <c r="N30" s="1"/>
    </row>
  </sheetData>
  <mergeCells count="14">
    <mergeCell ref="N2:N3"/>
    <mergeCell ref="A24:B24"/>
    <mergeCell ref="C1:I1"/>
    <mergeCell ref="A2:A3"/>
    <mergeCell ref="B2:B3"/>
    <mergeCell ref="C2:M2"/>
    <mergeCell ref="K28:L28"/>
    <mergeCell ref="K29:L29"/>
    <mergeCell ref="A30:B30"/>
    <mergeCell ref="A26:A27"/>
    <mergeCell ref="B26:B27"/>
    <mergeCell ref="K27:L27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" customWidth="1"/>
    <col min="2" max="2" width="28.42578125" customWidth="1"/>
    <col min="3" max="3" width="9.5703125" bestFit="1" customWidth="1"/>
    <col min="6" max="6" width="9.140625" customWidth="1"/>
  </cols>
  <sheetData>
    <row r="1" spans="1:14" ht="31.5" customHeight="1" thickBot="1" x14ac:dyDescent="0.3">
      <c r="A1" s="177"/>
      <c r="B1" s="177"/>
      <c r="C1" s="324" t="s">
        <v>97</v>
      </c>
      <c r="D1" s="325"/>
      <c r="E1" s="325"/>
      <c r="F1" s="325"/>
      <c r="G1" s="325"/>
      <c r="H1" s="325"/>
      <c r="I1" s="325"/>
      <c r="J1" s="326"/>
      <c r="K1" s="326"/>
      <c r="L1" s="31"/>
      <c r="M1" s="31"/>
      <c r="N1" s="243" t="s">
        <v>36</v>
      </c>
    </row>
    <row r="2" spans="1:14" ht="15.75" thickBot="1" x14ac:dyDescent="0.3">
      <c r="A2" s="327" t="s">
        <v>0</v>
      </c>
      <c r="B2" s="329" t="s">
        <v>1</v>
      </c>
      <c r="C2" s="331" t="s">
        <v>2</v>
      </c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3" t="s">
        <v>3</v>
      </c>
    </row>
    <row r="3" spans="1:14" ht="15.75" thickBot="1" x14ac:dyDescent="0.3">
      <c r="A3" s="328"/>
      <c r="B3" s="330"/>
      <c r="C3" s="91" t="s">
        <v>69</v>
      </c>
      <c r="D3" s="32" t="s">
        <v>4</v>
      </c>
      <c r="E3" s="33" t="s">
        <v>5</v>
      </c>
      <c r="F3" s="32" t="s">
        <v>6</v>
      </c>
      <c r="G3" s="33" t="s">
        <v>7</v>
      </c>
      <c r="H3" s="32" t="s">
        <v>8</v>
      </c>
      <c r="I3" s="33" t="s">
        <v>93</v>
      </c>
      <c r="J3" s="32" t="s">
        <v>9</v>
      </c>
      <c r="K3" s="89" t="s">
        <v>10</v>
      </c>
      <c r="L3" s="24" t="s">
        <v>95</v>
      </c>
      <c r="M3" s="34" t="s">
        <v>11</v>
      </c>
      <c r="N3" s="334"/>
    </row>
    <row r="4" spans="1:14" x14ac:dyDescent="0.25">
      <c r="A4" s="36">
        <v>1</v>
      </c>
      <c r="B4" s="37" t="s">
        <v>12</v>
      </c>
      <c r="C4" s="210">
        <v>23124</v>
      </c>
      <c r="D4" s="174">
        <v>37836</v>
      </c>
      <c r="E4" s="210">
        <v>13267</v>
      </c>
      <c r="F4" s="174">
        <v>10249</v>
      </c>
      <c r="G4" s="210">
        <v>20011</v>
      </c>
      <c r="H4" s="174">
        <v>54790</v>
      </c>
      <c r="I4" s="210">
        <v>1739</v>
      </c>
      <c r="J4" s="174">
        <v>11301</v>
      </c>
      <c r="K4" s="210">
        <v>12966</v>
      </c>
      <c r="L4" s="186">
        <v>3364</v>
      </c>
      <c r="M4" s="85">
        <v>13379</v>
      </c>
      <c r="N4" s="174">
        <f t="shared" ref="N4:N21" si="0">SUM(C4:M4)</f>
        <v>202026</v>
      </c>
    </row>
    <row r="5" spans="1:14" x14ac:dyDescent="0.25">
      <c r="A5" s="38">
        <v>2</v>
      </c>
      <c r="B5" s="39" t="s">
        <v>13</v>
      </c>
      <c r="C5" s="60">
        <v>0</v>
      </c>
      <c r="D5" s="73">
        <v>5679</v>
      </c>
      <c r="E5" s="60">
        <v>0</v>
      </c>
      <c r="F5" s="39">
        <v>30</v>
      </c>
      <c r="G5" s="60">
        <v>86</v>
      </c>
      <c r="H5" s="73">
        <v>8036</v>
      </c>
      <c r="I5" s="60">
        <v>0</v>
      </c>
      <c r="J5" s="39">
        <v>990</v>
      </c>
      <c r="K5" s="60">
        <v>31</v>
      </c>
      <c r="L5" s="39">
        <v>0</v>
      </c>
      <c r="M5" s="70">
        <v>0</v>
      </c>
      <c r="N5" s="73">
        <f t="shared" si="0"/>
        <v>14852</v>
      </c>
    </row>
    <row r="6" spans="1:14" x14ac:dyDescent="0.25">
      <c r="A6" s="38">
        <v>3</v>
      </c>
      <c r="B6" s="39" t="s">
        <v>14</v>
      </c>
      <c r="C6" s="211">
        <v>17029</v>
      </c>
      <c r="D6" s="73">
        <v>61517</v>
      </c>
      <c r="E6" s="211">
        <v>13931</v>
      </c>
      <c r="F6" s="73">
        <v>41071</v>
      </c>
      <c r="G6" s="211">
        <v>15069</v>
      </c>
      <c r="H6" s="73">
        <v>28420</v>
      </c>
      <c r="I6" s="211">
        <v>2488</v>
      </c>
      <c r="J6" s="73">
        <v>25118</v>
      </c>
      <c r="K6" s="211">
        <v>26876</v>
      </c>
      <c r="L6" s="73">
        <v>6959</v>
      </c>
      <c r="M6" s="86">
        <v>20213</v>
      </c>
      <c r="N6" s="73">
        <f t="shared" si="0"/>
        <v>258691</v>
      </c>
    </row>
    <row r="7" spans="1:14" x14ac:dyDescent="0.25">
      <c r="A7" s="38">
        <v>4</v>
      </c>
      <c r="B7" s="39" t="s">
        <v>15</v>
      </c>
      <c r="C7" s="60">
        <v>0</v>
      </c>
      <c r="D7" s="39">
        <v>0</v>
      </c>
      <c r="E7" s="60">
        <v>0</v>
      </c>
      <c r="F7" s="39">
        <v>0</v>
      </c>
      <c r="G7" s="60">
        <v>0</v>
      </c>
      <c r="H7" s="39">
        <v>0</v>
      </c>
      <c r="I7" s="60">
        <v>0</v>
      </c>
      <c r="J7" s="39">
        <v>0</v>
      </c>
      <c r="K7" s="60">
        <v>0</v>
      </c>
      <c r="L7" s="39">
        <v>0</v>
      </c>
      <c r="M7" s="70">
        <v>0</v>
      </c>
      <c r="N7" s="39">
        <f t="shared" si="0"/>
        <v>0</v>
      </c>
    </row>
    <row r="8" spans="1:14" x14ac:dyDescent="0.25">
      <c r="A8" s="38">
        <v>5</v>
      </c>
      <c r="B8" s="39" t="s">
        <v>16</v>
      </c>
      <c r="C8" s="60">
        <v>0</v>
      </c>
      <c r="D8" s="39">
        <v>0</v>
      </c>
      <c r="E8" s="60">
        <v>0</v>
      </c>
      <c r="F8" s="39">
        <v>0</v>
      </c>
      <c r="G8" s="211">
        <v>0</v>
      </c>
      <c r="H8" s="39">
        <v>0</v>
      </c>
      <c r="I8" s="60">
        <v>0</v>
      </c>
      <c r="J8" s="39">
        <v>0</v>
      </c>
      <c r="K8" s="60">
        <v>0</v>
      </c>
      <c r="L8" s="39">
        <v>0</v>
      </c>
      <c r="M8" s="70">
        <v>0</v>
      </c>
      <c r="N8" s="73">
        <f t="shared" si="0"/>
        <v>0</v>
      </c>
    </row>
    <row r="9" spans="1:14" x14ac:dyDescent="0.25">
      <c r="A9" s="38">
        <v>6</v>
      </c>
      <c r="B9" s="39" t="s">
        <v>17</v>
      </c>
      <c r="C9" s="60">
        <v>0</v>
      </c>
      <c r="D9" s="39">
        <v>0</v>
      </c>
      <c r="E9" s="60">
        <v>0</v>
      </c>
      <c r="F9" s="39">
        <v>973</v>
      </c>
      <c r="G9" s="60">
        <v>0</v>
      </c>
      <c r="H9" s="39">
        <v>0</v>
      </c>
      <c r="I9" s="60">
        <v>0</v>
      </c>
      <c r="J9" s="39">
        <v>0</v>
      </c>
      <c r="K9" s="60">
        <v>0</v>
      </c>
      <c r="L9" s="39">
        <v>0</v>
      </c>
      <c r="M9" s="70">
        <v>0</v>
      </c>
      <c r="N9" s="39">
        <f t="shared" si="0"/>
        <v>973</v>
      </c>
    </row>
    <row r="10" spans="1:14" x14ac:dyDescent="0.25">
      <c r="A10" s="38">
        <v>7</v>
      </c>
      <c r="B10" s="39" t="s">
        <v>18</v>
      </c>
      <c r="C10" s="211">
        <v>497</v>
      </c>
      <c r="D10" s="73">
        <v>0</v>
      </c>
      <c r="E10" s="60">
        <v>17</v>
      </c>
      <c r="F10" s="39">
        <v>867</v>
      </c>
      <c r="G10" s="211">
        <v>173</v>
      </c>
      <c r="H10" s="39">
        <v>16</v>
      </c>
      <c r="I10" s="60">
        <v>0</v>
      </c>
      <c r="J10" s="39">
        <v>1</v>
      </c>
      <c r="K10" s="211">
        <v>0</v>
      </c>
      <c r="L10" s="39">
        <v>0</v>
      </c>
      <c r="M10" s="70">
        <v>0</v>
      </c>
      <c r="N10" s="73">
        <f t="shared" si="0"/>
        <v>1571</v>
      </c>
    </row>
    <row r="11" spans="1:14" x14ac:dyDescent="0.25">
      <c r="A11" s="38">
        <v>8</v>
      </c>
      <c r="B11" s="39" t="s">
        <v>19</v>
      </c>
      <c r="C11" s="211">
        <v>8617</v>
      </c>
      <c r="D11" s="73">
        <v>9943</v>
      </c>
      <c r="E11" s="211">
        <v>9374</v>
      </c>
      <c r="F11" s="73">
        <v>5481</v>
      </c>
      <c r="G11" s="211">
        <v>4043</v>
      </c>
      <c r="H11" s="73">
        <v>5133</v>
      </c>
      <c r="I11" s="211">
        <v>408</v>
      </c>
      <c r="J11" s="73">
        <v>1126</v>
      </c>
      <c r="K11" s="211">
        <v>2118</v>
      </c>
      <c r="L11" s="73">
        <v>337</v>
      </c>
      <c r="M11" s="86">
        <v>182</v>
      </c>
      <c r="N11" s="73">
        <f t="shared" si="0"/>
        <v>46762</v>
      </c>
    </row>
    <row r="12" spans="1:14" x14ac:dyDescent="0.25">
      <c r="A12" s="38">
        <v>9</v>
      </c>
      <c r="B12" s="39" t="s">
        <v>20</v>
      </c>
      <c r="C12" s="211">
        <v>42584</v>
      </c>
      <c r="D12" s="73">
        <v>24093</v>
      </c>
      <c r="E12" s="211">
        <v>7970</v>
      </c>
      <c r="F12" s="73">
        <v>13947</v>
      </c>
      <c r="G12" s="211">
        <v>51731</v>
      </c>
      <c r="H12" s="73">
        <v>3972</v>
      </c>
      <c r="I12" s="60">
        <v>218</v>
      </c>
      <c r="J12" s="73">
        <v>9500</v>
      </c>
      <c r="K12" s="211">
        <v>17619</v>
      </c>
      <c r="L12" s="73">
        <v>2837</v>
      </c>
      <c r="M12" s="86">
        <v>4889</v>
      </c>
      <c r="N12" s="73">
        <f t="shared" si="0"/>
        <v>179360</v>
      </c>
    </row>
    <row r="13" spans="1:14" x14ac:dyDescent="0.25">
      <c r="A13" s="38">
        <v>10</v>
      </c>
      <c r="B13" s="39" t="s">
        <v>21</v>
      </c>
      <c r="C13" s="211">
        <v>57641</v>
      </c>
      <c r="D13" s="73">
        <v>138329</v>
      </c>
      <c r="E13" s="211">
        <v>75999</v>
      </c>
      <c r="F13" s="73">
        <v>85768</v>
      </c>
      <c r="G13" s="211">
        <v>121547</v>
      </c>
      <c r="H13" s="73">
        <v>78981</v>
      </c>
      <c r="I13" s="211">
        <v>47679</v>
      </c>
      <c r="J13" s="73">
        <v>107331</v>
      </c>
      <c r="K13" s="211">
        <v>111291</v>
      </c>
      <c r="L13" s="73">
        <v>70570</v>
      </c>
      <c r="M13" s="86">
        <v>62685</v>
      </c>
      <c r="N13" s="73">
        <f t="shared" si="0"/>
        <v>957821</v>
      </c>
    </row>
    <row r="14" spans="1:14" x14ac:dyDescent="0.25">
      <c r="A14" s="38">
        <v>11</v>
      </c>
      <c r="B14" s="39" t="s">
        <v>22</v>
      </c>
      <c r="C14" s="60">
        <v>0</v>
      </c>
      <c r="D14" s="73">
        <v>55</v>
      </c>
      <c r="E14" s="60">
        <v>0</v>
      </c>
      <c r="F14" s="39">
        <v>0</v>
      </c>
      <c r="G14" s="60">
        <v>0</v>
      </c>
      <c r="H14" s="39">
        <v>0</v>
      </c>
      <c r="I14" s="60">
        <v>0</v>
      </c>
      <c r="J14" s="39">
        <v>0</v>
      </c>
      <c r="K14" s="60">
        <v>0</v>
      </c>
      <c r="L14" s="39">
        <v>0</v>
      </c>
      <c r="M14" s="70">
        <v>0</v>
      </c>
      <c r="N14" s="73">
        <f t="shared" si="0"/>
        <v>55</v>
      </c>
    </row>
    <row r="15" spans="1:14" x14ac:dyDescent="0.25">
      <c r="A15" s="38">
        <v>12</v>
      </c>
      <c r="B15" s="39" t="s">
        <v>23</v>
      </c>
      <c r="C15" s="60">
        <v>0</v>
      </c>
      <c r="D15" s="39">
        <v>0</v>
      </c>
      <c r="E15" s="60">
        <v>0</v>
      </c>
      <c r="F15" s="39">
        <v>0</v>
      </c>
      <c r="G15" s="60">
        <v>0</v>
      </c>
      <c r="H15" s="39">
        <v>0</v>
      </c>
      <c r="I15" s="60">
        <v>0</v>
      </c>
      <c r="J15" s="39">
        <v>0</v>
      </c>
      <c r="K15" s="60">
        <v>0</v>
      </c>
      <c r="L15" s="39">
        <v>0</v>
      </c>
      <c r="M15" s="70">
        <v>0</v>
      </c>
      <c r="N15" s="39">
        <f t="shared" si="0"/>
        <v>0</v>
      </c>
    </row>
    <row r="16" spans="1:14" x14ac:dyDescent="0.25">
      <c r="A16" s="38">
        <v>13</v>
      </c>
      <c r="B16" s="39" t="s">
        <v>24</v>
      </c>
      <c r="C16" s="211">
        <v>603</v>
      </c>
      <c r="D16" s="73">
        <v>590</v>
      </c>
      <c r="E16" s="211">
        <v>202</v>
      </c>
      <c r="F16" s="73">
        <v>5183</v>
      </c>
      <c r="G16" s="211">
        <v>146</v>
      </c>
      <c r="H16" s="73">
        <v>563</v>
      </c>
      <c r="I16" s="60">
        <v>0</v>
      </c>
      <c r="J16" s="73">
        <v>14221</v>
      </c>
      <c r="K16" s="211">
        <v>977</v>
      </c>
      <c r="L16" s="39">
        <v>32</v>
      </c>
      <c r="M16" s="86">
        <v>2</v>
      </c>
      <c r="N16" s="73">
        <f t="shared" si="0"/>
        <v>22519</v>
      </c>
    </row>
    <row r="17" spans="1:14" x14ac:dyDescent="0.25">
      <c r="A17" s="38">
        <v>14</v>
      </c>
      <c r="B17" s="39" t="s">
        <v>25</v>
      </c>
      <c r="C17" s="60"/>
      <c r="D17" s="39">
        <v>0</v>
      </c>
      <c r="E17" s="60">
        <v>0</v>
      </c>
      <c r="F17" s="39">
        <v>0</v>
      </c>
      <c r="G17" s="60">
        <v>0</v>
      </c>
      <c r="H17" s="39">
        <v>0</v>
      </c>
      <c r="I17" s="60">
        <v>0</v>
      </c>
      <c r="J17" s="39">
        <v>0</v>
      </c>
      <c r="K17" s="60">
        <v>0</v>
      </c>
      <c r="L17" s="39">
        <v>0</v>
      </c>
      <c r="M17" s="70">
        <v>0</v>
      </c>
      <c r="N17" s="39">
        <f t="shared" si="0"/>
        <v>0</v>
      </c>
    </row>
    <row r="18" spans="1:14" x14ac:dyDescent="0.25">
      <c r="A18" s="38">
        <v>15</v>
      </c>
      <c r="B18" s="39" t="s">
        <v>26</v>
      </c>
      <c r="C18" s="60">
        <v>0</v>
      </c>
      <c r="D18" s="39">
        <v>0</v>
      </c>
      <c r="E18" s="60">
        <v>0</v>
      </c>
      <c r="F18" s="39">
        <v>0</v>
      </c>
      <c r="G18" s="60">
        <v>0</v>
      </c>
      <c r="H18" s="39">
        <v>0</v>
      </c>
      <c r="I18" s="60">
        <v>0</v>
      </c>
      <c r="J18" s="39">
        <v>0</v>
      </c>
      <c r="K18" s="60">
        <v>0</v>
      </c>
      <c r="L18" s="39">
        <v>0</v>
      </c>
      <c r="M18" s="70">
        <v>0</v>
      </c>
      <c r="N18" s="39">
        <f t="shared" si="0"/>
        <v>0</v>
      </c>
    </row>
    <row r="19" spans="1:14" x14ac:dyDescent="0.25">
      <c r="A19" s="38">
        <v>16</v>
      </c>
      <c r="B19" s="39" t="s">
        <v>27</v>
      </c>
      <c r="C19" s="60">
        <v>27</v>
      </c>
      <c r="D19" s="39">
        <v>0</v>
      </c>
      <c r="E19" s="60">
        <v>159</v>
      </c>
      <c r="F19" s="73">
        <v>1087</v>
      </c>
      <c r="G19" s="60">
        <v>0</v>
      </c>
      <c r="H19" s="39">
        <v>0</v>
      </c>
      <c r="I19" s="60">
        <v>0</v>
      </c>
      <c r="J19" s="39">
        <v>0</v>
      </c>
      <c r="K19" s="60">
        <v>0</v>
      </c>
      <c r="L19" s="39">
        <v>0</v>
      </c>
      <c r="M19" s="70">
        <v>0</v>
      </c>
      <c r="N19" s="73">
        <f t="shared" si="0"/>
        <v>1273</v>
      </c>
    </row>
    <row r="20" spans="1:14" x14ac:dyDescent="0.25">
      <c r="A20" s="38">
        <v>17</v>
      </c>
      <c r="B20" s="39" t="s">
        <v>28</v>
      </c>
      <c r="C20" s="60">
        <v>0</v>
      </c>
      <c r="D20" s="39">
        <v>0</v>
      </c>
      <c r="E20" s="60">
        <v>0</v>
      </c>
      <c r="F20" s="39">
        <v>0</v>
      </c>
      <c r="G20" s="60">
        <v>0</v>
      </c>
      <c r="H20" s="39">
        <v>0</v>
      </c>
      <c r="I20" s="60">
        <v>0</v>
      </c>
      <c r="J20" s="39">
        <v>0</v>
      </c>
      <c r="K20" s="60">
        <v>0</v>
      </c>
      <c r="L20" s="39">
        <v>0</v>
      </c>
      <c r="M20" s="70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29</v>
      </c>
      <c r="C21" s="232">
        <v>1004</v>
      </c>
      <c r="D21" s="175">
        <v>6338</v>
      </c>
      <c r="E21" s="232">
        <v>2797</v>
      </c>
      <c r="F21" s="175">
        <v>3129</v>
      </c>
      <c r="G21" s="232">
        <v>1041</v>
      </c>
      <c r="H21" s="175">
        <v>3866</v>
      </c>
      <c r="I21" s="212">
        <v>170</v>
      </c>
      <c r="J21" s="175">
        <v>355</v>
      </c>
      <c r="K21" s="232">
        <v>3707</v>
      </c>
      <c r="L21" s="42">
        <v>199</v>
      </c>
      <c r="M21" s="95">
        <v>1086</v>
      </c>
      <c r="N21" s="175">
        <f t="shared" si="0"/>
        <v>23692</v>
      </c>
    </row>
    <row r="22" spans="1:14" ht="15.75" thickBot="1" x14ac:dyDescent="0.3">
      <c r="A22" s="44"/>
      <c r="B22" s="45" t="s">
        <v>37</v>
      </c>
      <c r="C22" s="46">
        <f>SUM(C4:C21)</f>
        <v>151126</v>
      </c>
      <c r="D22" s="47">
        <f>SUM(D4:D21)</f>
        <v>284380</v>
      </c>
      <c r="E22" s="48">
        <f>SUM(E4:E21)</f>
        <v>123716</v>
      </c>
      <c r="F22" s="47">
        <f>SUM(F4:F21)</f>
        <v>167785</v>
      </c>
      <c r="G22" s="48">
        <f t="shared" ref="G22:N22" si="1">SUM(G4:G21)</f>
        <v>213847</v>
      </c>
      <c r="H22" s="47">
        <f t="shared" si="1"/>
        <v>183777</v>
      </c>
      <c r="I22" s="48">
        <f>SUM(I4:I21)</f>
        <v>52702</v>
      </c>
      <c r="J22" s="47">
        <f t="shared" si="1"/>
        <v>169943</v>
      </c>
      <c r="K22" s="147">
        <f t="shared" si="1"/>
        <v>175585</v>
      </c>
      <c r="L22" s="47">
        <f t="shared" si="1"/>
        <v>84298</v>
      </c>
      <c r="M22" s="49">
        <f t="shared" si="1"/>
        <v>102436</v>
      </c>
      <c r="N22" s="47">
        <f t="shared" si="1"/>
        <v>1709595</v>
      </c>
    </row>
    <row r="23" spans="1:14" ht="15.75" thickBot="1" x14ac:dyDescent="0.3">
      <c r="A23" s="51"/>
      <c r="B23" s="52"/>
      <c r="C23" s="53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4" ht="15.75" thickBot="1" x14ac:dyDescent="0.3">
      <c r="A24" s="335" t="s">
        <v>31</v>
      </c>
      <c r="B24" s="336"/>
      <c r="C24" s="56">
        <f>C22/N22</f>
        <v>8.8398714315378782E-2</v>
      </c>
      <c r="D24" s="55">
        <f>D22/N22</f>
        <v>0.16634349070978799</v>
      </c>
      <c r="E24" s="56">
        <f>E22/N22</f>
        <v>7.2365677251044841E-2</v>
      </c>
      <c r="F24" s="55">
        <f>F22/N22</f>
        <v>9.8143127465861804E-2</v>
      </c>
      <c r="G24" s="259">
        <f>G22/N22</f>
        <v>0.12508635086087641</v>
      </c>
      <c r="H24" s="55">
        <f>H22/N22</f>
        <v>0.10749738973265598</v>
      </c>
      <c r="I24" s="57">
        <f>I22/N22</f>
        <v>3.0827184216144759E-2</v>
      </c>
      <c r="J24" s="55">
        <f>J22/N22</f>
        <v>9.9405414732729097E-2</v>
      </c>
      <c r="K24" s="56">
        <f>K22/N22</f>
        <v>0.10270561156297252</v>
      </c>
      <c r="L24" s="260">
        <f>L22/N22</f>
        <v>4.9308754412594795E-2</v>
      </c>
      <c r="M24" s="56">
        <f>M22/N22</f>
        <v>5.9918284739953032E-2</v>
      </c>
      <c r="N24" s="55">
        <f>N22/N22</f>
        <v>1</v>
      </c>
    </row>
    <row r="25" spans="1:14" ht="15.75" thickBot="1" x14ac:dyDescent="0.3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</row>
    <row r="26" spans="1:14" ht="15.75" thickBot="1" x14ac:dyDescent="0.3">
      <c r="A26" s="303" t="s">
        <v>0</v>
      </c>
      <c r="B26" s="309" t="s">
        <v>1</v>
      </c>
      <c r="C26" s="315" t="s">
        <v>90</v>
      </c>
      <c r="D26" s="316"/>
      <c r="E26" s="316"/>
      <c r="F26" s="316"/>
      <c r="G26" s="317"/>
      <c r="H26" s="313" t="s">
        <v>3</v>
      </c>
      <c r="I26" s="1"/>
      <c r="J26" s="266"/>
      <c r="K26" s="1"/>
      <c r="L26" s="1"/>
      <c r="M26" s="1"/>
      <c r="N26" s="1"/>
    </row>
    <row r="27" spans="1:14" ht="15.75" thickBot="1" x14ac:dyDescent="0.3">
      <c r="A27" s="304"/>
      <c r="B27" s="310"/>
      <c r="C27" s="279" t="s">
        <v>11</v>
      </c>
      <c r="D27" s="187" t="s">
        <v>32</v>
      </c>
      <c r="E27" s="279" t="s">
        <v>7</v>
      </c>
      <c r="F27" s="187" t="s">
        <v>9</v>
      </c>
      <c r="G27" s="277" t="s">
        <v>4</v>
      </c>
      <c r="H27" s="314"/>
      <c r="I27" s="1"/>
      <c r="J27" s="111"/>
      <c r="K27" s="322" t="s">
        <v>33</v>
      </c>
      <c r="L27" s="323"/>
      <c r="M27" s="164">
        <f>N22</f>
        <v>1709595</v>
      </c>
      <c r="N27" s="165">
        <f>M27/M29</f>
        <v>0.92860285490809547</v>
      </c>
    </row>
    <row r="28" spans="1:14" ht="15.75" thickBot="1" x14ac:dyDescent="0.3">
      <c r="A28" s="26">
        <v>19</v>
      </c>
      <c r="B28" s="110" t="s">
        <v>34</v>
      </c>
      <c r="C28" s="163">
        <f>60301+25</f>
        <v>60326</v>
      </c>
      <c r="D28" s="59">
        <v>52068</v>
      </c>
      <c r="E28" s="271">
        <f>15647+95</f>
        <v>15742</v>
      </c>
      <c r="F28" s="59">
        <v>3309</v>
      </c>
      <c r="G28" s="163">
        <v>0</v>
      </c>
      <c r="H28" s="59">
        <f>SUM(C28:G28)</f>
        <v>131445</v>
      </c>
      <c r="I28" s="1"/>
      <c r="J28" s="111"/>
      <c r="K28" s="318" t="s">
        <v>34</v>
      </c>
      <c r="L28" s="319"/>
      <c r="M28" s="163">
        <f>H28</f>
        <v>131445</v>
      </c>
      <c r="N28" s="166">
        <f>M28/M29</f>
        <v>7.1397145091904576E-2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1"/>
      <c r="K29" s="320" t="s">
        <v>3</v>
      </c>
      <c r="L29" s="321"/>
      <c r="M29" s="167">
        <f>M27+M28</f>
        <v>1841040</v>
      </c>
      <c r="N29" s="168">
        <f>M29/M29</f>
        <v>1</v>
      </c>
    </row>
    <row r="30" spans="1:14" ht="15.75" thickBot="1" x14ac:dyDescent="0.3">
      <c r="A30" s="297" t="s">
        <v>35</v>
      </c>
      <c r="B30" s="298"/>
      <c r="C30" s="27">
        <f>C28/H28</f>
        <v>0.45894480581231695</v>
      </c>
      <c r="D30" s="112">
        <f>D28/H28</f>
        <v>0.3961200502111149</v>
      </c>
      <c r="E30" s="27">
        <f>E28/H28</f>
        <v>0.11976111681691963</v>
      </c>
      <c r="F30" s="112">
        <f>F28/H28</f>
        <v>2.5174027159648522E-2</v>
      </c>
      <c r="G30" s="27">
        <f>G28/H28</f>
        <v>0</v>
      </c>
      <c r="H30" s="112">
        <f>H28/H28</f>
        <v>1</v>
      </c>
      <c r="I30" s="1"/>
      <c r="J30" s="1"/>
      <c r="K30" s="1"/>
      <c r="L30" s="1"/>
      <c r="M30" s="1"/>
      <c r="N30" s="1"/>
    </row>
  </sheetData>
  <mergeCells count="14">
    <mergeCell ref="A24:B24"/>
    <mergeCell ref="K28:L28"/>
    <mergeCell ref="K29:L29"/>
    <mergeCell ref="A30:B30"/>
    <mergeCell ref="A26:A27"/>
    <mergeCell ref="B26:B27"/>
    <mergeCell ref="K27:L27"/>
    <mergeCell ref="H26:H27"/>
    <mergeCell ref="C26:G26"/>
    <mergeCell ref="C1:K1"/>
    <mergeCell ref="A2:A3"/>
    <mergeCell ref="B2:B3"/>
    <mergeCell ref="C2:M2"/>
    <mergeCell ref="N2:N3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5" x14ac:dyDescent="0.25"/>
  <cols>
    <col min="1" max="1" width="4.42578125" customWidth="1"/>
    <col min="2" max="2" width="28.42578125" customWidth="1"/>
  </cols>
  <sheetData>
    <row r="1" spans="1:14" ht="33" customHeight="1" thickBot="1" x14ac:dyDescent="0.3">
      <c r="A1" s="177"/>
      <c r="B1" s="177"/>
      <c r="C1" s="324" t="s">
        <v>98</v>
      </c>
      <c r="D1" s="325"/>
      <c r="E1" s="325"/>
      <c r="F1" s="325"/>
      <c r="G1" s="325"/>
      <c r="H1" s="325"/>
      <c r="I1" s="325"/>
      <c r="J1" s="326"/>
      <c r="K1" s="326"/>
      <c r="L1" s="31"/>
      <c r="M1" s="31"/>
      <c r="N1" s="31"/>
    </row>
    <row r="2" spans="1:14" ht="15.75" thickBot="1" x14ac:dyDescent="0.3">
      <c r="A2" s="327" t="s">
        <v>0</v>
      </c>
      <c r="B2" s="329" t="s">
        <v>1</v>
      </c>
      <c r="C2" s="337" t="s">
        <v>2</v>
      </c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3" t="s">
        <v>3</v>
      </c>
    </row>
    <row r="3" spans="1:14" ht="15.75" thickBot="1" x14ac:dyDescent="0.3">
      <c r="A3" s="328"/>
      <c r="B3" s="330"/>
      <c r="C3" s="91" t="s">
        <v>69</v>
      </c>
      <c r="D3" s="32" t="s">
        <v>4</v>
      </c>
      <c r="E3" s="33" t="s">
        <v>5</v>
      </c>
      <c r="F3" s="32" t="s">
        <v>6</v>
      </c>
      <c r="G3" s="33" t="s">
        <v>7</v>
      </c>
      <c r="H3" s="32" t="s">
        <v>8</v>
      </c>
      <c r="I3" s="33" t="s">
        <v>93</v>
      </c>
      <c r="J3" s="32" t="s">
        <v>9</v>
      </c>
      <c r="K3" s="90" t="s">
        <v>10</v>
      </c>
      <c r="L3" s="278" t="s">
        <v>95</v>
      </c>
      <c r="M3" s="33" t="s">
        <v>11</v>
      </c>
      <c r="N3" s="334"/>
    </row>
    <row r="4" spans="1:14" x14ac:dyDescent="0.25">
      <c r="A4" s="36">
        <v>1</v>
      </c>
      <c r="B4" s="37" t="s">
        <v>12</v>
      </c>
      <c r="C4" s="210">
        <v>448</v>
      </c>
      <c r="D4" s="174">
        <v>898</v>
      </c>
      <c r="E4" s="213">
        <v>247</v>
      </c>
      <c r="F4" s="233">
        <v>340</v>
      </c>
      <c r="G4" s="213">
        <v>341</v>
      </c>
      <c r="H4" s="174">
        <v>719</v>
      </c>
      <c r="I4" s="213">
        <v>72</v>
      </c>
      <c r="J4" s="233">
        <v>228</v>
      </c>
      <c r="K4" s="213">
        <v>254</v>
      </c>
      <c r="L4" s="233">
        <v>44</v>
      </c>
      <c r="M4" s="213">
        <v>317</v>
      </c>
      <c r="N4" s="174">
        <f t="shared" ref="N4:N21" si="0">SUM(C4:M4)</f>
        <v>3908</v>
      </c>
    </row>
    <row r="5" spans="1:14" x14ac:dyDescent="0.25">
      <c r="A5" s="38">
        <v>2</v>
      </c>
      <c r="B5" s="39" t="s">
        <v>13</v>
      </c>
      <c r="C5" s="60">
        <v>0</v>
      </c>
      <c r="D5" s="39">
        <v>528</v>
      </c>
      <c r="E5" s="60">
        <v>0</v>
      </c>
      <c r="F5" s="39">
        <v>4</v>
      </c>
      <c r="G5" s="60">
        <v>8</v>
      </c>
      <c r="H5" s="73">
        <v>1159</v>
      </c>
      <c r="I5" s="60">
        <v>0</v>
      </c>
      <c r="J5" s="39">
        <v>85</v>
      </c>
      <c r="K5" s="60">
        <v>1</v>
      </c>
      <c r="L5" s="39">
        <v>0</v>
      </c>
      <c r="M5" s="60">
        <v>0</v>
      </c>
      <c r="N5" s="73">
        <f t="shared" si="0"/>
        <v>1785</v>
      </c>
    </row>
    <row r="6" spans="1:14" x14ac:dyDescent="0.25">
      <c r="A6" s="38">
        <v>3</v>
      </c>
      <c r="B6" s="39" t="s">
        <v>14</v>
      </c>
      <c r="C6" s="211">
        <v>329</v>
      </c>
      <c r="D6" s="73">
        <v>754</v>
      </c>
      <c r="E6" s="60">
        <v>358</v>
      </c>
      <c r="F6" s="73">
        <v>765</v>
      </c>
      <c r="G6" s="60">
        <v>229</v>
      </c>
      <c r="H6" s="39">
        <v>390</v>
      </c>
      <c r="I6" s="60">
        <v>52</v>
      </c>
      <c r="J6" s="39">
        <v>330</v>
      </c>
      <c r="K6" s="60">
        <v>411</v>
      </c>
      <c r="L6" s="39">
        <v>300</v>
      </c>
      <c r="M6" s="60">
        <v>262</v>
      </c>
      <c r="N6" s="73">
        <f t="shared" si="0"/>
        <v>4180</v>
      </c>
    </row>
    <row r="7" spans="1:14" x14ac:dyDescent="0.25">
      <c r="A7" s="38">
        <v>4</v>
      </c>
      <c r="B7" s="39" t="s">
        <v>15</v>
      </c>
      <c r="C7" s="60">
        <v>0</v>
      </c>
      <c r="D7" s="39">
        <v>0</v>
      </c>
      <c r="E7" s="60">
        <v>0</v>
      </c>
      <c r="F7" s="39">
        <v>0</v>
      </c>
      <c r="G7" s="60">
        <v>0</v>
      </c>
      <c r="H7" s="39">
        <v>0</v>
      </c>
      <c r="I7" s="60">
        <v>0</v>
      </c>
      <c r="J7" s="39">
        <v>0</v>
      </c>
      <c r="K7" s="60">
        <v>0</v>
      </c>
      <c r="L7" s="39">
        <v>0</v>
      </c>
      <c r="M7" s="60">
        <v>0</v>
      </c>
      <c r="N7" s="39">
        <f t="shared" si="0"/>
        <v>0</v>
      </c>
    </row>
    <row r="8" spans="1:14" x14ac:dyDescent="0.25">
      <c r="A8" s="38">
        <v>5</v>
      </c>
      <c r="B8" s="39" t="s">
        <v>16</v>
      </c>
      <c r="C8" s="60">
        <v>0</v>
      </c>
      <c r="D8" s="39">
        <v>0</v>
      </c>
      <c r="E8" s="60">
        <v>0</v>
      </c>
      <c r="F8" s="39">
        <v>0</v>
      </c>
      <c r="G8" s="60">
        <v>0</v>
      </c>
      <c r="H8" s="39">
        <v>0</v>
      </c>
      <c r="I8" s="60">
        <v>0</v>
      </c>
      <c r="J8" s="39">
        <v>0</v>
      </c>
      <c r="K8" s="60">
        <v>0</v>
      </c>
      <c r="L8" s="39">
        <v>0</v>
      </c>
      <c r="M8" s="60">
        <v>0</v>
      </c>
      <c r="N8" s="39">
        <f t="shared" si="0"/>
        <v>0</v>
      </c>
    </row>
    <row r="9" spans="1:14" x14ac:dyDescent="0.25">
      <c r="A9" s="38">
        <v>6</v>
      </c>
      <c r="B9" s="39" t="s">
        <v>17</v>
      </c>
      <c r="C9" s="60">
        <v>0</v>
      </c>
      <c r="D9" s="39">
        <v>0</v>
      </c>
      <c r="E9" s="60">
        <v>0</v>
      </c>
      <c r="F9" s="39">
        <v>1</v>
      </c>
      <c r="G9" s="60">
        <v>0</v>
      </c>
      <c r="H9" s="39">
        <v>0</v>
      </c>
      <c r="I9" s="60">
        <v>0</v>
      </c>
      <c r="J9" s="39">
        <v>0</v>
      </c>
      <c r="K9" s="60">
        <v>0</v>
      </c>
      <c r="L9" s="39">
        <v>0</v>
      </c>
      <c r="M9" s="60">
        <v>0</v>
      </c>
      <c r="N9" s="39">
        <f t="shared" si="0"/>
        <v>1</v>
      </c>
    </row>
    <row r="10" spans="1:14" x14ac:dyDescent="0.25">
      <c r="A10" s="38">
        <v>7</v>
      </c>
      <c r="B10" s="39" t="s">
        <v>18</v>
      </c>
      <c r="C10" s="60">
        <v>8</v>
      </c>
      <c r="D10" s="39">
        <v>0</v>
      </c>
      <c r="E10" s="60">
        <v>7</v>
      </c>
      <c r="F10" s="39">
        <v>3</v>
      </c>
      <c r="G10" s="60">
        <v>2</v>
      </c>
      <c r="H10" s="39">
        <v>5</v>
      </c>
      <c r="I10" s="60">
        <v>0</v>
      </c>
      <c r="J10" s="39">
        <v>1</v>
      </c>
      <c r="K10" s="60">
        <v>0</v>
      </c>
      <c r="L10" s="39">
        <v>0</v>
      </c>
      <c r="M10" s="60">
        <v>0</v>
      </c>
      <c r="N10" s="39">
        <f t="shared" si="0"/>
        <v>26</v>
      </c>
    </row>
    <row r="11" spans="1:14" x14ac:dyDescent="0.25">
      <c r="A11" s="38">
        <v>8</v>
      </c>
      <c r="B11" s="39" t="s">
        <v>19</v>
      </c>
      <c r="C11" s="60">
        <v>65</v>
      </c>
      <c r="D11" s="39">
        <v>30</v>
      </c>
      <c r="E11" s="60">
        <v>21</v>
      </c>
      <c r="F11" s="39">
        <v>71</v>
      </c>
      <c r="G11" s="60">
        <v>12</v>
      </c>
      <c r="H11" s="39">
        <v>108</v>
      </c>
      <c r="I11" s="60">
        <v>8</v>
      </c>
      <c r="J11" s="39">
        <v>36</v>
      </c>
      <c r="K11" s="60">
        <v>38</v>
      </c>
      <c r="L11" s="39">
        <v>18</v>
      </c>
      <c r="M11" s="60">
        <v>9</v>
      </c>
      <c r="N11" s="39">
        <f t="shared" si="0"/>
        <v>416</v>
      </c>
    </row>
    <row r="12" spans="1:14" x14ac:dyDescent="0.25">
      <c r="A12" s="38">
        <v>9</v>
      </c>
      <c r="B12" s="39" t="s">
        <v>20</v>
      </c>
      <c r="C12" s="211">
        <v>715</v>
      </c>
      <c r="D12" s="73">
        <v>621</v>
      </c>
      <c r="E12" s="60">
        <v>191</v>
      </c>
      <c r="F12" s="39">
        <v>327</v>
      </c>
      <c r="G12" s="60">
        <v>246</v>
      </c>
      <c r="H12" s="39">
        <v>124</v>
      </c>
      <c r="I12" s="60">
        <v>5</v>
      </c>
      <c r="J12" s="39">
        <v>212</v>
      </c>
      <c r="K12" s="60">
        <v>387</v>
      </c>
      <c r="L12" s="39">
        <v>51</v>
      </c>
      <c r="M12" s="60">
        <v>108</v>
      </c>
      <c r="N12" s="73">
        <f t="shared" si="0"/>
        <v>2987</v>
      </c>
    </row>
    <row r="13" spans="1:14" x14ac:dyDescent="0.25">
      <c r="A13" s="38">
        <v>10</v>
      </c>
      <c r="B13" s="39" t="s">
        <v>21</v>
      </c>
      <c r="C13" s="211">
        <v>809</v>
      </c>
      <c r="D13" s="73">
        <v>1992</v>
      </c>
      <c r="E13" s="211">
        <v>1238</v>
      </c>
      <c r="F13" s="73">
        <v>1336</v>
      </c>
      <c r="G13" s="211">
        <v>1580</v>
      </c>
      <c r="H13" s="73">
        <v>1222</v>
      </c>
      <c r="I13" s="211">
        <v>772</v>
      </c>
      <c r="J13" s="73">
        <v>1513</v>
      </c>
      <c r="K13" s="211">
        <v>1315</v>
      </c>
      <c r="L13" s="73">
        <v>1026</v>
      </c>
      <c r="M13" s="211">
        <v>1028</v>
      </c>
      <c r="N13" s="73">
        <f t="shared" si="0"/>
        <v>13831</v>
      </c>
    </row>
    <row r="14" spans="1:14" x14ac:dyDescent="0.25">
      <c r="A14" s="38">
        <v>11</v>
      </c>
      <c r="B14" s="39" t="s">
        <v>22</v>
      </c>
      <c r="C14" s="60">
        <v>0</v>
      </c>
      <c r="D14" s="39">
        <v>0</v>
      </c>
      <c r="E14" s="60">
        <v>0</v>
      </c>
      <c r="F14" s="39">
        <v>0</v>
      </c>
      <c r="G14" s="60">
        <v>0</v>
      </c>
      <c r="H14" s="39">
        <v>0</v>
      </c>
      <c r="I14" s="60">
        <v>0</v>
      </c>
      <c r="J14" s="39">
        <v>0</v>
      </c>
      <c r="K14" s="60">
        <v>0</v>
      </c>
      <c r="L14" s="39">
        <v>0</v>
      </c>
      <c r="M14" s="60">
        <v>0</v>
      </c>
      <c r="N14" s="39">
        <f t="shared" si="0"/>
        <v>0</v>
      </c>
    </row>
    <row r="15" spans="1:14" x14ac:dyDescent="0.25">
      <c r="A15" s="38">
        <v>12</v>
      </c>
      <c r="B15" s="39" t="s">
        <v>23</v>
      </c>
      <c r="C15" s="60">
        <v>0</v>
      </c>
      <c r="D15" s="39">
        <v>0</v>
      </c>
      <c r="E15" s="60">
        <v>0</v>
      </c>
      <c r="F15" s="39">
        <v>0</v>
      </c>
      <c r="G15" s="60">
        <v>0</v>
      </c>
      <c r="H15" s="39">
        <v>0</v>
      </c>
      <c r="I15" s="60">
        <v>0</v>
      </c>
      <c r="J15" s="39">
        <v>0</v>
      </c>
      <c r="K15" s="60">
        <v>0</v>
      </c>
      <c r="L15" s="39">
        <v>0</v>
      </c>
      <c r="M15" s="60">
        <v>0</v>
      </c>
      <c r="N15" s="39">
        <f t="shared" si="0"/>
        <v>0</v>
      </c>
    </row>
    <row r="16" spans="1:14" x14ac:dyDescent="0.25">
      <c r="A16" s="38">
        <v>13</v>
      </c>
      <c r="B16" s="39" t="s">
        <v>24</v>
      </c>
      <c r="C16" s="60">
        <v>27</v>
      </c>
      <c r="D16" s="39">
        <v>8</v>
      </c>
      <c r="E16" s="60">
        <v>6</v>
      </c>
      <c r="F16" s="39">
        <v>17</v>
      </c>
      <c r="G16" s="60">
        <v>4</v>
      </c>
      <c r="H16" s="39">
        <v>21</v>
      </c>
      <c r="I16" s="60">
        <v>0</v>
      </c>
      <c r="J16" s="39">
        <v>5</v>
      </c>
      <c r="K16" s="60">
        <v>47</v>
      </c>
      <c r="L16" s="39">
        <v>1</v>
      </c>
      <c r="M16" s="60">
        <v>1</v>
      </c>
      <c r="N16" s="39">
        <f t="shared" si="0"/>
        <v>137</v>
      </c>
    </row>
    <row r="17" spans="1:14" x14ac:dyDescent="0.25">
      <c r="A17" s="38">
        <v>14</v>
      </c>
      <c r="B17" s="39" t="s">
        <v>25</v>
      </c>
      <c r="C17" s="60">
        <v>0</v>
      </c>
      <c r="D17" s="39">
        <v>0</v>
      </c>
      <c r="E17" s="60">
        <v>0</v>
      </c>
      <c r="F17" s="39">
        <v>0</v>
      </c>
      <c r="G17" s="60">
        <v>0</v>
      </c>
      <c r="H17" s="39">
        <v>0</v>
      </c>
      <c r="I17" s="60">
        <v>0</v>
      </c>
      <c r="J17" s="39">
        <v>0</v>
      </c>
      <c r="K17" s="60">
        <v>0</v>
      </c>
      <c r="L17" s="39">
        <v>0</v>
      </c>
      <c r="M17" s="60">
        <v>0</v>
      </c>
      <c r="N17" s="39">
        <f t="shared" si="0"/>
        <v>0</v>
      </c>
    </row>
    <row r="18" spans="1:14" x14ac:dyDescent="0.25">
      <c r="A18" s="38">
        <v>15</v>
      </c>
      <c r="B18" s="39" t="s">
        <v>26</v>
      </c>
      <c r="C18" s="60">
        <v>0</v>
      </c>
      <c r="D18" s="39">
        <v>0</v>
      </c>
      <c r="E18" s="60">
        <v>0</v>
      </c>
      <c r="F18" s="39">
        <v>0</v>
      </c>
      <c r="G18" s="60">
        <v>0</v>
      </c>
      <c r="H18" s="39">
        <v>0</v>
      </c>
      <c r="I18" s="60">
        <v>0</v>
      </c>
      <c r="J18" s="39">
        <v>0</v>
      </c>
      <c r="K18" s="60">
        <v>0</v>
      </c>
      <c r="L18" s="39">
        <v>0</v>
      </c>
      <c r="M18" s="60">
        <v>0</v>
      </c>
      <c r="N18" s="39">
        <f t="shared" si="0"/>
        <v>0</v>
      </c>
    </row>
    <row r="19" spans="1:14" x14ac:dyDescent="0.25">
      <c r="A19" s="38">
        <v>16</v>
      </c>
      <c r="B19" s="39" t="s">
        <v>27</v>
      </c>
      <c r="C19" s="60">
        <v>20</v>
      </c>
      <c r="D19" s="39">
        <v>0</v>
      </c>
      <c r="E19" s="60">
        <v>1</v>
      </c>
      <c r="F19" s="39">
        <v>4</v>
      </c>
      <c r="G19" s="60">
        <v>0</v>
      </c>
      <c r="H19" s="39">
        <v>0</v>
      </c>
      <c r="I19" s="60">
        <v>0</v>
      </c>
      <c r="J19" s="39">
        <v>0</v>
      </c>
      <c r="K19" s="60">
        <v>0</v>
      </c>
      <c r="L19" s="39">
        <v>0</v>
      </c>
      <c r="M19" s="60">
        <v>0</v>
      </c>
      <c r="N19" s="39">
        <f t="shared" si="0"/>
        <v>25</v>
      </c>
    </row>
    <row r="20" spans="1:14" x14ac:dyDescent="0.25">
      <c r="A20" s="38">
        <v>17</v>
      </c>
      <c r="B20" s="39" t="s">
        <v>28</v>
      </c>
      <c r="C20" s="60">
        <v>0</v>
      </c>
      <c r="D20" s="39">
        <v>0</v>
      </c>
      <c r="E20" s="60">
        <v>0</v>
      </c>
      <c r="F20" s="39">
        <v>0</v>
      </c>
      <c r="G20" s="60">
        <v>0</v>
      </c>
      <c r="H20" s="39">
        <v>0</v>
      </c>
      <c r="I20" s="60">
        <v>0</v>
      </c>
      <c r="J20" s="39">
        <v>0</v>
      </c>
      <c r="K20" s="60">
        <v>0</v>
      </c>
      <c r="L20" s="39">
        <v>0</v>
      </c>
      <c r="M20" s="60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29</v>
      </c>
      <c r="C21" s="212">
        <v>101</v>
      </c>
      <c r="D21" s="42">
        <v>253</v>
      </c>
      <c r="E21" s="212">
        <v>161</v>
      </c>
      <c r="F21" s="42">
        <v>203</v>
      </c>
      <c r="G21" s="212">
        <v>63</v>
      </c>
      <c r="H21" s="42">
        <v>292</v>
      </c>
      <c r="I21" s="212">
        <v>21</v>
      </c>
      <c r="J21" s="42">
        <v>19</v>
      </c>
      <c r="K21" s="212">
        <v>227</v>
      </c>
      <c r="L21" s="175">
        <v>8</v>
      </c>
      <c r="M21" s="212">
        <v>114</v>
      </c>
      <c r="N21" s="175">
        <f t="shared" si="0"/>
        <v>1462</v>
      </c>
    </row>
    <row r="22" spans="1:14" ht="15.75" thickBot="1" x14ac:dyDescent="0.3">
      <c r="A22" s="44"/>
      <c r="B22" s="45" t="s">
        <v>3</v>
      </c>
      <c r="C22" s="46">
        <f>SUM(C4:C21)</f>
        <v>2522</v>
      </c>
      <c r="D22" s="61">
        <f>SUM(D4:D21)</f>
        <v>5084</v>
      </c>
      <c r="E22" s="96">
        <f t="shared" ref="E22:N22" si="1">SUM(E4:E21)</f>
        <v>2230</v>
      </c>
      <c r="F22" s="47">
        <f t="shared" si="1"/>
        <v>3071</v>
      </c>
      <c r="G22" s="48">
        <f t="shared" si="1"/>
        <v>2485</v>
      </c>
      <c r="H22" s="47">
        <f t="shared" si="1"/>
        <v>4040</v>
      </c>
      <c r="I22" s="48">
        <f t="shared" si="1"/>
        <v>930</v>
      </c>
      <c r="J22" s="47">
        <f t="shared" si="1"/>
        <v>2429</v>
      </c>
      <c r="K22" s="48">
        <f t="shared" si="1"/>
        <v>2680</v>
      </c>
      <c r="L22" s="47">
        <f t="shared" si="1"/>
        <v>1448</v>
      </c>
      <c r="M22" s="48">
        <f t="shared" si="1"/>
        <v>1839</v>
      </c>
      <c r="N22" s="47">
        <f t="shared" si="1"/>
        <v>28758</v>
      </c>
    </row>
    <row r="23" spans="1:14" ht="15.75" thickBot="1" x14ac:dyDescent="0.3">
      <c r="A23" s="51"/>
      <c r="B23" s="52"/>
      <c r="C23" s="54"/>
      <c r="D23" s="79"/>
      <c r="E23" s="79"/>
      <c r="F23" s="54"/>
      <c r="G23" s="54"/>
      <c r="H23" s="54"/>
      <c r="I23" s="54"/>
      <c r="J23" s="54"/>
      <c r="K23" s="54"/>
      <c r="L23" s="54"/>
      <c r="M23" s="54"/>
      <c r="N23" s="54"/>
    </row>
    <row r="24" spans="1:14" ht="15.75" thickBot="1" x14ac:dyDescent="0.3">
      <c r="A24" s="335" t="s">
        <v>31</v>
      </c>
      <c r="B24" s="336"/>
      <c r="C24" s="56">
        <f>C22/N22</f>
        <v>8.7697336393351422E-2</v>
      </c>
      <c r="D24" s="55">
        <f>D22/N22</f>
        <v>0.17678559009666875</v>
      </c>
      <c r="E24" s="56">
        <f>E22/N22</f>
        <v>7.7543640030600186E-2</v>
      </c>
      <c r="F24" s="55">
        <f>F22/N22</f>
        <v>0.10678767647263371</v>
      </c>
      <c r="G24" s="56">
        <f>G22/N22</f>
        <v>8.6410737881632935E-2</v>
      </c>
      <c r="H24" s="55">
        <f>H22/N22</f>
        <v>0.14048264830655818</v>
      </c>
      <c r="I24" s="56">
        <f>I22/N22</f>
        <v>3.23388274567077E-2</v>
      </c>
      <c r="J24" s="55">
        <f>J22/N22</f>
        <v>8.4463453647680639E-2</v>
      </c>
      <c r="K24" s="56">
        <f>K22/N22</f>
        <v>9.3191459767716811E-2</v>
      </c>
      <c r="L24" s="55">
        <f>L22/N22</f>
        <v>5.0351206620766392E-2</v>
      </c>
      <c r="M24" s="57">
        <f>M22/N22</f>
        <v>6.3947423325683289E-2</v>
      </c>
      <c r="N24" s="55">
        <f>N22/N22</f>
        <v>1</v>
      </c>
    </row>
    <row r="25" spans="1:14" ht="15.75" thickBot="1" x14ac:dyDescent="0.3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</row>
    <row r="26" spans="1:14" ht="15.75" thickBot="1" x14ac:dyDescent="0.3">
      <c r="A26" s="303" t="s">
        <v>0</v>
      </c>
      <c r="B26" s="309" t="s">
        <v>1</v>
      </c>
      <c r="C26" s="315" t="s">
        <v>90</v>
      </c>
      <c r="D26" s="316"/>
      <c r="E26" s="316"/>
      <c r="F26" s="316"/>
      <c r="G26" s="317"/>
      <c r="H26" s="313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4"/>
      <c r="B27" s="310"/>
      <c r="C27" s="279" t="s">
        <v>11</v>
      </c>
      <c r="D27" s="187" t="s">
        <v>32</v>
      </c>
      <c r="E27" s="279" t="s">
        <v>7</v>
      </c>
      <c r="F27" s="187" t="s">
        <v>9</v>
      </c>
      <c r="G27" s="277" t="s">
        <v>4</v>
      </c>
      <c r="H27" s="314"/>
      <c r="I27" s="1"/>
      <c r="J27" s="111"/>
      <c r="K27" s="322" t="s">
        <v>33</v>
      </c>
      <c r="L27" s="323"/>
      <c r="M27" s="164">
        <f>N22</f>
        <v>28758</v>
      </c>
      <c r="N27" s="165">
        <f>M27/M29</f>
        <v>0.94767020365122256</v>
      </c>
    </row>
    <row r="28" spans="1:14" ht="15.75" thickBot="1" x14ac:dyDescent="0.3">
      <c r="A28" s="26">
        <v>19</v>
      </c>
      <c r="B28" s="110" t="s">
        <v>34</v>
      </c>
      <c r="C28" s="163">
        <v>682</v>
      </c>
      <c r="D28" s="59">
        <v>317</v>
      </c>
      <c r="E28" s="270">
        <v>86</v>
      </c>
      <c r="F28" s="169">
        <v>50</v>
      </c>
      <c r="G28" s="163">
        <f>SUM(C28:F28)</f>
        <v>1135</v>
      </c>
      <c r="H28" s="59">
        <f>SUM(D28:G28)</f>
        <v>1588</v>
      </c>
      <c r="I28" s="1"/>
      <c r="J28" s="111"/>
      <c r="K28" s="318" t="s">
        <v>34</v>
      </c>
      <c r="L28" s="319"/>
      <c r="M28" s="163">
        <f>H28</f>
        <v>1588</v>
      </c>
      <c r="N28" s="166">
        <f>M28/M29</f>
        <v>5.2329796348777435E-2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1"/>
      <c r="K29" s="320" t="s">
        <v>3</v>
      </c>
      <c r="L29" s="321"/>
      <c r="M29" s="167">
        <f>M27+M28</f>
        <v>30346</v>
      </c>
      <c r="N29" s="168">
        <f>M29/M29</f>
        <v>1</v>
      </c>
    </row>
    <row r="30" spans="1:14" ht="15.75" thickBot="1" x14ac:dyDescent="0.3">
      <c r="A30" s="297" t="s">
        <v>35</v>
      </c>
      <c r="B30" s="298"/>
      <c r="C30" s="27">
        <f>C28/H28</f>
        <v>0.42947103274559195</v>
      </c>
      <c r="D30" s="112">
        <f>D28/H28</f>
        <v>0.19962216624685139</v>
      </c>
      <c r="E30" s="27">
        <f>E28/H28</f>
        <v>5.4156171284634763E-2</v>
      </c>
      <c r="F30" s="112">
        <f>F28/H28</f>
        <v>3.1486146095717885E-2</v>
      </c>
      <c r="G30" s="27">
        <f>G28/H28</f>
        <v>0.71473551637279598</v>
      </c>
      <c r="H30" s="112">
        <f>H28/H28</f>
        <v>1</v>
      </c>
      <c r="I30" s="1"/>
      <c r="J30" s="1"/>
      <c r="K30" s="1"/>
      <c r="L30" s="1"/>
      <c r="M30" s="1"/>
      <c r="N30" s="1"/>
    </row>
    <row r="31" spans="1:14" x14ac:dyDescent="0.25">
      <c r="H31" s="1"/>
    </row>
    <row r="32" spans="1:14" x14ac:dyDescent="0.25">
      <c r="D32" s="267"/>
    </row>
  </sheetData>
  <mergeCells count="14">
    <mergeCell ref="N2:N3"/>
    <mergeCell ref="A30:B30"/>
    <mergeCell ref="K28:L28"/>
    <mergeCell ref="C1:K1"/>
    <mergeCell ref="A2:A3"/>
    <mergeCell ref="B2:B3"/>
    <mergeCell ref="C2:M2"/>
    <mergeCell ref="A24:B24"/>
    <mergeCell ref="A26:A27"/>
    <mergeCell ref="B26:B27"/>
    <mergeCell ref="K27:L27"/>
    <mergeCell ref="K29:L29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.5703125" customWidth="1"/>
    <col min="2" max="2" width="27.85546875" customWidth="1"/>
  </cols>
  <sheetData>
    <row r="1" spans="1:14" ht="28.5" customHeight="1" thickBot="1" x14ac:dyDescent="0.3">
      <c r="A1" s="177"/>
      <c r="B1" s="177"/>
      <c r="C1" s="339" t="s">
        <v>99</v>
      </c>
      <c r="D1" s="340"/>
      <c r="E1" s="340"/>
      <c r="F1" s="340"/>
      <c r="G1" s="340"/>
      <c r="H1" s="340"/>
      <c r="I1" s="340"/>
      <c r="J1" s="31"/>
      <c r="K1" s="31"/>
      <c r="L1" s="31"/>
      <c r="M1" s="31"/>
      <c r="N1" s="31"/>
    </row>
    <row r="2" spans="1:14" ht="15.75" thickBot="1" x14ac:dyDescent="0.3">
      <c r="A2" s="327" t="s">
        <v>0</v>
      </c>
      <c r="B2" s="329" t="s">
        <v>1</v>
      </c>
      <c r="C2" s="341" t="s">
        <v>2</v>
      </c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33" t="s">
        <v>3</v>
      </c>
    </row>
    <row r="3" spans="1:14" ht="15.75" thickBot="1" x14ac:dyDescent="0.3">
      <c r="A3" s="328"/>
      <c r="B3" s="330"/>
      <c r="C3" s="91" t="s">
        <v>69</v>
      </c>
      <c r="D3" s="35" t="s">
        <v>4</v>
      </c>
      <c r="E3" s="62" t="s">
        <v>5</v>
      </c>
      <c r="F3" s="32" t="s">
        <v>6</v>
      </c>
      <c r="G3" s="63" t="s">
        <v>7</v>
      </c>
      <c r="H3" s="32" t="s">
        <v>8</v>
      </c>
      <c r="I3" s="63" t="s">
        <v>93</v>
      </c>
      <c r="J3" s="32" t="s">
        <v>9</v>
      </c>
      <c r="K3" s="88" t="s">
        <v>10</v>
      </c>
      <c r="L3" s="278" t="s">
        <v>95</v>
      </c>
      <c r="M3" s="63" t="s">
        <v>11</v>
      </c>
      <c r="N3" s="334"/>
    </row>
    <row r="4" spans="1:14" x14ac:dyDescent="0.25">
      <c r="A4" s="36">
        <v>1</v>
      </c>
      <c r="B4" s="37" t="s">
        <v>12</v>
      </c>
      <c r="C4" s="206">
        <v>198</v>
      </c>
      <c r="D4" s="208">
        <v>265</v>
      </c>
      <c r="E4" s="209">
        <v>112</v>
      </c>
      <c r="F4" s="208">
        <v>177</v>
      </c>
      <c r="G4" s="206">
        <v>47</v>
      </c>
      <c r="H4" s="208">
        <v>395</v>
      </c>
      <c r="I4" s="206">
        <v>48</v>
      </c>
      <c r="J4" s="37">
        <v>233</v>
      </c>
      <c r="K4" s="206">
        <v>162</v>
      </c>
      <c r="L4" s="208">
        <v>44</v>
      </c>
      <c r="M4" s="206">
        <v>121</v>
      </c>
      <c r="N4" s="174">
        <f t="shared" ref="N4:N20" si="0">SUM(C4:M4)</f>
        <v>1802</v>
      </c>
    </row>
    <row r="5" spans="1:14" x14ac:dyDescent="0.25">
      <c r="A5" s="38">
        <v>2</v>
      </c>
      <c r="B5" s="39" t="s">
        <v>13</v>
      </c>
      <c r="C5" s="64">
        <v>0</v>
      </c>
      <c r="D5" s="71">
        <v>16</v>
      </c>
      <c r="E5" s="64">
        <v>0</v>
      </c>
      <c r="F5" s="71">
        <v>3</v>
      </c>
      <c r="G5" s="64">
        <v>0</v>
      </c>
      <c r="H5" s="71">
        <v>281</v>
      </c>
      <c r="I5" s="64">
        <v>0</v>
      </c>
      <c r="J5" s="39">
        <v>34</v>
      </c>
      <c r="K5" s="64">
        <v>0</v>
      </c>
      <c r="L5" s="71">
        <v>0</v>
      </c>
      <c r="M5" s="64">
        <v>0</v>
      </c>
      <c r="N5" s="39">
        <f t="shared" si="0"/>
        <v>334</v>
      </c>
    </row>
    <row r="6" spans="1:14" x14ac:dyDescent="0.25">
      <c r="A6" s="38">
        <v>3</v>
      </c>
      <c r="B6" s="39" t="s">
        <v>14</v>
      </c>
      <c r="C6" s="64">
        <v>164</v>
      </c>
      <c r="D6" s="71">
        <v>392</v>
      </c>
      <c r="E6" s="172">
        <v>153</v>
      </c>
      <c r="F6" s="71">
        <v>382</v>
      </c>
      <c r="G6" s="64">
        <v>48</v>
      </c>
      <c r="H6" s="71">
        <v>397</v>
      </c>
      <c r="I6" s="64">
        <v>64</v>
      </c>
      <c r="J6" s="39">
        <v>261</v>
      </c>
      <c r="K6" s="64">
        <v>183</v>
      </c>
      <c r="L6" s="71">
        <v>154</v>
      </c>
      <c r="M6" s="64">
        <v>124</v>
      </c>
      <c r="N6" s="73">
        <f>SUM(C6:M6)</f>
        <v>2322</v>
      </c>
    </row>
    <row r="7" spans="1:14" x14ac:dyDescent="0.25">
      <c r="A7" s="38">
        <v>4</v>
      </c>
      <c r="B7" s="39" t="s">
        <v>15</v>
      </c>
      <c r="C7" s="64">
        <v>0</v>
      </c>
      <c r="D7" s="71">
        <v>0</v>
      </c>
      <c r="E7" s="64">
        <v>0</v>
      </c>
      <c r="F7" s="71">
        <v>0</v>
      </c>
      <c r="G7" s="64">
        <v>0</v>
      </c>
      <c r="H7" s="40">
        <v>0</v>
      </c>
      <c r="I7" s="64">
        <v>0</v>
      </c>
      <c r="J7" s="39">
        <v>0</v>
      </c>
      <c r="K7" s="64">
        <v>0</v>
      </c>
      <c r="L7" s="71">
        <v>0</v>
      </c>
      <c r="M7" s="64">
        <v>0</v>
      </c>
      <c r="N7" s="39">
        <f t="shared" si="0"/>
        <v>0</v>
      </c>
    </row>
    <row r="8" spans="1:14" x14ac:dyDescent="0.25">
      <c r="A8" s="38">
        <v>5</v>
      </c>
      <c r="B8" s="39" t="s">
        <v>16</v>
      </c>
      <c r="C8" s="64">
        <v>0</v>
      </c>
      <c r="D8" s="71">
        <v>0</v>
      </c>
      <c r="E8" s="64">
        <v>0</v>
      </c>
      <c r="F8" s="71">
        <v>0</v>
      </c>
      <c r="G8" s="64">
        <v>0</v>
      </c>
      <c r="H8" s="40">
        <v>0</v>
      </c>
      <c r="I8" s="64">
        <v>0</v>
      </c>
      <c r="J8" s="39">
        <v>0</v>
      </c>
      <c r="K8" s="64">
        <v>0</v>
      </c>
      <c r="L8" s="71">
        <v>0</v>
      </c>
      <c r="M8" s="64">
        <v>0</v>
      </c>
      <c r="N8" s="39">
        <f t="shared" si="0"/>
        <v>0</v>
      </c>
    </row>
    <row r="9" spans="1:14" x14ac:dyDescent="0.25">
      <c r="A9" s="38">
        <v>6</v>
      </c>
      <c r="B9" s="39" t="s">
        <v>17</v>
      </c>
      <c r="C9" s="64">
        <v>0</v>
      </c>
      <c r="D9" s="71">
        <v>0</v>
      </c>
      <c r="E9" s="64">
        <v>0</v>
      </c>
      <c r="F9" s="71">
        <v>0</v>
      </c>
      <c r="G9" s="64">
        <v>0</v>
      </c>
      <c r="H9" s="71">
        <v>0</v>
      </c>
      <c r="I9" s="64">
        <v>0</v>
      </c>
      <c r="J9" s="39">
        <v>0</v>
      </c>
      <c r="K9" s="64">
        <v>0</v>
      </c>
      <c r="L9" s="71">
        <v>0</v>
      </c>
      <c r="M9" s="64">
        <v>0</v>
      </c>
      <c r="N9" s="39">
        <f t="shared" si="0"/>
        <v>0</v>
      </c>
    </row>
    <row r="10" spans="1:14" x14ac:dyDescent="0.25">
      <c r="A10" s="38">
        <v>7</v>
      </c>
      <c r="B10" s="39" t="s">
        <v>18</v>
      </c>
      <c r="C10" s="64">
        <v>3</v>
      </c>
      <c r="D10" s="71">
        <v>0</v>
      </c>
      <c r="E10" s="172">
        <v>4</v>
      </c>
      <c r="F10" s="71">
        <v>1</v>
      </c>
      <c r="G10" s="64">
        <v>0</v>
      </c>
      <c r="H10" s="71">
        <v>0</v>
      </c>
      <c r="I10" s="64">
        <v>0</v>
      </c>
      <c r="J10" s="39">
        <v>4</v>
      </c>
      <c r="K10" s="64">
        <v>0</v>
      </c>
      <c r="L10" s="71">
        <v>0</v>
      </c>
      <c r="M10" s="64">
        <v>0</v>
      </c>
      <c r="N10" s="39">
        <f t="shared" si="0"/>
        <v>12</v>
      </c>
    </row>
    <row r="11" spans="1:14" x14ac:dyDescent="0.25">
      <c r="A11" s="38">
        <v>8</v>
      </c>
      <c r="B11" s="39" t="s">
        <v>19</v>
      </c>
      <c r="C11" s="64">
        <v>49</v>
      </c>
      <c r="D11" s="71">
        <v>41</v>
      </c>
      <c r="E11" s="172">
        <v>91</v>
      </c>
      <c r="F11" s="71">
        <v>99</v>
      </c>
      <c r="G11" s="64">
        <v>1</v>
      </c>
      <c r="H11" s="71">
        <v>78</v>
      </c>
      <c r="I11" s="64">
        <v>12</v>
      </c>
      <c r="J11" s="39">
        <v>46</v>
      </c>
      <c r="K11" s="64">
        <v>39</v>
      </c>
      <c r="L11" s="71">
        <v>33</v>
      </c>
      <c r="M11" s="64">
        <v>13</v>
      </c>
      <c r="N11" s="39">
        <f t="shared" si="0"/>
        <v>502</v>
      </c>
    </row>
    <row r="12" spans="1:14" x14ac:dyDescent="0.25">
      <c r="A12" s="38">
        <v>9</v>
      </c>
      <c r="B12" s="39" t="s">
        <v>20</v>
      </c>
      <c r="C12" s="64">
        <v>325</v>
      </c>
      <c r="D12" s="67">
        <v>1183</v>
      </c>
      <c r="E12" s="64">
        <v>156</v>
      </c>
      <c r="F12" s="71">
        <v>371</v>
      </c>
      <c r="G12" s="64">
        <v>35</v>
      </c>
      <c r="H12" s="71">
        <v>50</v>
      </c>
      <c r="I12" s="64">
        <v>25</v>
      </c>
      <c r="J12" s="39">
        <v>494</v>
      </c>
      <c r="K12" s="64">
        <v>188</v>
      </c>
      <c r="L12" s="71">
        <v>318</v>
      </c>
      <c r="M12" s="64">
        <v>90</v>
      </c>
      <c r="N12" s="73">
        <f t="shared" si="0"/>
        <v>3235</v>
      </c>
    </row>
    <row r="13" spans="1:14" x14ac:dyDescent="0.25">
      <c r="A13" s="38">
        <v>10</v>
      </c>
      <c r="B13" s="39" t="s">
        <v>21</v>
      </c>
      <c r="C13" s="64">
        <v>521</v>
      </c>
      <c r="D13" s="67">
        <v>1143</v>
      </c>
      <c r="E13" s="172">
        <v>1016</v>
      </c>
      <c r="F13" s="67">
        <v>1010</v>
      </c>
      <c r="G13" s="64">
        <v>442</v>
      </c>
      <c r="H13" s="67">
        <v>1235</v>
      </c>
      <c r="I13" s="64">
        <v>975</v>
      </c>
      <c r="J13" s="73">
        <v>1473</v>
      </c>
      <c r="K13" s="172">
        <v>923</v>
      </c>
      <c r="L13" s="67">
        <v>878</v>
      </c>
      <c r="M13" s="172">
        <v>604</v>
      </c>
      <c r="N13" s="73">
        <f t="shared" si="0"/>
        <v>10220</v>
      </c>
    </row>
    <row r="14" spans="1:14" x14ac:dyDescent="0.25">
      <c r="A14" s="38">
        <v>11</v>
      </c>
      <c r="B14" s="39" t="s">
        <v>22</v>
      </c>
      <c r="C14" s="64">
        <v>0</v>
      </c>
      <c r="D14" s="71">
        <v>4</v>
      </c>
      <c r="E14" s="64">
        <v>0</v>
      </c>
      <c r="F14" s="71">
        <v>0</v>
      </c>
      <c r="G14" s="64">
        <v>0</v>
      </c>
      <c r="H14" s="40">
        <v>0</v>
      </c>
      <c r="I14" s="64">
        <v>0</v>
      </c>
      <c r="J14" s="39">
        <v>0</v>
      </c>
      <c r="K14" s="64">
        <v>0</v>
      </c>
      <c r="L14" s="71">
        <v>0</v>
      </c>
      <c r="M14" s="64">
        <v>0</v>
      </c>
      <c r="N14" s="39">
        <f t="shared" si="0"/>
        <v>4</v>
      </c>
    </row>
    <row r="15" spans="1:14" x14ac:dyDescent="0.25">
      <c r="A15" s="38">
        <v>12</v>
      </c>
      <c r="B15" s="39" t="s">
        <v>23</v>
      </c>
      <c r="C15" s="64">
        <v>0</v>
      </c>
      <c r="D15" s="71">
        <v>0</v>
      </c>
      <c r="E15" s="64">
        <v>0</v>
      </c>
      <c r="F15" s="71">
        <v>0</v>
      </c>
      <c r="G15" s="64">
        <v>0</v>
      </c>
      <c r="H15" s="40">
        <v>0</v>
      </c>
      <c r="I15" s="64">
        <v>0</v>
      </c>
      <c r="J15" s="39">
        <v>0</v>
      </c>
      <c r="K15" s="64">
        <v>0</v>
      </c>
      <c r="L15" s="71">
        <v>0</v>
      </c>
      <c r="M15" s="64">
        <v>0</v>
      </c>
      <c r="N15" s="39">
        <f t="shared" si="0"/>
        <v>0</v>
      </c>
    </row>
    <row r="16" spans="1:14" x14ac:dyDescent="0.25">
      <c r="A16" s="38">
        <v>13</v>
      </c>
      <c r="B16" s="39" t="s">
        <v>24</v>
      </c>
      <c r="C16" s="64">
        <v>42</v>
      </c>
      <c r="D16" s="71">
        <v>14</v>
      </c>
      <c r="E16" s="64">
        <v>16</v>
      </c>
      <c r="F16" s="71">
        <v>25</v>
      </c>
      <c r="G16" s="64">
        <v>5</v>
      </c>
      <c r="H16" s="40">
        <v>21</v>
      </c>
      <c r="I16" s="64">
        <v>1</v>
      </c>
      <c r="J16" s="39">
        <v>27</v>
      </c>
      <c r="K16" s="64">
        <v>29</v>
      </c>
      <c r="L16" s="71">
        <v>2</v>
      </c>
      <c r="M16" s="64">
        <v>2</v>
      </c>
      <c r="N16" s="39">
        <f t="shared" si="0"/>
        <v>184</v>
      </c>
    </row>
    <row r="17" spans="1:14" x14ac:dyDescent="0.25">
      <c r="A17" s="38">
        <v>14</v>
      </c>
      <c r="B17" s="39" t="s">
        <v>25</v>
      </c>
      <c r="C17" s="64">
        <v>0</v>
      </c>
      <c r="D17" s="71">
        <v>0</v>
      </c>
      <c r="E17" s="64">
        <v>0</v>
      </c>
      <c r="F17" s="71">
        <v>0</v>
      </c>
      <c r="G17" s="64">
        <v>0</v>
      </c>
      <c r="H17" s="40">
        <v>0</v>
      </c>
      <c r="I17" s="64">
        <v>0</v>
      </c>
      <c r="J17" s="39">
        <v>0</v>
      </c>
      <c r="K17" s="64">
        <v>0</v>
      </c>
      <c r="L17" s="71">
        <v>0</v>
      </c>
      <c r="M17" s="64">
        <v>0</v>
      </c>
      <c r="N17" s="39">
        <f t="shared" si="0"/>
        <v>0</v>
      </c>
    </row>
    <row r="18" spans="1:14" x14ac:dyDescent="0.25">
      <c r="A18" s="38">
        <v>15</v>
      </c>
      <c r="B18" s="39" t="s">
        <v>26</v>
      </c>
      <c r="C18" s="64">
        <v>3</v>
      </c>
      <c r="D18" s="71">
        <v>0</v>
      </c>
      <c r="E18" s="64">
        <v>0</v>
      </c>
      <c r="F18" s="71">
        <v>0</v>
      </c>
      <c r="G18" s="64">
        <v>0</v>
      </c>
      <c r="H18" s="40">
        <v>0</v>
      </c>
      <c r="I18" s="64">
        <v>0</v>
      </c>
      <c r="J18" s="39">
        <v>0</v>
      </c>
      <c r="K18" s="64">
        <v>0</v>
      </c>
      <c r="L18" s="71">
        <v>0</v>
      </c>
      <c r="M18" s="64">
        <v>0</v>
      </c>
      <c r="N18" s="39">
        <f t="shared" si="0"/>
        <v>3</v>
      </c>
    </row>
    <row r="19" spans="1:14" x14ac:dyDescent="0.25">
      <c r="A19" s="38">
        <v>16</v>
      </c>
      <c r="B19" s="39" t="s">
        <v>27</v>
      </c>
      <c r="C19" s="64">
        <v>1</v>
      </c>
      <c r="D19" s="71">
        <v>0</v>
      </c>
      <c r="E19" s="64">
        <v>3</v>
      </c>
      <c r="F19" s="71">
        <v>0</v>
      </c>
      <c r="G19" s="64">
        <v>0</v>
      </c>
      <c r="H19" s="40">
        <v>0</v>
      </c>
      <c r="I19" s="64">
        <v>0</v>
      </c>
      <c r="J19" s="39">
        <v>0</v>
      </c>
      <c r="K19" s="64">
        <v>0</v>
      </c>
      <c r="L19" s="71">
        <v>0</v>
      </c>
      <c r="M19" s="64">
        <v>0</v>
      </c>
      <c r="N19" s="39">
        <f t="shared" si="0"/>
        <v>4</v>
      </c>
    </row>
    <row r="20" spans="1:14" x14ac:dyDescent="0.25">
      <c r="A20" s="38">
        <v>17</v>
      </c>
      <c r="B20" s="39" t="s">
        <v>28</v>
      </c>
      <c r="C20" s="64">
        <v>0</v>
      </c>
      <c r="D20" s="71">
        <v>0</v>
      </c>
      <c r="E20" s="64">
        <v>0</v>
      </c>
      <c r="F20" s="71">
        <v>0</v>
      </c>
      <c r="G20" s="64">
        <v>0</v>
      </c>
      <c r="H20" s="40">
        <v>0</v>
      </c>
      <c r="I20" s="64">
        <v>0</v>
      </c>
      <c r="J20" s="39">
        <v>0</v>
      </c>
      <c r="K20" s="64">
        <v>0</v>
      </c>
      <c r="L20" s="71">
        <v>0</v>
      </c>
      <c r="M20" s="64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29</v>
      </c>
      <c r="C21" s="207">
        <v>39</v>
      </c>
      <c r="D21" s="181">
        <v>174</v>
      </c>
      <c r="E21" s="207">
        <v>50</v>
      </c>
      <c r="F21" s="181">
        <v>174</v>
      </c>
      <c r="G21" s="273">
        <v>2</v>
      </c>
      <c r="H21" s="43">
        <v>239</v>
      </c>
      <c r="I21" s="207">
        <v>21</v>
      </c>
      <c r="J21" s="42">
        <v>46</v>
      </c>
      <c r="K21" s="207">
        <v>121</v>
      </c>
      <c r="L21" s="181">
        <v>17</v>
      </c>
      <c r="M21" s="207">
        <v>77</v>
      </c>
      <c r="N21" s="175">
        <f>SUM(C21:M21)</f>
        <v>960</v>
      </c>
    </row>
    <row r="22" spans="1:14" ht="15.75" thickBot="1" x14ac:dyDescent="0.3">
      <c r="A22" s="44"/>
      <c r="B22" s="45" t="s">
        <v>37</v>
      </c>
      <c r="C22" s="65">
        <f t="shared" ref="C22:M22" si="1">SUM(C4:C21)</f>
        <v>1345</v>
      </c>
      <c r="D22" s="50">
        <f t="shared" si="1"/>
        <v>3232</v>
      </c>
      <c r="E22" s="97">
        <f t="shared" si="1"/>
        <v>1601</v>
      </c>
      <c r="F22" s="50">
        <f t="shared" si="1"/>
        <v>2242</v>
      </c>
      <c r="G22" s="66">
        <f t="shared" si="1"/>
        <v>580</v>
      </c>
      <c r="H22" s="50">
        <f t="shared" si="1"/>
        <v>2696</v>
      </c>
      <c r="I22" s="65">
        <f t="shared" si="1"/>
        <v>1146</v>
      </c>
      <c r="J22" s="50">
        <f t="shared" si="1"/>
        <v>2618</v>
      </c>
      <c r="K22" s="97">
        <f>SUM(K4:K21)</f>
        <v>1645</v>
      </c>
      <c r="L22" s="50">
        <f t="shared" si="1"/>
        <v>1446</v>
      </c>
      <c r="M22" s="65">
        <f t="shared" si="1"/>
        <v>1031</v>
      </c>
      <c r="N22" s="47">
        <f>SUM(C22:M22)</f>
        <v>19582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 thickBot="1" x14ac:dyDescent="0.3">
      <c r="A24" s="335" t="s">
        <v>31</v>
      </c>
      <c r="B24" s="336"/>
      <c r="C24" s="56">
        <f>C22/N22</f>
        <v>6.8685527525278317E-2</v>
      </c>
      <c r="D24" s="55">
        <f>D22/N22</f>
        <v>0.16504953528750893</v>
      </c>
      <c r="E24" s="56">
        <f>E22/N22</f>
        <v>8.1758758043100802E-2</v>
      </c>
      <c r="F24" s="55">
        <f>F22/N22</f>
        <v>0.11449290164436728</v>
      </c>
      <c r="G24" s="56">
        <f>G22/N22</f>
        <v>2.961903789194158E-2</v>
      </c>
      <c r="H24" s="55">
        <f>H22/N22</f>
        <v>0.13767745889081809</v>
      </c>
      <c r="I24" s="56">
        <f>I22/N22</f>
        <v>5.852313348993974E-2</v>
      </c>
      <c r="J24" s="55">
        <f>J22/N22</f>
        <v>0.13369420896741907</v>
      </c>
      <c r="K24" s="56">
        <f>K22/N22</f>
        <v>8.400571953835155E-2</v>
      </c>
      <c r="L24" s="55">
        <f>L22/N22</f>
        <v>7.3843325503012966E-2</v>
      </c>
      <c r="M24" s="56">
        <f>M22/N22</f>
        <v>5.2650393218261669E-2</v>
      </c>
      <c r="N24" s="55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303" t="s">
        <v>0</v>
      </c>
      <c r="B26" s="309" t="s">
        <v>1</v>
      </c>
      <c r="C26" s="315" t="s">
        <v>90</v>
      </c>
      <c r="D26" s="316"/>
      <c r="E26" s="316"/>
      <c r="F26" s="316"/>
      <c r="G26" s="317"/>
      <c r="H26" s="313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4"/>
      <c r="B27" s="310"/>
      <c r="C27" s="279" t="s">
        <v>11</v>
      </c>
      <c r="D27" s="187" t="s">
        <v>32</v>
      </c>
      <c r="E27" s="279" t="s">
        <v>7</v>
      </c>
      <c r="F27" s="187" t="s">
        <v>9</v>
      </c>
      <c r="G27" s="277" t="s">
        <v>4</v>
      </c>
      <c r="H27" s="314"/>
      <c r="I27" s="1"/>
      <c r="J27" s="111"/>
      <c r="K27" s="322" t="s">
        <v>33</v>
      </c>
      <c r="L27" s="323"/>
      <c r="M27" s="164">
        <f>N22</f>
        <v>19582</v>
      </c>
      <c r="N27" s="165">
        <f>M27/M29</f>
        <v>0.98017819601561718</v>
      </c>
    </row>
    <row r="28" spans="1:14" ht="15.75" thickBot="1" x14ac:dyDescent="0.3">
      <c r="A28" s="26">
        <v>19</v>
      </c>
      <c r="B28" s="188" t="s">
        <v>34</v>
      </c>
      <c r="C28" s="271">
        <f>97+30</f>
        <v>127</v>
      </c>
      <c r="D28" s="59">
        <f>224+18</f>
        <v>242</v>
      </c>
      <c r="E28" s="270">
        <f>15+3</f>
        <v>18</v>
      </c>
      <c r="F28" s="169">
        <f>7+2</f>
        <v>9</v>
      </c>
      <c r="G28" s="163">
        <v>0</v>
      </c>
      <c r="H28" s="59">
        <f>SUM(C28:G28)</f>
        <v>396</v>
      </c>
      <c r="I28" s="1"/>
      <c r="J28" s="111"/>
      <c r="K28" s="318" t="s">
        <v>34</v>
      </c>
      <c r="L28" s="319"/>
      <c r="M28" s="163">
        <f>H28</f>
        <v>396</v>
      </c>
      <c r="N28" s="166">
        <f>M28/M29</f>
        <v>1.9821803984382821E-2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1"/>
      <c r="K29" s="320" t="s">
        <v>3</v>
      </c>
      <c r="L29" s="321"/>
      <c r="M29" s="167">
        <f>M27+M28</f>
        <v>19978</v>
      </c>
      <c r="N29" s="168">
        <f>M29/M29</f>
        <v>1</v>
      </c>
    </row>
    <row r="30" spans="1:14" ht="15.75" thickBot="1" x14ac:dyDescent="0.3">
      <c r="A30" s="297" t="s">
        <v>35</v>
      </c>
      <c r="B30" s="298"/>
      <c r="C30" s="27">
        <f>C28/H28</f>
        <v>0.32070707070707072</v>
      </c>
      <c r="D30" s="112">
        <f>D28/H28</f>
        <v>0.61111111111111116</v>
      </c>
      <c r="E30" s="27">
        <f>E28/H28</f>
        <v>4.5454545454545456E-2</v>
      </c>
      <c r="F30" s="112">
        <f>F28/H28</f>
        <v>2.2727272727272728E-2</v>
      </c>
      <c r="G30" s="27">
        <f>G28/H28</f>
        <v>0</v>
      </c>
      <c r="H30" s="112">
        <f>H28/H28</f>
        <v>1</v>
      </c>
      <c r="I30" s="1"/>
      <c r="J30" s="1"/>
      <c r="K30" s="1"/>
      <c r="L30" s="1"/>
      <c r="M30" s="1"/>
      <c r="N30" s="1"/>
    </row>
  </sheetData>
  <mergeCells count="14">
    <mergeCell ref="N2:N3"/>
    <mergeCell ref="A24:B24"/>
    <mergeCell ref="C1:I1"/>
    <mergeCell ref="A2:A3"/>
    <mergeCell ref="B2:B3"/>
    <mergeCell ref="C2:M2"/>
    <mergeCell ref="K28:L28"/>
    <mergeCell ref="A30:B30"/>
    <mergeCell ref="A26:A27"/>
    <mergeCell ref="B26:B27"/>
    <mergeCell ref="K27:L27"/>
    <mergeCell ref="K29:L29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4.7109375" customWidth="1"/>
    <col min="2" max="2" width="27.85546875" customWidth="1"/>
  </cols>
  <sheetData>
    <row r="1" spans="1:14" ht="27.75" customHeight="1" thickBot="1" x14ac:dyDescent="0.3">
      <c r="A1" s="31"/>
      <c r="B1" s="31"/>
      <c r="C1" s="324" t="s">
        <v>100</v>
      </c>
      <c r="D1" s="325"/>
      <c r="E1" s="325"/>
      <c r="F1" s="325"/>
      <c r="G1" s="325"/>
      <c r="H1" s="325"/>
      <c r="I1" s="325"/>
      <c r="J1" s="326"/>
      <c r="K1" s="326"/>
      <c r="L1" s="31"/>
      <c r="M1" s="31"/>
      <c r="N1" s="243" t="s">
        <v>36</v>
      </c>
    </row>
    <row r="2" spans="1:14" ht="15.75" thickBot="1" x14ac:dyDescent="0.3">
      <c r="A2" s="327" t="s">
        <v>0</v>
      </c>
      <c r="B2" s="329" t="s">
        <v>1</v>
      </c>
      <c r="C2" s="343" t="s">
        <v>2</v>
      </c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33" t="s">
        <v>3</v>
      </c>
    </row>
    <row r="3" spans="1:14" ht="15.75" thickBot="1" x14ac:dyDescent="0.3">
      <c r="A3" s="328"/>
      <c r="B3" s="330"/>
      <c r="C3" s="91" t="s">
        <v>69</v>
      </c>
      <c r="D3" s="35" t="s">
        <v>4</v>
      </c>
      <c r="E3" s="34" t="s">
        <v>5</v>
      </c>
      <c r="F3" s="35" t="s">
        <v>6</v>
      </c>
      <c r="G3" s="34" t="s">
        <v>7</v>
      </c>
      <c r="H3" s="35" t="s">
        <v>8</v>
      </c>
      <c r="I3" s="34" t="s">
        <v>93</v>
      </c>
      <c r="J3" s="35" t="s">
        <v>9</v>
      </c>
      <c r="K3" s="89" t="s">
        <v>38</v>
      </c>
      <c r="L3" s="278" t="s">
        <v>95</v>
      </c>
      <c r="M3" s="62" t="s">
        <v>11</v>
      </c>
      <c r="N3" s="334"/>
    </row>
    <row r="4" spans="1:14" x14ac:dyDescent="0.25">
      <c r="A4" s="36">
        <v>1</v>
      </c>
      <c r="B4" s="37" t="s">
        <v>12</v>
      </c>
      <c r="C4" s="170">
        <v>7318</v>
      </c>
      <c r="D4" s="93">
        <v>11863</v>
      </c>
      <c r="E4" s="170">
        <v>6960</v>
      </c>
      <c r="F4" s="93">
        <v>3926</v>
      </c>
      <c r="G4" s="170">
        <v>7961</v>
      </c>
      <c r="H4" s="93">
        <v>17598</v>
      </c>
      <c r="I4" s="170">
        <v>911</v>
      </c>
      <c r="J4" s="93">
        <v>11639</v>
      </c>
      <c r="K4" s="170">
        <v>3488</v>
      </c>
      <c r="L4" s="93">
        <v>2095</v>
      </c>
      <c r="M4" s="209">
        <v>4763</v>
      </c>
      <c r="N4" s="174">
        <f t="shared" ref="N4:N21" si="0">SUM(C4:M4)</f>
        <v>78522</v>
      </c>
    </row>
    <row r="5" spans="1:14" x14ac:dyDescent="0.25">
      <c r="A5" s="38">
        <v>2</v>
      </c>
      <c r="B5" s="39" t="s">
        <v>13</v>
      </c>
      <c r="C5" s="70">
        <v>0</v>
      </c>
      <c r="D5" s="71">
        <v>97</v>
      </c>
      <c r="E5" s="70">
        <v>0</v>
      </c>
      <c r="F5" s="71">
        <v>50</v>
      </c>
      <c r="G5" s="70">
        <v>0</v>
      </c>
      <c r="H5" s="67">
        <v>1325</v>
      </c>
      <c r="I5" s="70">
        <v>0</v>
      </c>
      <c r="J5" s="71">
        <v>311</v>
      </c>
      <c r="K5" s="70">
        <v>0</v>
      </c>
      <c r="L5" s="71">
        <v>0</v>
      </c>
      <c r="M5" s="64">
        <v>0</v>
      </c>
      <c r="N5" s="73">
        <f t="shared" si="0"/>
        <v>1783</v>
      </c>
    </row>
    <row r="6" spans="1:14" x14ac:dyDescent="0.25">
      <c r="A6" s="38">
        <v>3</v>
      </c>
      <c r="B6" s="39" t="s">
        <v>14</v>
      </c>
      <c r="C6" s="86">
        <v>9795</v>
      </c>
      <c r="D6" s="67">
        <v>31268</v>
      </c>
      <c r="E6" s="86">
        <v>7004</v>
      </c>
      <c r="F6" s="67">
        <v>19512</v>
      </c>
      <c r="G6" s="86">
        <v>5135</v>
      </c>
      <c r="H6" s="67">
        <v>27451</v>
      </c>
      <c r="I6" s="86">
        <v>3244</v>
      </c>
      <c r="J6" s="67">
        <v>13627</v>
      </c>
      <c r="K6" s="86">
        <v>23605</v>
      </c>
      <c r="L6" s="67">
        <v>4570</v>
      </c>
      <c r="M6" s="172">
        <v>6344</v>
      </c>
      <c r="N6" s="73">
        <f t="shared" si="0"/>
        <v>151555</v>
      </c>
    </row>
    <row r="7" spans="1:14" x14ac:dyDescent="0.25">
      <c r="A7" s="38">
        <v>4</v>
      </c>
      <c r="B7" s="39" t="s">
        <v>15</v>
      </c>
      <c r="C7" s="70">
        <v>0</v>
      </c>
      <c r="D7" s="71">
        <v>0</v>
      </c>
      <c r="E7" s="70">
        <v>0</v>
      </c>
      <c r="F7" s="71">
        <v>0</v>
      </c>
      <c r="G7" s="70">
        <v>0</v>
      </c>
      <c r="H7" s="71">
        <v>0</v>
      </c>
      <c r="I7" s="70">
        <v>0</v>
      </c>
      <c r="J7" s="71">
        <v>0</v>
      </c>
      <c r="K7" s="70">
        <v>0</v>
      </c>
      <c r="L7" s="71">
        <v>0</v>
      </c>
      <c r="M7" s="64">
        <v>0</v>
      </c>
      <c r="N7" s="39">
        <f t="shared" si="0"/>
        <v>0</v>
      </c>
    </row>
    <row r="8" spans="1:14" x14ac:dyDescent="0.25">
      <c r="A8" s="38">
        <v>5</v>
      </c>
      <c r="B8" s="39" t="s">
        <v>16</v>
      </c>
      <c r="C8" s="70">
        <v>0</v>
      </c>
      <c r="D8" s="71">
        <v>0</v>
      </c>
      <c r="E8" s="70">
        <v>0</v>
      </c>
      <c r="F8" s="71">
        <v>0</v>
      </c>
      <c r="G8" s="86">
        <v>0</v>
      </c>
      <c r="H8" s="71">
        <v>0</v>
      </c>
      <c r="I8" s="70">
        <v>0</v>
      </c>
      <c r="J8" s="71">
        <v>0</v>
      </c>
      <c r="K8" s="70">
        <v>0</v>
      </c>
      <c r="L8" s="71">
        <v>0</v>
      </c>
      <c r="M8" s="64">
        <v>0</v>
      </c>
      <c r="N8" s="73">
        <f t="shared" si="0"/>
        <v>0</v>
      </c>
    </row>
    <row r="9" spans="1:14" x14ac:dyDescent="0.25">
      <c r="A9" s="38">
        <v>6</v>
      </c>
      <c r="B9" s="39" t="s">
        <v>17</v>
      </c>
      <c r="C9" s="70">
        <v>0</v>
      </c>
      <c r="D9" s="67">
        <v>0</v>
      </c>
      <c r="E9" s="70">
        <v>0</v>
      </c>
      <c r="F9" s="71">
        <v>0</v>
      </c>
      <c r="G9" s="70">
        <v>0</v>
      </c>
      <c r="H9" s="67">
        <v>0</v>
      </c>
      <c r="I9" s="70">
        <v>0</v>
      </c>
      <c r="J9" s="71">
        <v>0</v>
      </c>
      <c r="K9" s="70">
        <v>0</v>
      </c>
      <c r="L9" s="71">
        <v>0</v>
      </c>
      <c r="M9" s="64">
        <v>0</v>
      </c>
      <c r="N9" s="73">
        <f t="shared" si="0"/>
        <v>0</v>
      </c>
    </row>
    <row r="10" spans="1:14" x14ac:dyDescent="0.25">
      <c r="A10" s="38">
        <v>7</v>
      </c>
      <c r="B10" s="39" t="s">
        <v>18</v>
      </c>
      <c r="C10" s="86">
        <v>2586</v>
      </c>
      <c r="D10" s="71">
        <v>0</v>
      </c>
      <c r="E10" s="70">
        <v>199</v>
      </c>
      <c r="F10" s="71">
        <v>74</v>
      </c>
      <c r="G10" s="86">
        <v>0</v>
      </c>
      <c r="H10" s="71">
        <v>0</v>
      </c>
      <c r="I10" s="70">
        <v>0</v>
      </c>
      <c r="J10" s="71">
        <v>282</v>
      </c>
      <c r="K10" s="70">
        <v>0</v>
      </c>
      <c r="L10" s="71">
        <v>0</v>
      </c>
      <c r="M10" s="64">
        <v>0</v>
      </c>
      <c r="N10" s="73">
        <f t="shared" si="0"/>
        <v>3141</v>
      </c>
    </row>
    <row r="11" spans="1:14" x14ac:dyDescent="0.25">
      <c r="A11" s="38">
        <v>8</v>
      </c>
      <c r="B11" s="39" t="s">
        <v>19</v>
      </c>
      <c r="C11" s="86">
        <v>25991</v>
      </c>
      <c r="D11" s="67">
        <v>18732</v>
      </c>
      <c r="E11" s="86">
        <v>11565</v>
      </c>
      <c r="F11" s="67">
        <v>32373</v>
      </c>
      <c r="G11" s="86">
        <v>1600</v>
      </c>
      <c r="H11" s="67">
        <v>3540</v>
      </c>
      <c r="I11" s="70">
        <v>239</v>
      </c>
      <c r="J11" s="67">
        <v>31830</v>
      </c>
      <c r="K11" s="86">
        <v>5550</v>
      </c>
      <c r="L11" s="67">
        <v>5129</v>
      </c>
      <c r="M11" s="172">
        <v>252</v>
      </c>
      <c r="N11" s="73">
        <f t="shared" si="0"/>
        <v>136801</v>
      </c>
    </row>
    <row r="12" spans="1:14" x14ac:dyDescent="0.25">
      <c r="A12" s="38">
        <v>9</v>
      </c>
      <c r="B12" s="39" t="s">
        <v>20</v>
      </c>
      <c r="C12" s="86">
        <v>74321</v>
      </c>
      <c r="D12" s="67">
        <v>82308</v>
      </c>
      <c r="E12" s="86">
        <v>4905</v>
      </c>
      <c r="F12" s="67">
        <v>23984</v>
      </c>
      <c r="G12" s="86">
        <v>20674</v>
      </c>
      <c r="H12" s="67">
        <v>7636</v>
      </c>
      <c r="I12" s="70">
        <v>535</v>
      </c>
      <c r="J12" s="67">
        <v>18598</v>
      </c>
      <c r="K12" s="86">
        <v>7054</v>
      </c>
      <c r="L12" s="67">
        <v>12889</v>
      </c>
      <c r="M12" s="172">
        <v>1764</v>
      </c>
      <c r="N12" s="73">
        <f t="shared" si="0"/>
        <v>254668</v>
      </c>
    </row>
    <row r="13" spans="1:14" x14ac:dyDescent="0.25">
      <c r="A13" s="38">
        <v>10</v>
      </c>
      <c r="B13" s="39" t="s">
        <v>21</v>
      </c>
      <c r="C13" s="86">
        <v>72914</v>
      </c>
      <c r="D13" s="67">
        <v>277997</v>
      </c>
      <c r="E13" s="86">
        <v>118490</v>
      </c>
      <c r="F13" s="67">
        <v>171817</v>
      </c>
      <c r="G13" s="86">
        <v>140062</v>
      </c>
      <c r="H13" s="67">
        <v>185354</v>
      </c>
      <c r="I13" s="86">
        <v>82293</v>
      </c>
      <c r="J13" s="67">
        <v>143118</v>
      </c>
      <c r="K13" s="86">
        <v>190500</v>
      </c>
      <c r="L13" s="67">
        <v>117249</v>
      </c>
      <c r="M13" s="172">
        <v>68724</v>
      </c>
      <c r="N13" s="73">
        <f t="shared" si="0"/>
        <v>1568518</v>
      </c>
    </row>
    <row r="14" spans="1:14" x14ac:dyDescent="0.25">
      <c r="A14" s="38">
        <v>11</v>
      </c>
      <c r="B14" s="39" t="s">
        <v>22</v>
      </c>
      <c r="C14" s="70">
        <v>0</v>
      </c>
      <c r="D14" s="67">
        <v>13708</v>
      </c>
      <c r="E14" s="86">
        <v>0</v>
      </c>
      <c r="F14" s="71">
        <v>0</v>
      </c>
      <c r="G14" s="70">
        <v>0</v>
      </c>
      <c r="H14" s="71">
        <v>0</v>
      </c>
      <c r="I14" s="70">
        <v>0</v>
      </c>
      <c r="J14" s="67">
        <v>0</v>
      </c>
      <c r="K14" s="70">
        <v>0</v>
      </c>
      <c r="L14" s="71">
        <v>0</v>
      </c>
      <c r="M14" s="64">
        <v>0</v>
      </c>
      <c r="N14" s="73">
        <f t="shared" si="0"/>
        <v>13708</v>
      </c>
    </row>
    <row r="15" spans="1:14" x14ac:dyDescent="0.25">
      <c r="A15" s="38">
        <v>12</v>
      </c>
      <c r="B15" s="39" t="s">
        <v>23</v>
      </c>
      <c r="C15" s="70">
        <v>0</v>
      </c>
      <c r="D15" s="71">
        <v>0</v>
      </c>
      <c r="E15" s="70">
        <v>0</v>
      </c>
      <c r="F15" s="71">
        <v>0</v>
      </c>
      <c r="G15" s="70">
        <v>0</v>
      </c>
      <c r="H15" s="71">
        <v>0</v>
      </c>
      <c r="I15" s="70">
        <v>0</v>
      </c>
      <c r="J15" s="71">
        <v>0</v>
      </c>
      <c r="K15" s="70">
        <v>0</v>
      </c>
      <c r="L15" s="71">
        <v>0</v>
      </c>
      <c r="M15" s="64">
        <v>0</v>
      </c>
      <c r="N15" s="39">
        <f t="shared" si="0"/>
        <v>0</v>
      </c>
    </row>
    <row r="16" spans="1:14" x14ac:dyDescent="0.25">
      <c r="A16" s="38">
        <v>13</v>
      </c>
      <c r="B16" s="39" t="s">
        <v>24</v>
      </c>
      <c r="C16" s="86">
        <v>1207</v>
      </c>
      <c r="D16" s="67">
        <v>3626</v>
      </c>
      <c r="E16" s="86">
        <v>790</v>
      </c>
      <c r="F16" s="67">
        <v>45188</v>
      </c>
      <c r="G16" s="86">
        <v>757</v>
      </c>
      <c r="H16" s="67">
        <v>1244</v>
      </c>
      <c r="I16" s="70">
        <v>1</v>
      </c>
      <c r="J16" s="67">
        <v>8300</v>
      </c>
      <c r="K16" s="86">
        <v>2266</v>
      </c>
      <c r="L16" s="71">
        <v>138</v>
      </c>
      <c r="M16" s="64">
        <v>100</v>
      </c>
      <c r="N16" s="73">
        <f t="shared" si="0"/>
        <v>63617</v>
      </c>
    </row>
    <row r="17" spans="1:14" x14ac:dyDescent="0.25">
      <c r="A17" s="38">
        <v>14</v>
      </c>
      <c r="B17" s="39" t="s">
        <v>25</v>
      </c>
      <c r="C17" s="70">
        <v>0</v>
      </c>
      <c r="D17" s="71">
        <v>0</v>
      </c>
      <c r="E17" s="70">
        <v>0</v>
      </c>
      <c r="F17" s="71">
        <v>0</v>
      </c>
      <c r="G17" s="70">
        <v>0</v>
      </c>
      <c r="H17" s="71">
        <v>0</v>
      </c>
      <c r="I17" s="70">
        <v>0</v>
      </c>
      <c r="J17" s="71">
        <v>0</v>
      </c>
      <c r="K17" s="70">
        <v>0</v>
      </c>
      <c r="L17" s="71">
        <v>0</v>
      </c>
      <c r="M17" s="64">
        <v>0</v>
      </c>
      <c r="N17" s="39">
        <f t="shared" si="0"/>
        <v>0</v>
      </c>
    </row>
    <row r="18" spans="1:14" x14ac:dyDescent="0.25">
      <c r="A18" s="38">
        <v>15</v>
      </c>
      <c r="B18" s="39" t="s">
        <v>26</v>
      </c>
      <c r="C18" s="86">
        <v>706</v>
      </c>
      <c r="D18" s="71">
        <v>0</v>
      </c>
      <c r="E18" s="70">
        <v>0</v>
      </c>
      <c r="F18" s="71">
        <v>0</v>
      </c>
      <c r="G18" s="70">
        <v>0</v>
      </c>
      <c r="H18" s="71">
        <v>0</v>
      </c>
      <c r="I18" s="70">
        <v>0</v>
      </c>
      <c r="J18" s="71">
        <v>0</v>
      </c>
      <c r="K18" s="70">
        <v>0</v>
      </c>
      <c r="L18" s="71">
        <v>0</v>
      </c>
      <c r="M18" s="64">
        <v>0</v>
      </c>
      <c r="N18" s="73">
        <f t="shared" si="0"/>
        <v>706</v>
      </c>
    </row>
    <row r="19" spans="1:14" x14ac:dyDescent="0.25">
      <c r="A19" s="38">
        <v>16</v>
      </c>
      <c r="B19" s="39" t="s">
        <v>27</v>
      </c>
      <c r="C19" s="86">
        <v>5</v>
      </c>
      <c r="D19" s="67">
        <v>0</v>
      </c>
      <c r="E19" s="70">
        <v>239</v>
      </c>
      <c r="F19" s="71">
        <v>0</v>
      </c>
      <c r="G19" s="70">
        <v>0</v>
      </c>
      <c r="H19" s="71">
        <v>0</v>
      </c>
      <c r="I19" s="70">
        <v>0</v>
      </c>
      <c r="J19" s="71">
        <v>0</v>
      </c>
      <c r="K19" s="70">
        <v>0</v>
      </c>
      <c r="L19" s="71">
        <v>0</v>
      </c>
      <c r="M19" s="64">
        <v>0</v>
      </c>
      <c r="N19" s="73">
        <f t="shared" si="0"/>
        <v>244</v>
      </c>
    </row>
    <row r="20" spans="1:14" x14ac:dyDescent="0.25">
      <c r="A20" s="38">
        <v>17</v>
      </c>
      <c r="B20" s="39" t="s">
        <v>28</v>
      </c>
      <c r="C20" s="70">
        <v>0</v>
      </c>
      <c r="D20" s="71">
        <v>0</v>
      </c>
      <c r="E20" s="70">
        <v>0</v>
      </c>
      <c r="F20" s="71">
        <v>0</v>
      </c>
      <c r="G20" s="70">
        <v>0</v>
      </c>
      <c r="H20" s="71">
        <v>0</v>
      </c>
      <c r="I20" s="70">
        <v>0</v>
      </c>
      <c r="J20" s="71">
        <v>0</v>
      </c>
      <c r="K20" s="70">
        <v>0</v>
      </c>
      <c r="L20" s="71">
        <v>0</v>
      </c>
      <c r="M20" s="64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29</v>
      </c>
      <c r="C21" s="95">
        <v>1480</v>
      </c>
      <c r="D21" s="171">
        <v>3799</v>
      </c>
      <c r="E21" s="95">
        <v>1419</v>
      </c>
      <c r="F21" s="171">
        <v>2737</v>
      </c>
      <c r="G21" s="95">
        <v>146</v>
      </c>
      <c r="H21" s="171">
        <v>3334</v>
      </c>
      <c r="I21" s="87">
        <v>466</v>
      </c>
      <c r="J21" s="171">
        <v>3443</v>
      </c>
      <c r="K21" s="95">
        <v>1652</v>
      </c>
      <c r="L21" s="171">
        <v>204</v>
      </c>
      <c r="M21" s="173">
        <v>2104</v>
      </c>
      <c r="N21" s="175">
        <f t="shared" si="0"/>
        <v>20784</v>
      </c>
    </row>
    <row r="22" spans="1:14" ht="15.75" thickBot="1" x14ac:dyDescent="0.3">
      <c r="A22" s="44"/>
      <c r="B22" s="45" t="s">
        <v>30</v>
      </c>
      <c r="C22" s="49">
        <f t="shared" ref="C22:M22" si="1">SUM(C4:C21)</f>
        <v>196323</v>
      </c>
      <c r="D22" s="50">
        <f>SUM(D4:D21)</f>
        <v>443398</v>
      </c>
      <c r="E22" s="49">
        <f t="shared" si="1"/>
        <v>151571</v>
      </c>
      <c r="F22" s="50">
        <f t="shared" si="1"/>
        <v>299661</v>
      </c>
      <c r="G22" s="101">
        <f t="shared" si="1"/>
        <v>176335</v>
      </c>
      <c r="H22" s="50">
        <f t="shared" si="1"/>
        <v>247482</v>
      </c>
      <c r="I22" s="49">
        <f>SUM(I4:I21)</f>
        <v>87689</v>
      </c>
      <c r="J22" s="50">
        <f t="shared" si="1"/>
        <v>231148</v>
      </c>
      <c r="K22" s="101">
        <f t="shared" si="1"/>
        <v>234115</v>
      </c>
      <c r="L22" s="50">
        <f t="shared" si="1"/>
        <v>142274</v>
      </c>
      <c r="M22" s="65">
        <f t="shared" si="1"/>
        <v>84051</v>
      </c>
      <c r="N22" s="47">
        <f>SUM(N4:N21)</f>
        <v>2294047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76"/>
      <c r="J23" s="1"/>
      <c r="K23" s="1"/>
      <c r="L23" s="1"/>
      <c r="M23" s="1"/>
      <c r="N23" s="1"/>
    </row>
    <row r="24" spans="1:14" ht="15.75" thickBot="1" x14ac:dyDescent="0.3">
      <c r="A24" s="335" t="s">
        <v>31</v>
      </c>
      <c r="B24" s="336"/>
      <c r="C24" s="56">
        <f>C22/N22</f>
        <v>8.5579327712117501E-2</v>
      </c>
      <c r="D24" s="55">
        <f>D22/N22</f>
        <v>0.19328200337656551</v>
      </c>
      <c r="E24" s="56">
        <f>E22/N22</f>
        <v>6.6071444918085809E-2</v>
      </c>
      <c r="F24" s="55">
        <f>F22/N22</f>
        <v>0.13062548413349856</v>
      </c>
      <c r="G24" s="56">
        <f>G22/N22</f>
        <v>7.68663414481046E-2</v>
      </c>
      <c r="H24" s="55">
        <f>H22/N22</f>
        <v>0.10788009138435263</v>
      </c>
      <c r="I24" s="56">
        <f>I22/N22</f>
        <v>3.8224587377677963E-2</v>
      </c>
      <c r="J24" s="55">
        <f>J22/N22</f>
        <v>0.10075992340174374</v>
      </c>
      <c r="K24" s="56">
        <f>K22/N22</f>
        <v>0.10205327092252252</v>
      </c>
      <c r="L24" s="55">
        <f>L22/N22</f>
        <v>6.2018781655301745E-2</v>
      </c>
      <c r="M24" s="56">
        <f>M22/N22</f>
        <v>3.6638743670029429E-2</v>
      </c>
      <c r="N24" s="55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303" t="s">
        <v>0</v>
      </c>
      <c r="B26" s="309" t="s">
        <v>1</v>
      </c>
      <c r="C26" s="315" t="s">
        <v>90</v>
      </c>
      <c r="D26" s="316"/>
      <c r="E26" s="316"/>
      <c r="F26" s="316"/>
      <c r="G26" s="317"/>
      <c r="H26" s="313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4"/>
      <c r="B27" s="310"/>
      <c r="C27" s="279" t="s">
        <v>11</v>
      </c>
      <c r="D27" s="187" t="s">
        <v>32</v>
      </c>
      <c r="E27" s="279" t="s">
        <v>7</v>
      </c>
      <c r="F27" s="187" t="s">
        <v>9</v>
      </c>
      <c r="G27" s="277" t="s">
        <v>4</v>
      </c>
      <c r="H27" s="314"/>
      <c r="I27" s="1"/>
      <c r="J27" s="111"/>
      <c r="K27" s="293" t="s">
        <v>33</v>
      </c>
      <c r="L27" s="294"/>
      <c r="M27" s="164">
        <f>N22</f>
        <v>2294047</v>
      </c>
      <c r="N27" s="165">
        <f>M27/M29</f>
        <v>0.98379093970265596</v>
      </c>
    </row>
    <row r="28" spans="1:14" ht="15.75" thickBot="1" x14ac:dyDescent="0.3">
      <c r="A28" s="26">
        <v>19</v>
      </c>
      <c r="B28" s="188" t="s">
        <v>34</v>
      </c>
      <c r="C28" s="163">
        <v>3359</v>
      </c>
      <c r="D28" s="59">
        <v>30070</v>
      </c>
      <c r="E28" s="163">
        <v>4005</v>
      </c>
      <c r="F28" s="169">
        <v>363</v>
      </c>
      <c r="G28" s="163">
        <v>0</v>
      </c>
      <c r="H28" s="59">
        <f>SUM(C28:G28)</f>
        <v>37797</v>
      </c>
      <c r="I28" s="1"/>
      <c r="J28" s="111"/>
      <c r="K28" s="293" t="s">
        <v>34</v>
      </c>
      <c r="L28" s="294"/>
      <c r="M28" s="244">
        <f>H28</f>
        <v>37797</v>
      </c>
      <c r="N28" s="166">
        <f>M28/M29</f>
        <v>1.6209060297344077E-2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1"/>
      <c r="K29" s="293" t="s">
        <v>3</v>
      </c>
      <c r="L29" s="294"/>
      <c r="M29" s="245">
        <f>M27+M28</f>
        <v>2331844</v>
      </c>
      <c r="N29" s="168">
        <f>M29/M29</f>
        <v>1</v>
      </c>
    </row>
    <row r="30" spans="1:14" ht="15.75" thickBot="1" x14ac:dyDescent="0.3">
      <c r="A30" s="297" t="s">
        <v>35</v>
      </c>
      <c r="B30" s="298"/>
      <c r="C30" s="27">
        <f>C28/H28</f>
        <v>8.8869486996322453E-2</v>
      </c>
      <c r="D30" s="112">
        <f>D28/H28</f>
        <v>0.79556578564436331</v>
      </c>
      <c r="E30" s="27">
        <f>E28/H28</f>
        <v>0.10596079053893166</v>
      </c>
      <c r="F30" s="112">
        <f>F28/H28</f>
        <v>9.6039368203825696E-3</v>
      </c>
      <c r="G30" s="27">
        <f>G28/H28</f>
        <v>0</v>
      </c>
      <c r="H30" s="112">
        <f>H28/H28</f>
        <v>1</v>
      </c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14">
    <mergeCell ref="N2:N3"/>
    <mergeCell ref="A24:B24"/>
    <mergeCell ref="C1:K1"/>
    <mergeCell ref="A2:A3"/>
    <mergeCell ref="B2:B3"/>
    <mergeCell ref="C2:M2"/>
    <mergeCell ref="K28:L28"/>
    <mergeCell ref="A30:B30"/>
    <mergeCell ref="A26:A27"/>
    <mergeCell ref="B26:B27"/>
    <mergeCell ref="K27:L27"/>
    <mergeCell ref="K29:L29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/>
  </sheetViews>
  <sheetFormatPr defaultRowHeight="15" x14ac:dyDescent="0.25"/>
  <cols>
    <col min="1" max="1" width="3.85546875" customWidth="1"/>
    <col min="2" max="2" width="27.85546875" customWidth="1"/>
  </cols>
  <sheetData>
    <row r="1" spans="1:14" ht="24.75" customHeight="1" thickBot="1" x14ac:dyDescent="0.3">
      <c r="A1" s="31"/>
      <c r="B1" s="31"/>
      <c r="C1" s="324" t="s">
        <v>101</v>
      </c>
      <c r="D1" s="325"/>
      <c r="E1" s="325"/>
      <c r="F1" s="325"/>
      <c r="G1" s="325"/>
      <c r="H1" s="325"/>
      <c r="I1" s="325"/>
      <c r="J1" s="326"/>
      <c r="K1" s="326"/>
      <c r="L1" s="31"/>
      <c r="M1" s="31"/>
      <c r="N1" s="68"/>
    </row>
    <row r="2" spans="1:14" ht="15.75" thickBot="1" x14ac:dyDescent="0.3">
      <c r="A2" s="327" t="s">
        <v>0</v>
      </c>
      <c r="B2" s="329" t="s">
        <v>1</v>
      </c>
      <c r="C2" s="344" t="s">
        <v>2</v>
      </c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29" t="s">
        <v>3</v>
      </c>
    </row>
    <row r="3" spans="1:14" x14ac:dyDescent="0.25">
      <c r="A3" s="345"/>
      <c r="B3" s="347"/>
      <c r="C3" s="355" t="s">
        <v>69</v>
      </c>
      <c r="D3" s="349" t="s">
        <v>4</v>
      </c>
      <c r="E3" s="351" t="s">
        <v>5</v>
      </c>
      <c r="F3" s="349" t="s">
        <v>6</v>
      </c>
      <c r="G3" s="351" t="s">
        <v>7</v>
      </c>
      <c r="H3" s="349" t="s">
        <v>8</v>
      </c>
      <c r="I3" s="351" t="s">
        <v>93</v>
      </c>
      <c r="J3" s="329" t="s">
        <v>9</v>
      </c>
      <c r="K3" s="352" t="s">
        <v>38</v>
      </c>
      <c r="L3" s="329" t="s">
        <v>95</v>
      </c>
      <c r="M3" s="357" t="s">
        <v>11</v>
      </c>
      <c r="N3" s="354"/>
    </row>
    <row r="4" spans="1:14" ht="15.75" thickBot="1" x14ac:dyDescent="0.3">
      <c r="A4" s="346"/>
      <c r="B4" s="348"/>
      <c r="C4" s="356"/>
      <c r="D4" s="350"/>
      <c r="E4" s="346"/>
      <c r="F4" s="350"/>
      <c r="G4" s="346"/>
      <c r="H4" s="350"/>
      <c r="I4" s="346"/>
      <c r="J4" s="346"/>
      <c r="K4" s="353"/>
      <c r="L4" s="346"/>
      <c r="M4" s="358"/>
      <c r="N4" s="348"/>
    </row>
    <row r="5" spans="1:14" x14ac:dyDescent="0.25">
      <c r="A5" s="36">
        <v>1</v>
      </c>
      <c r="B5" s="37" t="s">
        <v>39</v>
      </c>
      <c r="C5" s="170">
        <v>14738</v>
      </c>
      <c r="D5" s="93">
        <v>28586</v>
      </c>
      <c r="E5" s="170">
        <v>18748</v>
      </c>
      <c r="F5" s="93">
        <v>18032</v>
      </c>
      <c r="G5" s="170">
        <v>25184</v>
      </c>
      <c r="H5" s="179">
        <v>22391</v>
      </c>
      <c r="I5" s="170">
        <v>15701</v>
      </c>
      <c r="J5" s="93">
        <v>22819</v>
      </c>
      <c r="K5" s="170">
        <v>22534</v>
      </c>
      <c r="L5" s="93">
        <v>14776</v>
      </c>
      <c r="M5" s="170">
        <v>14523</v>
      </c>
      <c r="N5" s="174">
        <f t="shared" ref="N5:N17" si="0">SUM(C5:M5)</f>
        <v>218032</v>
      </c>
    </row>
    <row r="6" spans="1:14" x14ac:dyDescent="0.25">
      <c r="A6" s="38">
        <v>2</v>
      </c>
      <c r="B6" s="39" t="s">
        <v>40</v>
      </c>
      <c r="C6" s="86">
        <v>1579</v>
      </c>
      <c r="D6" s="67">
        <v>3499</v>
      </c>
      <c r="E6" s="86">
        <v>1935</v>
      </c>
      <c r="F6" s="67">
        <v>2808</v>
      </c>
      <c r="G6" s="86">
        <v>2192</v>
      </c>
      <c r="H6" s="67">
        <v>2104</v>
      </c>
      <c r="I6" s="86">
        <v>1653</v>
      </c>
      <c r="J6" s="67">
        <v>2589</v>
      </c>
      <c r="K6" s="86">
        <v>2512</v>
      </c>
      <c r="L6" s="67">
        <v>1374</v>
      </c>
      <c r="M6" s="86">
        <v>1649</v>
      </c>
      <c r="N6" s="73">
        <f t="shared" si="0"/>
        <v>23894</v>
      </c>
    </row>
    <row r="7" spans="1:14" x14ac:dyDescent="0.25">
      <c r="A7" s="38">
        <v>3</v>
      </c>
      <c r="B7" s="39" t="s">
        <v>41</v>
      </c>
      <c r="C7" s="70">
        <v>121</v>
      </c>
      <c r="D7" s="71">
        <v>244</v>
      </c>
      <c r="E7" s="70">
        <v>126</v>
      </c>
      <c r="F7" s="71">
        <v>186</v>
      </c>
      <c r="G7" s="70">
        <v>205</v>
      </c>
      <c r="H7" s="71">
        <v>518</v>
      </c>
      <c r="I7" s="70">
        <v>109</v>
      </c>
      <c r="J7" s="71">
        <v>229</v>
      </c>
      <c r="K7" s="70">
        <v>245</v>
      </c>
      <c r="L7" s="71">
        <v>134</v>
      </c>
      <c r="M7" s="70">
        <v>72</v>
      </c>
      <c r="N7" s="73">
        <f t="shared" si="0"/>
        <v>2189</v>
      </c>
    </row>
    <row r="8" spans="1:14" x14ac:dyDescent="0.25">
      <c r="A8" s="38">
        <v>4</v>
      </c>
      <c r="B8" s="39" t="s">
        <v>42</v>
      </c>
      <c r="C8" s="70">
        <v>158</v>
      </c>
      <c r="D8" s="71">
        <v>212</v>
      </c>
      <c r="E8" s="70">
        <v>102</v>
      </c>
      <c r="F8" s="67">
        <v>173</v>
      </c>
      <c r="G8" s="86">
        <v>366</v>
      </c>
      <c r="H8" s="71">
        <v>154</v>
      </c>
      <c r="I8" s="70">
        <v>146</v>
      </c>
      <c r="J8" s="71">
        <v>168</v>
      </c>
      <c r="K8" s="86">
        <v>316</v>
      </c>
      <c r="L8" s="71">
        <v>135</v>
      </c>
      <c r="M8" s="70">
        <v>147</v>
      </c>
      <c r="N8" s="73">
        <f t="shared" si="0"/>
        <v>2077</v>
      </c>
    </row>
    <row r="9" spans="1:14" x14ac:dyDescent="0.25">
      <c r="A9" s="38">
        <v>5</v>
      </c>
      <c r="B9" s="39" t="s">
        <v>43</v>
      </c>
      <c r="C9" s="70">
        <v>15</v>
      </c>
      <c r="D9" s="71">
        <v>24</v>
      </c>
      <c r="E9" s="70">
        <v>95</v>
      </c>
      <c r="F9" s="71">
        <v>23</v>
      </c>
      <c r="G9" s="70">
        <v>42</v>
      </c>
      <c r="H9" s="71">
        <v>13</v>
      </c>
      <c r="I9" s="70">
        <v>16</v>
      </c>
      <c r="J9" s="71">
        <v>27</v>
      </c>
      <c r="K9" s="87">
        <v>56</v>
      </c>
      <c r="L9" s="71">
        <v>39</v>
      </c>
      <c r="M9" s="70">
        <v>17</v>
      </c>
      <c r="N9" s="39">
        <f t="shared" si="0"/>
        <v>367</v>
      </c>
    </row>
    <row r="10" spans="1:14" x14ac:dyDescent="0.25">
      <c r="A10" s="38">
        <v>6</v>
      </c>
      <c r="B10" s="39" t="s">
        <v>44</v>
      </c>
      <c r="C10" s="86">
        <v>846</v>
      </c>
      <c r="D10" s="67">
        <v>1693</v>
      </c>
      <c r="E10" s="86">
        <v>932</v>
      </c>
      <c r="F10" s="67">
        <v>1516</v>
      </c>
      <c r="G10" s="86">
        <v>1396</v>
      </c>
      <c r="H10" s="67">
        <v>1256</v>
      </c>
      <c r="I10" s="70">
        <v>729</v>
      </c>
      <c r="J10" s="67">
        <v>1233</v>
      </c>
      <c r="K10" s="86">
        <v>1409</v>
      </c>
      <c r="L10" s="71">
        <v>591</v>
      </c>
      <c r="M10" s="86">
        <v>1351</v>
      </c>
      <c r="N10" s="73">
        <f t="shared" si="0"/>
        <v>12952</v>
      </c>
    </row>
    <row r="11" spans="1:14" x14ac:dyDescent="0.25">
      <c r="A11" s="38">
        <v>7</v>
      </c>
      <c r="B11" s="39" t="s">
        <v>45</v>
      </c>
      <c r="C11" s="70">
        <v>426</v>
      </c>
      <c r="D11" s="67">
        <v>1064</v>
      </c>
      <c r="E11" s="70">
        <v>380</v>
      </c>
      <c r="F11" s="71">
        <v>565</v>
      </c>
      <c r="G11" s="70">
        <v>465</v>
      </c>
      <c r="H11" s="71">
        <v>396</v>
      </c>
      <c r="I11" s="70">
        <v>294</v>
      </c>
      <c r="J11" s="67">
        <v>424</v>
      </c>
      <c r="K11" s="85">
        <v>684</v>
      </c>
      <c r="L11" s="71">
        <v>225</v>
      </c>
      <c r="M11" s="70">
        <v>378</v>
      </c>
      <c r="N11" s="73">
        <f t="shared" si="0"/>
        <v>5301</v>
      </c>
    </row>
    <row r="12" spans="1:14" x14ac:dyDescent="0.25">
      <c r="A12" s="38">
        <v>8</v>
      </c>
      <c r="B12" s="39" t="s">
        <v>46</v>
      </c>
      <c r="C12" s="70">
        <v>52</v>
      </c>
      <c r="D12" s="71">
        <v>74</v>
      </c>
      <c r="E12" s="70">
        <v>142</v>
      </c>
      <c r="F12" s="71">
        <v>57</v>
      </c>
      <c r="G12" s="70">
        <v>97</v>
      </c>
      <c r="H12" s="71">
        <v>60</v>
      </c>
      <c r="I12" s="70">
        <v>60</v>
      </c>
      <c r="J12" s="71">
        <v>93</v>
      </c>
      <c r="K12" s="70">
        <v>159</v>
      </c>
      <c r="L12" s="71">
        <v>56</v>
      </c>
      <c r="M12" s="70">
        <v>38</v>
      </c>
      <c r="N12" s="73">
        <f t="shared" si="0"/>
        <v>888</v>
      </c>
    </row>
    <row r="13" spans="1:14" ht="22.5" x14ac:dyDescent="0.25">
      <c r="A13" s="38">
        <v>9</v>
      </c>
      <c r="B13" s="69" t="s">
        <v>47</v>
      </c>
      <c r="C13" s="70">
        <v>0</v>
      </c>
      <c r="D13" s="71">
        <v>0</v>
      </c>
      <c r="E13" s="70">
        <v>0</v>
      </c>
      <c r="F13" s="71">
        <v>0</v>
      </c>
      <c r="G13" s="70">
        <v>0</v>
      </c>
      <c r="H13" s="71">
        <v>0</v>
      </c>
      <c r="I13" s="70">
        <v>0</v>
      </c>
      <c r="J13" s="71">
        <v>0</v>
      </c>
      <c r="K13" s="70">
        <v>0</v>
      </c>
      <c r="L13" s="71">
        <v>0</v>
      </c>
      <c r="M13" s="70">
        <v>0</v>
      </c>
      <c r="N13" s="39">
        <f t="shared" si="0"/>
        <v>0</v>
      </c>
    </row>
    <row r="14" spans="1:14" ht="22.5" x14ac:dyDescent="0.25">
      <c r="A14" s="38">
        <v>10</v>
      </c>
      <c r="B14" s="69" t="s">
        <v>48</v>
      </c>
      <c r="C14" s="70">
        <v>0</v>
      </c>
      <c r="D14" s="71">
        <v>0</v>
      </c>
      <c r="E14" s="70">
        <v>0</v>
      </c>
      <c r="F14" s="71">
        <v>0</v>
      </c>
      <c r="G14" s="70">
        <v>0</v>
      </c>
      <c r="H14" s="71">
        <v>0</v>
      </c>
      <c r="I14" s="70">
        <v>0</v>
      </c>
      <c r="J14" s="71">
        <v>0</v>
      </c>
      <c r="K14" s="70">
        <v>0</v>
      </c>
      <c r="L14" s="71">
        <v>0</v>
      </c>
      <c r="M14" s="70">
        <v>0</v>
      </c>
      <c r="N14" s="39">
        <f t="shared" si="0"/>
        <v>0</v>
      </c>
    </row>
    <row r="15" spans="1:14" x14ac:dyDescent="0.25">
      <c r="A15" s="38">
        <v>11</v>
      </c>
      <c r="B15" s="39" t="s">
        <v>49</v>
      </c>
      <c r="C15" s="70">
        <v>0</v>
      </c>
      <c r="D15" s="71">
        <v>0</v>
      </c>
      <c r="E15" s="70">
        <v>0</v>
      </c>
      <c r="F15" s="71">
        <v>0</v>
      </c>
      <c r="G15" s="70">
        <v>0</v>
      </c>
      <c r="H15" s="71">
        <v>337</v>
      </c>
      <c r="I15" s="70">
        <v>0</v>
      </c>
      <c r="J15" s="71">
        <v>0</v>
      </c>
      <c r="K15" s="70">
        <v>0</v>
      </c>
      <c r="L15" s="71">
        <v>0</v>
      </c>
      <c r="M15" s="70">
        <v>0</v>
      </c>
      <c r="N15" s="39">
        <f t="shared" si="0"/>
        <v>337</v>
      </c>
    </row>
    <row r="16" spans="1:14" ht="56.25" x14ac:dyDescent="0.25">
      <c r="A16" s="38">
        <v>12</v>
      </c>
      <c r="B16" s="69" t="s">
        <v>50</v>
      </c>
      <c r="C16" s="70">
        <v>0</v>
      </c>
      <c r="D16" s="71">
        <v>0</v>
      </c>
      <c r="E16" s="70">
        <v>0</v>
      </c>
      <c r="F16" s="71">
        <v>0</v>
      </c>
      <c r="G16" s="70">
        <v>0</v>
      </c>
      <c r="H16" s="71">
        <v>0</v>
      </c>
      <c r="I16" s="70">
        <v>0</v>
      </c>
      <c r="J16" s="71">
        <v>0</v>
      </c>
      <c r="K16" s="70">
        <v>0</v>
      </c>
      <c r="L16" s="71">
        <v>0</v>
      </c>
      <c r="M16" s="70">
        <v>0</v>
      </c>
      <c r="N16" s="39">
        <f>SUM(C16:M16)</f>
        <v>0</v>
      </c>
    </row>
    <row r="17" spans="1:14" ht="34.5" thickBot="1" x14ac:dyDescent="0.3">
      <c r="A17" s="38">
        <v>13</v>
      </c>
      <c r="B17" s="69" t="s">
        <v>51</v>
      </c>
      <c r="C17" s="70">
        <v>13</v>
      </c>
      <c r="D17" s="71">
        <v>0</v>
      </c>
      <c r="E17" s="70">
        <v>0</v>
      </c>
      <c r="F17" s="71">
        <v>0</v>
      </c>
      <c r="G17" s="70">
        <v>0</v>
      </c>
      <c r="H17" s="71">
        <v>0</v>
      </c>
      <c r="I17" s="70">
        <v>0</v>
      </c>
      <c r="J17" s="71">
        <v>0</v>
      </c>
      <c r="K17" s="70">
        <v>0</v>
      </c>
      <c r="L17" s="71">
        <v>0</v>
      </c>
      <c r="M17" s="70">
        <v>0</v>
      </c>
      <c r="N17" s="39">
        <f t="shared" si="0"/>
        <v>13</v>
      </c>
    </row>
    <row r="18" spans="1:14" ht="15.75" thickBot="1" x14ac:dyDescent="0.3">
      <c r="A18" s="44"/>
      <c r="B18" s="45" t="s">
        <v>37</v>
      </c>
      <c r="C18" s="49">
        <f t="shared" ref="C18:M18" si="1">SUM(C5:C17)</f>
        <v>17948</v>
      </c>
      <c r="D18" s="50">
        <f t="shared" si="1"/>
        <v>35396</v>
      </c>
      <c r="E18" s="49">
        <f t="shared" si="1"/>
        <v>22460</v>
      </c>
      <c r="F18" s="50">
        <f t="shared" si="1"/>
        <v>23360</v>
      </c>
      <c r="G18" s="49">
        <f>SUM(G5:G17)</f>
        <v>29947</v>
      </c>
      <c r="H18" s="50">
        <f t="shared" si="1"/>
        <v>27229</v>
      </c>
      <c r="I18" s="49">
        <f t="shared" si="1"/>
        <v>18708</v>
      </c>
      <c r="J18" s="50">
        <f t="shared" si="1"/>
        <v>27582</v>
      </c>
      <c r="K18" s="49">
        <f t="shared" si="1"/>
        <v>27915</v>
      </c>
      <c r="L18" s="50">
        <f t="shared" si="1"/>
        <v>17330</v>
      </c>
      <c r="M18" s="49">
        <f t="shared" si="1"/>
        <v>18175</v>
      </c>
      <c r="N18" s="47">
        <f>SUM(N5:N17)</f>
        <v>266050</v>
      </c>
    </row>
    <row r="19" spans="1:14" ht="15.75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 thickBot="1" x14ac:dyDescent="0.3">
      <c r="A20" s="335" t="s">
        <v>53</v>
      </c>
      <c r="B20" s="336"/>
      <c r="C20" s="56">
        <f>C18/N18</f>
        <v>6.7461003570757377E-2</v>
      </c>
      <c r="D20" s="55">
        <f>D18/N18</f>
        <v>0.13304266115391844</v>
      </c>
      <c r="E20" s="56">
        <f>E18/N18</f>
        <v>8.4420221762826542E-2</v>
      </c>
      <c r="F20" s="55">
        <f>F18/N18</f>
        <v>8.7803044540499905E-2</v>
      </c>
      <c r="G20" s="56">
        <f>G18/N18</f>
        <v>0.11256154858109378</v>
      </c>
      <c r="H20" s="55">
        <f>H18/N18</f>
        <v>0.10234542379252021</v>
      </c>
      <c r="I20" s="56">
        <f>I18/N18</f>
        <v>7.0317609471903783E-2</v>
      </c>
      <c r="J20" s="55">
        <f>J18/N18</f>
        <v>0.10367224205976321</v>
      </c>
      <c r="K20" s="56">
        <f>K18/N18</f>
        <v>0.10492388648750235</v>
      </c>
      <c r="L20" s="55">
        <f>L18/N18</f>
        <v>6.5138131930088328E-2</v>
      </c>
      <c r="M20" s="56">
        <f>M18/N18</f>
        <v>6.8314226649126106E-2</v>
      </c>
      <c r="N20" s="55">
        <f>N18/N18</f>
        <v>1</v>
      </c>
    </row>
  </sheetData>
  <mergeCells count="17">
    <mergeCell ref="N2:N4"/>
    <mergeCell ref="C3:C4"/>
    <mergeCell ref="D3:D4"/>
    <mergeCell ref="E3:E4"/>
    <mergeCell ref="F3:F4"/>
    <mergeCell ref="G3:G4"/>
    <mergeCell ref="M3:M4"/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/>
  </sheetViews>
  <sheetFormatPr defaultRowHeight="15" x14ac:dyDescent="0.25"/>
  <cols>
    <col min="1" max="1" width="4.42578125" customWidth="1"/>
    <col min="2" max="2" width="28.28515625" customWidth="1"/>
  </cols>
  <sheetData>
    <row r="1" spans="1:14" ht="26.25" customHeight="1" thickBot="1" x14ac:dyDescent="0.3">
      <c r="A1" s="177"/>
      <c r="B1" s="31"/>
      <c r="C1" s="324" t="s">
        <v>102</v>
      </c>
      <c r="D1" s="325"/>
      <c r="E1" s="325"/>
      <c r="F1" s="325"/>
      <c r="G1" s="325"/>
      <c r="H1" s="325"/>
      <c r="I1" s="325"/>
      <c r="J1" s="326"/>
      <c r="K1" s="326"/>
      <c r="L1" s="31"/>
      <c r="M1" s="31"/>
      <c r="N1" s="243" t="s">
        <v>52</v>
      </c>
    </row>
    <row r="2" spans="1:14" ht="15.75" thickBot="1" x14ac:dyDescent="0.3">
      <c r="A2" s="327" t="s">
        <v>0</v>
      </c>
      <c r="B2" s="329" t="s">
        <v>1</v>
      </c>
      <c r="C2" s="344" t="s">
        <v>2</v>
      </c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29" t="s">
        <v>3</v>
      </c>
    </row>
    <row r="3" spans="1:14" x14ac:dyDescent="0.25">
      <c r="A3" s="345"/>
      <c r="B3" s="347"/>
      <c r="C3" s="366" t="s">
        <v>69</v>
      </c>
      <c r="D3" s="329" t="s">
        <v>4</v>
      </c>
      <c r="E3" s="351" t="s">
        <v>5</v>
      </c>
      <c r="F3" s="329" t="s">
        <v>6</v>
      </c>
      <c r="G3" s="351" t="s">
        <v>7</v>
      </c>
      <c r="H3" s="329" t="s">
        <v>8</v>
      </c>
      <c r="I3" s="351" t="s">
        <v>93</v>
      </c>
      <c r="J3" s="329" t="s">
        <v>9</v>
      </c>
      <c r="K3" s="363" t="s">
        <v>38</v>
      </c>
      <c r="L3" s="329" t="s">
        <v>95</v>
      </c>
      <c r="M3" s="351" t="s">
        <v>11</v>
      </c>
      <c r="N3" s="354"/>
    </row>
    <row r="4" spans="1:14" x14ac:dyDescent="0.25">
      <c r="A4" s="359"/>
      <c r="B4" s="360"/>
      <c r="C4" s="367"/>
      <c r="D4" s="360"/>
      <c r="E4" s="362"/>
      <c r="F4" s="360"/>
      <c r="G4" s="362"/>
      <c r="H4" s="360"/>
      <c r="I4" s="362"/>
      <c r="J4" s="360"/>
      <c r="K4" s="364"/>
      <c r="L4" s="360"/>
      <c r="M4" s="362"/>
      <c r="N4" s="360"/>
    </row>
    <row r="5" spans="1:14" ht="5.25" customHeight="1" thickBot="1" x14ac:dyDescent="0.3">
      <c r="A5" s="346"/>
      <c r="B5" s="348"/>
      <c r="C5" s="368"/>
      <c r="D5" s="346"/>
      <c r="E5" s="346"/>
      <c r="F5" s="346"/>
      <c r="G5" s="346"/>
      <c r="H5" s="346"/>
      <c r="I5" s="346"/>
      <c r="J5" s="346"/>
      <c r="K5" s="365"/>
      <c r="L5" s="346"/>
      <c r="M5" s="346"/>
      <c r="N5" s="348"/>
    </row>
    <row r="6" spans="1:14" x14ac:dyDescent="0.25">
      <c r="A6" s="36">
        <v>1</v>
      </c>
      <c r="B6" s="37" t="s">
        <v>39</v>
      </c>
      <c r="C6" s="85">
        <v>71789</v>
      </c>
      <c r="D6" s="93">
        <v>153787</v>
      </c>
      <c r="E6" s="170">
        <v>99062</v>
      </c>
      <c r="F6" s="186">
        <v>98932</v>
      </c>
      <c r="G6" s="210">
        <v>137762</v>
      </c>
      <c r="H6" s="186">
        <v>118194</v>
      </c>
      <c r="I6" s="210">
        <v>84415</v>
      </c>
      <c r="J6" s="186">
        <v>124240</v>
      </c>
      <c r="K6" s="210">
        <v>115325</v>
      </c>
      <c r="L6" s="186">
        <v>78975</v>
      </c>
      <c r="M6" s="210">
        <v>75702</v>
      </c>
      <c r="N6" s="174">
        <f t="shared" ref="N6:N16" si="0">SUM(C6:M6)</f>
        <v>1158183</v>
      </c>
    </row>
    <row r="7" spans="1:14" x14ac:dyDescent="0.25">
      <c r="A7" s="38">
        <v>2</v>
      </c>
      <c r="B7" s="39" t="s">
        <v>40</v>
      </c>
      <c r="C7" s="86">
        <v>19440</v>
      </c>
      <c r="D7" s="67">
        <v>44097</v>
      </c>
      <c r="E7" s="86">
        <v>22191</v>
      </c>
      <c r="F7" s="73">
        <v>31561</v>
      </c>
      <c r="G7" s="211">
        <v>24879</v>
      </c>
      <c r="H7" s="73">
        <v>23726</v>
      </c>
      <c r="I7" s="211">
        <v>18188</v>
      </c>
      <c r="J7" s="73">
        <v>27126</v>
      </c>
      <c r="K7" s="211">
        <v>30121</v>
      </c>
      <c r="L7" s="73">
        <v>14586</v>
      </c>
      <c r="M7" s="211">
        <v>18331</v>
      </c>
      <c r="N7" s="73">
        <f t="shared" si="0"/>
        <v>274246</v>
      </c>
    </row>
    <row r="8" spans="1:14" x14ac:dyDescent="0.25">
      <c r="A8" s="38">
        <v>3</v>
      </c>
      <c r="B8" s="39" t="s">
        <v>41</v>
      </c>
      <c r="C8" s="86">
        <v>2298</v>
      </c>
      <c r="D8" s="67">
        <v>5671</v>
      </c>
      <c r="E8" s="86">
        <v>2684</v>
      </c>
      <c r="F8" s="73">
        <v>3933</v>
      </c>
      <c r="G8" s="211">
        <v>4816</v>
      </c>
      <c r="H8" s="73">
        <v>4082</v>
      </c>
      <c r="I8" s="211">
        <v>3480</v>
      </c>
      <c r="J8" s="73">
        <v>5227</v>
      </c>
      <c r="K8" s="211">
        <v>5319</v>
      </c>
      <c r="L8" s="73">
        <v>2884</v>
      </c>
      <c r="M8" s="211">
        <v>1395</v>
      </c>
      <c r="N8" s="73">
        <f t="shared" si="0"/>
        <v>41789</v>
      </c>
    </row>
    <row r="9" spans="1:14" x14ac:dyDescent="0.25">
      <c r="A9" s="38">
        <v>4</v>
      </c>
      <c r="B9" s="39" t="s">
        <v>42</v>
      </c>
      <c r="C9" s="70">
        <v>128</v>
      </c>
      <c r="D9" s="71">
        <v>145</v>
      </c>
      <c r="E9" s="70">
        <v>68</v>
      </c>
      <c r="F9" s="39">
        <v>143</v>
      </c>
      <c r="G9" s="211">
        <v>248</v>
      </c>
      <c r="H9" s="39">
        <v>120</v>
      </c>
      <c r="I9" s="60">
        <v>98</v>
      </c>
      <c r="J9" s="39">
        <v>135</v>
      </c>
      <c r="K9" s="211">
        <v>238</v>
      </c>
      <c r="L9" s="39">
        <v>98</v>
      </c>
      <c r="M9" s="60">
        <v>103</v>
      </c>
      <c r="N9" s="73">
        <f t="shared" si="0"/>
        <v>1524</v>
      </c>
    </row>
    <row r="10" spans="1:14" x14ac:dyDescent="0.25">
      <c r="A10" s="38">
        <v>5</v>
      </c>
      <c r="B10" s="39" t="s">
        <v>43</v>
      </c>
      <c r="C10" s="70">
        <v>38</v>
      </c>
      <c r="D10" s="71">
        <v>79</v>
      </c>
      <c r="E10" s="70">
        <v>226</v>
      </c>
      <c r="F10" s="39">
        <v>101</v>
      </c>
      <c r="G10" s="60">
        <v>134</v>
      </c>
      <c r="H10" s="39">
        <v>37</v>
      </c>
      <c r="I10" s="60">
        <v>50</v>
      </c>
      <c r="J10" s="39">
        <v>84</v>
      </c>
      <c r="K10" s="212">
        <v>169</v>
      </c>
      <c r="L10" s="39">
        <v>119</v>
      </c>
      <c r="M10" s="60">
        <v>53</v>
      </c>
      <c r="N10" s="73">
        <f t="shared" si="0"/>
        <v>1090</v>
      </c>
    </row>
    <row r="11" spans="1:14" x14ac:dyDescent="0.25">
      <c r="A11" s="38">
        <v>6</v>
      </c>
      <c r="B11" s="39" t="s">
        <v>44</v>
      </c>
      <c r="C11" s="86">
        <v>1250</v>
      </c>
      <c r="D11" s="67">
        <v>3224</v>
      </c>
      <c r="E11" s="86">
        <v>1549</v>
      </c>
      <c r="F11" s="73">
        <v>2933</v>
      </c>
      <c r="G11" s="211">
        <v>1947</v>
      </c>
      <c r="H11" s="73">
        <v>1898</v>
      </c>
      <c r="I11" s="211">
        <v>1119</v>
      </c>
      <c r="J11" s="73">
        <v>1762</v>
      </c>
      <c r="K11" s="211">
        <v>2188</v>
      </c>
      <c r="L11" s="73">
        <v>823</v>
      </c>
      <c r="M11" s="211">
        <v>2325</v>
      </c>
      <c r="N11" s="73">
        <f t="shared" si="0"/>
        <v>21018</v>
      </c>
    </row>
    <row r="12" spans="1:14" x14ac:dyDescent="0.25">
      <c r="A12" s="38">
        <v>7</v>
      </c>
      <c r="B12" s="39" t="s">
        <v>45</v>
      </c>
      <c r="C12" s="70">
        <v>144</v>
      </c>
      <c r="D12" s="71">
        <v>345</v>
      </c>
      <c r="E12" s="70">
        <v>127</v>
      </c>
      <c r="F12" s="39">
        <v>186</v>
      </c>
      <c r="G12" s="60">
        <v>152</v>
      </c>
      <c r="H12" s="39">
        <v>134</v>
      </c>
      <c r="I12" s="60">
        <v>119</v>
      </c>
      <c r="J12" s="39">
        <v>136</v>
      </c>
      <c r="K12" s="213">
        <v>221</v>
      </c>
      <c r="L12" s="39">
        <v>71</v>
      </c>
      <c r="M12" s="60">
        <v>117</v>
      </c>
      <c r="N12" s="73">
        <f t="shared" si="0"/>
        <v>1752</v>
      </c>
    </row>
    <row r="13" spans="1:14" x14ac:dyDescent="0.25">
      <c r="A13" s="38">
        <v>8</v>
      </c>
      <c r="B13" s="39" t="s">
        <v>46</v>
      </c>
      <c r="C13" s="70">
        <v>143</v>
      </c>
      <c r="D13" s="71">
        <v>282</v>
      </c>
      <c r="E13" s="70">
        <v>470</v>
      </c>
      <c r="F13" s="39">
        <v>240</v>
      </c>
      <c r="G13" s="60">
        <v>324</v>
      </c>
      <c r="H13" s="39">
        <v>238</v>
      </c>
      <c r="I13" s="60">
        <v>214</v>
      </c>
      <c r="J13" s="39">
        <v>343</v>
      </c>
      <c r="K13" s="211">
        <v>687</v>
      </c>
      <c r="L13" s="39">
        <v>216</v>
      </c>
      <c r="M13" s="60">
        <v>147</v>
      </c>
      <c r="N13" s="73">
        <f t="shared" si="0"/>
        <v>3304</v>
      </c>
    </row>
    <row r="14" spans="1:14" ht="22.5" x14ac:dyDescent="0.25">
      <c r="A14" s="38">
        <v>9</v>
      </c>
      <c r="B14" s="69" t="s">
        <v>47</v>
      </c>
      <c r="C14" s="70">
        <v>0</v>
      </c>
      <c r="D14" s="71">
        <v>0</v>
      </c>
      <c r="E14" s="70">
        <v>0</v>
      </c>
      <c r="F14" s="39">
        <v>0</v>
      </c>
      <c r="G14" s="60">
        <v>0</v>
      </c>
      <c r="H14" s="39">
        <v>0</v>
      </c>
      <c r="I14" s="60">
        <v>0</v>
      </c>
      <c r="J14" s="39">
        <v>0</v>
      </c>
      <c r="K14" s="60">
        <v>0</v>
      </c>
      <c r="L14" s="39">
        <v>0</v>
      </c>
      <c r="M14" s="60">
        <v>0</v>
      </c>
      <c r="N14" s="39">
        <f t="shared" si="0"/>
        <v>0</v>
      </c>
    </row>
    <row r="15" spans="1:14" ht="22.5" x14ac:dyDescent="0.25">
      <c r="A15" s="38">
        <v>10</v>
      </c>
      <c r="B15" s="69" t="s">
        <v>48</v>
      </c>
      <c r="C15" s="70">
        <v>0</v>
      </c>
      <c r="D15" s="71">
        <v>0</v>
      </c>
      <c r="E15" s="70">
        <v>0</v>
      </c>
      <c r="F15" s="39">
        <v>0</v>
      </c>
      <c r="G15" s="60">
        <v>0</v>
      </c>
      <c r="H15" s="39">
        <v>0</v>
      </c>
      <c r="I15" s="60">
        <v>0</v>
      </c>
      <c r="J15" s="39">
        <v>0</v>
      </c>
      <c r="K15" s="60">
        <v>0</v>
      </c>
      <c r="L15" s="39">
        <v>0</v>
      </c>
      <c r="M15" s="60">
        <v>0</v>
      </c>
      <c r="N15" s="39">
        <f t="shared" si="0"/>
        <v>0</v>
      </c>
    </row>
    <row r="16" spans="1:14" x14ac:dyDescent="0.25">
      <c r="A16" s="38">
        <v>11</v>
      </c>
      <c r="B16" s="39" t="s">
        <v>49</v>
      </c>
      <c r="C16" s="70">
        <v>0</v>
      </c>
      <c r="D16" s="71">
        <v>0</v>
      </c>
      <c r="E16" s="70">
        <v>0</v>
      </c>
      <c r="F16" s="39">
        <v>0</v>
      </c>
      <c r="G16" s="60">
        <v>0</v>
      </c>
      <c r="H16" s="39">
        <v>600</v>
      </c>
      <c r="I16" s="60">
        <v>0</v>
      </c>
      <c r="J16" s="39">
        <v>0</v>
      </c>
      <c r="K16" s="60">
        <v>0</v>
      </c>
      <c r="L16" s="39">
        <v>0</v>
      </c>
      <c r="M16" s="60">
        <v>0</v>
      </c>
      <c r="N16" s="39">
        <f t="shared" si="0"/>
        <v>600</v>
      </c>
    </row>
    <row r="17" spans="1:14" ht="45" x14ac:dyDescent="0.25">
      <c r="A17" s="38">
        <v>12</v>
      </c>
      <c r="B17" s="69" t="s">
        <v>50</v>
      </c>
      <c r="C17" s="70">
        <v>0</v>
      </c>
      <c r="D17" s="71">
        <v>0</v>
      </c>
      <c r="E17" s="70">
        <v>0</v>
      </c>
      <c r="F17" s="39">
        <v>0</v>
      </c>
      <c r="G17" s="60">
        <v>0</v>
      </c>
      <c r="H17" s="39">
        <v>0</v>
      </c>
      <c r="I17" s="60">
        <v>0</v>
      </c>
      <c r="J17" s="39">
        <v>0</v>
      </c>
      <c r="K17" s="60">
        <v>0</v>
      </c>
      <c r="L17" s="39">
        <v>0</v>
      </c>
      <c r="M17" s="60">
        <v>0</v>
      </c>
      <c r="N17" s="39">
        <f>SUM(C17:M17)</f>
        <v>0</v>
      </c>
    </row>
    <row r="18" spans="1:14" ht="34.5" thickBot="1" x14ac:dyDescent="0.3">
      <c r="A18" s="38">
        <v>13</v>
      </c>
      <c r="B18" s="69" t="s">
        <v>51</v>
      </c>
      <c r="C18" s="70">
        <v>77</v>
      </c>
      <c r="D18" s="71">
        <v>0</v>
      </c>
      <c r="E18" s="70">
        <v>0</v>
      </c>
      <c r="F18" s="39">
        <v>0</v>
      </c>
      <c r="G18" s="60">
        <v>0</v>
      </c>
      <c r="H18" s="72">
        <v>0</v>
      </c>
      <c r="I18" s="60">
        <v>0</v>
      </c>
      <c r="J18" s="39">
        <v>0</v>
      </c>
      <c r="K18" s="60">
        <v>0</v>
      </c>
      <c r="L18" s="39">
        <v>0</v>
      </c>
      <c r="M18" s="60">
        <v>0</v>
      </c>
      <c r="N18" s="73">
        <f>SUM(C18:M18)</f>
        <v>77</v>
      </c>
    </row>
    <row r="19" spans="1:14" ht="15.75" thickBot="1" x14ac:dyDescent="0.3">
      <c r="A19" s="44"/>
      <c r="B19" s="45" t="s">
        <v>37</v>
      </c>
      <c r="C19" s="49">
        <f t="shared" ref="C19:N19" si="1">SUM(C6:C18)</f>
        <v>95307</v>
      </c>
      <c r="D19" s="50">
        <f>SUM(D6:D18)</f>
        <v>207630</v>
      </c>
      <c r="E19" s="49">
        <f t="shared" si="1"/>
        <v>126377</v>
      </c>
      <c r="F19" s="47">
        <f>SUM(F6:F18)</f>
        <v>138029</v>
      </c>
      <c r="G19" s="49">
        <f t="shared" si="1"/>
        <v>170262</v>
      </c>
      <c r="H19" s="47">
        <f t="shared" si="1"/>
        <v>149029</v>
      </c>
      <c r="I19" s="48">
        <f t="shared" si="1"/>
        <v>107683</v>
      </c>
      <c r="J19" s="47">
        <f t="shared" si="1"/>
        <v>159053</v>
      </c>
      <c r="K19" s="48">
        <f t="shared" si="1"/>
        <v>154268</v>
      </c>
      <c r="L19" s="47">
        <f t="shared" si="1"/>
        <v>97772</v>
      </c>
      <c r="M19" s="48">
        <f t="shared" si="1"/>
        <v>98173</v>
      </c>
      <c r="N19" s="47">
        <f t="shared" si="1"/>
        <v>1503583</v>
      </c>
    </row>
    <row r="20" spans="1:14" ht="15.7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 thickBot="1" x14ac:dyDescent="0.3">
      <c r="A21" s="335" t="s">
        <v>53</v>
      </c>
      <c r="B21" s="361"/>
      <c r="C21" s="74">
        <f>C19/N19</f>
        <v>6.3386590564006112E-2</v>
      </c>
      <c r="D21" s="75">
        <f>D19/N19</f>
        <v>0.13809014866488914</v>
      </c>
      <c r="E21" s="56">
        <f>E19/N19</f>
        <v>8.4050564551474707E-2</v>
      </c>
      <c r="F21" s="75">
        <f>F19/N19</f>
        <v>9.1800053605288173E-2</v>
      </c>
      <c r="G21" s="56">
        <f>G19/N19</f>
        <v>0.11323751332650077</v>
      </c>
      <c r="H21" s="75">
        <f>H19/N19</f>
        <v>9.911591179203276E-2</v>
      </c>
      <c r="I21" s="56">
        <f>I19/N19</f>
        <v>7.1617596102110756E-2</v>
      </c>
      <c r="J21" s="75">
        <f>J19/N19</f>
        <v>0.10578265383420803</v>
      </c>
      <c r="K21" s="56">
        <f>K19/N19</f>
        <v>0.10260025552297412</v>
      </c>
      <c r="L21" s="75">
        <f>L19/N19</f>
        <v>6.5026007875853872E-2</v>
      </c>
      <c r="M21" s="76">
        <f>M19/N19</f>
        <v>6.529270416066156E-2</v>
      </c>
      <c r="N21" s="246">
        <f>N19/N19</f>
        <v>1</v>
      </c>
    </row>
  </sheetData>
  <mergeCells count="17">
    <mergeCell ref="N2:N5"/>
    <mergeCell ref="C3:C5"/>
    <mergeCell ref="D3:D5"/>
    <mergeCell ref="E3:E5"/>
    <mergeCell ref="F3:F5"/>
    <mergeCell ref="G3:G5"/>
    <mergeCell ref="L3:L5"/>
    <mergeCell ref="M3:M5"/>
    <mergeCell ref="C1:K1"/>
    <mergeCell ref="A2:A5"/>
    <mergeCell ref="B2:B5"/>
    <mergeCell ref="C2:M2"/>
    <mergeCell ref="A21:B21"/>
    <mergeCell ref="H3:H5"/>
    <mergeCell ref="I3:I5"/>
    <mergeCell ref="J3:J5"/>
    <mergeCell ref="K3:K5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5" x14ac:dyDescent="0.25"/>
  <cols>
    <col min="1" max="1" width="4.5703125" customWidth="1"/>
    <col min="2" max="2" width="21.7109375" customWidth="1"/>
  </cols>
  <sheetData>
    <row r="1" spans="1:14" ht="24.75" customHeight="1" thickBot="1" x14ac:dyDescent="0.3">
      <c r="A1" s="31"/>
      <c r="B1" s="31"/>
      <c r="C1" s="324" t="s">
        <v>103</v>
      </c>
      <c r="D1" s="325"/>
      <c r="E1" s="325"/>
      <c r="F1" s="325"/>
      <c r="G1" s="325"/>
      <c r="H1" s="325"/>
      <c r="I1" s="325"/>
      <c r="J1" s="326"/>
      <c r="K1" s="326"/>
      <c r="L1" s="31"/>
      <c r="M1" s="31"/>
      <c r="N1" s="68"/>
    </row>
    <row r="2" spans="1:14" ht="15.75" thickBot="1" x14ac:dyDescent="0.3">
      <c r="A2" s="327" t="s">
        <v>0</v>
      </c>
      <c r="B2" s="329" t="s">
        <v>1</v>
      </c>
      <c r="C2" s="344" t="s">
        <v>2</v>
      </c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29" t="s">
        <v>3</v>
      </c>
    </row>
    <row r="3" spans="1:14" x14ac:dyDescent="0.25">
      <c r="A3" s="345"/>
      <c r="B3" s="347"/>
      <c r="C3" s="366" t="s">
        <v>69</v>
      </c>
      <c r="D3" s="329" t="s">
        <v>4</v>
      </c>
      <c r="E3" s="351" t="s">
        <v>5</v>
      </c>
      <c r="F3" s="369" t="s">
        <v>6</v>
      </c>
      <c r="G3" s="351" t="s">
        <v>7</v>
      </c>
      <c r="H3" s="349" t="s">
        <v>8</v>
      </c>
      <c r="I3" s="351" t="s">
        <v>93</v>
      </c>
      <c r="J3" s="349" t="s">
        <v>9</v>
      </c>
      <c r="K3" s="366" t="s">
        <v>10</v>
      </c>
      <c r="L3" s="329" t="s">
        <v>95</v>
      </c>
      <c r="M3" s="351" t="s">
        <v>11</v>
      </c>
      <c r="N3" s="354"/>
    </row>
    <row r="4" spans="1:14" ht="15.75" thickBot="1" x14ac:dyDescent="0.3">
      <c r="A4" s="346"/>
      <c r="B4" s="348"/>
      <c r="C4" s="368"/>
      <c r="D4" s="346"/>
      <c r="E4" s="346"/>
      <c r="F4" s="370"/>
      <c r="G4" s="346"/>
      <c r="H4" s="350"/>
      <c r="I4" s="346"/>
      <c r="J4" s="350"/>
      <c r="K4" s="368"/>
      <c r="L4" s="346"/>
      <c r="M4" s="346"/>
      <c r="N4" s="348"/>
    </row>
    <row r="5" spans="1:14" x14ac:dyDescent="0.25">
      <c r="A5" s="36">
        <v>1</v>
      </c>
      <c r="B5" s="37" t="s">
        <v>39</v>
      </c>
      <c r="C5" s="86">
        <v>4421</v>
      </c>
      <c r="D5" s="174">
        <v>11349</v>
      </c>
      <c r="E5" s="85">
        <v>6039</v>
      </c>
      <c r="F5" s="93">
        <v>7564</v>
      </c>
      <c r="G5" s="85">
        <v>8765</v>
      </c>
      <c r="H5" s="93">
        <v>8971</v>
      </c>
      <c r="I5" s="85">
        <v>5427</v>
      </c>
      <c r="J5" s="93">
        <v>9283</v>
      </c>
      <c r="K5" s="86">
        <v>7830</v>
      </c>
      <c r="L5" s="93">
        <v>4779</v>
      </c>
      <c r="M5" s="85">
        <v>5194</v>
      </c>
      <c r="N5" s="174">
        <f t="shared" ref="N5:N12" si="0">SUM(C5:M5)</f>
        <v>79622</v>
      </c>
    </row>
    <row r="6" spans="1:14" x14ac:dyDescent="0.25">
      <c r="A6" s="38">
        <v>2</v>
      </c>
      <c r="B6" s="39" t="s">
        <v>40</v>
      </c>
      <c r="C6" s="86">
        <v>337</v>
      </c>
      <c r="D6" s="73">
        <v>930</v>
      </c>
      <c r="E6" s="86">
        <v>322</v>
      </c>
      <c r="F6" s="67">
        <v>542</v>
      </c>
      <c r="G6" s="86">
        <v>315</v>
      </c>
      <c r="H6" s="67">
        <v>350</v>
      </c>
      <c r="I6" s="86">
        <v>198</v>
      </c>
      <c r="J6" s="67">
        <v>303</v>
      </c>
      <c r="K6" s="70">
        <v>599</v>
      </c>
      <c r="L6" s="67">
        <v>148</v>
      </c>
      <c r="M6" s="86">
        <v>313</v>
      </c>
      <c r="N6" s="73">
        <f t="shared" si="0"/>
        <v>4357</v>
      </c>
    </row>
    <row r="7" spans="1:14" x14ac:dyDescent="0.25">
      <c r="A7" s="38">
        <v>3</v>
      </c>
      <c r="B7" s="39" t="s">
        <v>41</v>
      </c>
      <c r="C7" s="70">
        <v>19</v>
      </c>
      <c r="D7" s="73">
        <v>88</v>
      </c>
      <c r="E7" s="86">
        <v>40</v>
      </c>
      <c r="F7" s="67">
        <v>83</v>
      </c>
      <c r="G7" s="86">
        <v>59</v>
      </c>
      <c r="H7" s="71">
        <v>446</v>
      </c>
      <c r="I7" s="70">
        <v>63</v>
      </c>
      <c r="J7" s="67">
        <v>46</v>
      </c>
      <c r="K7" s="70">
        <v>77</v>
      </c>
      <c r="L7" s="67">
        <v>40</v>
      </c>
      <c r="M7" s="70">
        <v>20</v>
      </c>
      <c r="N7" s="73">
        <f t="shared" si="0"/>
        <v>981</v>
      </c>
    </row>
    <row r="8" spans="1:14" x14ac:dyDescent="0.25">
      <c r="A8" s="38">
        <v>4</v>
      </c>
      <c r="B8" s="39" t="s">
        <v>42</v>
      </c>
      <c r="C8" s="70">
        <v>1</v>
      </c>
      <c r="D8" s="39">
        <v>0</v>
      </c>
      <c r="E8" s="70">
        <v>0</v>
      </c>
      <c r="F8" s="71">
        <v>9</v>
      </c>
      <c r="G8" s="70">
        <v>0</v>
      </c>
      <c r="H8" s="71">
        <v>0</v>
      </c>
      <c r="I8" s="70">
        <v>0</v>
      </c>
      <c r="J8" s="71">
        <v>0</v>
      </c>
      <c r="K8" s="87">
        <v>0</v>
      </c>
      <c r="L8" s="67">
        <v>0</v>
      </c>
      <c r="M8" s="70">
        <v>0</v>
      </c>
      <c r="N8" s="73">
        <f t="shared" si="0"/>
        <v>10</v>
      </c>
    </row>
    <row r="9" spans="1:14" x14ac:dyDescent="0.25">
      <c r="A9" s="38">
        <v>5</v>
      </c>
      <c r="B9" s="39" t="s">
        <v>43</v>
      </c>
      <c r="C9" s="70">
        <v>2</v>
      </c>
      <c r="D9" s="39">
        <v>3</v>
      </c>
      <c r="E9" s="70">
        <v>7</v>
      </c>
      <c r="F9" s="71">
        <v>4</v>
      </c>
      <c r="G9" s="70">
        <v>7</v>
      </c>
      <c r="H9" s="71">
        <v>1</v>
      </c>
      <c r="I9" s="70">
        <v>0</v>
      </c>
      <c r="J9" s="71">
        <v>2</v>
      </c>
      <c r="K9" s="70">
        <v>13</v>
      </c>
      <c r="L9" s="71">
        <v>3</v>
      </c>
      <c r="M9" s="70">
        <v>1</v>
      </c>
      <c r="N9" s="39">
        <f t="shared" si="0"/>
        <v>43</v>
      </c>
    </row>
    <row r="10" spans="1:14" x14ac:dyDescent="0.25">
      <c r="A10" s="38">
        <v>6</v>
      </c>
      <c r="B10" s="39" t="s">
        <v>44</v>
      </c>
      <c r="C10" s="70">
        <v>61</v>
      </c>
      <c r="D10" s="39">
        <v>160</v>
      </c>
      <c r="E10" s="70">
        <v>70</v>
      </c>
      <c r="F10" s="71">
        <v>160</v>
      </c>
      <c r="G10" s="70">
        <v>82</v>
      </c>
      <c r="H10" s="71">
        <v>87</v>
      </c>
      <c r="I10" s="70">
        <v>49</v>
      </c>
      <c r="J10" s="71">
        <v>64</v>
      </c>
      <c r="K10" s="85">
        <v>95</v>
      </c>
      <c r="L10" s="71">
        <v>27</v>
      </c>
      <c r="M10" s="70">
        <v>111</v>
      </c>
      <c r="N10" s="73">
        <f t="shared" si="0"/>
        <v>966</v>
      </c>
    </row>
    <row r="11" spans="1:14" x14ac:dyDescent="0.25">
      <c r="A11" s="38">
        <v>7</v>
      </c>
      <c r="B11" s="39" t="s">
        <v>45</v>
      </c>
      <c r="C11" s="86">
        <v>291</v>
      </c>
      <c r="D11" s="73">
        <v>866</v>
      </c>
      <c r="E11" s="86">
        <v>250</v>
      </c>
      <c r="F11" s="67">
        <v>452</v>
      </c>
      <c r="G11" s="86">
        <v>258</v>
      </c>
      <c r="H11" s="67">
        <v>278</v>
      </c>
      <c r="I11" s="70">
        <v>201</v>
      </c>
      <c r="J11" s="67">
        <v>286</v>
      </c>
      <c r="K11" s="85">
        <v>538</v>
      </c>
      <c r="L11" s="71">
        <v>135</v>
      </c>
      <c r="M11" s="86">
        <v>270</v>
      </c>
      <c r="N11" s="73">
        <f t="shared" si="0"/>
        <v>3825</v>
      </c>
    </row>
    <row r="12" spans="1:14" ht="15.75" thickBot="1" x14ac:dyDescent="0.3">
      <c r="A12" s="41">
        <v>8</v>
      </c>
      <c r="B12" s="42" t="s">
        <v>46</v>
      </c>
      <c r="C12" s="87">
        <v>0</v>
      </c>
      <c r="D12" s="39">
        <v>2</v>
      </c>
      <c r="E12" s="87">
        <v>0</v>
      </c>
      <c r="F12" s="181">
        <v>2</v>
      </c>
      <c r="G12" s="87">
        <v>2</v>
      </c>
      <c r="H12" s="181">
        <v>4</v>
      </c>
      <c r="I12" s="87">
        <v>0</v>
      </c>
      <c r="J12" s="181">
        <v>0</v>
      </c>
      <c r="K12" s="87">
        <v>0</v>
      </c>
      <c r="L12" s="181">
        <v>0</v>
      </c>
      <c r="M12" s="87">
        <v>2</v>
      </c>
      <c r="N12" s="42">
        <f t="shared" si="0"/>
        <v>12</v>
      </c>
    </row>
    <row r="13" spans="1:14" ht="15.75" thickBot="1" x14ac:dyDescent="0.3">
      <c r="A13" s="77"/>
      <c r="B13" s="45" t="s">
        <v>3</v>
      </c>
      <c r="C13" s="49">
        <f t="shared" ref="C13:N13" si="1">SUM(C5:C12)</f>
        <v>5132</v>
      </c>
      <c r="D13" s="47">
        <f t="shared" si="1"/>
        <v>13398</v>
      </c>
      <c r="E13" s="49">
        <f t="shared" si="1"/>
        <v>6728</v>
      </c>
      <c r="F13" s="50">
        <f t="shared" si="1"/>
        <v>8816</v>
      </c>
      <c r="G13" s="49">
        <f t="shared" si="1"/>
        <v>9488</v>
      </c>
      <c r="H13" s="50">
        <f t="shared" si="1"/>
        <v>10137</v>
      </c>
      <c r="I13" s="49">
        <f t="shared" si="1"/>
        <v>5938</v>
      </c>
      <c r="J13" s="50">
        <f t="shared" si="1"/>
        <v>9984</v>
      </c>
      <c r="K13" s="49">
        <f t="shared" si="1"/>
        <v>9152</v>
      </c>
      <c r="L13" s="50">
        <f t="shared" si="1"/>
        <v>5132</v>
      </c>
      <c r="M13" s="49">
        <f t="shared" si="1"/>
        <v>5911</v>
      </c>
      <c r="N13" s="47">
        <f t="shared" si="1"/>
        <v>89816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35" t="s">
        <v>53</v>
      </c>
      <c r="B15" s="361"/>
      <c r="C15" s="56">
        <f>C13/N13</f>
        <v>5.713903981473234E-2</v>
      </c>
      <c r="D15" s="75">
        <f>D13/N13</f>
        <v>0.14917163979691814</v>
      </c>
      <c r="E15" s="56">
        <f>E13/N13</f>
        <v>7.4908702235681843E-2</v>
      </c>
      <c r="F15" s="75">
        <f>F13/N13</f>
        <v>9.8156230515721032E-2</v>
      </c>
      <c r="G15" s="56">
        <f>G13/N13</f>
        <v>0.10563819364033135</v>
      </c>
      <c r="H15" s="75">
        <f>H13/N13</f>
        <v>0.11286407766990292</v>
      </c>
      <c r="I15" s="56">
        <f>I13/N13</f>
        <v>6.6112942014785778E-2</v>
      </c>
      <c r="J15" s="75">
        <f>J13/N13</f>
        <v>0.11116059499421038</v>
      </c>
      <c r="K15" s="56">
        <f>K13/N13</f>
        <v>0.10189721207802618</v>
      </c>
      <c r="L15" s="75">
        <f>L13/N13</f>
        <v>5.713903981473234E-2</v>
      </c>
      <c r="M15" s="76">
        <f>M13/N13</f>
        <v>6.5812327424957698E-2</v>
      </c>
      <c r="N15" s="246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thickBot="1" x14ac:dyDescent="0.3">
      <c r="A18" s="31"/>
      <c r="B18" s="31"/>
      <c r="C18" s="324" t="s">
        <v>104</v>
      </c>
      <c r="D18" s="325"/>
      <c r="E18" s="325"/>
      <c r="F18" s="325"/>
      <c r="G18" s="325"/>
      <c r="H18" s="325"/>
      <c r="I18" s="325"/>
      <c r="J18" s="326"/>
      <c r="K18" s="326"/>
      <c r="L18" s="31"/>
      <c r="M18" s="31"/>
      <c r="N18" s="243" t="s">
        <v>36</v>
      </c>
    </row>
    <row r="19" spans="1:14" ht="15.75" thickBot="1" x14ac:dyDescent="0.3">
      <c r="A19" s="327" t="s">
        <v>0</v>
      </c>
      <c r="B19" s="329" t="s">
        <v>1</v>
      </c>
      <c r="C19" s="344" t="s">
        <v>2</v>
      </c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29" t="s">
        <v>3</v>
      </c>
    </row>
    <row r="20" spans="1:14" x14ac:dyDescent="0.25">
      <c r="A20" s="345"/>
      <c r="B20" s="347"/>
      <c r="C20" s="366" t="s">
        <v>69</v>
      </c>
      <c r="D20" s="329" t="s">
        <v>4</v>
      </c>
      <c r="E20" s="351" t="s">
        <v>5</v>
      </c>
      <c r="F20" s="369" t="s">
        <v>6</v>
      </c>
      <c r="G20" s="351" t="s">
        <v>7</v>
      </c>
      <c r="H20" s="349" t="s">
        <v>8</v>
      </c>
      <c r="I20" s="351" t="s">
        <v>93</v>
      </c>
      <c r="J20" s="349" t="s">
        <v>9</v>
      </c>
      <c r="K20" s="366" t="s">
        <v>10</v>
      </c>
      <c r="L20" s="329" t="s">
        <v>95</v>
      </c>
      <c r="M20" s="351" t="s">
        <v>11</v>
      </c>
      <c r="N20" s="354"/>
    </row>
    <row r="21" spans="1:14" ht="15.75" thickBot="1" x14ac:dyDescent="0.3">
      <c r="A21" s="346"/>
      <c r="B21" s="348"/>
      <c r="C21" s="368"/>
      <c r="D21" s="346"/>
      <c r="E21" s="346"/>
      <c r="F21" s="370"/>
      <c r="G21" s="346"/>
      <c r="H21" s="350"/>
      <c r="I21" s="346"/>
      <c r="J21" s="350"/>
      <c r="K21" s="368"/>
      <c r="L21" s="346"/>
      <c r="M21" s="346"/>
      <c r="N21" s="348"/>
    </row>
    <row r="22" spans="1:14" x14ac:dyDescent="0.25">
      <c r="A22" s="36">
        <v>1</v>
      </c>
      <c r="B22" s="37" t="s">
        <v>39</v>
      </c>
      <c r="C22" s="86">
        <v>20342</v>
      </c>
      <c r="D22" s="174">
        <v>49532</v>
      </c>
      <c r="E22" s="85">
        <v>27688</v>
      </c>
      <c r="F22" s="93">
        <v>33523</v>
      </c>
      <c r="G22" s="85">
        <v>38020</v>
      </c>
      <c r="H22" s="93">
        <v>38885</v>
      </c>
      <c r="I22" s="85">
        <v>23247</v>
      </c>
      <c r="J22" s="93">
        <v>39690</v>
      </c>
      <c r="K22" s="86">
        <v>34108</v>
      </c>
      <c r="L22" s="93">
        <v>20117</v>
      </c>
      <c r="M22" s="85">
        <v>22267</v>
      </c>
      <c r="N22" s="174">
        <f t="shared" ref="N22:N29" si="2">SUM(C22:M22)</f>
        <v>347419</v>
      </c>
    </row>
    <row r="23" spans="1:14" x14ac:dyDescent="0.25">
      <c r="A23" s="38">
        <v>2</v>
      </c>
      <c r="B23" s="39" t="s">
        <v>40</v>
      </c>
      <c r="C23" s="86">
        <v>5683</v>
      </c>
      <c r="D23" s="73">
        <v>14576</v>
      </c>
      <c r="E23" s="86">
        <v>5443</v>
      </c>
      <c r="F23" s="67">
        <v>8471</v>
      </c>
      <c r="G23" s="86">
        <v>4856</v>
      </c>
      <c r="H23" s="67">
        <v>5314</v>
      </c>
      <c r="I23" s="86">
        <v>3017</v>
      </c>
      <c r="J23" s="67">
        <v>4692</v>
      </c>
      <c r="K23" s="86">
        <v>9138</v>
      </c>
      <c r="L23" s="67">
        <v>2295</v>
      </c>
      <c r="M23" s="86">
        <v>4577</v>
      </c>
      <c r="N23" s="73">
        <f t="shared" si="2"/>
        <v>68062</v>
      </c>
    </row>
    <row r="24" spans="1:14" x14ac:dyDescent="0.25">
      <c r="A24" s="38">
        <v>3</v>
      </c>
      <c r="B24" s="39" t="s">
        <v>41</v>
      </c>
      <c r="C24" s="70">
        <v>329</v>
      </c>
      <c r="D24" s="73">
        <v>1380</v>
      </c>
      <c r="E24" s="86">
        <v>680</v>
      </c>
      <c r="F24" s="67">
        <v>1227</v>
      </c>
      <c r="G24" s="86">
        <v>965</v>
      </c>
      <c r="H24" s="67">
        <v>4176</v>
      </c>
      <c r="I24" s="86">
        <v>1017</v>
      </c>
      <c r="J24" s="67">
        <v>691</v>
      </c>
      <c r="K24" s="86">
        <v>1206</v>
      </c>
      <c r="L24" s="67">
        <v>621</v>
      </c>
      <c r="M24" s="70">
        <v>310</v>
      </c>
      <c r="N24" s="73">
        <f t="shared" si="2"/>
        <v>12602</v>
      </c>
    </row>
    <row r="25" spans="1:14" x14ac:dyDescent="0.25">
      <c r="A25" s="38">
        <v>4</v>
      </c>
      <c r="B25" s="39" t="s">
        <v>42</v>
      </c>
      <c r="C25" s="70">
        <v>6</v>
      </c>
      <c r="D25" s="39">
        <v>0</v>
      </c>
      <c r="E25" s="70">
        <v>0</v>
      </c>
      <c r="F25" s="71">
        <v>91</v>
      </c>
      <c r="G25" s="70">
        <v>0</v>
      </c>
      <c r="H25" s="71">
        <v>0</v>
      </c>
      <c r="I25" s="70">
        <v>0</v>
      </c>
      <c r="J25" s="71">
        <v>0</v>
      </c>
      <c r="K25" s="87">
        <v>0</v>
      </c>
      <c r="L25" s="67">
        <v>0</v>
      </c>
      <c r="M25" s="70">
        <v>0</v>
      </c>
      <c r="N25" s="73">
        <f t="shared" si="2"/>
        <v>97</v>
      </c>
    </row>
    <row r="26" spans="1:14" x14ac:dyDescent="0.25">
      <c r="A26" s="38">
        <v>5</v>
      </c>
      <c r="B26" s="39" t="s">
        <v>43</v>
      </c>
      <c r="C26" s="70">
        <v>11</v>
      </c>
      <c r="D26" s="39">
        <v>17</v>
      </c>
      <c r="E26" s="70">
        <v>39</v>
      </c>
      <c r="F26" s="71">
        <v>22</v>
      </c>
      <c r="G26" s="70">
        <v>39</v>
      </c>
      <c r="H26" s="71">
        <v>6</v>
      </c>
      <c r="I26" s="70">
        <v>0</v>
      </c>
      <c r="J26" s="71">
        <v>11</v>
      </c>
      <c r="K26" s="70">
        <v>73</v>
      </c>
      <c r="L26" s="71">
        <v>17</v>
      </c>
      <c r="M26" s="70">
        <v>6</v>
      </c>
      <c r="N26" s="39">
        <f t="shared" si="2"/>
        <v>241</v>
      </c>
    </row>
    <row r="27" spans="1:14" x14ac:dyDescent="0.25">
      <c r="A27" s="38">
        <v>6</v>
      </c>
      <c r="B27" s="39" t="s">
        <v>44</v>
      </c>
      <c r="C27" s="70">
        <v>113</v>
      </c>
      <c r="D27" s="39">
        <v>287</v>
      </c>
      <c r="E27" s="70">
        <v>130</v>
      </c>
      <c r="F27" s="71">
        <v>286</v>
      </c>
      <c r="G27" s="70">
        <v>147</v>
      </c>
      <c r="H27" s="71">
        <v>155</v>
      </c>
      <c r="I27" s="70">
        <v>88</v>
      </c>
      <c r="J27" s="71">
        <v>118</v>
      </c>
      <c r="K27" s="85">
        <v>176</v>
      </c>
      <c r="L27" s="71">
        <v>45</v>
      </c>
      <c r="M27" s="70">
        <v>191</v>
      </c>
      <c r="N27" s="73">
        <f t="shared" si="2"/>
        <v>1736</v>
      </c>
    </row>
    <row r="28" spans="1:14" x14ac:dyDescent="0.25">
      <c r="A28" s="38">
        <v>7</v>
      </c>
      <c r="B28" s="39" t="s">
        <v>45</v>
      </c>
      <c r="C28" s="86">
        <v>1610</v>
      </c>
      <c r="D28" s="73">
        <v>4527</v>
      </c>
      <c r="E28" s="86">
        <v>1384</v>
      </c>
      <c r="F28" s="67">
        <v>2395</v>
      </c>
      <c r="G28" s="86">
        <v>1318</v>
      </c>
      <c r="H28" s="67">
        <v>1428</v>
      </c>
      <c r="I28" s="86">
        <v>1003</v>
      </c>
      <c r="J28" s="67">
        <v>1446</v>
      </c>
      <c r="K28" s="85">
        <v>2690</v>
      </c>
      <c r="L28" s="67">
        <v>674</v>
      </c>
      <c r="M28" s="86">
        <v>1357</v>
      </c>
      <c r="N28" s="73">
        <f t="shared" si="2"/>
        <v>19832</v>
      </c>
    </row>
    <row r="29" spans="1:14" ht="15.75" thickBot="1" x14ac:dyDescent="0.3">
      <c r="A29" s="41">
        <v>8</v>
      </c>
      <c r="B29" s="42" t="s">
        <v>46</v>
      </c>
      <c r="C29" s="87">
        <v>0</v>
      </c>
      <c r="D29" s="39">
        <v>11</v>
      </c>
      <c r="E29" s="87">
        <v>0</v>
      </c>
      <c r="F29" s="181">
        <v>11</v>
      </c>
      <c r="G29" s="87">
        <v>11</v>
      </c>
      <c r="H29" s="181">
        <v>17</v>
      </c>
      <c r="I29" s="87">
        <v>0</v>
      </c>
      <c r="J29" s="181">
        <v>0</v>
      </c>
      <c r="K29" s="87">
        <v>0</v>
      </c>
      <c r="L29" s="181">
        <v>0</v>
      </c>
      <c r="M29" s="87">
        <v>11</v>
      </c>
      <c r="N29" s="42">
        <f t="shared" si="2"/>
        <v>61</v>
      </c>
    </row>
    <row r="30" spans="1:14" ht="15.75" thickBot="1" x14ac:dyDescent="0.3">
      <c r="A30" s="77"/>
      <c r="B30" s="45" t="s">
        <v>3</v>
      </c>
      <c r="C30" s="49">
        <f t="shared" ref="C30:N30" si="3">SUM(C22:C29)</f>
        <v>28094</v>
      </c>
      <c r="D30" s="47">
        <f t="shared" si="3"/>
        <v>70330</v>
      </c>
      <c r="E30" s="49">
        <f t="shared" si="3"/>
        <v>35364</v>
      </c>
      <c r="F30" s="50">
        <f>SUM(F22:F29)</f>
        <v>46026</v>
      </c>
      <c r="G30" s="49">
        <f t="shared" si="3"/>
        <v>45356</v>
      </c>
      <c r="H30" s="50">
        <f t="shared" si="3"/>
        <v>49981</v>
      </c>
      <c r="I30" s="49">
        <f t="shared" si="3"/>
        <v>28372</v>
      </c>
      <c r="J30" s="50">
        <f t="shared" si="3"/>
        <v>46648</v>
      </c>
      <c r="K30" s="49">
        <f t="shared" si="3"/>
        <v>47391</v>
      </c>
      <c r="L30" s="50">
        <f t="shared" si="3"/>
        <v>23769</v>
      </c>
      <c r="M30" s="49">
        <f t="shared" si="3"/>
        <v>28719</v>
      </c>
      <c r="N30" s="47">
        <f t="shared" si="3"/>
        <v>450050</v>
      </c>
    </row>
    <row r="31" spans="1:1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thickBot="1" x14ac:dyDescent="0.3">
      <c r="A32" s="335" t="s">
        <v>53</v>
      </c>
      <c r="B32" s="361"/>
      <c r="C32" s="56">
        <f>C30/N30</f>
        <v>6.2424175091656479E-2</v>
      </c>
      <c r="D32" s="75">
        <f>D30/N30</f>
        <v>0.15627152538606823</v>
      </c>
      <c r="E32" s="56">
        <f>E30/N30</f>
        <v>7.8577935784912789E-2</v>
      </c>
      <c r="F32" s="75">
        <f>F30/N30</f>
        <v>0.10226863681813132</v>
      </c>
      <c r="G32" s="56">
        <f>G30/N30</f>
        <v>0.10077991334296189</v>
      </c>
      <c r="H32" s="75">
        <f>H30/N30</f>
        <v>0.11105654927230307</v>
      </c>
      <c r="I32" s="56">
        <f>I30/N30</f>
        <v>6.3041884235084986E-2</v>
      </c>
      <c r="J32" s="75">
        <f>J30/N30</f>
        <v>0.1036507054771692</v>
      </c>
      <c r="K32" s="56">
        <f>K30/N30</f>
        <v>0.10530163315187202</v>
      </c>
      <c r="L32" s="75">
        <f>L30/N30</f>
        <v>5.2814131763137429E-2</v>
      </c>
      <c r="M32" s="56">
        <f>M30/N30</f>
        <v>6.3812909676702584E-2</v>
      </c>
      <c r="N32" s="246">
        <f>N30/N30</f>
        <v>1</v>
      </c>
    </row>
  </sheetData>
  <mergeCells count="34">
    <mergeCell ref="N2:N4"/>
    <mergeCell ref="C3:C4"/>
    <mergeCell ref="D3:D4"/>
    <mergeCell ref="E3:E4"/>
    <mergeCell ref="F3:F4"/>
    <mergeCell ref="G3:G4"/>
    <mergeCell ref="M3:M4"/>
    <mergeCell ref="A15:B15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19:N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32:B32"/>
    <mergeCell ref="C18:K18"/>
    <mergeCell ref="A19:A21"/>
    <mergeCell ref="B19:B21"/>
    <mergeCell ref="C19:M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Премија</vt:lpstr>
      <vt:lpstr>Број на склучени договори</vt:lpstr>
      <vt:lpstr>Ликвидирани штети</vt:lpstr>
      <vt:lpstr>Број на ликвидирани штети</vt:lpstr>
      <vt:lpstr>Број на резервирани штети</vt:lpstr>
      <vt:lpstr>Резервации</vt:lpstr>
      <vt:lpstr>ЗАО договори</vt:lpstr>
      <vt:lpstr>ЗАО Премија</vt:lpstr>
      <vt:lpstr>ЗК Број Премија</vt:lpstr>
      <vt:lpstr>ГР Број и Премија </vt:lpstr>
      <vt:lpstr>ЗАО број Лик штети</vt:lpstr>
      <vt:lpstr>ЗАО Ликвидирани штети</vt:lpstr>
      <vt:lpstr>ЗК број и штети</vt:lpstr>
      <vt:lpstr>ГР Број Штети</vt:lpstr>
      <vt:lpstr>Техничка премија</vt:lpstr>
      <vt:lpstr>Рез за настанати при штети</vt:lpstr>
      <vt:lpstr>Продажба по канали</vt:lpstr>
      <vt:lpstr>Бруто тех</vt:lpstr>
      <vt:lpstr>Вкупно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BetiMitrovska</dc:creator>
  <cp:lastModifiedBy>BetiMitrovska</cp:lastModifiedBy>
  <cp:lastPrinted>2018-09-04T10:32:56Z</cp:lastPrinted>
  <dcterms:created xsi:type="dcterms:W3CDTF">2013-08-27T07:05:34Z</dcterms:created>
  <dcterms:modified xsi:type="dcterms:W3CDTF">2018-09-04T11:15:52Z</dcterms:modified>
</cp:coreProperties>
</file>