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1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C30" i="30" l="1"/>
  <c r="F30" i="30"/>
  <c r="L30" i="30"/>
  <c r="C28" i="3" l="1"/>
  <c r="F28" i="5" l="1"/>
  <c r="D28" i="5"/>
  <c r="G16" i="47" l="1"/>
  <c r="G13" i="47" l="1"/>
  <c r="G12" i="47" l="1"/>
  <c r="G17" i="47" l="1"/>
  <c r="M30" i="30"/>
  <c r="G21" i="47" l="1"/>
  <c r="E28" i="5"/>
  <c r="E28" i="3"/>
  <c r="G19" i="47" l="1"/>
  <c r="C28" i="5"/>
  <c r="G22" i="47"/>
  <c r="G20" i="47"/>
  <c r="G14" i="47"/>
  <c r="G11" i="47" l="1"/>
  <c r="G10" i="47"/>
  <c r="J15" i="47" l="1"/>
  <c r="G15" i="47"/>
  <c r="G9" i="47"/>
  <c r="G8" i="47" l="1"/>
  <c r="G7" i="47" l="1"/>
  <c r="N12" i="31" l="1"/>
  <c r="K23" i="47" l="1"/>
  <c r="K22" i="47" l="1"/>
  <c r="K20" i="47" l="1"/>
  <c r="K21" i="47" l="1"/>
  <c r="N29" i="30" l="1"/>
  <c r="H28" i="4" l="1"/>
  <c r="D11" i="57" l="1"/>
  <c r="G23" i="47" l="1"/>
  <c r="J18" i="47" l="1"/>
  <c r="I18" i="47"/>
  <c r="H18" i="47"/>
  <c r="F18" i="47"/>
  <c r="E18" i="47"/>
  <c r="D18" i="47"/>
  <c r="C18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K19" i="47" l="1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0" l="1"/>
  <c r="D24" i="10" s="1"/>
  <c r="N29" i="29"/>
  <c r="N31" i="29" s="1"/>
  <c r="N22" i="1"/>
  <c r="N30" i="30"/>
  <c r="H32" i="30" s="1"/>
  <c r="K18" i="47"/>
  <c r="N29" i="53"/>
  <c r="N31" i="53" s="1"/>
  <c r="N22" i="6"/>
  <c r="M27" i="6" s="1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D24" i="1"/>
  <c r="C15" i="29"/>
  <c r="E15" i="29"/>
  <c r="G15" i="29"/>
  <c r="I15" i="29"/>
  <c r="K15" i="29"/>
  <c r="M15" i="29"/>
  <c r="D31" i="29"/>
  <c r="D15" i="29"/>
  <c r="F15" i="29"/>
  <c r="H15" i="29"/>
  <c r="J15" i="29"/>
  <c r="L15" i="29"/>
  <c r="I31" i="29"/>
  <c r="M27" i="2"/>
  <c r="D24" i="2"/>
  <c r="F24" i="2"/>
  <c r="H24" i="2"/>
  <c r="J24" i="2"/>
  <c r="L24" i="2"/>
  <c r="M31" i="29" l="1"/>
  <c r="K31" i="29"/>
  <c r="E31" i="29"/>
  <c r="J31" i="29"/>
  <c r="G31" i="29"/>
  <c r="C31" i="29"/>
  <c r="L31" i="29"/>
  <c r="H31" i="29"/>
  <c r="F31" i="29"/>
  <c r="H30" i="4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<sst xmlns="http://schemas.openxmlformats.org/spreadsheetml/2006/main" count="817" uniqueCount="117">
  <si>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</si>
  <si>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</si>
  <si>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</si>
  <si>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</si>
  <si>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</si>
  <si>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</si>
  <si>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</si>
  <si>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</si>
  <si>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</si>
  <si>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</si>
  <si>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</si>
  <si>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</si>
  <si>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</si>
  <si>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</si>
  <si>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</si>
  <si>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</si>
  <si>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</si>
  <si>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</si>
  <si>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</si>
  <si>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</si>
  <si>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</si>
  <si>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</si>
  <si>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</si>
  <si>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</si>
  <si>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</si>
  <si>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</si>
  <si>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</si>
  <si>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</si>
  <si>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</si>
  <si>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</si>
  <si>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</si>
  <si>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</si>
  <si>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</si>
  <si>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</si>
  <si>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</si>
  <si>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</si>
  <si>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</si>
  <si>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</si>
  <si>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</si>
  <si>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</si>
  <si>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</si>
  <si>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</si>
  <si>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</si>
  <si>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</si>
  <si>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</si>
  <si>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</si>
  <si>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</si>
  <si>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</si>
  <si>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</si>
  <si>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</si>
  <si>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</si>
  <si>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</si>
  <si>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</si>
  <si>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</si>
  <si>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</si>
  <si>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</si>
  <si>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</si>
  <si>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</si>
  <si>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</si>
  <si>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</si>
  <si>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</si>
  <si>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</si>
  <si>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</si>
  <si>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</si>
  <si>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</si>
  <si>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</si>
  <si>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</si>
  <si>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</si>
  <si>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</si>
  <si>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</si>
  <si>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</si>
  <si>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</si>
  <si>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</si>
  <si>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</si>
  <si>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</si>
  <si>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</si>
  <si>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</si>
  <si>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</si>
  <si>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</si>
  <si>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</si>
  <si>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</si>
  <si>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</si>
  <si>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</si>
  <si>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</si>
  <si>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</si>
  <si>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</si>
  <si>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</si>
  <si>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</si>
  <si>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</si>
  <si>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</si>
  <si>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</si>
  <si>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</si>
  <si>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</si>
  <si>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Еуросиг</t>
  </si>
  <si>
    <t>Бруто полисирана премија за период од 01.01.2019  до 30.09.2019</t>
  </si>
  <si>
    <t>Број на договори за период од 01.01.2019 до 30.09.2019</t>
  </si>
  <si>
    <t>Бруто исплатени (ликвидирани) штети за период од 01.01.2019 до 30.09.2019</t>
  </si>
  <si>
    <t>Број исплатени (ликвидирани) штети за период од 01.01.2019 до 30.09.2019</t>
  </si>
  <si>
    <t>Број на резервирани штети за период од 01.01.2019 до 30.09.2019</t>
  </si>
  <si>
    <t>Бруто резерви за настанати и пријавени штети за период од 01.01.2019 до 30.09.2019</t>
  </si>
  <si>
    <t>Договори за ЗАО за период од 01.01.2019 до 30.09.2019</t>
  </si>
  <si>
    <t>Премија за ЗАО за период од 01.01.2019 до 30.09.2019</t>
  </si>
  <si>
    <t>Број на Зелена карта за период од 01.01.2019 до 30.09.2019</t>
  </si>
  <si>
    <t>Премија за Зелена карта за период од 01.01.2019 до 30.09.2019</t>
  </si>
  <si>
    <t>Халк</t>
  </si>
  <si>
    <t>Број на Гранично осигурување за период од 01.01.2019 до 30.09.2019</t>
  </si>
  <si>
    <t>Премија за Гранично осигурување за период од 01.01.2019 до 30.09.2019</t>
  </si>
  <si>
    <t>Број на штети од ЗАО за период од 01.01.2019 до 30.09.2019</t>
  </si>
  <si>
    <t>Ликвидирани штети на ЗАО за период од 01.01.2019  до 30.09.2019</t>
  </si>
  <si>
    <t>Број на штети на Зелена карта за период од 01.01.2019 до 30.09.2019</t>
  </si>
  <si>
    <t>Ликвидирани штети за ЗК за период од 01.01.2019 до 30.09.2019</t>
  </si>
  <si>
    <t>Штети на Гранично осигурување за период од 01.01.2019 до 30.09.2019</t>
  </si>
  <si>
    <t>Техничка премија за период од 01.01.2019  до 30.09.2019</t>
  </si>
  <si>
    <t xml:space="preserve">          Резерви за настанати и пријавени, непријавени штети за период од 01.01.2019 до 30.09.2019</t>
  </si>
  <si>
    <t>Продажба по канали за период од 01.01.2019 до 30.09.2019 година</t>
  </si>
  <si>
    <t>Бруто технички резерви за периодот од  01.01.2019 до 30.09.2019</t>
  </si>
  <si>
    <t>Неосигурени возила, непознати возила и услужни штети за период од 01.01 до 30.09.2019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</si>
</sst>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9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0" fontId="40" fillId="0" borderId="46" xfId="0" applyFont="1" applyBorder="1" applyAlignment="1">
      <alignment horizontal="right"/>
    </xf>
    <xf numFmtId="0" fontId="40" fillId="7" borderId="46" xfId="0" applyFont="1" applyFill="1" applyBorder="1" applyAlignment="1">
      <alignment horizontal="right"/>
    </xf>
    <xf numFmtId="0" fontId="40" fillId="0" borderId="47" xfId="0" applyFont="1" applyBorder="1" applyAlignment="1">
      <alignment horizontal="right"/>
    </xf>
    <xf numFmtId="0" fontId="40" fillId="0" borderId="48" xfId="0" applyFont="1" applyBorder="1" applyAlignment="1">
      <alignment horizontal="right"/>
    </xf>
    <xf numFmtId="3" fontId="23" fillId="3" borderId="9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/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</cols>
  <sheetData>
    <row r="1" spans="1:14" ht="24.75" customHeight="1" thickBot="1" x14ac:dyDescent="0.3">
      <c r="A1" s="230"/>
      <c r="B1" s="231"/>
      <c r="C1" s="302" t="s">
        <v>94</v>
      </c>
      <c r="D1" s="303"/>
      <c r="E1" s="303"/>
      <c r="F1" s="303"/>
      <c r="G1" s="303"/>
      <c r="H1" s="303"/>
      <c r="I1" s="303"/>
      <c r="J1" s="2"/>
      <c r="K1" s="2"/>
      <c r="L1" s="2"/>
      <c r="M1" s="2"/>
      <c r="N1" s="230" t="s">
        <v>36</v>
      </c>
    </row>
    <row r="2" spans="1:14" ht="15.75" thickBot="1" x14ac:dyDescent="0.3">
      <c r="A2" s="306" t="s">
        <v>0</v>
      </c>
      <c r="B2" s="308" t="s">
        <v>1</v>
      </c>
      <c r="C2" s="310" t="s">
        <v>2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04" t="s">
        <v>3</v>
      </c>
    </row>
    <row r="3" spans="1:14" ht="15.75" thickBot="1" x14ac:dyDescent="0.3">
      <c r="A3" s="307"/>
      <c r="B3" s="309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104</v>
      </c>
      <c r="M3" s="25" t="s">
        <v>11</v>
      </c>
      <c r="N3" s="305"/>
    </row>
    <row r="4" spans="1:14" x14ac:dyDescent="0.25">
      <c r="A4" s="5">
        <v>1</v>
      </c>
      <c r="B4" s="9" t="s">
        <v>12</v>
      </c>
      <c r="C4" s="201">
        <v>75143</v>
      </c>
      <c r="D4" s="171">
        <v>73934</v>
      </c>
      <c r="E4" s="223">
        <v>25629</v>
      </c>
      <c r="F4" s="217">
        <v>65412</v>
      </c>
      <c r="G4" s="223">
        <v>57187</v>
      </c>
      <c r="H4" s="217">
        <v>111843</v>
      </c>
      <c r="I4" s="223">
        <v>11966</v>
      </c>
      <c r="J4" s="217">
        <v>40134</v>
      </c>
      <c r="K4" s="201">
        <v>30874</v>
      </c>
      <c r="L4" s="217">
        <v>12525</v>
      </c>
      <c r="M4" s="213">
        <v>34081</v>
      </c>
      <c r="N4" s="210">
        <f t="shared" ref="N4:N21" si="0">SUM(C4:M4)</f>
        <v>538728</v>
      </c>
    </row>
    <row r="5" spans="1:14" x14ac:dyDescent="0.25">
      <c r="A5" s="4">
        <v>2</v>
      </c>
      <c r="B5" s="10" t="s">
        <v>13</v>
      </c>
      <c r="C5" s="221">
        <v>2284</v>
      </c>
      <c r="D5" s="73">
        <v>63588</v>
      </c>
      <c r="E5" s="221">
        <v>7480</v>
      </c>
      <c r="F5" s="218">
        <v>6963</v>
      </c>
      <c r="G5" s="221">
        <v>2386</v>
      </c>
      <c r="H5" s="218">
        <v>82002</v>
      </c>
      <c r="I5" s="220">
        <v>0</v>
      </c>
      <c r="J5" s="218">
        <v>3774</v>
      </c>
      <c r="K5" s="220">
        <v>141</v>
      </c>
      <c r="L5" s="22">
        <v>0</v>
      </c>
      <c r="M5" s="214">
        <v>0</v>
      </c>
      <c r="N5" s="211">
        <f t="shared" si="0"/>
        <v>168618</v>
      </c>
    </row>
    <row r="6" spans="1:14" x14ac:dyDescent="0.25">
      <c r="A6" s="4">
        <v>3</v>
      </c>
      <c r="B6" s="10" t="s">
        <v>14</v>
      </c>
      <c r="C6" s="221">
        <v>55146</v>
      </c>
      <c r="D6" s="73">
        <v>126854</v>
      </c>
      <c r="E6" s="221">
        <v>46392</v>
      </c>
      <c r="F6" s="218">
        <v>107563</v>
      </c>
      <c r="G6" s="221">
        <v>38204</v>
      </c>
      <c r="H6" s="218">
        <v>71974</v>
      </c>
      <c r="I6" s="221">
        <v>8742</v>
      </c>
      <c r="J6" s="218">
        <v>40957</v>
      </c>
      <c r="K6" s="221">
        <v>74887</v>
      </c>
      <c r="L6" s="218">
        <v>20759</v>
      </c>
      <c r="M6" s="215">
        <v>39976</v>
      </c>
      <c r="N6" s="211">
        <f t="shared" si="0"/>
        <v>631454</v>
      </c>
    </row>
    <row r="7" spans="1:14" x14ac:dyDescent="0.25">
      <c r="A7" s="4">
        <v>4</v>
      </c>
      <c r="B7" s="10" t="s">
        <v>15</v>
      </c>
      <c r="C7" s="220">
        <v>0</v>
      </c>
      <c r="D7" s="39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220">
        <v>0</v>
      </c>
      <c r="L7" s="22">
        <v>0</v>
      </c>
      <c r="M7" s="214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0">
        <v>0</v>
      </c>
      <c r="D8" s="73">
        <v>15694</v>
      </c>
      <c r="E8" s="21">
        <v>0</v>
      </c>
      <c r="F8" s="22">
        <v>0</v>
      </c>
      <c r="G8" s="221">
        <v>8348</v>
      </c>
      <c r="H8" s="218">
        <v>7235</v>
      </c>
      <c r="I8" s="220">
        <v>0</v>
      </c>
      <c r="J8" s="22">
        <v>0</v>
      </c>
      <c r="K8" s="220">
        <v>0</v>
      </c>
      <c r="L8" s="22">
        <v>0</v>
      </c>
      <c r="M8" s="214">
        <v>0</v>
      </c>
      <c r="N8" s="211">
        <f t="shared" si="0"/>
        <v>31277</v>
      </c>
    </row>
    <row r="9" spans="1:14" x14ac:dyDescent="0.25">
      <c r="A9" s="4">
        <v>6</v>
      </c>
      <c r="B9" s="10" t="s">
        <v>17</v>
      </c>
      <c r="C9" s="220">
        <v>6</v>
      </c>
      <c r="D9" s="39">
        <v>143</v>
      </c>
      <c r="E9" s="220">
        <v>26</v>
      </c>
      <c r="F9" s="22">
        <v>148</v>
      </c>
      <c r="G9" s="220">
        <v>78</v>
      </c>
      <c r="H9" s="22">
        <v>106</v>
      </c>
      <c r="I9" s="220">
        <v>0</v>
      </c>
      <c r="J9" s="22">
        <v>36</v>
      </c>
      <c r="K9" s="220">
        <v>22</v>
      </c>
      <c r="L9" s="22">
        <v>0</v>
      </c>
      <c r="M9" s="214">
        <v>0</v>
      </c>
      <c r="N9" s="211">
        <f t="shared" si="0"/>
        <v>565</v>
      </c>
    </row>
    <row r="10" spans="1:14" x14ac:dyDescent="0.25">
      <c r="A10" s="4">
        <v>7</v>
      </c>
      <c r="B10" s="10" t="s">
        <v>18</v>
      </c>
      <c r="C10" s="221">
        <v>20017</v>
      </c>
      <c r="D10" s="73">
        <v>17500</v>
      </c>
      <c r="E10" s="221">
        <v>9053</v>
      </c>
      <c r="F10" s="218">
        <v>3634</v>
      </c>
      <c r="G10" s="221">
        <v>5189</v>
      </c>
      <c r="H10" s="218">
        <v>2697</v>
      </c>
      <c r="I10" s="220">
        <v>16</v>
      </c>
      <c r="J10" s="218">
        <v>4233</v>
      </c>
      <c r="K10" s="221">
        <v>691</v>
      </c>
      <c r="L10" s="22">
        <v>97</v>
      </c>
      <c r="M10" s="215">
        <v>1030</v>
      </c>
      <c r="N10" s="211">
        <f t="shared" si="0"/>
        <v>64157</v>
      </c>
    </row>
    <row r="11" spans="1:14" x14ac:dyDescent="0.25">
      <c r="A11" s="4">
        <v>8</v>
      </c>
      <c r="B11" s="10" t="s">
        <v>19</v>
      </c>
      <c r="C11" s="221">
        <v>106083</v>
      </c>
      <c r="D11" s="73">
        <v>61838</v>
      </c>
      <c r="E11" s="221">
        <v>156344</v>
      </c>
      <c r="F11" s="218">
        <v>39759</v>
      </c>
      <c r="G11" s="221">
        <v>11274</v>
      </c>
      <c r="H11" s="218">
        <v>87988</v>
      </c>
      <c r="I11" s="221">
        <v>2670</v>
      </c>
      <c r="J11" s="218">
        <v>26298</v>
      </c>
      <c r="K11" s="221">
        <v>26766</v>
      </c>
      <c r="L11" s="218">
        <v>22909</v>
      </c>
      <c r="M11" s="215">
        <v>34866</v>
      </c>
      <c r="N11" s="211">
        <f t="shared" si="0"/>
        <v>576795</v>
      </c>
    </row>
    <row r="12" spans="1:14" x14ac:dyDescent="0.25">
      <c r="A12" s="4">
        <v>9</v>
      </c>
      <c r="B12" s="10" t="s">
        <v>20</v>
      </c>
      <c r="C12" s="221">
        <v>241339</v>
      </c>
      <c r="D12" s="73">
        <v>194081</v>
      </c>
      <c r="E12" s="221">
        <v>44192</v>
      </c>
      <c r="F12" s="218">
        <v>69448</v>
      </c>
      <c r="G12" s="221">
        <v>70655</v>
      </c>
      <c r="H12" s="218">
        <v>50130</v>
      </c>
      <c r="I12" s="221">
        <v>1056</v>
      </c>
      <c r="J12" s="218">
        <v>36772</v>
      </c>
      <c r="K12" s="221">
        <v>11973</v>
      </c>
      <c r="L12" s="218">
        <v>44251</v>
      </c>
      <c r="M12" s="215">
        <v>12732</v>
      </c>
      <c r="N12" s="211">
        <f t="shared" si="0"/>
        <v>776629</v>
      </c>
    </row>
    <row r="13" spans="1:14" x14ac:dyDescent="0.25">
      <c r="A13" s="4">
        <v>10</v>
      </c>
      <c r="B13" s="10" t="s">
        <v>21</v>
      </c>
      <c r="C13" s="221">
        <v>216669</v>
      </c>
      <c r="D13" s="73">
        <v>440260</v>
      </c>
      <c r="E13" s="221">
        <v>319449</v>
      </c>
      <c r="F13" s="218">
        <v>329017</v>
      </c>
      <c r="G13" s="221">
        <v>396495</v>
      </c>
      <c r="H13" s="218">
        <v>316780</v>
      </c>
      <c r="I13" s="221">
        <v>244547</v>
      </c>
      <c r="J13" s="218">
        <v>387852</v>
      </c>
      <c r="K13" s="221">
        <v>350935</v>
      </c>
      <c r="L13" s="218">
        <v>258165</v>
      </c>
      <c r="M13" s="215">
        <v>206814</v>
      </c>
      <c r="N13" s="211">
        <f t="shared" si="0"/>
        <v>3466983</v>
      </c>
    </row>
    <row r="14" spans="1:14" x14ac:dyDescent="0.25">
      <c r="A14" s="4">
        <v>11</v>
      </c>
      <c r="B14" s="10" t="s">
        <v>22</v>
      </c>
      <c r="C14" s="220">
        <v>0</v>
      </c>
      <c r="D14" s="73">
        <v>3747</v>
      </c>
      <c r="E14" s="220">
        <v>0</v>
      </c>
      <c r="F14" s="218">
        <v>0</v>
      </c>
      <c r="G14" s="221">
        <v>2515</v>
      </c>
      <c r="H14" s="218">
        <v>2309</v>
      </c>
      <c r="I14" s="220">
        <v>0</v>
      </c>
      <c r="J14" s="22">
        <v>0</v>
      </c>
      <c r="K14" s="220">
        <v>248</v>
      </c>
      <c r="L14" s="22">
        <v>0</v>
      </c>
      <c r="M14" s="214">
        <v>0</v>
      </c>
      <c r="N14" s="211">
        <f t="shared" si="0"/>
        <v>8819</v>
      </c>
    </row>
    <row r="15" spans="1:14" x14ac:dyDescent="0.25">
      <c r="A15" s="4">
        <v>12</v>
      </c>
      <c r="B15" s="10" t="s">
        <v>23</v>
      </c>
      <c r="C15" s="220">
        <v>185</v>
      </c>
      <c r="D15" s="39">
        <v>730</v>
      </c>
      <c r="E15" s="220">
        <v>103</v>
      </c>
      <c r="F15" s="22">
        <v>614</v>
      </c>
      <c r="G15" s="220">
        <v>206</v>
      </c>
      <c r="H15" s="22">
        <v>307</v>
      </c>
      <c r="I15" s="220">
        <v>0</v>
      </c>
      <c r="J15" s="22">
        <v>307</v>
      </c>
      <c r="K15" s="220">
        <v>465</v>
      </c>
      <c r="L15" s="22">
        <v>0</v>
      </c>
      <c r="M15" s="214">
        <v>5</v>
      </c>
      <c r="N15" s="211">
        <f t="shared" si="0"/>
        <v>2922</v>
      </c>
    </row>
    <row r="16" spans="1:14" x14ac:dyDescent="0.25">
      <c r="A16" s="4">
        <v>13</v>
      </c>
      <c r="B16" s="10" t="s">
        <v>24</v>
      </c>
      <c r="C16" s="221">
        <v>31527</v>
      </c>
      <c r="D16" s="73">
        <v>34266</v>
      </c>
      <c r="E16" s="221">
        <v>8659</v>
      </c>
      <c r="F16" s="218">
        <v>7537</v>
      </c>
      <c r="G16" s="221">
        <v>9232</v>
      </c>
      <c r="H16" s="218">
        <v>51728</v>
      </c>
      <c r="I16" s="221">
        <v>543</v>
      </c>
      <c r="J16" s="218">
        <v>13886</v>
      </c>
      <c r="K16" s="221">
        <v>10394</v>
      </c>
      <c r="L16" s="218">
        <v>2242</v>
      </c>
      <c r="M16" s="215">
        <v>3867</v>
      </c>
      <c r="N16" s="211">
        <f t="shared" si="0"/>
        <v>173881</v>
      </c>
    </row>
    <row r="17" spans="1:14" x14ac:dyDescent="0.25">
      <c r="A17" s="4">
        <v>14</v>
      </c>
      <c r="B17" s="10" t="s">
        <v>25</v>
      </c>
      <c r="C17" s="220">
        <v>303</v>
      </c>
      <c r="D17" s="73">
        <v>7430</v>
      </c>
      <c r="E17" s="220">
        <v>0</v>
      </c>
      <c r="F17" s="22">
        <v>34</v>
      </c>
      <c r="G17" s="220">
        <v>0</v>
      </c>
      <c r="H17" s="22">
        <v>0</v>
      </c>
      <c r="I17" s="220">
        <v>0</v>
      </c>
      <c r="J17" s="22">
        <v>0</v>
      </c>
      <c r="K17" s="220">
        <v>0</v>
      </c>
      <c r="L17" s="22">
        <v>0</v>
      </c>
      <c r="M17" s="214">
        <v>0</v>
      </c>
      <c r="N17" s="211">
        <f t="shared" si="0"/>
        <v>7767</v>
      </c>
    </row>
    <row r="18" spans="1:14" x14ac:dyDescent="0.25">
      <c r="A18" s="4">
        <v>15</v>
      </c>
      <c r="B18" s="10" t="s">
        <v>26</v>
      </c>
      <c r="C18" s="220">
        <v>9</v>
      </c>
      <c r="D18" s="39"/>
      <c r="E18" s="220">
        <v>65</v>
      </c>
      <c r="F18" s="218">
        <v>4415</v>
      </c>
      <c r="G18" s="220">
        <v>495</v>
      </c>
      <c r="H18" s="22">
        <v>106</v>
      </c>
      <c r="I18" s="220">
        <v>0</v>
      </c>
      <c r="J18" s="22">
        <v>0</v>
      </c>
      <c r="K18" s="220">
        <v>66</v>
      </c>
      <c r="L18" s="22">
        <v>0</v>
      </c>
      <c r="M18" s="214">
        <v>0</v>
      </c>
      <c r="N18" s="211">
        <f>SUM(C18:M18)</f>
        <v>5156</v>
      </c>
    </row>
    <row r="19" spans="1:14" x14ac:dyDescent="0.25">
      <c r="A19" s="4">
        <v>16</v>
      </c>
      <c r="B19" s="10" t="s">
        <v>27</v>
      </c>
      <c r="C19" s="221">
        <v>7049</v>
      </c>
      <c r="D19" s="73">
        <v>45064</v>
      </c>
      <c r="E19" s="221">
        <v>626</v>
      </c>
      <c r="F19" s="218">
        <v>2003</v>
      </c>
      <c r="G19" s="220">
        <v>0</v>
      </c>
      <c r="H19" s="22">
        <v>241</v>
      </c>
      <c r="I19" s="220">
        <v>0</v>
      </c>
      <c r="J19" s="218">
        <v>6788</v>
      </c>
      <c r="K19" s="221">
        <v>0</v>
      </c>
      <c r="L19" s="22">
        <v>0</v>
      </c>
      <c r="M19" s="215">
        <v>135</v>
      </c>
      <c r="N19" s="211">
        <f>SUM(C19:M19)</f>
        <v>61906</v>
      </c>
    </row>
    <row r="20" spans="1:14" x14ac:dyDescent="0.25">
      <c r="A20" s="4">
        <v>17</v>
      </c>
      <c r="B20" s="10" t="s">
        <v>28</v>
      </c>
      <c r="C20" s="220">
        <v>0</v>
      </c>
      <c r="D20" s="39">
        <v>0</v>
      </c>
      <c r="E20" s="220">
        <v>0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220">
        <v>0</v>
      </c>
      <c r="L20" s="22">
        <v>0</v>
      </c>
      <c r="M20" s="214">
        <v>5</v>
      </c>
      <c r="N20" s="10">
        <f>SUM(C20:M20)</f>
        <v>5</v>
      </c>
    </row>
    <row r="21" spans="1:14" ht="15.75" thickBot="1" x14ac:dyDescent="0.3">
      <c r="A21" s="6">
        <v>18</v>
      </c>
      <c r="B21" s="11" t="s">
        <v>29</v>
      </c>
      <c r="C21" s="222">
        <v>11591</v>
      </c>
      <c r="D21" s="172">
        <v>29990</v>
      </c>
      <c r="E21" s="222">
        <v>11109</v>
      </c>
      <c r="F21" s="219">
        <v>29157</v>
      </c>
      <c r="G21" s="222">
        <v>12604</v>
      </c>
      <c r="H21" s="219">
        <v>30837</v>
      </c>
      <c r="I21" s="222">
        <v>4771</v>
      </c>
      <c r="J21" s="219">
        <v>14544</v>
      </c>
      <c r="K21" s="222">
        <v>16436</v>
      </c>
      <c r="L21" s="219">
        <v>5026</v>
      </c>
      <c r="M21" s="216">
        <v>16252</v>
      </c>
      <c r="N21" s="212">
        <f t="shared" si="0"/>
        <v>182317</v>
      </c>
    </row>
    <row r="22" spans="1:14" ht="15.75" thickBot="1" x14ac:dyDescent="0.3">
      <c r="A22" s="7"/>
      <c r="B22" s="19" t="s">
        <v>30</v>
      </c>
      <c r="C22" s="232">
        <f t="shared" ref="C22:M22" si="1">SUM(C4:C21)</f>
        <v>767351</v>
      </c>
      <c r="D22" s="233">
        <f>SUM(D4:D21)</f>
        <v>1115119</v>
      </c>
      <c r="E22" s="232">
        <f>SUM(E4:E21)</f>
        <v>629127</v>
      </c>
      <c r="F22" s="234">
        <f>SUM(F4:F21)</f>
        <v>665704</v>
      </c>
      <c r="G22" s="235">
        <f t="shared" si="1"/>
        <v>614868</v>
      </c>
      <c r="H22" s="234">
        <f t="shared" si="1"/>
        <v>816283</v>
      </c>
      <c r="I22" s="235">
        <f t="shared" si="1"/>
        <v>274311</v>
      </c>
      <c r="J22" s="234">
        <f t="shared" si="1"/>
        <v>575581</v>
      </c>
      <c r="K22" s="235">
        <f t="shared" si="1"/>
        <v>523898</v>
      </c>
      <c r="L22" s="234">
        <f t="shared" si="1"/>
        <v>365974</v>
      </c>
      <c r="M22" s="236">
        <f t="shared" si="1"/>
        <v>349763</v>
      </c>
      <c r="N22" s="237">
        <f>SUM(C22:M22)</f>
        <v>6697979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0" t="s">
        <v>31</v>
      </c>
      <c r="B24" s="301"/>
      <c r="C24" s="27">
        <f>C22/N22</f>
        <v>0.11456455745830198</v>
      </c>
      <c r="D24" s="28">
        <f>D22/N22</f>
        <v>0.16648589074405876</v>
      </c>
      <c r="E24" s="29">
        <f>E22/N22</f>
        <v>9.3927884814210383E-2</v>
      </c>
      <c r="F24" s="28">
        <f>F22/N22</f>
        <v>9.9388785781502148E-2</v>
      </c>
      <c r="G24" s="29">
        <f>G22/N22</f>
        <v>9.1799033708526115E-2</v>
      </c>
      <c r="H24" s="28">
        <f>H22/N22</f>
        <v>0.12187004468064173</v>
      </c>
      <c r="I24" s="29">
        <f>I22/N22</f>
        <v>4.0954293825047824E-2</v>
      </c>
      <c r="J24" s="28">
        <f>J22/N22</f>
        <v>8.5933533085129105E-2</v>
      </c>
      <c r="K24" s="29">
        <f>K22/N22</f>
        <v>7.8217324957274431E-2</v>
      </c>
      <c r="L24" s="28">
        <f>L22/N22</f>
        <v>5.4639466621200214E-2</v>
      </c>
      <c r="M24" s="30">
        <f>M22/N22</f>
        <v>5.2219184324107319E-2</v>
      </c>
      <c r="N24" s="107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6" t="s">
        <v>0</v>
      </c>
      <c r="B26" s="312" t="s">
        <v>1</v>
      </c>
      <c r="C26" s="318" t="s">
        <v>90</v>
      </c>
      <c r="D26" s="319"/>
      <c r="E26" s="319"/>
      <c r="F26" s="319"/>
      <c r="G26" s="320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314" t="s">
        <v>33</v>
      </c>
      <c r="L27" s="315"/>
      <c r="M27" s="161">
        <f>N22</f>
        <v>6697979</v>
      </c>
      <c r="N27" s="162">
        <f>M27/M29</f>
        <v>0.84419648388163215</v>
      </c>
    </row>
    <row r="28" spans="1:14" ht="15.75" thickBot="1" x14ac:dyDescent="0.3">
      <c r="A28" s="26">
        <v>19</v>
      </c>
      <c r="B28" s="185" t="s">
        <v>34</v>
      </c>
      <c r="C28" s="160">
        <v>554899</v>
      </c>
      <c r="D28" s="59">
        <v>367467</v>
      </c>
      <c r="E28" s="160">
        <v>200757</v>
      </c>
      <c r="F28" s="59">
        <v>91036</v>
      </c>
      <c r="G28" s="160">
        <v>22009</v>
      </c>
      <c r="H28" s="59">
        <f>SUM(C28:G28)</f>
        <v>1236168</v>
      </c>
      <c r="I28" s="1"/>
      <c r="J28" s="110"/>
      <c r="K28" s="296" t="s">
        <v>34</v>
      </c>
      <c r="L28" s="297"/>
      <c r="M28" s="160">
        <f>H28</f>
        <v>1236168</v>
      </c>
      <c r="N28" s="163">
        <f>M28/M29</f>
        <v>0.15580351611836785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8" t="s">
        <v>3</v>
      </c>
      <c r="L29" s="299"/>
      <c r="M29" s="164">
        <f>M27+M28</f>
        <v>7934147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0.44888639731816388</v>
      </c>
      <c r="D30" s="111">
        <f>D28/H28</f>
        <v>0.29726299337954065</v>
      </c>
      <c r="E30" s="27">
        <f>E28/H28</f>
        <v>0.16240268313044828</v>
      </c>
      <c r="F30" s="111">
        <f>F28/H28</f>
        <v>7.3643711857935168E-2</v>
      </c>
      <c r="G30" s="27">
        <f>G28/H28</f>
        <v>1.7804214313912024E-2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26" t="s">
        <v>105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68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74" t="s">
        <v>69</v>
      </c>
      <c r="D3" s="331" t="s">
        <v>4</v>
      </c>
      <c r="E3" s="359" t="s">
        <v>5</v>
      </c>
      <c r="F3" s="377" t="s">
        <v>6</v>
      </c>
      <c r="G3" s="359" t="s">
        <v>7</v>
      </c>
      <c r="H3" s="357" t="s">
        <v>8</v>
      </c>
      <c r="I3" s="359" t="s">
        <v>93</v>
      </c>
      <c r="J3" s="357" t="s">
        <v>9</v>
      </c>
      <c r="K3" s="374" t="s">
        <v>10</v>
      </c>
      <c r="L3" s="331" t="s">
        <v>104</v>
      </c>
      <c r="M3" s="359" t="s">
        <v>11</v>
      </c>
      <c r="N3" s="362"/>
    </row>
    <row r="4" spans="1:14" ht="15.75" thickBot="1" x14ac:dyDescent="0.3">
      <c r="A4" s="354"/>
      <c r="B4" s="356"/>
      <c r="C4" s="376"/>
      <c r="D4" s="354"/>
      <c r="E4" s="354"/>
      <c r="F4" s="378"/>
      <c r="G4" s="354"/>
      <c r="H4" s="358"/>
      <c r="I4" s="354"/>
      <c r="J4" s="358"/>
      <c r="K4" s="376"/>
      <c r="L4" s="354"/>
      <c r="M4" s="354"/>
      <c r="N4" s="356"/>
    </row>
    <row r="5" spans="1:14" x14ac:dyDescent="0.25">
      <c r="A5" s="36">
        <v>1</v>
      </c>
      <c r="B5" s="37" t="s">
        <v>39</v>
      </c>
      <c r="C5" s="86">
        <v>2923</v>
      </c>
      <c r="D5" s="171">
        <v>273</v>
      </c>
      <c r="E5" s="86">
        <v>11884</v>
      </c>
      <c r="F5" s="171">
        <v>1178</v>
      </c>
      <c r="G5" s="86">
        <v>224</v>
      </c>
      <c r="H5" s="171">
        <v>252</v>
      </c>
      <c r="I5" s="86">
        <v>276</v>
      </c>
      <c r="J5" s="171">
        <v>805</v>
      </c>
      <c r="K5" s="86">
        <v>64</v>
      </c>
      <c r="L5" s="171">
        <v>927</v>
      </c>
      <c r="M5" s="86">
        <v>158</v>
      </c>
      <c r="N5" s="171">
        <f t="shared" ref="N5:N13" si="0">SUM(C5:M5)</f>
        <v>18964</v>
      </c>
    </row>
    <row r="6" spans="1:14" x14ac:dyDescent="0.25">
      <c r="A6" s="38">
        <v>2</v>
      </c>
      <c r="B6" s="39" t="s">
        <v>40</v>
      </c>
      <c r="C6" s="86">
        <v>60</v>
      </c>
      <c r="D6" s="73">
        <v>0</v>
      </c>
      <c r="E6" s="86">
        <v>259</v>
      </c>
      <c r="F6" s="73">
        <v>1</v>
      </c>
      <c r="G6" s="86">
        <v>0</v>
      </c>
      <c r="H6" s="73">
        <v>0</v>
      </c>
      <c r="I6" s="86">
        <v>0</v>
      </c>
      <c r="J6" s="73">
        <v>0</v>
      </c>
      <c r="K6" s="86">
        <v>0</v>
      </c>
      <c r="L6" s="73">
        <v>12</v>
      </c>
      <c r="M6" s="86">
        <v>1</v>
      </c>
      <c r="N6" s="73">
        <f t="shared" si="0"/>
        <v>333</v>
      </c>
    </row>
    <row r="7" spans="1:14" x14ac:dyDescent="0.25">
      <c r="A7" s="38">
        <v>3</v>
      </c>
      <c r="B7" s="39" t="s">
        <v>41</v>
      </c>
      <c r="C7" s="70">
        <v>3</v>
      </c>
      <c r="D7" s="39">
        <v>1</v>
      </c>
      <c r="E7" s="70">
        <v>51</v>
      </c>
      <c r="F7" s="39">
        <v>3</v>
      </c>
      <c r="G7" s="70">
        <v>0</v>
      </c>
      <c r="H7" s="39">
        <v>0</v>
      </c>
      <c r="I7" s="70">
        <v>0</v>
      </c>
      <c r="J7" s="39">
        <v>0</v>
      </c>
      <c r="K7" s="70">
        <v>0</v>
      </c>
      <c r="L7" s="39">
        <v>5</v>
      </c>
      <c r="M7" s="70">
        <v>0</v>
      </c>
      <c r="N7" s="39">
        <f t="shared" si="0"/>
        <v>63</v>
      </c>
    </row>
    <row r="8" spans="1:14" x14ac:dyDescent="0.25">
      <c r="A8" s="38">
        <v>4</v>
      </c>
      <c r="B8" s="39" t="s">
        <v>42</v>
      </c>
      <c r="C8" s="70">
        <v>23</v>
      </c>
      <c r="D8" s="39">
        <v>0</v>
      </c>
      <c r="E8" s="70">
        <v>150</v>
      </c>
      <c r="F8" s="39">
        <v>0</v>
      </c>
      <c r="G8" s="70">
        <v>0</v>
      </c>
      <c r="H8" s="39">
        <v>0</v>
      </c>
      <c r="I8" s="70">
        <v>0</v>
      </c>
      <c r="J8" s="39">
        <v>0</v>
      </c>
      <c r="K8" s="70">
        <v>0</v>
      </c>
      <c r="L8" s="39">
        <v>3</v>
      </c>
      <c r="M8" s="70">
        <v>0</v>
      </c>
      <c r="N8" s="39">
        <f t="shared" si="0"/>
        <v>176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39">
        <v>0</v>
      </c>
      <c r="G9" s="70">
        <v>2</v>
      </c>
      <c r="H9" s="39">
        <v>0</v>
      </c>
      <c r="I9" s="70">
        <v>1</v>
      </c>
      <c r="J9" s="39">
        <v>0</v>
      </c>
      <c r="K9" s="70">
        <v>0</v>
      </c>
      <c r="L9" s="39">
        <v>2</v>
      </c>
      <c r="M9" s="70">
        <v>0</v>
      </c>
      <c r="N9" s="39">
        <f t="shared" si="0"/>
        <v>5</v>
      </c>
    </row>
    <row r="10" spans="1:14" x14ac:dyDescent="0.25">
      <c r="A10" s="38">
        <v>6</v>
      </c>
      <c r="B10" s="39" t="s">
        <v>44</v>
      </c>
      <c r="C10" s="70">
        <v>41</v>
      </c>
      <c r="D10" s="39">
        <v>9</v>
      </c>
      <c r="E10" s="70">
        <v>164</v>
      </c>
      <c r="F10" s="39">
        <v>140</v>
      </c>
      <c r="G10" s="70">
        <v>9</v>
      </c>
      <c r="H10" s="39">
        <v>0</v>
      </c>
      <c r="I10" s="70">
        <v>25</v>
      </c>
      <c r="J10" s="39">
        <v>0</v>
      </c>
      <c r="K10" s="70">
        <v>1</v>
      </c>
      <c r="L10" s="39">
        <v>44</v>
      </c>
      <c r="M10" s="70">
        <v>8</v>
      </c>
      <c r="N10" s="39">
        <f t="shared" si="0"/>
        <v>441</v>
      </c>
    </row>
    <row r="11" spans="1:14" x14ac:dyDescent="0.25">
      <c r="A11" s="38">
        <v>7</v>
      </c>
      <c r="B11" s="39" t="s">
        <v>45</v>
      </c>
      <c r="C11" s="70">
        <v>89</v>
      </c>
      <c r="D11" s="73">
        <v>2</v>
      </c>
      <c r="E11" s="70">
        <v>197</v>
      </c>
      <c r="F11" s="73">
        <v>100</v>
      </c>
      <c r="G11" s="70">
        <v>2</v>
      </c>
      <c r="H11" s="73">
        <v>0</v>
      </c>
      <c r="I11" s="70">
        <v>2</v>
      </c>
      <c r="J11" s="73">
        <v>0</v>
      </c>
      <c r="K11" s="70">
        <v>2</v>
      </c>
      <c r="L11" s="73">
        <v>14</v>
      </c>
      <c r="M11" s="70">
        <v>8</v>
      </c>
      <c r="N11" s="73">
        <f t="shared" si="0"/>
        <v>416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39">
        <v>0</v>
      </c>
      <c r="G12" s="87">
        <v>1</v>
      </c>
      <c r="H12" s="39">
        <v>0</v>
      </c>
      <c r="I12" s="87">
        <v>4</v>
      </c>
      <c r="J12" s="39">
        <v>0</v>
      </c>
      <c r="K12" s="87">
        <v>0</v>
      </c>
      <c r="L12" s="39">
        <v>2</v>
      </c>
      <c r="M12" s="87">
        <v>0</v>
      </c>
      <c r="N12" s="39">
        <f t="shared" si="0"/>
        <v>7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3139</v>
      </c>
      <c r="D13" s="47">
        <f t="shared" si="1"/>
        <v>285</v>
      </c>
      <c r="E13" s="49">
        <f t="shared" si="1"/>
        <v>12705</v>
      </c>
      <c r="F13" s="47">
        <f t="shared" si="1"/>
        <v>1422</v>
      </c>
      <c r="G13" s="49">
        <f t="shared" si="1"/>
        <v>238</v>
      </c>
      <c r="H13" s="47">
        <f t="shared" si="1"/>
        <v>252</v>
      </c>
      <c r="I13" s="49">
        <f t="shared" si="1"/>
        <v>308</v>
      </c>
      <c r="J13" s="47">
        <f t="shared" si="1"/>
        <v>805</v>
      </c>
      <c r="K13" s="49">
        <f t="shared" si="1"/>
        <v>67</v>
      </c>
      <c r="L13" s="47">
        <f t="shared" si="1"/>
        <v>1009</v>
      </c>
      <c r="M13" s="49">
        <f t="shared" si="1"/>
        <v>175</v>
      </c>
      <c r="N13" s="47">
        <f t="shared" si="0"/>
        <v>20405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7" t="s">
        <v>53</v>
      </c>
      <c r="B15" s="369"/>
      <c r="C15" s="74">
        <f>C13/N13</f>
        <v>0.15383484440088213</v>
      </c>
      <c r="D15" s="75">
        <f>D13/N13</f>
        <v>1.3967164910561138E-2</v>
      </c>
      <c r="E15" s="56">
        <f>E13/N13</f>
        <v>0.62264150943396224</v>
      </c>
      <c r="F15" s="75">
        <f>F13/N13</f>
        <v>6.9688801764273459E-2</v>
      </c>
      <c r="G15" s="56">
        <f>G13/N13</f>
        <v>1.1663807890222984E-2</v>
      </c>
      <c r="H15" s="75">
        <f>H13/N13</f>
        <v>1.2349914236706689E-2</v>
      </c>
      <c r="I15" s="56">
        <f>I13/N13</f>
        <v>1.509433962264151E-2</v>
      </c>
      <c r="J15" s="75">
        <f>J13/N13</f>
        <v>3.9451114922813037E-2</v>
      </c>
      <c r="K15" s="56">
        <f>K13/N13</f>
        <v>3.2835089438863025E-3</v>
      </c>
      <c r="L15" s="75">
        <f>L13/N13</f>
        <v>4.9448664543004166E-2</v>
      </c>
      <c r="M15" s="76">
        <f>M13/N13</f>
        <v>8.5763293310463125E-3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26" t="s">
        <v>106</v>
      </c>
      <c r="D17" s="327"/>
      <c r="E17" s="327"/>
      <c r="F17" s="327"/>
      <c r="G17" s="327"/>
      <c r="H17" s="327"/>
      <c r="I17" s="327"/>
      <c r="J17" s="328"/>
      <c r="K17" s="328"/>
      <c r="L17" s="31"/>
      <c r="M17" s="31"/>
      <c r="N17" s="239" t="s">
        <v>36</v>
      </c>
    </row>
    <row r="18" spans="1:14" ht="15.75" thickBot="1" x14ac:dyDescent="0.3">
      <c r="A18" s="329" t="s">
        <v>0</v>
      </c>
      <c r="B18" s="331" t="s">
        <v>1</v>
      </c>
      <c r="C18" s="352" t="s">
        <v>2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31" t="s">
        <v>3</v>
      </c>
    </row>
    <row r="19" spans="1:14" x14ac:dyDescent="0.25">
      <c r="A19" s="353"/>
      <c r="B19" s="355"/>
      <c r="C19" s="374" t="s">
        <v>69</v>
      </c>
      <c r="D19" s="331" t="s">
        <v>4</v>
      </c>
      <c r="E19" s="359" t="s">
        <v>5</v>
      </c>
      <c r="F19" s="377" t="s">
        <v>6</v>
      </c>
      <c r="G19" s="359" t="s">
        <v>7</v>
      </c>
      <c r="H19" s="357" t="s">
        <v>8</v>
      </c>
      <c r="I19" s="359" t="s">
        <v>93</v>
      </c>
      <c r="J19" s="357" t="s">
        <v>9</v>
      </c>
      <c r="K19" s="374" t="s">
        <v>10</v>
      </c>
      <c r="L19" s="331" t="s">
        <v>104</v>
      </c>
      <c r="M19" s="359" t="s">
        <v>11</v>
      </c>
      <c r="N19" s="362"/>
    </row>
    <row r="20" spans="1:14" ht="15.75" thickBot="1" x14ac:dyDescent="0.3">
      <c r="A20" s="354"/>
      <c r="B20" s="356"/>
      <c r="C20" s="376"/>
      <c r="D20" s="354"/>
      <c r="E20" s="354"/>
      <c r="F20" s="378"/>
      <c r="G20" s="354"/>
      <c r="H20" s="358"/>
      <c r="I20" s="354"/>
      <c r="J20" s="358"/>
      <c r="K20" s="376"/>
      <c r="L20" s="354"/>
      <c r="M20" s="354"/>
      <c r="N20" s="356"/>
    </row>
    <row r="21" spans="1:14" x14ac:dyDescent="0.25">
      <c r="A21" s="36">
        <v>1</v>
      </c>
      <c r="B21" s="37" t="s">
        <v>39</v>
      </c>
      <c r="C21" s="86">
        <v>9552</v>
      </c>
      <c r="D21" s="171">
        <v>1809</v>
      </c>
      <c r="E21" s="86">
        <v>37701</v>
      </c>
      <c r="F21" s="171">
        <v>4284</v>
      </c>
      <c r="G21" s="86">
        <v>1343</v>
      </c>
      <c r="H21" s="171">
        <v>1476</v>
      </c>
      <c r="I21" s="86">
        <v>1466</v>
      </c>
      <c r="J21" s="171">
        <v>3384</v>
      </c>
      <c r="K21" s="86">
        <v>443</v>
      </c>
      <c r="L21" s="171">
        <v>3490</v>
      </c>
      <c r="M21" s="86">
        <v>689</v>
      </c>
      <c r="N21" s="171">
        <f t="shared" ref="N21:N28" si="2">SUM(C21:M21)</f>
        <v>65637</v>
      </c>
    </row>
    <row r="22" spans="1:14" x14ac:dyDescent="0.25">
      <c r="A22" s="38">
        <v>2</v>
      </c>
      <c r="B22" s="39" t="s">
        <v>40</v>
      </c>
      <c r="C22" s="86">
        <v>563</v>
      </c>
      <c r="D22" s="73">
        <v>0</v>
      </c>
      <c r="E22" s="86">
        <v>2960</v>
      </c>
      <c r="F22" s="73">
        <v>14</v>
      </c>
      <c r="G22" s="86">
        <v>0</v>
      </c>
      <c r="H22" s="73">
        <v>0</v>
      </c>
      <c r="I22" s="86">
        <v>0</v>
      </c>
      <c r="J22" s="73">
        <v>0</v>
      </c>
      <c r="K22" s="86"/>
      <c r="L22" s="73">
        <v>116</v>
      </c>
      <c r="M22" s="86">
        <v>7</v>
      </c>
      <c r="N22" s="73">
        <f t="shared" si="2"/>
        <v>3660</v>
      </c>
    </row>
    <row r="23" spans="1:14" x14ac:dyDescent="0.25">
      <c r="A23" s="38">
        <v>3</v>
      </c>
      <c r="B23" s="39" t="s">
        <v>41</v>
      </c>
      <c r="C23" s="70">
        <v>54</v>
      </c>
      <c r="D23" s="39">
        <v>79</v>
      </c>
      <c r="E23" s="70">
        <v>886</v>
      </c>
      <c r="F23" s="39">
        <v>53</v>
      </c>
      <c r="G23" s="70">
        <v>0</v>
      </c>
      <c r="H23" s="39">
        <v>0</v>
      </c>
      <c r="I23" s="70">
        <v>0</v>
      </c>
      <c r="J23" s="39">
        <v>0</v>
      </c>
      <c r="K23" s="70">
        <v>0</v>
      </c>
      <c r="L23" s="39">
        <v>79</v>
      </c>
      <c r="M23" s="70">
        <v>0</v>
      </c>
      <c r="N23" s="73">
        <f t="shared" si="2"/>
        <v>1151</v>
      </c>
    </row>
    <row r="24" spans="1:14" x14ac:dyDescent="0.25">
      <c r="A24" s="38">
        <v>4</v>
      </c>
      <c r="B24" s="39" t="s">
        <v>42</v>
      </c>
      <c r="C24" s="70">
        <v>25</v>
      </c>
      <c r="D24" s="39">
        <v>0</v>
      </c>
      <c r="E24" s="70">
        <v>98</v>
      </c>
      <c r="F24" s="39">
        <v>0</v>
      </c>
      <c r="G24" s="70">
        <v>0</v>
      </c>
      <c r="H24" s="39">
        <v>0</v>
      </c>
      <c r="I24" s="70">
        <v>0</v>
      </c>
      <c r="J24" s="39">
        <v>0</v>
      </c>
      <c r="K24" s="70">
        <v>0</v>
      </c>
      <c r="L24" s="39">
        <v>2</v>
      </c>
      <c r="M24" s="70">
        <v>0</v>
      </c>
      <c r="N24" s="39">
        <f t="shared" si="2"/>
        <v>125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39">
        <v>0</v>
      </c>
      <c r="G25" s="70">
        <v>5</v>
      </c>
      <c r="H25" s="39">
        <v>0</v>
      </c>
      <c r="I25" s="70">
        <v>15</v>
      </c>
      <c r="J25" s="39">
        <v>0</v>
      </c>
      <c r="K25" s="70">
        <v>0</v>
      </c>
      <c r="L25" s="39">
        <v>5</v>
      </c>
      <c r="M25" s="70">
        <v>0</v>
      </c>
      <c r="N25" s="39">
        <f t="shared" si="2"/>
        <v>25</v>
      </c>
    </row>
    <row r="26" spans="1:14" x14ac:dyDescent="0.25">
      <c r="A26" s="38">
        <v>6</v>
      </c>
      <c r="B26" s="39" t="s">
        <v>44</v>
      </c>
      <c r="C26" s="70">
        <v>135</v>
      </c>
      <c r="D26" s="39">
        <v>37</v>
      </c>
      <c r="E26" s="70">
        <v>532</v>
      </c>
      <c r="F26" s="39">
        <v>461</v>
      </c>
      <c r="G26" s="70">
        <v>35</v>
      </c>
      <c r="H26" s="39">
        <v>0</v>
      </c>
      <c r="I26" s="70">
        <v>89</v>
      </c>
      <c r="J26" s="39">
        <v>0</v>
      </c>
      <c r="K26" s="70">
        <v>3</v>
      </c>
      <c r="L26" s="39">
        <v>153</v>
      </c>
      <c r="M26" s="70">
        <v>25</v>
      </c>
      <c r="N26" s="73">
        <f t="shared" si="2"/>
        <v>1470</v>
      </c>
    </row>
    <row r="27" spans="1:14" x14ac:dyDescent="0.25">
      <c r="A27" s="38">
        <v>7</v>
      </c>
      <c r="B27" s="39" t="s">
        <v>45</v>
      </c>
      <c r="C27" s="70">
        <v>56</v>
      </c>
      <c r="D27" s="73">
        <v>4</v>
      </c>
      <c r="E27" s="70">
        <v>127</v>
      </c>
      <c r="F27" s="73">
        <v>210</v>
      </c>
      <c r="G27" s="70">
        <v>2</v>
      </c>
      <c r="H27" s="73">
        <v>0</v>
      </c>
      <c r="I27" s="70">
        <v>4</v>
      </c>
      <c r="J27" s="73">
        <v>0</v>
      </c>
      <c r="K27" s="70">
        <v>15</v>
      </c>
      <c r="L27" s="73">
        <v>9</v>
      </c>
      <c r="M27" s="70">
        <v>5</v>
      </c>
      <c r="N27" s="73">
        <f t="shared" si="2"/>
        <v>432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39">
        <v>0</v>
      </c>
      <c r="G28" s="87">
        <v>20</v>
      </c>
      <c r="H28" s="39">
        <v>0</v>
      </c>
      <c r="I28" s="87">
        <v>63</v>
      </c>
      <c r="J28" s="39">
        <v>0</v>
      </c>
      <c r="K28" s="87">
        <v>0</v>
      </c>
      <c r="L28" s="39">
        <v>5</v>
      </c>
      <c r="M28" s="87">
        <v>0</v>
      </c>
      <c r="N28" s="39">
        <f t="shared" si="2"/>
        <v>88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10385</v>
      </c>
      <c r="D29" s="47">
        <f>SUM(D21:D28)</f>
        <v>1929</v>
      </c>
      <c r="E29" s="49">
        <f t="shared" si="3"/>
        <v>42304</v>
      </c>
      <c r="F29" s="47">
        <f t="shared" si="3"/>
        <v>5022</v>
      </c>
      <c r="G29" s="49">
        <f t="shared" si="3"/>
        <v>1405</v>
      </c>
      <c r="H29" s="47">
        <f t="shared" si="3"/>
        <v>1476</v>
      </c>
      <c r="I29" s="49">
        <f>SUM(I21:I28)</f>
        <v>1637</v>
      </c>
      <c r="J29" s="47">
        <f t="shared" si="3"/>
        <v>3384</v>
      </c>
      <c r="K29" s="49">
        <f t="shared" si="3"/>
        <v>461</v>
      </c>
      <c r="L29" s="47">
        <f t="shared" si="3"/>
        <v>3859</v>
      </c>
      <c r="M29" s="49">
        <f t="shared" si="3"/>
        <v>726</v>
      </c>
      <c r="N29" s="47">
        <f>SUM(C29:M29)</f>
        <v>72588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7" t="s">
        <v>53</v>
      </c>
      <c r="B31" s="369"/>
      <c r="C31" s="74">
        <f>C29/N29</f>
        <v>0.1430677246927867</v>
      </c>
      <c r="D31" s="75">
        <f>D29/N29</f>
        <v>2.6574640436435773E-2</v>
      </c>
      <c r="E31" s="56">
        <f>E29/N29</f>
        <v>0.58279605444426075</v>
      </c>
      <c r="F31" s="75">
        <f>F29/N29</f>
        <v>6.9184989254422222E-2</v>
      </c>
      <c r="G31" s="56">
        <f>G29/N29</f>
        <v>1.9355816388383754E-2</v>
      </c>
      <c r="H31" s="75">
        <f>H29/N29</f>
        <v>2.0333939494131262E-2</v>
      </c>
      <c r="I31" s="56">
        <f>I29/N29</f>
        <v>2.2551936959277017E-2</v>
      </c>
      <c r="J31" s="75">
        <f>J29/N29</f>
        <v>4.6619275913374114E-2</v>
      </c>
      <c r="K31" s="56">
        <f>K29/N29</f>
        <v>6.3509119964732467E-3</v>
      </c>
      <c r="L31" s="75">
        <f>L29/N29</f>
        <v>5.316305725464264E-2</v>
      </c>
      <c r="M31" s="76">
        <f>M29/N29</f>
        <v>1.0001653165812531E-2</v>
      </c>
      <c r="N31" s="242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4"/>
      <c r="B1" s="174"/>
      <c r="C1" s="326" t="s">
        <v>107</v>
      </c>
      <c r="D1" s="327"/>
      <c r="E1" s="327"/>
      <c r="F1" s="327"/>
      <c r="G1" s="327"/>
      <c r="H1" s="327"/>
      <c r="I1" s="327"/>
      <c r="J1" s="381"/>
      <c r="K1" s="381"/>
      <c r="L1" s="174"/>
      <c r="M1" s="174"/>
      <c r="N1" s="175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63" t="s">
        <v>69</v>
      </c>
      <c r="D3" s="357" t="s">
        <v>4</v>
      </c>
      <c r="E3" s="359" t="s">
        <v>5</v>
      </c>
      <c r="F3" s="357" t="s">
        <v>6</v>
      </c>
      <c r="G3" s="359" t="s">
        <v>7</v>
      </c>
      <c r="H3" s="357" t="s">
        <v>8</v>
      </c>
      <c r="I3" s="359" t="s">
        <v>93</v>
      </c>
      <c r="J3" s="331" t="s">
        <v>9</v>
      </c>
      <c r="K3" s="382" t="s">
        <v>38</v>
      </c>
      <c r="L3" s="331" t="s">
        <v>104</v>
      </c>
      <c r="M3" s="365" t="s">
        <v>11</v>
      </c>
      <c r="N3" s="362"/>
    </row>
    <row r="4" spans="1:14" ht="15.75" thickBot="1" x14ac:dyDescent="0.3">
      <c r="A4" s="354"/>
      <c r="B4" s="356"/>
      <c r="C4" s="364"/>
      <c r="D4" s="358"/>
      <c r="E4" s="354"/>
      <c r="F4" s="358"/>
      <c r="G4" s="354"/>
      <c r="H4" s="358"/>
      <c r="I4" s="354"/>
      <c r="J4" s="354"/>
      <c r="K4" s="383"/>
      <c r="L4" s="354"/>
      <c r="M4" s="366"/>
      <c r="N4" s="356"/>
    </row>
    <row r="5" spans="1:14" x14ac:dyDescent="0.25">
      <c r="A5" s="36">
        <v>1</v>
      </c>
      <c r="B5" s="37" t="s">
        <v>39</v>
      </c>
      <c r="C5" s="167">
        <v>895</v>
      </c>
      <c r="D5" s="93">
        <v>2086</v>
      </c>
      <c r="E5" s="167">
        <v>1607</v>
      </c>
      <c r="F5" s="93">
        <v>1251</v>
      </c>
      <c r="G5" s="167">
        <v>2066</v>
      </c>
      <c r="H5" s="176">
        <v>1556</v>
      </c>
      <c r="I5" s="167">
        <v>1422</v>
      </c>
      <c r="J5" s="93">
        <v>2000</v>
      </c>
      <c r="K5" s="167">
        <v>1522</v>
      </c>
      <c r="L5" s="93">
        <v>1434</v>
      </c>
      <c r="M5" s="167">
        <v>1099</v>
      </c>
      <c r="N5" s="171">
        <f t="shared" ref="N5:N17" si="0">SUM(C5:M5)</f>
        <v>16938</v>
      </c>
    </row>
    <row r="6" spans="1:14" x14ac:dyDescent="0.25">
      <c r="A6" s="38">
        <v>2</v>
      </c>
      <c r="B6" s="39" t="s">
        <v>40</v>
      </c>
      <c r="C6" s="86">
        <v>136</v>
      </c>
      <c r="D6" s="67">
        <v>322</v>
      </c>
      <c r="E6" s="86">
        <v>213</v>
      </c>
      <c r="F6" s="67">
        <v>269</v>
      </c>
      <c r="G6" s="86">
        <v>210</v>
      </c>
      <c r="H6" s="67">
        <v>201</v>
      </c>
      <c r="I6" s="86">
        <v>43</v>
      </c>
      <c r="J6" s="67">
        <v>256</v>
      </c>
      <c r="K6" s="86">
        <v>221</v>
      </c>
      <c r="L6" s="67">
        <v>105</v>
      </c>
      <c r="M6" s="86">
        <v>176</v>
      </c>
      <c r="N6" s="73">
        <f t="shared" si="0"/>
        <v>2152</v>
      </c>
    </row>
    <row r="7" spans="1:14" x14ac:dyDescent="0.25">
      <c r="A7" s="38">
        <v>3</v>
      </c>
      <c r="B7" s="39" t="s">
        <v>41</v>
      </c>
      <c r="C7" s="86">
        <v>7</v>
      </c>
      <c r="D7" s="67">
        <v>23</v>
      </c>
      <c r="E7" s="86">
        <v>24</v>
      </c>
      <c r="F7" s="67">
        <v>22</v>
      </c>
      <c r="G7" s="86">
        <v>14</v>
      </c>
      <c r="H7" s="71">
        <v>5</v>
      </c>
      <c r="I7" s="70">
        <v>22</v>
      </c>
      <c r="J7" s="67">
        <v>93</v>
      </c>
      <c r="K7" s="86">
        <v>40</v>
      </c>
      <c r="L7" s="67">
        <v>22</v>
      </c>
      <c r="M7" s="70">
        <v>13</v>
      </c>
      <c r="N7" s="73">
        <f t="shared" si="0"/>
        <v>285</v>
      </c>
    </row>
    <row r="8" spans="1:14" x14ac:dyDescent="0.25">
      <c r="A8" s="38">
        <v>4</v>
      </c>
      <c r="B8" s="39" t="s">
        <v>42</v>
      </c>
      <c r="C8" s="70">
        <v>1</v>
      </c>
      <c r="D8" s="71">
        <v>7</v>
      </c>
      <c r="E8" s="70">
        <v>4</v>
      </c>
      <c r="F8" s="71">
        <v>5</v>
      </c>
      <c r="G8" s="70">
        <v>5</v>
      </c>
      <c r="H8" s="71">
        <v>1</v>
      </c>
      <c r="I8" s="70">
        <v>2</v>
      </c>
      <c r="J8" s="71">
        <v>4</v>
      </c>
      <c r="K8" s="86">
        <v>12</v>
      </c>
      <c r="L8" s="67">
        <v>2</v>
      </c>
      <c r="M8" s="70">
        <v>1</v>
      </c>
      <c r="N8" s="73">
        <f t="shared" si="0"/>
        <v>44</v>
      </c>
    </row>
    <row r="9" spans="1:14" x14ac:dyDescent="0.25">
      <c r="A9" s="38">
        <v>5</v>
      </c>
      <c r="B9" s="39" t="s">
        <v>43</v>
      </c>
      <c r="C9" s="70">
        <v>2</v>
      </c>
      <c r="D9" s="71">
        <v>1</v>
      </c>
      <c r="E9" s="70">
        <v>11</v>
      </c>
      <c r="F9" s="71">
        <v>0</v>
      </c>
      <c r="G9" s="70">
        <v>5</v>
      </c>
      <c r="H9" s="71">
        <v>3</v>
      </c>
      <c r="I9" s="70">
        <v>19</v>
      </c>
      <c r="J9" s="71">
        <v>2</v>
      </c>
      <c r="K9" s="87">
        <v>9</v>
      </c>
      <c r="L9" s="71">
        <v>1</v>
      </c>
      <c r="M9" s="70">
        <v>1</v>
      </c>
      <c r="N9" s="39">
        <f t="shared" si="0"/>
        <v>54</v>
      </c>
    </row>
    <row r="10" spans="1:14" x14ac:dyDescent="0.25">
      <c r="A10" s="38">
        <v>6</v>
      </c>
      <c r="B10" s="39" t="s">
        <v>44</v>
      </c>
      <c r="C10" s="86">
        <v>4</v>
      </c>
      <c r="D10" s="67">
        <v>16</v>
      </c>
      <c r="E10" s="86">
        <v>7</v>
      </c>
      <c r="F10" s="67">
        <v>16</v>
      </c>
      <c r="G10" s="86">
        <v>18</v>
      </c>
      <c r="H10" s="67">
        <v>9</v>
      </c>
      <c r="I10" s="86"/>
      <c r="J10" s="67">
        <v>10</v>
      </c>
      <c r="K10" s="86">
        <v>14</v>
      </c>
      <c r="L10" s="67">
        <v>3</v>
      </c>
      <c r="M10" s="86">
        <v>11</v>
      </c>
      <c r="N10" s="73">
        <f t="shared" si="0"/>
        <v>108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2</v>
      </c>
      <c r="E11" s="70">
        <v>0</v>
      </c>
      <c r="F11" s="71">
        <v>0</v>
      </c>
      <c r="G11" s="70">
        <v>1</v>
      </c>
      <c r="H11" s="71">
        <v>2</v>
      </c>
      <c r="I11" s="70"/>
      <c r="J11" s="71">
        <v>0</v>
      </c>
      <c r="K11" s="85">
        <v>1</v>
      </c>
      <c r="L11" s="71">
        <v>1</v>
      </c>
      <c r="M11" s="70">
        <v>1</v>
      </c>
      <c r="N11" s="73">
        <f t="shared" si="0"/>
        <v>8</v>
      </c>
    </row>
    <row r="12" spans="1:14" x14ac:dyDescent="0.25">
      <c r="A12" s="38">
        <v>8</v>
      </c>
      <c r="B12" s="39" t="s">
        <v>46</v>
      </c>
      <c r="C12" s="70">
        <v>1</v>
      </c>
      <c r="D12" s="71">
        <v>2</v>
      </c>
      <c r="E12" s="70">
        <v>19</v>
      </c>
      <c r="F12" s="71">
        <v>6</v>
      </c>
      <c r="G12" s="70">
        <v>3</v>
      </c>
      <c r="H12" s="71">
        <v>4</v>
      </c>
      <c r="I12" s="70">
        <v>0</v>
      </c>
      <c r="J12" s="71">
        <v>12</v>
      </c>
      <c r="K12" s="86">
        <v>33</v>
      </c>
      <c r="L12" s="71">
        <v>1</v>
      </c>
      <c r="M12" s="70"/>
      <c r="N12" s="73">
        <f t="shared" si="0"/>
        <v>81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7" customHeight="1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0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>
        <v>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1047</v>
      </c>
      <c r="D18" s="50">
        <f t="shared" si="1"/>
        <v>2459</v>
      </c>
      <c r="E18" s="49">
        <f t="shared" si="1"/>
        <v>1885</v>
      </c>
      <c r="F18" s="50">
        <f t="shared" si="1"/>
        <v>1569</v>
      </c>
      <c r="G18" s="49">
        <f t="shared" si="1"/>
        <v>2322</v>
      </c>
      <c r="H18" s="50">
        <f t="shared" si="1"/>
        <v>1781</v>
      </c>
      <c r="I18" s="49">
        <f t="shared" si="1"/>
        <v>1508</v>
      </c>
      <c r="J18" s="50">
        <f t="shared" si="1"/>
        <v>2377</v>
      </c>
      <c r="K18" s="49">
        <f t="shared" si="1"/>
        <v>1852</v>
      </c>
      <c r="L18" s="50">
        <f>SUM(L5:L17)</f>
        <v>1569</v>
      </c>
      <c r="M18" s="49">
        <f t="shared" si="1"/>
        <v>1302</v>
      </c>
      <c r="N18" s="47">
        <f>SUM(C18:M18)</f>
        <v>19671</v>
      </c>
    </row>
    <row r="19" spans="1:14" ht="15.75" thickBot="1" x14ac:dyDescent="0.3">
      <c r="A19" s="141"/>
      <c r="B19" s="142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79" t="s">
        <v>53</v>
      </c>
      <c r="B20" s="380"/>
      <c r="C20" s="74">
        <f>C18/N18</f>
        <v>5.3225560469727012E-2</v>
      </c>
      <c r="D20" s="75">
        <f>D18/N18</f>
        <v>0.12500635453205225</v>
      </c>
      <c r="E20" s="56">
        <f>E18/N18</f>
        <v>9.5826343348075854E-2</v>
      </c>
      <c r="F20" s="75">
        <f>F18/N18</f>
        <v>7.9762086319963399E-2</v>
      </c>
      <c r="G20" s="56">
        <f>G18/N18</f>
        <v>0.11804178740277566</v>
      </c>
      <c r="H20" s="75">
        <f>H18/N18</f>
        <v>9.0539372680595795E-2</v>
      </c>
      <c r="I20" s="56">
        <f>I18/N18</f>
        <v>7.6661074678460672E-2</v>
      </c>
      <c r="J20" s="75">
        <f>J18/N18</f>
        <v>0.12083778150576992</v>
      </c>
      <c r="K20" s="56">
        <f>K18/N18</f>
        <v>9.4148746886279291E-2</v>
      </c>
      <c r="L20" s="75">
        <f>L18/N18</f>
        <v>7.9762086319963399E-2</v>
      </c>
      <c r="M20" s="76">
        <f>M18/N18</f>
        <v>6.6188805856336741E-2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/>
  </sheetViews>
  <sheetFormatPr defaultRowHeight="15" x14ac:dyDescent="0.25"/>
  <cols>
    <col min="1" max="1" width="3.85546875" customWidth="1"/>
    <col min="2" max="2" width="26.5703125" customWidth="1"/>
    <col min="11" max="11" width="9.5703125" bestFit="1" customWidth="1"/>
    <col min="14" max="14" width="8.5703125" customWidth="1"/>
  </cols>
  <sheetData>
    <row r="1" spans="1:15" ht="32.25" customHeight="1" thickBot="1" x14ac:dyDescent="0.3">
      <c r="A1" s="174" t="s">
        <v>67</v>
      </c>
      <c r="B1" s="31"/>
      <c r="C1" s="326" t="s">
        <v>108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239" t="s">
        <v>36</v>
      </c>
    </row>
    <row r="2" spans="1:15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5" x14ac:dyDescent="0.25">
      <c r="A3" s="353"/>
      <c r="B3" s="355"/>
      <c r="C3" s="363" t="s">
        <v>69</v>
      </c>
      <c r="D3" s="357" t="s">
        <v>4</v>
      </c>
      <c r="E3" s="359" t="s">
        <v>5</v>
      </c>
      <c r="F3" s="357" t="s">
        <v>6</v>
      </c>
      <c r="G3" s="359" t="s">
        <v>7</v>
      </c>
      <c r="H3" s="357" t="s">
        <v>8</v>
      </c>
      <c r="I3" s="359" t="s">
        <v>93</v>
      </c>
      <c r="J3" s="331" t="s">
        <v>9</v>
      </c>
      <c r="K3" s="382" t="s">
        <v>38</v>
      </c>
      <c r="L3" s="331" t="s">
        <v>104</v>
      </c>
      <c r="M3" s="365" t="s">
        <v>11</v>
      </c>
      <c r="N3" s="362"/>
    </row>
    <row r="4" spans="1:15" ht="15.75" thickBot="1" x14ac:dyDescent="0.3">
      <c r="A4" s="354"/>
      <c r="B4" s="356"/>
      <c r="C4" s="364"/>
      <c r="D4" s="358"/>
      <c r="E4" s="354"/>
      <c r="F4" s="358"/>
      <c r="G4" s="354"/>
      <c r="H4" s="358"/>
      <c r="I4" s="354"/>
      <c r="J4" s="354"/>
      <c r="K4" s="383"/>
      <c r="L4" s="354"/>
      <c r="M4" s="366"/>
      <c r="N4" s="356"/>
      <c r="O4" s="290"/>
    </row>
    <row r="5" spans="1:15" x14ac:dyDescent="0.25">
      <c r="A5" s="36">
        <v>1</v>
      </c>
      <c r="B5" s="37" t="s">
        <v>39</v>
      </c>
      <c r="C5" s="167">
        <v>56540</v>
      </c>
      <c r="D5" s="93">
        <v>126365</v>
      </c>
      <c r="E5" s="167">
        <v>92627</v>
      </c>
      <c r="F5" s="93">
        <v>85113</v>
      </c>
      <c r="G5" s="167">
        <v>123496</v>
      </c>
      <c r="H5" s="176">
        <v>90153</v>
      </c>
      <c r="I5" s="167">
        <v>95478</v>
      </c>
      <c r="J5" s="93">
        <v>111094</v>
      </c>
      <c r="K5" s="167">
        <v>103912</v>
      </c>
      <c r="L5" s="93">
        <v>105978</v>
      </c>
      <c r="M5" s="167">
        <v>71046</v>
      </c>
      <c r="N5" s="171">
        <f t="shared" ref="N5:N17" si="0">SUM(C5:M5)</f>
        <v>1061802</v>
      </c>
      <c r="O5" s="291"/>
    </row>
    <row r="6" spans="1:15" x14ac:dyDescent="0.25">
      <c r="A6" s="38">
        <v>2</v>
      </c>
      <c r="B6" s="39" t="s">
        <v>40</v>
      </c>
      <c r="C6" s="86">
        <v>8231</v>
      </c>
      <c r="D6" s="67">
        <v>15289</v>
      </c>
      <c r="E6" s="86">
        <v>14676</v>
      </c>
      <c r="F6" s="67">
        <v>12805</v>
      </c>
      <c r="G6" s="86">
        <v>13373</v>
      </c>
      <c r="H6" s="67">
        <v>11810</v>
      </c>
      <c r="I6" s="86">
        <v>1217</v>
      </c>
      <c r="J6" s="67">
        <v>15330</v>
      </c>
      <c r="K6" s="86">
        <v>14155</v>
      </c>
      <c r="L6" s="67">
        <v>7354</v>
      </c>
      <c r="M6" s="86">
        <v>7338</v>
      </c>
      <c r="N6" s="73">
        <f t="shared" si="0"/>
        <v>121578</v>
      </c>
      <c r="O6" s="289"/>
    </row>
    <row r="7" spans="1:15" x14ac:dyDescent="0.25">
      <c r="A7" s="38">
        <v>3</v>
      </c>
      <c r="B7" s="39" t="s">
        <v>41</v>
      </c>
      <c r="C7" s="86">
        <v>611</v>
      </c>
      <c r="D7" s="67">
        <v>1066</v>
      </c>
      <c r="E7" s="86">
        <v>6646</v>
      </c>
      <c r="F7" s="67">
        <v>2232</v>
      </c>
      <c r="G7" s="86">
        <v>389</v>
      </c>
      <c r="H7" s="67">
        <v>100</v>
      </c>
      <c r="I7" s="86">
        <v>7214</v>
      </c>
      <c r="J7" s="67">
        <v>4749</v>
      </c>
      <c r="K7" s="86">
        <v>4301</v>
      </c>
      <c r="L7" s="67">
        <v>1930</v>
      </c>
      <c r="M7" s="86">
        <v>7699</v>
      </c>
      <c r="N7" s="73">
        <f t="shared" si="0"/>
        <v>36937</v>
      </c>
      <c r="O7" s="291"/>
    </row>
    <row r="8" spans="1:15" x14ac:dyDescent="0.25">
      <c r="A8" s="38">
        <v>4</v>
      </c>
      <c r="B8" s="39" t="s">
        <v>42</v>
      </c>
      <c r="C8" s="70">
        <v>9</v>
      </c>
      <c r="D8" s="71">
        <v>163</v>
      </c>
      <c r="E8" s="70">
        <v>46</v>
      </c>
      <c r="F8" s="71">
        <v>210</v>
      </c>
      <c r="G8" s="70">
        <v>122</v>
      </c>
      <c r="H8" s="71">
        <v>60</v>
      </c>
      <c r="I8" s="70">
        <v>380</v>
      </c>
      <c r="J8" s="71">
        <v>59</v>
      </c>
      <c r="K8" s="70">
        <v>418</v>
      </c>
      <c r="L8" s="67">
        <v>65</v>
      </c>
      <c r="M8" s="86">
        <v>13</v>
      </c>
      <c r="N8" s="73">
        <f t="shared" si="0"/>
        <v>1545</v>
      </c>
      <c r="O8" s="289"/>
    </row>
    <row r="9" spans="1:15" x14ac:dyDescent="0.25">
      <c r="A9" s="38">
        <v>5</v>
      </c>
      <c r="B9" s="39" t="s">
        <v>43</v>
      </c>
      <c r="C9" s="70">
        <v>17</v>
      </c>
      <c r="D9" s="71">
        <v>16</v>
      </c>
      <c r="E9" s="86">
        <v>1511</v>
      </c>
      <c r="F9" s="71">
        <v>0</v>
      </c>
      <c r="G9" s="70">
        <v>129</v>
      </c>
      <c r="H9" s="71">
        <v>72</v>
      </c>
      <c r="I9" s="70">
        <v>0</v>
      </c>
      <c r="J9" s="71">
        <v>38</v>
      </c>
      <c r="K9" s="87">
        <v>464</v>
      </c>
      <c r="L9" s="71">
        <v>5</v>
      </c>
      <c r="M9" s="70">
        <v>21</v>
      </c>
      <c r="N9" s="73">
        <f t="shared" si="0"/>
        <v>2273</v>
      </c>
      <c r="O9" s="289"/>
    </row>
    <row r="10" spans="1:15" x14ac:dyDescent="0.25">
      <c r="A10" s="38">
        <v>6</v>
      </c>
      <c r="B10" s="39" t="s">
        <v>44</v>
      </c>
      <c r="C10" s="70">
        <v>301</v>
      </c>
      <c r="D10" s="67">
        <v>2030</v>
      </c>
      <c r="E10" s="86">
        <v>503</v>
      </c>
      <c r="F10" s="67">
        <v>1024</v>
      </c>
      <c r="G10" s="86">
        <v>1487</v>
      </c>
      <c r="H10" s="67">
        <v>346</v>
      </c>
      <c r="I10" s="86">
        <v>1667</v>
      </c>
      <c r="J10" s="67">
        <v>178</v>
      </c>
      <c r="K10" s="86">
        <v>1374</v>
      </c>
      <c r="L10" s="67">
        <v>171</v>
      </c>
      <c r="M10" s="86">
        <v>274</v>
      </c>
      <c r="N10" s="73">
        <f t="shared" si="0"/>
        <v>9355</v>
      </c>
      <c r="O10" s="292"/>
    </row>
    <row r="11" spans="1:15" x14ac:dyDescent="0.25">
      <c r="A11" s="38">
        <v>7</v>
      </c>
      <c r="B11" s="39" t="s">
        <v>45</v>
      </c>
      <c r="C11" s="70">
        <v>0</v>
      </c>
      <c r="D11" s="67">
        <v>44</v>
      </c>
      <c r="E11" s="70">
        <v>0</v>
      </c>
      <c r="F11" s="71">
        <v>0</v>
      </c>
      <c r="G11" s="70">
        <v>16</v>
      </c>
      <c r="H11" s="71">
        <v>118</v>
      </c>
      <c r="I11" s="70">
        <v>0</v>
      </c>
      <c r="J11" s="71">
        <v>0</v>
      </c>
      <c r="K11" s="85">
        <v>92</v>
      </c>
      <c r="L11" s="71">
        <v>227</v>
      </c>
      <c r="M11" s="70">
        <v>162</v>
      </c>
      <c r="N11" s="73">
        <f t="shared" si="0"/>
        <v>659</v>
      </c>
      <c r="O11" s="291"/>
    </row>
    <row r="12" spans="1:15" x14ac:dyDescent="0.25">
      <c r="A12" s="38">
        <v>8</v>
      </c>
      <c r="B12" s="39" t="s">
        <v>46</v>
      </c>
      <c r="C12" s="70">
        <v>11</v>
      </c>
      <c r="D12" s="67">
        <v>28</v>
      </c>
      <c r="E12" s="70">
        <v>791</v>
      </c>
      <c r="F12" s="71">
        <v>143</v>
      </c>
      <c r="G12" s="70">
        <v>259</v>
      </c>
      <c r="H12" s="71">
        <v>88</v>
      </c>
      <c r="I12" s="70">
        <v>0</v>
      </c>
      <c r="J12" s="71">
        <v>669</v>
      </c>
      <c r="K12" s="86">
        <v>1012</v>
      </c>
      <c r="L12" s="71">
        <v>20</v>
      </c>
      <c r="M12" s="70"/>
      <c r="N12" s="73">
        <f t="shared" si="0"/>
        <v>3021</v>
      </c>
      <c r="O12" s="289"/>
    </row>
    <row r="13" spans="1:15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  <c r="O13" s="292"/>
    </row>
    <row r="14" spans="1:15" ht="33.75" x14ac:dyDescent="0.25">
      <c r="A14" s="38">
        <v>10</v>
      </c>
      <c r="B14" s="243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  <c r="O14" s="291"/>
    </row>
    <row r="15" spans="1:15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15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15</v>
      </c>
      <c r="O15" s="289"/>
    </row>
    <row r="16" spans="1:15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  <c r="O16" s="289"/>
    </row>
    <row r="17" spans="1:15" ht="34.5" thickBot="1" x14ac:dyDescent="0.3">
      <c r="A17" s="38">
        <v>13</v>
      </c>
      <c r="B17" s="69" t="s">
        <v>51</v>
      </c>
      <c r="C17" s="70">
        <v>94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94</v>
      </c>
      <c r="O17" s="291"/>
    </row>
    <row r="18" spans="1:15" ht="15.75" thickBot="1" x14ac:dyDescent="0.3">
      <c r="A18" s="44"/>
      <c r="B18" s="45" t="s">
        <v>37</v>
      </c>
      <c r="C18" s="49">
        <f t="shared" ref="C18:M18" si="1">SUM(C5:C17)</f>
        <v>65814</v>
      </c>
      <c r="D18" s="50">
        <f>SUM(D5:D17)</f>
        <v>145001</v>
      </c>
      <c r="E18" s="49">
        <f t="shared" si="1"/>
        <v>116800</v>
      </c>
      <c r="F18" s="50">
        <f>SUM(F5:F17)</f>
        <v>101527</v>
      </c>
      <c r="G18" s="49">
        <f t="shared" si="1"/>
        <v>139271</v>
      </c>
      <c r="H18" s="50">
        <f t="shared" si="1"/>
        <v>102762</v>
      </c>
      <c r="I18" s="49">
        <f>SUM(I5:I17)</f>
        <v>105956</v>
      </c>
      <c r="J18" s="50">
        <f t="shared" si="1"/>
        <v>132117</v>
      </c>
      <c r="K18" s="101">
        <f t="shared" si="1"/>
        <v>125728</v>
      </c>
      <c r="L18" s="50">
        <f t="shared" si="1"/>
        <v>115750</v>
      </c>
      <c r="M18" s="49">
        <f t="shared" si="1"/>
        <v>86553</v>
      </c>
      <c r="N18" s="47">
        <f>SUM(N5:N17)</f>
        <v>1237279</v>
      </c>
    </row>
    <row r="19" spans="1:15" ht="15.75" thickBot="1" x14ac:dyDescent="0.3"/>
    <row r="20" spans="1:15" ht="15.75" thickBot="1" x14ac:dyDescent="0.3">
      <c r="A20" s="379" t="s">
        <v>53</v>
      </c>
      <c r="B20" s="380"/>
      <c r="C20" s="74">
        <f>C18/N18</f>
        <v>5.3192529736623674E-2</v>
      </c>
      <c r="D20" s="75">
        <f>D18/N18</f>
        <v>0.11719345434619031</v>
      </c>
      <c r="E20" s="56">
        <f>E18/N18</f>
        <v>9.440069701336562E-2</v>
      </c>
      <c r="F20" s="75">
        <f>F18/N18</f>
        <v>8.2056674363664137E-2</v>
      </c>
      <c r="G20" s="56">
        <f>G18/N18</f>
        <v>0.11256232426154489</v>
      </c>
      <c r="H20" s="75">
        <f>H18/N18</f>
        <v>8.305483241855717E-2</v>
      </c>
      <c r="I20" s="56">
        <f>I18/N18</f>
        <v>8.5636303533802804E-2</v>
      </c>
      <c r="J20" s="75">
        <f>J18/N18</f>
        <v>0.10678028156947625</v>
      </c>
      <c r="K20" s="56">
        <f>K18/N18</f>
        <v>0.10161653111383932</v>
      </c>
      <c r="L20" s="75">
        <f>L18/N18</f>
        <v>9.3552060610420124E-2</v>
      </c>
      <c r="M20" s="76">
        <f>M18/N18</f>
        <v>6.9954311032515704E-2</v>
      </c>
      <c r="N20" s="242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10" sqref="L10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4"/>
      <c r="B1" s="31"/>
      <c r="C1" s="326" t="s">
        <v>109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68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74" t="s">
        <v>69</v>
      </c>
      <c r="D3" s="331" t="s">
        <v>4</v>
      </c>
      <c r="E3" s="359" t="s">
        <v>5</v>
      </c>
      <c r="F3" s="377" t="s">
        <v>6</v>
      </c>
      <c r="G3" s="359" t="s">
        <v>7</v>
      </c>
      <c r="H3" s="357" t="s">
        <v>8</v>
      </c>
      <c r="I3" s="359" t="s">
        <v>93</v>
      </c>
      <c r="J3" s="357" t="s">
        <v>9</v>
      </c>
      <c r="K3" s="374" t="s">
        <v>10</v>
      </c>
      <c r="L3" s="331" t="s">
        <v>104</v>
      </c>
      <c r="M3" s="359" t="s">
        <v>11</v>
      </c>
      <c r="N3" s="362"/>
    </row>
    <row r="4" spans="1:14" ht="15.75" thickBot="1" x14ac:dyDescent="0.3">
      <c r="A4" s="354"/>
      <c r="B4" s="356"/>
      <c r="C4" s="376"/>
      <c r="D4" s="354"/>
      <c r="E4" s="354"/>
      <c r="F4" s="378"/>
      <c r="G4" s="354"/>
      <c r="H4" s="358"/>
      <c r="I4" s="354"/>
      <c r="J4" s="358"/>
      <c r="K4" s="376"/>
      <c r="L4" s="354"/>
      <c r="M4" s="354"/>
      <c r="N4" s="356"/>
    </row>
    <row r="5" spans="1:14" x14ac:dyDescent="0.25">
      <c r="A5" s="36">
        <v>1</v>
      </c>
      <c r="B5" s="37" t="s">
        <v>39</v>
      </c>
      <c r="C5" s="86">
        <v>27</v>
      </c>
      <c r="D5" s="171">
        <v>69</v>
      </c>
      <c r="E5" s="85">
        <v>36</v>
      </c>
      <c r="F5" s="93">
        <v>34</v>
      </c>
      <c r="G5" s="85">
        <v>41</v>
      </c>
      <c r="H5" s="93">
        <v>41</v>
      </c>
      <c r="I5" s="85">
        <v>69</v>
      </c>
      <c r="J5" s="93">
        <v>56</v>
      </c>
      <c r="K5" s="85">
        <v>24</v>
      </c>
      <c r="L5" s="93">
        <v>52</v>
      </c>
      <c r="M5" s="85">
        <v>27</v>
      </c>
      <c r="N5" s="263">
        <f t="shared" ref="N5:N12" si="0">SUM(C5:M5)</f>
        <v>476</v>
      </c>
    </row>
    <row r="6" spans="1:14" x14ac:dyDescent="0.25">
      <c r="A6" s="38">
        <v>2</v>
      </c>
      <c r="B6" s="39" t="s">
        <v>40</v>
      </c>
      <c r="C6" s="86">
        <v>47</v>
      </c>
      <c r="D6" s="73">
        <v>147</v>
      </c>
      <c r="E6" s="86">
        <v>34</v>
      </c>
      <c r="F6" s="67">
        <v>87</v>
      </c>
      <c r="G6" s="86">
        <v>32</v>
      </c>
      <c r="H6" s="67">
        <v>37</v>
      </c>
      <c r="I6" s="70">
        <v>4</v>
      </c>
      <c r="J6" s="67">
        <v>49</v>
      </c>
      <c r="K6" s="86">
        <v>66</v>
      </c>
      <c r="L6" s="71">
        <v>22</v>
      </c>
      <c r="M6" s="70">
        <v>47</v>
      </c>
      <c r="N6" s="73">
        <f t="shared" si="0"/>
        <v>572</v>
      </c>
    </row>
    <row r="7" spans="1:14" x14ac:dyDescent="0.25">
      <c r="A7" s="38">
        <v>3</v>
      </c>
      <c r="B7" s="39" t="s">
        <v>41</v>
      </c>
      <c r="C7" s="70">
        <v>3</v>
      </c>
      <c r="D7" s="39">
        <v>33</v>
      </c>
      <c r="E7" s="70">
        <v>5</v>
      </c>
      <c r="F7" s="67">
        <v>3</v>
      </c>
      <c r="G7" s="70">
        <v>2</v>
      </c>
      <c r="H7" s="71">
        <v>3</v>
      </c>
      <c r="I7" s="70">
        <v>1</v>
      </c>
      <c r="J7" s="71">
        <v>3</v>
      </c>
      <c r="K7" s="70">
        <v>2</v>
      </c>
      <c r="L7" s="71">
        <v>5</v>
      </c>
      <c r="M7" s="70">
        <v>2</v>
      </c>
      <c r="N7" s="39">
        <f t="shared" si="0"/>
        <v>62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1</v>
      </c>
      <c r="L8" s="71">
        <v>0</v>
      </c>
      <c r="M8" s="70">
        <v>0</v>
      </c>
      <c r="N8" s="39">
        <f t="shared" si="0"/>
        <v>1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2</v>
      </c>
      <c r="E10" s="70">
        <v>0</v>
      </c>
      <c r="F10" s="71">
        <v>1</v>
      </c>
      <c r="G10" s="70">
        <v>0</v>
      </c>
      <c r="H10" s="71">
        <v>0</v>
      </c>
      <c r="I10" s="70">
        <v>1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4</v>
      </c>
    </row>
    <row r="11" spans="1:14" x14ac:dyDescent="0.25">
      <c r="A11" s="38">
        <v>7</v>
      </c>
      <c r="B11" s="39" t="s">
        <v>45</v>
      </c>
      <c r="C11" s="70">
        <v>1</v>
      </c>
      <c r="D11" s="73">
        <v>9</v>
      </c>
      <c r="E11" s="70">
        <v>0</v>
      </c>
      <c r="F11" s="71">
        <v>2</v>
      </c>
      <c r="G11" s="70">
        <v>0</v>
      </c>
      <c r="H11" s="71">
        <v>4</v>
      </c>
      <c r="I11" s="70">
        <v>0</v>
      </c>
      <c r="J11" s="71">
        <v>3</v>
      </c>
      <c r="K11" s="179">
        <v>2</v>
      </c>
      <c r="L11" s="71">
        <v>1</v>
      </c>
      <c r="M11" s="70">
        <v>0</v>
      </c>
      <c r="N11" s="262">
        <f t="shared" si="0"/>
        <v>22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261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78</v>
      </c>
      <c r="D13" s="47">
        <f t="shared" si="1"/>
        <v>260</v>
      </c>
      <c r="E13" s="49">
        <f t="shared" si="1"/>
        <v>75</v>
      </c>
      <c r="F13" s="50">
        <f t="shared" si="1"/>
        <v>127</v>
      </c>
      <c r="G13" s="49">
        <f t="shared" si="1"/>
        <v>75</v>
      </c>
      <c r="H13" s="50">
        <f t="shared" si="1"/>
        <v>85</v>
      </c>
      <c r="I13" s="49">
        <f t="shared" si="1"/>
        <v>75</v>
      </c>
      <c r="J13" s="50">
        <f t="shared" si="1"/>
        <v>111</v>
      </c>
      <c r="K13" s="49">
        <f t="shared" si="1"/>
        <v>95</v>
      </c>
      <c r="L13" s="50">
        <f t="shared" si="1"/>
        <v>80</v>
      </c>
      <c r="M13" s="49">
        <f t="shared" si="1"/>
        <v>76</v>
      </c>
      <c r="N13" s="47">
        <f t="shared" si="1"/>
        <v>1137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6" t="s">
        <v>53</v>
      </c>
      <c r="B16" s="387"/>
      <c r="C16" s="74">
        <f>C13/N13</f>
        <v>6.860158311345646E-2</v>
      </c>
      <c r="D16" s="75">
        <f>D13/N13</f>
        <v>0.22867194371152155</v>
      </c>
      <c r="E16" s="56">
        <f>E13/N13</f>
        <v>6.5963060686015831E-2</v>
      </c>
      <c r="F16" s="75">
        <f>F13/N13</f>
        <v>0.11169744942832015</v>
      </c>
      <c r="G16" s="56">
        <f>G13/N13</f>
        <v>6.5963060686015831E-2</v>
      </c>
      <c r="H16" s="75">
        <f>H13/N13</f>
        <v>7.4758135444151275E-2</v>
      </c>
      <c r="I16" s="56">
        <f>I13/N13</f>
        <v>6.5963060686015831E-2</v>
      </c>
      <c r="J16" s="75">
        <f>J13/N13</f>
        <v>9.7625329815303433E-2</v>
      </c>
      <c r="K16" s="56">
        <f>K13/N13</f>
        <v>8.3553210202286718E-2</v>
      </c>
      <c r="L16" s="75">
        <f>L13/N13</f>
        <v>7.036059806508356E-2</v>
      </c>
      <c r="M16" s="76">
        <f>M13/N13</f>
        <v>6.6842568161829374E-2</v>
      </c>
      <c r="N16" s="242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26" t="s">
        <v>110</v>
      </c>
      <c r="D18" s="327"/>
      <c r="E18" s="327"/>
      <c r="F18" s="327"/>
      <c r="G18" s="327"/>
      <c r="H18" s="327"/>
      <c r="I18" s="327"/>
      <c r="J18" s="328"/>
      <c r="K18" s="328"/>
      <c r="L18" s="31"/>
      <c r="M18" s="31"/>
      <c r="N18" s="239" t="s">
        <v>36</v>
      </c>
    </row>
    <row r="19" spans="1:14" ht="15.75" thickBot="1" x14ac:dyDescent="0.3">
      <c r="A19" s="329" t="s">
        <v>0</v>
      </c>
      <c r="B19" s="331" t="s">
        <v>1</v>
      </c>
      <c r="C19" s="352" t="s">
        <v>2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31" t="s">
        <v>3</v>
      </c>
    </row>
    <row r="20" spans="1:14" x14ac:dyDescent="0.25">
      <c r="A20" s="353"/>
      <c r="B20" s="355"/>
      <c r="C20" s="374" t="s">
        <v>69</v>
      </c>
      <c r="D20" s="331" t="s">
        <v>4</v>
      </c>
      <c r="E20" s="359" t="s">
        <v>5</v>
      </c>
      <c r="F20" s="377" t="s">
        <v>6</v>
      </c>
      <c r="G20" s="359" t="s">
        <v>7</v>
      </c>
      <c r="H20" s="357" t="s">
        <v>8</v>
      </c>
      <c r="I20" s="359" t="s">
        <v>93</v>
      </c>
      <c r="J20" s="357" t="s">
        <v>9</v>
      </c>
      <c r="K20" s="374" t="s">
        <v>10</v>
      </c>
      <c r="L20" s="331" t="s">
        <v>104</v>
      </c>
      <c r="M20" s="359" t="s">
        <v>11</v>
      </c>
      <c r="N20" s="362"/>
    </row>
    <row r="21" spans="1:14" ht="15.75" thickBot="1" x14ac:dyDescent="0.3">
      <c r="A21" s="354"/>
      <c r="B21" s="356"/>
      <c r="C21" s="376"/>
      <c r="D21" s="354"/>
      <c r="E21" s="354"/>
      <c r="F21" s="378"/>
      <c r="G21" s="354"/>
      <c r="H21" s="358"/>
      <c r="I21" s="354"/>
      <c r="J21" s="358"/>
      <c r="K21" s="376"/>
      <c r="L21" s="354"/>
      <c r="M21" s="354"/>
      <c r="N21" s="356"/>
    </row>
    <row r="22" spans="1:14" x14ac:dyDescent="0.25">
      <c r="A22" s="36">
        <v>1</v>
      </c>
      <c r="B22" s="37" t="s">
        <v>39</v>
      </c>
      <c r="C22" s="86">
        <v>5621</v>
      </c>
      <c r="D22" s="171">
        <v>13955</v>
      </c>
      <c r="E22" s="85">
        <v>6060</v>
      </c>
      <c r="F22" s="93">
        <v>3552</v>
      </c>
      <c r="G22" s="85">
        <v>6922</v>
      </c>
      <c r="H22" s="93">
        <v>7261</v>
      </c>
      <c r="I22" s="85">
        <v>15540</v>
      </c>
      <c r="J22" s="93">
        <v>18124</v>
      </c>
      <c r="K22" s="85">
        <v>3377</v>
      </c>
      <c r="L22" s="93">
        <v>11250</v>
      </c>
      <c r="M22" s="85">
        <v>6104</v>
      </c>
      <c r="N22" s="171">
        <f t="shared" ref="N22:N29" si="2">SUM(C22:M22)</f>
        <v>97766</v>
      </c>
    </row>
    <row r="23" spans="1:14" x14ac:dyDescent="0.25">
      <c r="A23" s="38">
        <v>2</v>
      </c>
      <c r="B23" s="39" t="s">
        <v>40</v>
      </c>
      <c r="C23" s="86">
        <v>10458</v>
      </c>
      <c r="D23" s="73">
        <v>23739</v>
      </c>
      <c r="E23" s="86">
        <v>10523</v>
      </c>
      <c r="F23" s="67">
        <v>20351</v>
      </c>
      <c r="G23" s="86">
        <v>5753</v>
      </c>
      <c r="H23" s="67">
        <v>11139</v>
      </c>
      <c r="I23" s="70">
        <v>688</v>
      </c>
      <c r="J23" s="67">
        <v>10163</v>
      </c>
      <c r="K23" s="86">
        <v>14423</v>
      </c>
      <c r="L23" s="67">
        <v>2176</v>
      </c>
      <c r="M23" s="86">
        <v>8374</v>
      </c>
      <c r="N23" s="73">
        <f t="shared" si="2"/>
        <v>117787</v>
      </c>
    </row>
    <row r="24" spans="1:14" x14ac:dyDescent="0.25">
      <c r="A24" s="38">
        <v>3</v>
      </c>
      <c r="B24" s="39" t="s">
        <v>41</v>
      </c>
      <c r="C24" s="70">
        <v>305</v>
      </c>
      <c r="D24" s="73">
        <v>10902</v>
      </c>
      <c r="E24" s="86">
        <v>366</v>
      </c>
      <c r="F24" s="67">
        <v>1932</v>
      </c>
      <c r="G24" s="86">
        <v>394</v>
      </c>
      <c r="H24" s="67">
        <v>1261</v>
      </c>
      <c r="I24" s="70">
        <v>673</v>
      </c>
      <c r="J24" s="67">
        <v>155</v>
      </c>
      <c r="K24" s="70">
        <v>105</v>
      </c>
      <c r="L24" s="245">
        <v>1135</v>
      </c>
      <c r="M24" s="70">
        <v>94</v>
      </c>
      <c r="N24" s="262">
        <f t="shared" si="2"/>
        <v>17322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753</v>
      </c>
      <c r="L25" s="71">
        <v>0</v>
      </c>
      <c r="M25" s="70">
        <v>0</v>
      </c>
      <c r="N25" s="262">
        <f t="shared" si="2"/>
        <v>753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98</v>
      </c>
      <c r="E27" s="70">
        <v>0</v>
      </c>
      <c r="F27" s="71">
        <v>64</v>
      </c>
      <c r="G27" s="70">
        <v>0</v>
      </c>
      <c r="H27" s="71">
        <v>0</v>
      </c>
      <c r="I27" s="70">
        <v>12</v>
      </c>
      <c r="J27" s="71">
        <v>0</v>
      </c>
      <c r="K27" s="70">
        <v>0</v>
      </c>
      <c r="L27" s="71">
        <v>0</v>
      </c>
      <c r="M27" s="70">
        <v>0</v>
      </c>
      <c r="N27" s="39">
        <f t="shared" si="2"/>
        <v>174</v>
      </c>
    </row>
    <row r="28" spans="1:14" x14ac:dyDescent="0.25">
      <c r="A28" s="38">
        <v>7</v>
      </c>
      <c r="B28" s="39" t="s">
        <v>45</v>
      </c>
      <c r="C28" s="70">
        <v>75</v>
      </c>
      <c r="D28" s="73">
        <v>2834</v>
      </c>
      <c r="E28" s="70">
        <v>118</v>
      </c>
      <c r="F28" s="71">
        <v>53</v>
      </c>
      <c r="G28" s="70">
        <v>0</v>
      </c>
      <c r="H28" s="71">
        <v>938</v>
      </c>
      <c r="I28" s="70">
        <v>0</v>
      </c>
      <c r="J28" s="67">
        <v>376</v>
      </c>
      <c r="K28" s="85">
        <v>39</v>
      </c>
      <c r="L28" s="67">
        <v>1088</v>
      </c>
      <c r="M28" s="86">
        <v>358</v>
      </c>
      <c r="N28" s="73">
        <f t="shared" si="2"/>
        <v>5879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0</v>
      </c>
      <c r="E29" s="87">
        <v>0</v>
      </c>
      <c r="F29" s="178">
        <v>0</v>
      </c>
      <c r="G29" s="87">
        <v>0</v>
      </c>
      <c r="H29" s="178">
        <v>0</v>
      </c>
      <c r="I29" s="87">
        <v>0</v>
      </c>
      <c r="J29" s="178">
        <v>0</v>
      </c>
      <c r="K29" s="87">
        <v>0</v>
      </c>
      <c r="L29" s="295">
        <v>0</v>
      </c>
      <c r="M29" s="275">
        <v>0</v>
      </c>
      <c r="N29" s="294">
        <f t="shared" si="2"/>
        <v>0</v>
      </c>
    </row>
    <row r="30" spans="1:14" ht="15.75" thickBot="1" x14ac:dyDescent="0.3">
      <c r="A30" s="77"/>
      <c r="B30" s="45" t="s">
        <v>3</v>
      </c>
      <c r="C30" s="177">
        <f>SUM(C22:C29)</f>
        <v>16459</v>
      </c>
      <c r="D30" s="61">
        <f t="shared" ref="D30:K30" si="3">SUM(D22:D29)</f>
        <v>51528</v>
      </c>
      <c r="E30" s="49">
        <f t="shared" si="3"/>
        <v>17067</v>
      </c>
      <c r="F30" s="143">
        <f>SUM(F22:F29)</f>
        <v>25952</v>
      </c>
      <c r="G30" s="49">
        <f t="shared" si="3"/>
        <v>13069</v>
      </c>
      <c r="H30" s="50">
        <f t="shared" si="3"/>
        <v>20599</v>
      </c>
      <c r="I30" s="49">
        <f>SUM(I22:I29)</f>
        <v>16913</v>
      </c>
      <c r="J30" s="50">
        <f t="shared" si="3"/>
        <v>28818</v>
      </c>
      <c r="K30" s="49">
        <f t="shared" si="3"/>
        <v>18697</v>
      </c>
      <c r="L30" s="50">
        <f>SUM(L22:L29)</f>
        <v>15649</v>
      </c>
      <c r="M30" s="101">
        <f>SUM(M22:M29)</f>
        <v>14930</v>
      </c>
      <c r="N30" s="47">
        <f>SUM(C30:M30)</f>
        <v>239681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4" t="s">
        <v>53</v>
      </c>
      <c r="B32" s="385"/>
      <c r="C32" s="100">
        <f>C30/N30</f>
        <v>6.8670441127999304E-2</v>
      </c>
      <c r="D32" s="99">
        <f>D30/N30</f>
        <v>0.21498575189522739</v>
      </c>
      <c r="E32" s="100">
        <f>E30/N30</f>
        <v>7.1207146165111132E-2</v>
      </c>
      <c r="F32" s="55">
        <f>F30/N30</f>
        <v>0.10827725184724697</v>
      </c>
      <c r="G32" s="100">
        <f>G30/N30</f>
        <v>5.452664166120802E-2</v>
      </c>
      <c r="H32" s="55">
        <f>H30/N30</f>
        <v>8.5943399768859438E-2</v>
      </c>
      <c r="I32" s="100">
        <f>I30/N30</f>
        <v>7.0564625481368992E-2</v>
      </c>
      <c r="J32" s="55">
        <f>J30/N30</f>
        <v>0.12023481210442213</v>
      </c>
      <c r="K32" s="100">
        <f>K30/N30</f>
        <v>7.8007852103420802E-2</v>
      </c>
      <c r="L32" s="55">
        <f>L30/N30</f>
        <v>6.5290949220004918E-2</v>
      </c>
      <c r="M32" s="100">
        <f>M30/N30</f>
        <v>6.2291128625130907E-2</v>
      </c>
      <c r="N32" s="55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26" t="s">
        <v>105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68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74" t="s">
        <v>69</v>
      </c>
      <c r="D3" s="331" t="s">
        <v>4</v>
      </c>
      <c r="E3" s="359" t="s">
        <v>5</v>
      </c>
      <c r="F3" s="377" t="s">
        <v>6</v>
      </c>
      <c r="G3" s="359" t="s">
        <v>7</v>
      </c>
      <c r="H3" s="357" t="s">
        <v>8</v>
      </c>
      <c r="I3" s="359" t="s">
        <v>93</v>
      </c>
      <c r="J3" s="357" t="s">
        <v>9</v>
      </c>
      <c r="K3" s="374" t="s">
        <v>10</v>
      </c>
      <c r="L3" s="331" t="s">
        <v>104</v>
      </c>
      <c r="M3" s="359" t="s">
        <v>11</v>
      </c>
      <c r="N3" s="362"/>
    </row>
    <row r="4" spans="1:14" ht="15.75" thickBot="1" x14ac:dyDescent="0.3">
      <c r="A4" s="354"/>
      <c r="B4" s="356"/>
      <c r="C4" s="376"/>
      <c r="D4" s="354"/>
      <c r="E4" s="354"/>
      <c r="F4" s="378"/>
      <c r="G4" s="354"/>
      <c r="H4" s="358"/>
      <c r="I4" s="354"/>
      <c r="J4" s="358"/>
      <c r="K4" s="376"/>
      <c r="L4" s="354"/>
      <c r="M4" s="354"/>
      <c r="N4" s="356"/>
    </row>
    <row r="5" spans="1:14" x14ac:dyDescent="0.25">
      <c r="A5" s="36">
        <v>1</v>
      </c>
      <c r="B5" s="37" t="s">
        <v>39</v>
      </c>
      <c r="C5" s="86">
        <v>1</v>
      </c>
      <c r="D5" s="171">
        <v>0</v>
      </c>
      <c r="E5" s="85">
        <v>8</v>
      </c>
      <c r="F5" s="93">
        <v>1</v>
      </c>
      <c r="G5" s="85">
        <v>0</v>
      </c>
      <c r="H5" s="93">
        <v>1</v>
      </c>
      <c r="I5" s="85">
        <v>1</v>
      </c>
      <c r="J5" s="93">
        <v>1</v>
      </c>
      <c r="K5" s="85"/>
      <c r="L5" s="93">
        <v>0</v>
      </c>
      <c r="M5" s="85">
        <v>0</v>
      </c>
      <c r="N5" s="171">
        <f t="shared" ref="N5:N12" si="0">SUM(C5:M5)</f>
        <v>13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0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0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79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77">
        <f t="shared" ref="C13:N13" si="1">SUM(C5:C12)</f>
        <v>1</v>
      </c>
      <c r="D13" s="47">
        <f t="shared" si="1"/>
        <v>0</v>
      </c>
      <c r="E13" s="49">
        <f t="shared" si="1"/>
        <v>8</v>
      </c>
      <c r="F13" s="50">
        <f t="shared" si="1"/>
        <v>1</v>
      </c>
      <c r="G13" s="49">
        <f t="shared" si="1"/>
        <v>0</v>
      </c>
      <c r="H13" s="50">
        <f t="shared" si="1"/>
        <v>1</v>
      </c>
      <c r="I13" s="49">
        <f t="shared" si="1"/>
        <v>1</v>
      </c>
      <c r="J13" s="50">
        <f t="shared" si="1"/>
        <v>1</v>
      </c>
      <c r="K13" s="49">
        <f t="shared" si="1"/>
        <v>0</v>
      </c>
      <c r="L13" s="50">
        <f t="shared" si="1"/>
        <v>0</v>
      </c>
      <c r="M13" s="49">
        <f t="shared" si="1"/>
        <v>0</v>
      </c>
      <c r="N13" s="47">
        <f t="shared" si="1"/>
        <v>13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8" t="s">
        <v>53</v>
      </c>
      <c r="B15" s="389"/>
      <c r="C15" s="100">
        <f>C13/N13</f>
        <v>7.6923076923076927E-2</v>
      </c>
      <c r="D15" s="99">
        <f>D13/N13</f>
        <v>0</v>
      </c>
      <c r="E15" s="98">
        <f>E13/N13</f>
        <v>0.61538461538461542</v>
      </c>
      <c r="F15" s="55">
        <f>F13/N13</f>
        <v>7.6923076923076927E-2</v>
      </c>
      <c r="G15" s="98">
        <f>G13/N13</f>
        <v>0</v>
      </c>
      <c r="H15" s="55">
        <f>H13/N13</f>
        <v>7.6923076923076927E-2</v>
      </c>
      <c r="I15" s="98">
        <f>I13/N13</f>
        <v>7.6923076923076927E-2</v>
      </c>
      <c r="J15" s="55">
        <f>J13/N13</f>
        <v>7.6923076923076927E-2</v>
      </c>
      <c r="K15" s="98">
        <f>K13/N13</f>
        <v>0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26" t="s">
        <v>111</v>
      </c>
      <c r="D17" s="327"/>
      <c r="E17" s="327"/>
      <c r="F17" s="327"/>
      <c r="G17" s="327"/>
      <c r="H17" s="327"/>
      <c r="I17" s="327"/>
      <c r="J17" s="328"/>
      <c r="K17" s="328"/>
      <c r="L17" s="31"/>
      <c r="M17" s="31"/>
      <c r="N17" s="239" t="s">
        <v>36</v>
      </c>
    </row>
    <row r="18" spans="1:14" ht="15.75" thickBot="1" x14ac:dyDescent="0.3">
      <c r="A18" s="329" t="s">
        <v>0</v>
      </c>
      <c r="B18" s="331" t="s">
        <v>1</v>
      </c>
      <c r="C18" s="352" t="s">
        <v>2</v>
      </c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31" t="s">
        <v>3</v>
      </c>
    </row>
    <row r="19" spans="1:14" x14ac:dyDescent="0.25">
      <c r="A19" s="353"/>
      <c r="B19" s="355"/>
      <c r="C19" s="374" t="s">
        <v>69</v>
      </c>
      <c r="D19" s="331" t="s">
        <v>4</v>
      </c>
      <c r="E19" s="359" t="s">
        <v>5</v>
      </c>
      <c r="F19" s="377" t="s">
        <v>6</v>
      </c>
      <c r="G19" s="359" t="s">
        <v>7</v>
      </c>
      <c r="H19" s="357" t="s">
        <v>8</v>
      </c>
      <c r="I19" s="359" t="s">
        <v>93</v>
      </c>
      <c r="J19" s="357" t="s">
        <v>9</v>
      </c>
      <c r="K19" s="374" t="s">
        <v>10</v>
      </c>
      <c r="L19" s="331" t="s">
        <v>104</v>
      </c>
      <c r="M19" s="359" t="s">
        <v>11</v>
      </c>
      <c r="N19" s="362"/>
    </row>
    <row r="20" spans="1:14" ht="15.75" thickBot="1" x14ac:dyDescent="0.3">
      <c r="A20" s="354"/>
      <c r="B20" s="356"/>
      <c r="C20" s="376"/>
      <c r="D20" s="354"/>
      <c r="E20" s="354"/>
      <c r="F20" s="378"/>
      <c r="G20" s="354"/>
      <c r="H20" s="358"/>
      <c r="I20" s="354"/>
      <c r="J20" s="358"/>
      <c r="K20" s="376"/>
      <c r="L20" s="354"/>
      <c r="M20" s="354"/>
      <c r="N20" s="356"/>
    </row>
    <row r="21" spans="1:14" x14ac:dyDescent="0.25">
      <c r="A21" s="36">
        <v>1</v>
      </c>
      <c r="B21" s="37" t="s">
        <v>39</v>
      </c>
      <c r="C21" s="86">
        <v>22</v>
      </c>
      <c r="D21" s="171">
        <v>0</v>
      </c>
      <c r="E21" s="85">
        <v>418</v>
      </c>
      <c r="F21" s="93">
        <v>347</v>
      </c>
      <c r="G21" s="85">
        <v>0</v>
      </c>
      <c r="H21" s="93">
        <v>98</v>
      </c>
      <c r="I21" s="85">
        <v>50</v>
      </c>
      <c r="J21" s="93">
        <v>23</v>
      </c>
      <c r="K21" s="85"/>
      <c r="L21" s="93">
        <v>0</v>
      </c>
      <c r="M21" s="85">
        <v>0</v>
      </c>
      <c r="N21" s="171">
        <f t="shared" ref="N21:N28" si="2">SUM(C21:M21)</f>
        <v>958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0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0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79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78">
        <v>0</v>
      </c>
      <c r="G28" s="87">
        <v>0</v>
      </c>
      <c r="H28" s="178">
        <v>0</v>
      </c>
      <c r="I28" s="87">
        <v>0</v>
      </c>
      <c r="J28" s="178">
        <v>0</v>
      </c>
      <c r="K28" s="87">
        <v>0</v>
      </c>
      <c r="L28" s="178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22</v>
      </c>
      <c r="D29" s="47">
        <f t="shared" si="3"/>
        <v>0</v>
      </c>
      <c r="E29" s="101">
        <f t="shared" si="3"/>
        <v>418</v>
      </c>
      <c r="F29" s="47">
        <f t="shared" si="3"/>
        <v>347</v>
      </c>
      <c r="G29" s="101">
        <f t="shared" si="3"/>
        <v>0</v>
      </c>
      <c r="H29" s="47">
        <f t="shared" si="3"/>
        <v>98</v>
      </c>
      <c r="I29" s="101">
        <f t="shared" si="3"/>
        <v>50</v>
      </c>
      <c r="J29" s="47">
        <f t="shared" si="3"/>
        <v>23</v>
      </c>
      <c r="K29" s="101">
        <f t="shared" si="3"/>
        <v>0</v>
      </c>
      <c r="L29" s="47">
        <f t="shared" si="3"/>
        <v>0</v>
      </c>
      <c r="M29" s="101">
        <f t="shared" si="3"/>
        <v>0</v>
      </c>
      <c r="N29" s="47">
        <f t="shared" si="3"/>
        <v>958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8" t="s">
        <v>53</v>
      </c>
      <c r="B31" s="389"/>
      <c r="C31" s="98">
        <f>C29/N29</f>
        <v>2.2964509394572025E-2</v>
      </c>
      <c r="D31" s="99">
        <f>D29/N29</f>
        <v>0</v>
      </c>
      <c r="E31" s="98">
        <f>E29/N29</f>
        <v>0.43632567849686849</v>
      </c>
      <c r="F31" s="99">
        <f>F29/N29</f>
        <v>0.36221294363256784</v>
      </c>
      <c r="G31" s="98">
        <f>G29/N29</f>
        <v>0</v>
      </c>
      <c r="H31" s="99">
        <f>H29/N29</f>
        <v>0.1022964509394572</v>
      </c>
      <c r="I31" s="98">
        <f>I29/N29</f>
        <v>5.2192066805845511E-2</v>
      </c>
      <c r="J31" s="99">
        <f>J29/N29</f>
        <v>2.4008350730688934E-2</v>
      </c>
      <c r="K31" s="98">
        <f>K29/N29</f>
        <v>0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47" t="s">
        <v>112</v>
      </c>
      <c r="D1" s="348"/>
      <c r="E1" s="348"/>
      <c r="F1" s="348"/>
      <c r="G1" s="348"/>
      <c r="H1" s="348"/>
      <c r="I1" s="348"/>
      <c r="J1" s="31"/>
      <c r="K1" s="31"/>
      <c r="L1" s="31"/>
      <c r="M1" s="31"/>
      <c r="N1" s="244" t="s">
        <v>36</v>
      </c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15.75" thickBot="1" x14ac:dyDescent="0.3">
      <c r="A3" s="330"/>
      <c r="B3" s="332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32" t="s">
        <v>104</v>
      </c>
      <c r="M3" s="253" t="s">
        <v>11</v>
      </c>
      <c r="N3" s="336"/>
    </row>
    <row r="4" spans="1:14" x14ac:dyDescent="0.25">
      <c r="A4" s="36">
        <v>1</v>
      </c>
      <c r="B4" s="37" t="s">
        <v>12</v>
      </c>
      <c r="C4" s="205">
        <v>52601</v>
      </c>
      <c r="D4" s="272">
        <v>52892</v>
      </c>
      <c r="E4" s="205">
        <v>17940</v>
      </c>
      <c r="F4" s="93">
        <v>54510</v>
      </c>
      <c r="G4" s="205">
        <v>42890</v>
      </c>
      <c r="H4" s="93">
        <v>81632</v>
      </c>
      <c r="I4" s="205">
        <v>9573</v>
      </c>
      <c r="J4" s="93">
        <v>28094</v>
      </c>
      <c r="K4" s="205">
        <v>22146</v>
      </c>
      <c r="L4" s="93">
        <v>9394</v>
      </c>
      <c r="M4" s="205">
        <v>12030</v>
      </c>
      <c r="N4" s="171">
        <f t="shared" ref="N4:N20" si="0">SUM(C4:M4)</f>
        <v>383702</v>
      </c>
    </row>
    <row r="5" spans="1:14" x14ac:dyDescent="0.25">
      <c r="A5" s="38">
        <v>2</v>
      </c>
      <c r="B5" s="39" t="s">
        <v>13</v>
      </c>
      <c r="C5" s="169">
        <v>1599</v>
      </c>
      <c r="D5" s="67">
        <v>45491</v>
      </c>
      <c r="E5" s="169">
        <v>5236</v>
      </c>
      <c r="F5" s="245">
        <v>5802</v>
      </c>
      <c r="G5" s="169">
        <v>1790</v>
      </c>
      <c r="H5" s="67">
        <v>68882</v>
      </c>
      <c r="I5" s="64">
        <v>0</v>
      </c>
      <c r="J5" s="67">
        <v>2642</v>
      </c>
      <c r="K5" s="64">
        <v>91</v>
      </c>
      <c r="L5" s="71">
        <v>0</v>
      </c>
      <c r="M5" s="64">
        <v>0</v>
      </c>
      <c r="N5" s="73">
        <f t="shared" si="0"/>
        <v>131533</v>
      </c>
    </row>
    <row r="6" spans="1:14" x14ac:dyDescent="0.25">
      <c r="A6" s="38">
        <v>3</v>
      </c>
      <c r="B6" s="39" t="s">
        <v>14</v>
      </c>
      <c r="C6" s="169">
        <v>38602</v>
      </c>
      <c r="D6" s="273">
        <v>87377</v>
      </c>
      <c r="E6" s="169">
        <v>30155</v>
      </c>
      <c r="F6" s="67">
        <v>86050</v>
      </c>
      <c r="G6" s="169">
        <v>28653</v>
      </c>
      <c r="H6" s="67">
        <v>61178</v>
      </c>
      <c r="I6" s="169">
        <v>6993</v>
      </c>
      <c r="J6" s="67">
        <v>28670</v>
      </c>
      <c r="K6" s="169">
        <v>50845</v>
      </c>
      <c r="L6" s="67">
        <v>15569</v>
      </c>
      <c r="M6" s="169">
        <v>14005</v>
      </c>
      <c r="N6" s="73">
        <f>SUM(C6:M6)</f>
        <v>448097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13090</v>
      </c>
      <c r="E8" s="64">
        <v>0</v>
      </c>
      <c r="F8" s="71">
        <v>0</v>
      </c>
      <c r="G8" s="169">
        <v>6261</v>
      </c>
      <c r="H8" s="67">
        <v>5426</v>
      </c>
      <c r="I8" s="64">
        <v>0</v>
      </c>
      <c r="J8" s="71">
        <v>0</v>
      </c>
      <c r="K8" s="64">
        <v>0</v>
      </c>
      <c r="L8" s="71">
        <v>0</v>
      </c>
      <c r="M8" s="64">
        <v>0</v>
      </c>
      <c r="N8" s="73">
        <f t="shared" si="0"/>
        <v>24777</v>
      </c>
    </row>
    <row r="9" spans="1:14" x14ac:dyDescent="0.25">
      <c r="A9" s="38">
        <v>6</v>
      </c>
      <c r="B9" s="39" t="s">
        <v>17</v>
      </c>
      <c r="C9" s="64">
        <v>4</v>
      </c>
      <c r="D9" s="71">
        <v>119</v>
      </c>
      <c r="E9" s="64">
        <v>17</v>
      </c>
      <c r="F9" s="71">
        <v>118</v>
      </c>
      <c r="G9" s="64">
        <v>59</v>
      </c>
      <c r="H9" s="71">
        <v>90</v>
      </c>
      <c r="I9" s="64">
        <v>0</v>
      </c>
      <c r="J9" s="71">
        <v>25</v>
      </c>
      <c r="K9" s="64">
        <v>15</v>
      </c>
      <c r="L9" s="71">
        <v>0</v>
      </c>
      <c r="M9" s="64">
        <v>0</v>
      </c>
      <c r="N9" s="39">
        <f t="shared" si="0"/>
        <v>447</v>
      </c>
    </row>
    <row r="10" spans="1:14" x14ac:dyDescent="0.25">
      <c r="A10" s="38">
        <v>7</v>
      </c>
      <c r="B10" s="39" t="s">
        <v>18</v>
      </c>
      <c r="C10" s="169">
        <v>12010</v>
      </c>
      <c r="D10" s="67">
        <v>14597</v>
      </c>
      <c r="E10" s="169">
        <v>6337</v>
      </c>
      <c r="F10" s="67">
        <v>2907</v>
      </c>
      <c r="G10" s="169">
        <v>3892</v>
      </c>
      <c r="H10" s="67">
        <v>2023</v>
      </c>
      <c r="I10" s="64">
        <v>13</v>
      </c>
      <c r="J10" s="67">
        <v>2963</v>
      </c>
      <c r="K10" s="64">
        <v>462</v>
      </c>
      <c r="L10" s="71">
        <v>73</v>
      </c>
      <c r="M10" s="64">
        <v>412</v>
      </c>
      <c r="N10" s="73">
        <f t="shared" si="0"/>
        <v>45689</v>
      </c>
    </row>
    <row r="11" spans="1:14" x14ac:dyDescent="0.25">
      <c r="A11" s="38">
        <v>8</v>
      </c>
      <c r="B11" s="39" t="s">
        <v>19</v>
      </c>
      <c r="C11" s="246">
        <v>68954</v>
      </c>
      <c r="D11" s="67">
        <v>35037</v>
      </c>
      <c r="E11" s="169">
        <v>93806</v>
      </c>
      <c r="F11" s="67">
        <v>31952</v>
      </c>
      <c r="G11" s="169">
        <v>8456</v>
      </c>
      <c r="H11" s="67">
        <v>74775</v>
      </c>
      <c r="I11" s="169">
        <v>2136</v>
      </c>
      <c r="J11" s="67">
        <v>18408</v>
      </c>
      <c r="K11" s="169">
        <v>17398</v>
      </c>
      <c r="L11" s="67">
        <v>16580</v>
      </c>
      <c r="M11" s="169">
        <v>13938</v>
      </c>
      <c r="N11" s="73">
        <f t="shared" si="0"/>
        <v>381440</v>
      </c>
    </row>
    <row r="12" spans="1:14" x14ac:dyDescent="0.25">
      <c r="A12" s="38">
        <v>9</v>
      </c>
      <c r="B12" s="39" t="s">
        <v>20</v>
      </c>
      <c r="C12" s="246">
        <v>156870</v>
      </c>
      <c r="D12" s="67">
        <v>131005</v>
      </c>
      <c r="E12" s="169">
        <v>26515</v>
      </c>
      <c r="F12" s="67">
        <v>56343</v>
      </c>
      <c r="G12" s="169">
        <v>52991</v>
      </c>
      <c r="H12" s="67">
        <v>42668</v>
      </c>
      <c r="I12" s="64">
        <v>845</v>
      </c>
      <c r="J12" s="67">
        <v>25740</v>
      </c>
      <c r="K12" s="169">
        <v>8435</v>
      </c>
      <c r="L12" s="67">
        <v>32674</v>
      </c>
      <c r="M12" s="169">
        <v>6366</v>
      </c>
      <c r="N12" s="73">
        <f t="shared" si="0"/>
        <v>540452</v>
      </c>
    </row>
    <row r="13" spans="1:14" x14ac:dyDescent="0.25">
      <c r="A13" s="38">
        <v>10</v>
      </c>
      <c r="B13" s="39" t="s">
        <v>21</v>
      </c>
      <c r="C13" s="169">
        <v>164995</v>
      </c>
      <c r="D13" s="67">
        <v>338375</v>
      </c>
      <c r="E13" s="169">
        <v>245975</v>
      </c>
      <c r="F13" s="67">
        <v>253090</v>
      </c>
      <c r="G13" s="169">
        <v>277547</v>
      </c>
      <c r="H13" s="67">
        <v>247051</v>
      </c>
      <c r="I13" s="169">
        <v>171183</v>
      </c>
      <c r="J13" s="67">
        <v>298648</v>
      </c>
      <c r="K13" s="169">
        <v>258930</v>
      </c>
      <c r="L13" s="67">
        <v>193624</v>
      </c>
      <c r="M13" s="169">
        <v>156088</v>
      </c>
      <c r="N13" s="73">
        <f t="shared" si="0"/>
        <v>2605506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3126</v>
      </c>
      <c r="E14" s="64">
        <v>0</v>
      </c>
      <c r="F14" s="67">
        <v>0</v>
      </c>
      <c r="G14" s="169">
        <v>1886</v>
      </c>
      <c r="H14" s="67">
        <v>1732</v>
      </c>
      <c r="I14" s="64">
        <v>0</v>
      </c>
      <c r="J14" s="71">
        <v>0</v>
      </c>
      <c r="K14" s="64">
        <v>186</v>
      </c>
      <c r="L14" s="71">
        <v>0</v>
      </c>
      <c r="M14" s="64">
        <v>0</v>
      </c>
      <c r="N14" s="73">
        <f t="shared" si="0"/>
        <v>6930</v>
      </c>
    </row>
    <row r="15" spans="1:14" x14ac:dyDescent="0.25">
      <c r="A15" s="38">
        <v>12</v>
      </c>
      <c r="B15" s="39" t="s">
        <v>23</v>
      </c>
      <c r="C15" s="64">
        <v>120</v>
      </c>
      <c r="D15" s="71">
        <v>609</v>
      </c>
      <c r="E15" s="64">
        <v>79</v>
      </c>
      <c r="F15" s="71">
        <v>512</v>
      </c>
      <c r="G15" s="64">
        <v>155</v>
      </c>
      <c r="H15" s="71">
        <v>234</v>
      </c>
      <c r="I15" s="64">
        <v>0</v>
      </c>
      <c r="J15" s="71">
        <v>215</v>
      </c>
      <c r="K15" s="64">
        <v>302</v>
      </c>
      <c r="L15" s="71">
        <v>0</v>
      </c>
      <c r="M15" s="64">
        <v>4</v>
      </c>
      <c r="N15" s="73">
        <f t="shared" si="0"/>
        <v>2230</v>
      </c>
    </row>
    <row r="16" spans="1:14" x14ac:dyDescent="0.25">
      <c r="A16" s="38">
        <v>13</v>
      </c>
      <c r="B16" s="39" t="s">
        <v>68</v>
      </c>
      <c r="C16" s="169">
        <v>20491</v>
      </c>
      <c r="D16" s="67">
        <v>27026</v>
      </c>
      <c r="E16" s="169">
        <v>6667</v>
      </c>
      <c r="F16" s="67">
        <v>6230</v>
      </c>
      <c r="G16" s="169">
        <v>6924</v>
      </c>
      <c r="H16" s="67">
        <v>42934</v>
      </c>
      <c r="I16" s="64">
        <v>435</v>
      </c>
      <c r="J16" s="67">
        <v>9720</v>
      </c>
      <c r="K16" s="169">
        <v>7276</v>
      </c>
      <c r="L16" s="67">
        <v>1682</v>
      </c>
      <c r="M16" s="169">
        <v>2977</v>
      </c>
      <c r="N16" s="73">
        <f t="shared" si="0"/>
        <v>132362</v>
      </c>
    </row>
    <row r="17" spans="1:14" x14ac:dyDescent="0.25">
      <c r="A17" s="38">
        <v>14</v>
      </c>
      <c r="B17" s="39" t="s">
        <v>25</v>
      </c>
      <c r="C17" s="64">
        <v>197</v>
      </c>
      <c r="D17" s="67">
        <v>4458</v>
      </c>
      <c r="E17" s="64">
        <v>0</v>
      </c>
      <c r="F17" s="71">
        <v>24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71">
        <v>0</v>
      </c>
      <c r="M17" s="64">
        <v>0</v>
      </c>
      <c r="N17" s="73">
        <f t="shared" si="0"/>
        <v>4679</v>
      </c>
    </row>
    <row r="18" spans="1:14" x14ac:dyDescent="0.25">
      <c r="A18" s="38">
        <v>15</v>
      </c>
      <c r="B18" s="39" t="s">
        <v>26</v>
      </c>
      <c r="C18" s="64">
        <v>6</v>
      </c>
      <c r="D18" s="71">
        <v>0</v>
      </c>
      <c r="E18" s="64">
        <v>52</v>
      </c>
      <c r="F18" s="67">
        <v>3680</v>
      </c>
      <c r="G18" s="64">
        <v>371</v>
      </c>
      <c r="H18" s="71">
        <v>0</v>
      </c>
      <c r="I18" s="64">
        <v>0</v>
      </c>
      <c r="J18" s="71">
        <v>0</v>
      </c>
      <c r="K18" s="64">
        <v>43</v>
      </c>
      <c r="L18" s="71">
        <v>0</v>
      </c>
      <c r="M18" s="64">
        <v>0</v>
      </c>
      <c r="N18" s="73">
        <f t="shared" si="0"/>
        <v>4152</v>
      </c>
    </row>
    <row r="19" spans="1:14" x14ac:dyDescent="0.25">
      <c r="A19" s="38">
        <v>16</v>
      </c>
      <c r="B19" s="39" t="s">
        <v>27</v>
      </c>
      <c r="C19" s="169">
        <v>4582</v>
      </c>
      <c r="D19" s="67">
        <v>35542</v>
      </c>
      <c r="E19" s="64">
        <v>438</v>
      </c>
      <c r="F19" s="67">
        <v>1669</v>
      </c>
      <c r="G19" s="64">
        <v>0</v>
      </c>
      <c r="H19" s="71">
        <v>205</v>
      </c>
      <c r="I19" s="64">
        <v>0</v>
      </c>
      <c r="J19" s="67">
        <v>4752</v>
      </c>
      <c r="K19" s="64">
        <v>0</v>
      </c>
      <c r="L19" s="71">
        <v>0</v>
      </c>
      <c r="M19" s="169">
        <v>88</v>
      </c>
      <c r="N19" s="73">
        <f t="shared" si="0"/>
        <v>47276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4</v>
      </c>
      <c r="N20" s="39">
        <f t="shared" si="0"/>
        <v>4</v>
      </c>
    </row>
    <row r="21" spans="1:14" ht="15.75" thickBot="1" x14ac:dyDescent="0.3">
      <c r="A21" s="41">
        <v>18</v>
      </c>
      <c r="B21" s="42" t="s">
        <v>29</v>
      </c>
      <c r="C21" s="170">
        <v>6374</v>
      </c>
      <c r="D21" s="168">
        <v>17994</v>
      </c>
      <c r="E21" s="170">
        <v>6665</v>
      </c>
      <c r="F21" s="168">
        <v>19660</v>
      </c>
      <c r="G21" s="170">
        <v>9453</v>
      </c>
      <c r="H21" s="168">
        <v>16960</v>
      </c>
      <c r="I21" s="170">
        <v>3817</v>
      </c>
      <c r="J21" s="168">
        <v>10181</v>
      </c>
      <c r="K21" s="170">
        <v>8930</v>
      </c>
      <c r="L21" s="168">
        <v>3770</v>
      </c>
      <c r="M21" s="170">
        <v>4876</v>
      </c>
      <c r="N21" s="172">
        <f>SUM(C21:M21)</f>
        <v>108680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527405</v>
      </c>
      <c r="D22" s="143">
        <f t="shared" si="1"/>
        <v>806738</v>
      </c>
      <c r="E22" s="65">
        <f t="shared" si="1"/>
        <v>439882</v>
      </c>
      <c r="F22" s="50">
        <f>SUM(F4:F21)</f>
        <v>522547</v>
      </c>
      <c r="G22" s="65">
        <f>SUM(G4:G21)</f>
        <v>441328</v>
      </c>
      <c r="H22" s="50">
        <f t="shared" si="1"/>
        <v>645790</v>
      </c>
      <c r="I22" s="65">
        <f t="shared" si="1"/>
        <v>194995</v>
      </c>
      <c r="J22" s="50">
        <f t="shared" si="1"/>
        <v>430058</v>
      </c>
      <c r="K22" s="65">
        <f>SUM(K4:K21)</f>
        <v>375059</v>
      </c>
      <c r="L22" s="50">
        <f t="shared" si="1"/>
        <v>273366</v>
      </c>
      <c r="M22" s="97">
        <f>SUM(M4:M21)</f>
        <v>210788</v>
      </c>
      <c r="N22" s="47">
        <f>SUM(C22:M22)</f>
        <v>4867956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37" t="s">
        <v>53</v>
      </c>
      <c r="B24" s="338"/>
      <c r="C24" s="74">
        <f>C22/N22</f>
        <v>0.10834218715206136</v>
      </c>
      <c r="D24" s="81">
        <f>D22/N22</f>
        <v>0.1657241766359433</v>
      </c>
      <c r="E24" s="56">
        <f>E22/N22</f>
        <v>9.0362772383316525E-2</v>
      </c>
      <c r="F24" s="75">
        <f>F22/N22</f>
        <v>0.10734423236364503</v>
      </c>
      <c r="G24" s="56">
        <f>G22/N22</f>
        <v>9.065981697451661E-2</v>
      </c>
      <c r="H24" s="81">
        <f>H22/N22</f>
        <v>0.13266142915014023</v>
      </c>
      <c r="I24" s="82">
        <f>I22/N22</f>
        <v>4.0056853430885574E-2</v>
      </c>
      <c r="J24" s="81">
        <f>J22/N22</f>
        <v>8.834467690340668E-2</v>
      </c>
      <c r="K24" s="56">
        <f>K22/N22</f>
        <v>7.7046505761350345E-2</v>
      </c>
      <c r="L24" s="81">
        <f>L22/N22</f>
        <v>5.6156218338867483E-2</v>
      </c>
      <c r="M24" s="83">
        <f>M22/N22</f>
        <v>4.3301130905866854E-2</v>
      </c>
      <c r="N24" s="242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6" t="s">
        <v>4</v>
      </c>
      <c r="H27" s="317"/>
      <c r="I27" s="1"/>
      <c r="J27" s="110"/>
      <c r="K27" s="296" t="s">
        <v>33</v>
      </c>
      <c r="L27" s="297"/>
      <c r="M27" s="161">
        <f>N22</f>
        <v>4867956</v>
      </c>
      <c r="N27" s="162">
        <f>M27/M29</f>
        <v>0.84850272253657899</v>
      </c>
    </row>
    <row r="28" spans="1:14" ht="15.75" thickBot="1" x14ac:dyDescent="0.3">
      <c r="A28" s="26">
        <v>19</v>
      </c>
      <c r="B28" s="185" t="s">
        <v>34</v>
      </c>
      <c r="C28" s="160">
        <v>341062</v>
      </c>
      <c r="D28" s="59">
        <v>286666</v>
      </c>
      <c r="E28" s="160">
        <v>167731</v>
      </c>
      <c r="F28" s="59">
        <v>54656</v>
      </c>
      <c r="G28" s="160">
        <v>19042</v>
      </c>
      <c r="H28" s="59">
        <f>SUM(C28:G28)</f>
        <v>869157</v>
      </c>
      <c r="I28" s="1"/>
      <c r="J28" s="110"/>
      <c r="K28" s="296" t="s">
        <v>34</v>
      </c>
      <c r="L28" s="297"/>
      <c r="M28" s="240">
        <f>H28</f>
        <v>869157</v>
      </c>
      <c r="N28" s="163">
        <f>M28/M29</f>
        <v>0.15149727746342107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6" t="s">
        <v>3</v>
      </c>
      <c r="L29" s="297"/>
      <c r="M29" s="164">
        <f>M27+M28</f>
        <v>5737113</v>
      </c>
      <c r="N29" s="165">
        <f>M29/M29</f>
        <v>1</v>
      </c>
    </row>
    <row r="30" spans="1:14" ht="15.75" thickBot="1" x14ac:dyDescent="0.3">
      <c r="A30" s="300" t="s">
        <v>53</v>
      </c>
      <c r="B30" s="301"/>
      <c r="C30" s="27">
        <f>C28/H28</f>
        <v>0.39240551476890828</v>
      </c>
      <c r="D30" s="111">
        <f>D28/H28</f>
        <v>0.32982073434373765</v>
      </c>
      <c r="E30" s="27">
        <f>E28/H28</f>
        <v>0.19298124504548661</v>
      </c>
      <c r="F30" s="111">
        <f>F28/H28</f>
        <v>6.2883920856646153E-2</v>
      </c>
      <c r="G30" s="27">
        <f>G28/H28</f>
        <v>2.1908584985221313E-2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0" t="s">
        <v>113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  <c r="M2" s="1"/>
      <c r="N2" s="1"/>
    </row>
    <row r="3" spans="1:14" ht="15.75" thickBot="1" x14ac:dyDescent="0.3">
      <c r="A3" s="31"/>
      <c r="B3" s="326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1"/>
      <c r="N3" s="239" t="s">
        <v>91</v>
      </c>
    </row>
    <row r="4" spans="1:14" ht="15.75" thickBot="1" x14ac:dyDescent="0.3">
      <c r="A4" s="329" t="s">
        <v>0</v>
      </c>
      <c r="B4" s="397" t="s">
        <v>89</v>
      </c>
      <c r="C4" s="352" t="s">
        <v>2</v>
      </c>
      <c r="D4" s="352"/>
      <c r="E4" s="352"/>
      <c r="F4" s="352"/>
      <c r="G4" s="352"/>
      <c r="H4" s="352"/>
      <c r="I4" s="352"/>
      <c r="J4" s="352"/>
      <c r="K4" s="352"/>
      <c r="L4" s="352"/>
      <c r="M4" s="399"/>
      <c r="N4" s="412" t="s">
        <v>3</v>
      </c>
    </row>
    <row r="5" spans="1:14" ht="15.75" thickBot="1" x14ac:dyDescent="0.3">
      <c r="A5" s="330"/>
      <c r="B5" s="398"/>
      <c r="C5" s="158" t="s">
        <v>69</v>
      </c>
      <c r="D5" s="157" t="s">
        <v>4</v>
      </c>
      <c r="E5" s="156" t="s">
        <v>5</v>
      </c>
      <c r="F5" s="157" t="s">
        <v>6</v>
      </c>
      <c r="G5" s="156" t="s">
        <v>7</v>
      </c>
      <c r="H5" s="157" t="s">
        <v>8</v>
      </c>
      <c r="I5" s="156" t="s">
        <v>93</v>
      </c>
      <c r="J5" s="157" t="s">
        <v>9</v>
      </c>
      <c r="K5" s="159" t="s">
        <v>10</v>
      </c>
      <c r="L5" s="157" t="s">
        <v>104</v>
      </c>
      <c r="M5" s="155" t="s">
        <v>11</v>
      </c>
      <c r="N5" s="413"/>
    </row>
    <row r="6" spans="1:14" ht="37.5" customHeight="1" x14ac:dyDescent="0.25">
      <c r="A6" s="36">
        <v>1</v>
      </c>
      <c r="B6" s="84" t="s">
        <v>59</v>
      </c>
      <c r="C6" s="92">
        <v>167888</v>
      </c>
      <c r="D6" s="93">
        <v>459489</v>
      </c>
      <c r="E6" s="85">
        <v>174258</v>
      </c>
      <c r="F6" s="93">
        <v>270799</v>
      </c>
      <c r="G6" s="85">
        <v>201855</v>
      </c>
      <c r="H6" s="93">
        <v>259801</v>
      </c>
      <c r="I6" s="85">
        <v>154365</v>
      </c>
      <c r="J6" s="93">
        <v>243318</v>
      </c>
      <c r="K6" s="102">
        <v>245743</v>
      </c>
      <c r="L6" s="93">
        <v>153199</v>
      </c>
      <c r="M6" s="94">
        <v>114498</v>
      </c>
      <c r="N6" s="127">
        <f>SUM(C6:M6)</f>
        <v>2445213</v>
      </c>
    </row>
    <row r="7" spans="1:14" ht="37.5" customHeight="1" thickBot="1" x14ac:dyDescent="0.3">
      <c r="A7" s="112">
        <v>2</v>
      </c>
      <c r="B7" s="113" t="s">
        <v>60</v>
      </c>
      <c r="C7" s="114">
        <v>148275</v>
      </c>
      <c r="D7" s="115">
        <v>223783</v>
      </c>
      <c r="E7" s="116">
        <v>146652</v>
      </c>
      <c r="F7" s="115">
        <v>128920</v>
      </c>
      <c r="G7" s="116">
        <v>200448</v>
      </c>
      <c r="H7" s="115">
        <v>150292</v>
      </c>
      <c r="I7" s="116">
        <v>102596</v>
      </c>
      <c r="J7" s="115">
        <v>98054</v>
      </c>
      <c r="K7" s="116">
        <v>178979</v>
      </c>
      <c r="L7" s="115">
        <v>128137</v>
      </c>
      <c r="M7" s="117">
        <v>92098</v>
      </c>
      <c r="N7" s="128">
        <f>SUM(C7:M7)</f>
        <v>1598234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9" t="s">
        <v>0</v>
      </c>
      <c r="B10" s="397" t="s">
        <v>89</v>
      </c>
      <c r="C10" s="402" t="s">
        <v>90</v>
      </c>
      <c r="D10" s="403"/>
      <c r="E10" s="403"/>
      <c r="F10" s="403"/>
      <c r="G10" s="320"/>
      <c r="H10" s="400" t="s">
        <v>3</v>
      </c>
      <c r="I10" s="1"/>
      <c r="J10" s="406" t="s">
        <v>81</v>
      </c>
      <c r="K10" s="407"/>
      <c r="L10" s="404" t="s">
        <v>2</v>
      </c>
      <c r="M10" s="410" t="s">
        <v>90</v>
      </c>
      <c r="N10" s="404" t="s">
        <v>3</v>
      </c>
    </row>
    <row r="11" spans="1:14" ht="15.75" thickBot="1" x14ac:dyDescent="0.3">
      <c r="A11" s="330"/>
      <c r="B11" s="398"/>
      <c r="C11" s="267" t="s">
        <v>11</v>
      </c>
      <c r="D11" s="268" t="s">
        <v>32</v>
      </c>
      <c r="E11" s="269" t="s">
        <v>7</v>
      </c>
      <c r="F11" s="270" t="s">
        <v>9</v>
      </c>
      <c r="G11" s="156" t="s">
        <v>4</v>
      </c>
      <c r="H11" s="401"/>
      <c r="I11" s="1"/>
      <c r="J11" s="408"/>
      <c r="K11" s="409"/>
      <c r="L11" s="405"/>
      <c r="M11" s="411"/>
      <c r="N11" s="405"/>
    </row>
    <row r="12" spans="1:14" ht="37.5" customHeight="1" thickBot="1" x14ac:dyDescent="0.3">
      <c r="A12" s="129">
        <v>1</v>
      </c>
      <c r="B12" s="84" t="s">
        <v>59</v>
      </c>
      <c r="C12" s="130">
        <v>6156</v>
      </c>
      <c r="D12" s="131">
        <v>38089</v>
      </c>
      <c r="E12" s="132">
        <v>2581</v>
      </c>
      <c r="F12" s="131">
        <v>312</v>
      </c>
      <c r="G12" s="133">
        <v>0</v>
      </c>
      <c r="H12" s="274">
        <f>SUM(C12:G12)</f>
        <v>47138</v>
      </c>
      <c r="I12" s="1"/>
      <c r="J12" s="393" t="s">
        <v>59</v>
      </c>
      <c r="K12" s="394"/>
      <c r="L12" s="138">
        <f>N6</f>
        <v>2445213</v>
      </c>
      <c r="M12" s="152">
        <f>H12</f>
        <v>47138</v>
      </c>
      <c r="N12" s="153">
        <f>SUM(L12:M12)</f>
        <v>2492351</v>
      </c>
    </row>
    <row r="13" spans="1:14" ht="37.5" customHeight="1" thickBot="1" x14ac:dyDescent="0.3">
      <c r="A13" s="112">
        <v>2</v>
      </c>
      <c r="B13" s="113" t="s">
        <v>60</v>
      </c>
      <c r="C13" s="134">
        <v>3914</v>
      </c>
      <c r="D13" s="135">
        <v>29056</v>
      </c>
      <c r="E13" s="136">
        <v>7685</v>
      </c>
      <c r="F13" s="135">
        <v>18</v>
      </c>
      <c r="G13" s="137">
        <v>0</v>
      </c>
      <c r="H13" s="128">
        <f>SUM(C13:G13)</f>
        <v>40673</v>
      </c>
      <c r="I13" s="1"/>
      <c r="J13" s="395" t="s">
        <v>60</v>
      </c>
      <c r="K13" s="396"/>
      <c r="L13" s="139">
        <f>N7</f>
        <v>1598234</v>
      </c>
      <c r="M13" s="152">
        <f>H13</f>
        <v>40673</v>
      </c>
      <c r="N13" s="154">
        <f>SUM(L13:M13)</f>
        <v>1638907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3"/>
      <c r="B1" s="173"/>
      <c r="C1" s="247" t="s">
        <v>114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 thickBot="1" x14ac:dyDescent="0.3">
      <c r="A2" s="105"/>
      <c r="B2" s="106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89" t="s">
        <v>93</v>
      </c>
      <c r="I2" s="89" t="s">
        <v>9</v>
      </c>
      <c r="J2" s="90" t="s">
        <v>10</v>
      </c>
      <c r="K2" s="89" t="s">
        <v>104</v>
      </c>
      <c r="L2" s="88" t="s">
        <v>11</v>
      </c>
      <c r="M2" s="89" t="s">
        <v>3</v>
      </c>
    </row>
    <row r="3" spans="1:13" x14ac:dyDescent="0.25">
      <c r="A3" s="180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1" t="s">
        <v>76</v>
      </c>
      <c r="B4" s="224">
        <v>9083</v>
      </c>
      <c r="C4" s="224">
        <v>101812</v>
      </c>
      <c r="D4" s="225">
        <v>61804</v>
      </c>
      <c r="E4" s="224">
        <v>67417</v>
      </c>
      <c r="F4" s="225">
        <v>53931</v>
      </c>
      <c r="G4" s="224">
        <v>106148</v>
      </c>
      <c r="H4" s="181">
        <v>621</v>
      </c>
      <c r="I4" s="224">
        <v>43384</v>
      </c>
      <c r="J4" s="224">
        <v>70457</v>
      </c>
      <c r="K4" s="224">
        <v>42364</v>
      </c>
      <c r="L4" s="225">
        <v>48297</v>
      </c>
      <c r="M4" s="224">
        <f>SUM(B4:L4)</f>
        <v>605318</v>
      </c>
    </row>
    <row r="5" spans="1:13" x14ac:dyDescent="0.25">
      <c r="A5" s="181" t="s">
        <v>77</v>
      </c>
      <c r="B5" s="224">
        <v>126606</v>
      </c>
      <c r="C5" s="224">
        <v>804169</v>
      </c>
      <c r="D5" s="225">
        <v>305253</v>
      </c>
      <c r="E5" s="224">
        <v>421629</v>
      </c>
      <c r="F5" s="225">
        <v>277583</v>
      </c>
      <c r="G5" s="224">
        <v>612904</v>
      </c>
      <c r="H5" s="224">
        <v>6353</v>
      </c>
      <c r="I5" s="224">
        <v>219194</v>
      </c>
      <c r="J5" s="224">
        <v>355439</v>
      </c>
      <c r="K5" s="224">
        <v>242230</v>
      </c>
      <c r="L5" s="225">
        <v>199416</v>
      </c>
      <c r="M5" s="250">
        <f>SUM(B5:L5)</f>
        <v>3570776</v>
      </c>
    </row>
    <row r="6" spans="1:13" x14ac:dyDescent="0.25">
      <c r="A6" s="181" t="s">
        <v>58</v>
      </c>
      <c r="B6" s="181">
        <v>0</v>
      </c>
      <c r="C6" s="181">
        <v>0</v>
      </c>
      <c r="D6" s="226">
        <v>0</v>
      </c>
      <c r="E6" s="181">
        <v>0</v>
      </c>
      <c r="F6" s="226">
        <v>0</v>
      </c>
      <c r="G6" s="181">
        <v>0</v>
      </c>
      <c r="H6" s="181">
        <v>0</v>
      </c>
      <c r="I6" s="181">
        <v>0</v>
      </c>
      <c r="J6" s="226">
        <v>0</v>
      </c>
      <c r="K6" s="181">
        <v>0</v>
      </c>
      <c r="L6" s="226">
        <v>0</v>
      </c>
      <c r="M6" s="181">
        <f>SUM(B6:L6)</f>
        <v>0</v>
      </c>
    </row>
    <row r="7" spans="1:13" x14ac:dyDescent="0.25">
      <c r="A7" s="180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1" t="s">
        <v>76</v>
      </c>
      <c r="B8" s="224">
        <v>14400</v>
      </c>
      <c r="C8" s="224">
        <v>47343</v>
      </c>
      <c r="D8" s="225">
        <v>29190</v>
      </c>
      <c r="E8" s="224">
        <v>19845</v>
      </c>
      <c r="F8" s="225">
        <v>24002</v>
      </c>
      <c r="G8" s="224">
        <v>26778</v>
      </c>
      <c r="H8" s="224">
        <v>21079</v>
      </c>
      <c r="I8" s="224">
        <v>20206</v>
      </c>
      <c r="J8" s="224">
        <v>21188</v>
      </c>
      <c r="K8" s="224">
        <v>14894</v>
      </c>
      <c r="L8" s="225">
        <v>22211</v>
      </c>
      <c r="M8" s="224">
        <f>SUM(B8:L8)</f>
        <v>261136</v>
      </c>
    </row>
    <row r="9" spans="1:13" x14ac:dyDescent="0.25">
      <c r="A9" s="181" t="s">
        <v>77</v>
      </c>
      <c r="B9" s="224">
        <v>187773</v>
      </c>
      <c r="C9" s="224">
        <v>264671</v>
      </c>
      <c r="D9" s="225">
        <v>303732</v>
      </c>
      <c r="E9" s="224">
        <v>102469</v>
      </c>
      <c r="F9" s="225">
        <v>150159</v>
      </c>
      <c r="G9" s="224">
        <v>166946</v>
      </c>
      <c r="H9" s="224">
        <v>107926</v>
      </c>
      <c r="I9" s="224">
        <v>140486</v>
      </c>
      <c r="J9" s="224">
        <v>113681</v>
      </c>
      <c r="K9" s="224">
        <v>112093</v>
      </c>
      <c r="L9" s="225">
        <v>106905</v>
      </c>
      <c r="M9" s="250">
        <f>SUM(B9:L9)</f>
        <v>1756841</v>
      </c>
    </row>
    <row r="10" spans="1:13" x14ac:dyDescent="0.25">
      <c r="A10" s="181" t="s">
        <v>58</v>
      </c>
      <c r="B10" s="224">
        <v>39338</v>
      </c>
      <c r="C10" s="224">
        <v>59992</v>
      </c>
      <c r="D10" s="225">
        <v>79099</v>
      </c>
      <c r="E10" s="224">
        <v>18875</v>
      </c>
      <c r="F10" s="225">
        <v>35366</v>
      </c>
      <c r="G10" s="224">
        <v>39348</v>
      </c>
      <c r="H10" s="224">
        <v>39109</v>
      </c>
      <c r="I10" s="224">
        <v>43535</v>
      </c>
      <c r="J10" s="224">
        <v>30198</v>
      </c>
      <c r="K10" s="224">
        <v>14788</v>
      </c>
      <c r="L10" s="225">
        <v>27761</v>
      </c>
      <c r="M10" s="224">
        <f>SUM(B10:L10)</f>
        <v>427409</v>
      </c>
    </row>
    <row r="11" spans="1:13" x14ac:dyDescent="0.25">
      <c r="A11" s="180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1" t="s">
        <v>76</v>
      </c>
      <c r="B12" s="224">
        <v>39554</v>
      </c>
      <c r="C12" s="224">
        <v>0</v>
      </c>
      <c r="D12" s="226">
        <v>0</v>
      </c>
      <c r="E12" s="224">
        <v>1705</v>
      </c>
      <c r="F12" s="226">
        <v>0</v>
      </c>
      <c r="G12" s="181">
        <v>0</v>
      </c>
      <c r="H12" s="181">
        <v>0</v>
      </c>
      <c r="I12" s="224">
        <v>24438</v>
      </c>
      <c r="J12" s="224">
        <v>1950</v>
      </c>
      <c r="K12" s="181">
        <v>0</v>
      </c>
      <c r="L12" s="226">
        <v>0</v>
      </c>
      <c r="M12" s="224">
        <f>SUM(B12:L12)</f>
        <v>67647</v>
      </c>
    </row>
    <row r="13" spans="1:13" x14ac:dyDescent="0.25">
      <c r="A13" s="181" t="s">
        <v>77</v>
      </c>
      <c r="B13" s="224">
        <v>442132</v>
      </c>
      <c r="C13" s="224">
        <v>0</v>
      </c>
      <c r="D13" s="225">
        <v>0</v>
      </c>
      <c r="E13" s="224">
        <v>10167</v>
      </c>
      <c r="F13" s="225">
        <v>0</v>
      </c>
      <c r="G13" s="181">
        <v>0</v>
      </c>
      <c r="H13" s="181">
        <v>0</v>
      </c>
      <c r="I13" s="224">
        <v>104883</v>
      </c>
      <c r="J13" s="224">
        <v>8498</v>
      </c>
      <c r="K13" s="181">
        <v>0</v>
      </c>
      <c r="L13" s="226">
        <v>0</v>
      </c>
      <c r="M13" s="250">
        <f>SUM(B13:L13)</f>
        <v>565680</v>
      </c>
    </row>
    <row r="14" spans="1:13" x14ac:dyDescent="0.25">
      <c r="A14" s="181" t="s">
        <v>58</v>
      </c>
      <c r="B14" s="224">
        <v>77856</v>
      </c>
      <c r="C14" s="224">
        <v>0</v>
      </c>
      <c r="D14" s="225">
        <v>0</v>
      </c>
      <c r="E14" s="224">
        <v>1793</v>
      </c>
      <c r="F14" s="226">
        <v>0</v>
      </c>
      <c r="G14" s="181">
        <v>0</v>
      </c>
      <c r="H14" s="181">
        <v>0</v>
      </c>
      <c r="I14" s="224">
        <v>30433</v>
      </c>
      <c r="J14" s="224">
        <v>3446</v>
      </c>
      <c r="K14" s="181">
        <v>0</v>
      </c>
      <c r="L14" s="226">
        <v>0</v>
      </c>
      <c r="M14" s="224">
        <f>SUM(B14:L14)</f>
        <v>113528</v>
      </c>
    </row>
    <row r="15" spans="1:13" x14ac:dyDescent="0.25">
      <c r="A15" s="180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1" t="s">
        <v>76</v>
      </c>
      <c r="B16" s="224">
        <v>5089</v>
      </c>
      <c r="C16" s="224">
        <v>6555</v>
      </c>
      <c r="D16" s="225">
        <v>1562</v>
      </c>
      <c r="E16" s="224">
        <v>10292</v>
      </c>
      <c r="F16" s="225">
        <v>1825</v>
      </c>
      <c r="G16" s="224">
        <v>25806</v>
      </c>
      <c r="H16" s="224">
        <v>6845</v>
      </c>
      <c r="I16" s="224">
        <v>8234</v>
      </c>
      <c r="J16" s="225">
        <v>2338</v>
      </c>
      <c r="K16" s="224">
        <v>4885</v>
      </c>
      <c r="L16" s="225">
        <v>3212</v>
      </c>
      <c r="M16" s="224">
        <f>SUM(B16:L16)</f>
        <v>76643</v>
      </c>
    </row>
    <row r="17" spans="1:13" x14ac:dyDescent="0.25">
      <c r="A17" s="181" t="s">
        <v>77</v>
      </c>
      <c r="B17" s="224">
        <v>1787</v>
      </c>
      <c r="C17" s="224">
        <v>2262</v>
      </c>
      <c r="D17" s="225">
        <v>512</v>
      </c>
      <c r="E17" s="224">
        <v>4624</v>
      </c>
      <c r="F17" s="225">
        <v>685</v>
      </c>
      <c r="G17" s="224">
        <v>9186</v>
      </c>
      <c r="H17" s="224">
        <v>1793</v>
      </c>
      <c r="I17" s="224">
        <v>2426</v>
      </c>
      <c r="J17" s="225">
        <v>1108</v>
      </c>
      <c r="K17" s="224">
        <v>1335</v>
      </c>
      <c r="L17" s="225">
        <v>1160</v>
      </c>
      <c r="M17" s="250">
        <f>SUM(B17:L17)</f>
        <v>26878</v>
      </c>
    </row>
    <row r="18" spans="1:13" x14ac:dyDescent="0.25">
      <c r="A18" s="181" t="s">
        <v>58</v>
      </c>
      <c r="B18" s="224">
        <v>426</v>
      </c>
      <c r="C18" s="181">
        <v>408</v>
      </c>
      <c r="D18" s="226">
        <v>164</v>
      </c>
      <c r="E18" s="224">
        <v>1156</v>
      </c>
      <c r="F18" s="226">
        <v>151</v>
      </c>
      <c r="G18" s="224">
        <v>2555</v>
      </c>
      <c r="H18" s="181">
        <v>639</v>
      </c>
      <c r="I18" s="181">
        <v>0</v>
      </c>
      <c r="J18" s="226">
        <v>213</v>
      </c>
      <c r="K18" s="181">
        <v>396</v>
      </c>
      <c r="L18" s="226">
        <v>333</v>
      </c>
      <c r="M18" s="224">
        <f>SUM(B18:L18)</f>
        <v>6441</v>
      </c>
    </row>
    <row r="19" spans="1:13" x14ac:dyDescent="0.25">
      <c r="A19" s="180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1" t="s">
        <v>76</v>
      </c>
      <c r="B20" s="181">
        <v>0</v>
      </c>
      <c r="C20" s="181">
        <v>0</v>
      </c>
      <c r="D20" s="226">
        <v>724</v>
      </c>
      <c r="E20" s="181">
        <v>0</v>
      </c>
      <c r="F20" s="226">
        <v>0</v>
      </c>
      <c r="G20" s="181">
        <v>0</v>
      </c>
      <c r="H20" s="181">
        <v>0</v>
      </c>
      <c r="I20" s="181">
        <v>0</v>
      </c>
      <c r="J20" s="226">
        <v>0</v>
      </c>
      <c r="K20" s="224">
        <v>0</v>
      </c>
      <c r="L20" s="226">
        <v>0</v>
      </c>
      <c r="M20" s="181">
        <f>SUM(B20:L20)</f>
        <v>724</v>
      </c>
    </row>
    <row r="21" spans="1:13" x14ac:dyDescent="0.25">
      <c r="A21" s="181" t="s">
        <v>77</v>
      </c>
      <c r="B21" s="181">
        <v>0</v>
      </c>
      <c r="C21" s="181">
        <v>0</v>
      </c>
      <c r="D21" s="225">
        <v>7615</v>
      </c>
      <c r="E21" s="181">
        <v>0</v>
      </c>
      <c r="F21" s="226">
        <v>0</v>
      </c>
      <c r="G21" s="181">
        <v>0</v>
      </c>
      <c r="H21" s="181">
        <v>0</v>
      </c>
      <c r="I21" s="181">
        <v>0</v>
      </c>
      <c r="J21" s="226">
        <v>0</v>
      </c>
      <c r="K21" s="181">
        <v>0</v>
      </c>
      <c r="L21" s="226">
        <v>0</v>
      </c>
      <c r="M21" s="250">
        <f>SUM(B21:L21)</f>
        <v>7615</v>
      </c>
    </row>
    <row r="22" spans="1:13" ht="12.75" customHeight="1" x14ac:dyDescent="0.25">
      <c r="A22" s="181" t="s">
        <v>58</v>
      </c>
      <c r="B22" s="181">
        <v>0</v>
      </c>
      <c r="C22" s="181">
        <v>0</v>
      </c>
      <c r="D22" s="225">
        <v>1137</v>
      </c>
      <c r="E22" s="181">
        <v>0</v>
      </c>
      <c r="F22" s="226">
        <v>0</v>
      </c>
      <c r="G22" s="181">
        <v>0</v>
      </c>
      <c r="H22" s="181">
        <v>0</v>
      </c>
      <c r="I22" s="181">
        <v>0</v>
      </c>
      <c r="J22" s="226">
        <v>0</v>
      </c>
      <c r="K22" s="181">
        <v>0</v>
      </c>
      <c r="L22" s="226">
        <v>0</v>
      </c>
      <c r="M22" s="224">
        <f>SUM(B22:L22)</f>
        <v>1137</v>
      </c>
    </row>
    <row r="23" spans="1:13" x14ac:dyDescent="0.25">
      <c r="A23" s="180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1" t="s">
        <v>76</v>
      </c>
      <c r="B24" s="224">
        <v>50</v>
      </c>
      <c r="C24" s="224">
        <v>11</v>
      </c>
      <c r="D24" s="226">
        <v>0</v>
      </c>
      <c r="E24" s="224">
        <v>40057</v>
      </c>
      <c r="F24" s="226">
        <v>29</v>
      </c>
      <c r="G24" s="181">
        <v>0</v>
      </c>
      <c r="H24" s="181">
        <v>0</v>
      </c>
      <c r="I24" s="224">
        <v>785</v>
      </c>
      <c r="J24" s="226">
        <v>268</v>
      </c>
      <c r="K24" s="181">
        <v>293</v>
      </c>
      <c r="L24" s="225">
        <v>44877</v>
      </c>
      <c r="M24" s="224">
        <f>SUM(B24:L24)</f>
        <v>86370</v>
      </c>
    </row>
    <row r="25" spans="1:13" x14ac:dyDescent="0.25">
      <c r="A25" s="181" t="s">
        <v>77</v>
      </c>
      <c r="B25" s="224">
        <v>9051</v>
      </c>
      <c r="C25" s="224">
        <v>9</v>
      </c>
      <c r="D25" s="226">
        <v>0</v>
      </c>
      <c r="E25" s="224">
        <v>28745</v>
      </c>
      <c r="F25" s="226">
        <v>272</v>
      </c>
      <c r="G25" s="181">
        <v>0</v>
      </c>
      <c r="H25" s="224">
        <v>0</v>
      </c>
      <c r="I25" s="224">
        <v>6012</v>
      </c>
      <c r="J25" s="225">
        <v>2626</v>
      </c>
      <c r="K25" s="181">
        <v>508</v>
      </c>
      <c r="L25" s="225">
        <v>32669</v>
      </c>
      <c r="M25" s="250">
        <f>SUM(B25:L25)</f>
        <v>79892</v>
      </c>
    </row>
    <row r="26" spans="1:13" x14ac:dyDescent="0.25">
      <c r="A26" s="181" t="s">
        <v>58</v>
      </c>
      <c r="B26" s="224">
        <v>590</v>
      </c>
      <c r="C26" s="181">
        <v>2</v>
      </c>
      <c r="D26" s="226">
        <v>0</v>
      </c>
      <c r="E26" s="224">
        <v>6289</v>
      </c>
      <c r="F26" s="226">
        <v>0</v>
      </c>
      <c r="G26" s="181">
        <v>0</v>
      </c>
      <c r="H26" s="181">
        <v>0</v>
      </c>
      <c r="I26" s="224">
        <v>0</v>
      </c>
      <c r="J26" s="226">
        <v>0</v>
      </c>
      <c r="K26" s="181">
        <v>0</v>
      </c>
      <c r="L26" s="225">
        <v>12287</v>
      </c>
      <c r="M26" s="224">
        <f>SUM(B26:L26)</f>
        <v>19168</v>
      </c>
    </row>
    <row r="27" spans="1:13" x14ac:dyDescent="0.25">
      <c r="A27" s="180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1" t="s">
        <v>76</v>
      </c>
      <c r="B28" s="181">
        <v>0</v>
      </c>
      <c r="C28" s="224">
        <v>7429</v>
      </c>
      <c r="D28" s="225">
        <v>3927</v>
      </c>
      <c r="E28" s="224">
        <v>17473</v>
      </c>
      <c r="F28" s="225">
        <v>27386</v>
      </c>
      <c r="G28" s="224">
        <v>4280</v>
      </c>
      <c r="H28" s="224">
        <v>31508</v>
      </c>
      <c r="I28" s="224">
        <v>23971</v>
      </c>
      <c r="J28" s="225">
        <v>9819</v>
      </c>
      <c r="K28" s="224">
        <v>1882</v>
      </c>
      <c r="L28" s="225">
        <v>1636</v>
      </c>
      <c r="M28" s="224">
        <f>SUM(B28:L28)</f>
        <v>129311</v>
      </c>
    </row>
    <row r="29" spans="1:13" x14ac:dyDescent="0.25">
      <c r="A29" s="181" t="s">
        <v>77</v>
      </c>
      <c r="B29" s="181">
        <v>0</v>
      </c>
      <c r="C29" s="224">
        <v>44008</v>
      </c>
      <c r="D29" s="225">
        <v>12015</v>
      </c>
      <c r="E29" s="224">
        <v>92778</v>
      </c>
      <c r="F29" s="225">
        <v>186169</v>
      </c>
      <c r="G29" s="224">
        <v>24559</v>
      </c>
      <c r="H29" s="224">
        <v>158239</v>
      </c>
      <c r="I29" s="224">
        <v>102580</v>
      </c>
      <c r="J29" s="225">
        <v>42546</v>
      </c>
      <c r="K29" s="224">
        <v>9810</v>
      </c>
      <c r="L29" s="225">
        <v>6709</v>
      </c>
      <c r="M29" s="250">
        <f>SUM(B29:L29)</f>
        <v>679413</v>
      </c>
    </row>
    <row r="30" spans="1:13" x14ac:dyDescent="0.25">
      <c r="A30" s="181" t="s">
        <v>58</v>
      </c>
      <c r="B30" s="181">
        <v>0</v>
      </c>
      <c r="C30" s="224">
        <v>7405</v>
      </c>
      <c r="D30" s="225">
        <v>13674</v>
      </c>
      <c r="E30" s="224">
        <v>22554</v>
      </c>
      <c r="F30" s="225">
        <v>31611</v>
      </c>
      <c r="G30" s="224">
        <v>4375</v>
      </c>
      <c r="H30" s="224">
        <v>10742</v>
      </c>
      <c r="I30" s="224">
        <v>38305</v>
      </c>
      <c r="J30" s="225">
        <v>6015</v>
      </c>
      <c r="K30" s="224">
        <v>1170</v>
      </c>
      <c r="L30" s="225">
        <v>3126</v>
      </c>
      <c r="M30" s="224">
        <f>SUM(B30:L30)</f>
        <v>138977</v>
      </c>
    </row>
    <row r="31" spans="1:13" ht="12" customHeight="1" x14ac:dyDescent="0.25">
      <c r="A31" s="180" t="s">
        <v>79</v>
      </c>
      <c r="B31" s="180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1" t="s">
        <v>76</v>
      </c>
      <c r="B32" s="181">
        <v>0</v>
      </c>
      <c r="C32" s="181">
        <v>0</v>
      </c>
      <c r="D32" s="226">
        <v>0</v>
      </c>
      <c r="E32" s="224">
        <v>7796</v>
      </c>
      <c r="F32" s="226">
        <v>0</v>
      </c>
      <c r="G32" s="224">
        <v>843</v>
      </c>
      <c r="H32" s="181">
        <v>0</v>
      </c>
      <c r="I32" s="181">
        <v>0</v>
      </c>
      <c r="J32" s="225">
        <v>0</v>
      </c>
      <c r="K32" s="181">
        <v>0</v>
      </c>
      <c r="L32" s="226">
        <v>162</v>
      </c>
      <c r="M32" s="224">
        <f>SUM(B32:L32)</f>
        <v>8801</v>
      </c>
    </row>
    <row r="33" spans="1:13" ht="12.75" customHeight="1" x14ac:dyDescent="0.25">
      <c r="A33" s="181" t="s">
        <v>77</v>
      </c>
      <c r="B33" s="181">
        <v>0</v>
      </c>
      <c r="C33" s="181">
        <v>0</v>
      </c>
      <c r="D33" s="226">
        <v>0</v>
      </c>
      <c r="E33" s="224">
        <v>5301</v>
      </c>
      <c r="F33" s="226">
        <v>0</v>
      </c>
      <c r="G33" s="224">
        <v>2687</v>
      </c>
      <c r="H33" s="181">
        <v>0</v>
      </c>
      <c r="I33" s="224">
        <v>0</v>
      </c>
      <c r="J33" s="225">
        <v>0</v>
      </c>
      <c r="K33" s="181">
        <v>0</v>
      </c>
      <c r="L33" s="225">
        <v>2904</v>
      </c>
      <c r="M33" s="250">
        <f>SUM(B33:L33)</f>
        <v>10892</v>
      </c>
    </row>
    <row r="34" spans="1:13" ht="15.75" thickBot="1" x14ac:dyDescent="0.3">
      <c r="A34" s="182" t="s">
        <v>58</v>
      </c>
      <c r="B34" s="182">
        <v>0</v>
      </c>
      <c r="C34" s="182">
        <v>0</v>
      </c>
      <c r="D34" s="227">
        <v>0</v>
      </c>
      <c r="E34" s="164">
        <v>877</v>
      </c>
      <c r="F34" s="227">
        <v>0</v>
      </c>
      <c r="G34" s="182">
        <v>579</v>
      </c>
      <c r="H34" s="182">
        <v>0</v>
      </c>
      <c r="I34" s="182">
        <v>0</v>
      </c>
      <c r="J34" s="227">
        <v>0</v>
      </c>
      <c r="K34" s="182">
        <v>0</v>
      </c>
      <c r="L34" s="227">
        <v>677</v>
      </c>
      <c r="M34" s="164">
        <f>SUM(B34:L34)</f>
        <v>2133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25">
      <c r="A2" s="256"/>
      <c r="B2" s="417" t="s">
        <v>115</v>
      </c>
      <c r="C2" s="417"/>
      <c r="D2" s="417"/>
      <c r="E2" s="417"/>
      <c r="F2" s="417"/>
      <c r="G2" s="418"/>
      <c r="H2" s="418"/>
      <c r="I2" s="125"/>
      <c r="J2" s="125"/>
      <c r="K2" s="125"/>
    </row>
    <row r="3" spans="1:11" ht="15.75" thickBot="1" x14ac:dyDescent="0.3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39" t="s">
        <v>92</v>
      </c>
    </row>
    <row r="4" spans="1:11" ht="15.75" thickBot="1" x14ac:dyDescent="0.3">
      <c r="A4" s="316" t="s">
        <v>82</v>
      </c>
      <c r="B4" s="316" t="s">
        <v>57</v>
      </c>
      <c r="C4" s="316" t="s">
        <v>83</v>
      </c>
      <c r="D4" s="316" t="s">
        <v>84</v>
      </c>
      <c r="E4" s="419" t="s">
        <v>85</v>
      </c>
      <c r="F4" s="420"/>
      <c r="G4" s="421"/>
      <c r="H4" s="316" t="s">
        <v>86</v>
      </c>
      <c r="I4" s="316" t="s">
        <v>80</v>
      </c>
      <c r="J4" s="316" t="s">
        <v>87</v>
      </c>
      <c r="K4" s="316" t="s">
        <v>3</v>
      </c>
    </row>
    <row r="5" spans="1:11" ht="47.25" customHeight="1" thickBot="1" x14ac:dyDescent="0.3">
      <c r="A5" s="416"/>
      <c r="B5" s="416"/>
      <c r="C5" s="416"/>
      <c r="D5" s="416"/>
      <c r="E5" s="119" t="s">
        <v>59</v>
      </c>
      <c r="F5" s="119" t="s">
        <v>60</v>
      </c>
      <c r="G5" s="119" t="s">
        <v>88</v>
      </c>
      <c r="H5" s="416"/>
      <c r="I5" s="416"/>
      <c r="J5" s="416"/>
      <c r="K5" s="416"/>
    </row>
    <row r="6" spans="1:11" ht="15.75" thickBot="1" x14ac:dyDescent="0.3">
      <c r="A6" s="126"/>
      <c r="B6" s="150" t="s">
        <v>55</v>
      </c>
      <c r="C6" s="120">
        <f t="shared" ref="C6:K6" si="0">SUM(C7:C17)</f>
        <v>4049698</v>
      </c>
      <c r="D6" s="78">
        <f t="shared" si="0"/>
        <v>67999</v>
      </c>
      <c r="E6" s="195">
        <f t="shared" si="0"/>
        <v>2445213</v>
      </c>
      <c r="F6" s="195">
        <f t="shared" si="0"/>
        <v>1598234</v>
      </c>
      <c r="G6" s="288">
        <f t="shared" si="0"/>
        <v>4142501</v>
      </c>
      <c r="H6" s="78">
        <f t="shared" si="0"/>
        <v>0</v>
      </c>
      <c r="I6" s="78">
        <f t="shared" si="0"/>
        <v>0</v>
      </c>
      <c r="J6" s="78">
        <f t="shared" si="0"/>
        <v>70324</v>
      </c>
      <c r="K6" s="278">
        <f t="shared" si="0"/>
        <v>8330522</v>
      </c>
    </row>
    <row r="7" spans="1:11" x14ac:dyDescent="0.25">
      <c r="A7" s="121">
        <v>1</v>
      </c>
      <c r="B7" s="186" t="s">
        <v>69</v>
      </c>
      <c r="C7" s="194">
        <v>397936</v>
      </c>
      <c r="D7" s="196">
        <v>20089</v>
      </c>
      <c r="E7" s="194">
        <v>167888</v>
      </c>
      <c r="F7" s="194">
        <v>148275</v>
      </c>
      <c r="G7" s="196">
        <f>SUM(E7:F7)+5159</f>
        <v>321322</v>
      </c>
      <c r="H7" s="194">
        <v>0</v>
      </c>
      <c r="I7" s="194">
        <v>0</v>
      </c>
      <c r="J7" s="194">
        <v>3440</v>
      </c>
      <c r="K7" s="196">
        <f t="shared" ref="K7:K17" si="1">C7+D7+G7+J7</f>
        <v>742787</v>
      </c>
    </row>
    <row r="8" spans="1:11" x14ac:dyDescent="0.25">
      <c r="A8" s="118">
        <v>2</v>
      </c>
      <c r="B8" s="124" t="s">
        <v>4</v>
      </c>
      <c r="C8" s="197">
        <v>636988</v>
      </c>
      <c r="D8" s="191">
        <v>3867</v>
      </c>
      <c r="E8" s="191">
        <v>459489</v>
      </c>
      <c r="F8" s="191">
        <v>223783</v>
      </c>
      <c r="G8" s="197">
        <f>SUM(E8:F8)+50029</f>
        <v>733301</v>
      </c>
      <c r="H8" s="197">
        <v>0</v>
      </c>
      <c r="I8" s="197">
        <v>0</v>
      </c>
      <c r="J8" s="197">
        <v>15007</v>
      </c>
      <c r="K8" s="277">
        <f t="shared" si="1"/>
        <v>1389163</v>
      </c>
    </row>
    <row r="9" spans="1:11" x14ac:dyDescent="0.25">
      <c r="A9" s="122">
        <v>3</v>
      </c>
      <c r="B9" s="187" t="s">
        <v>5</v>
      </c>
      <c r="C9" s="190">
        <v>327383</v>
      </c>
      <c r="D9" s="190">
        <v>2114</v>
      </c>
      <c r="E9" s="190">
        <v>174258</v>
      </c>
      <c r="F9" s="190">
        <v>146652</v>
      </c>
      <c r="G9" s="200">
        <f>SUM(E9:F9)+2081</f>
        <v>322991</v>
      </c>
      <c r="H9" s="190">
        <v>0</v>
      </c>
      <c r="I9" s="190">
        <v>0</v>
      </c>
      <c r="J9" s="200">
        <v>4625</v>
      </c>
      <c r="K9" s="196">
        <f t="shared" si="1"/>
        <v>657113</v>
      </c>
    </row>
    <row r="10" spans="1:11" x14ac:dyDescent="0.25">
      <c r="A10" s="118">
        <v>4</v>
      </c>
      <c r="B10" s="124" t="s">
        <v>6</v>
      </c>
      <c r="C10" s="191">
        <v>416775</v>
      </c>
      <c r="D10" s="191">
        <v>3941</v>
      </c>
      <c r="E10" s="191">
        <v>270799</v>
      </c>
      <c r="F10" s="191">
        <v>128920</v>
      </c>
      <c r="G10" s="197">
        <f>SUM(E10:F10)+13191</f>
        <v>412910</v>
      </c>
      <c r="H10" s="191">
        <v>0</v>
      </c>
      <c r="I10" s="191">
        <v>0</v>
      </c>
      <c r="J10" s="197">
        <v>8077</v>
      </c>
      <c r="K10" s="277">
        <f t="shared" si="1"/>
        <v>841703</v>
      </c>
    </row>
    <row r="11" spans="1:11" x14ac:dyDescent="0.25">
      <c r="A11" s="122">
        <v>5</v>
      </c>
      <c r="B11" s="187" t="s">
        <v>7</v>
      </c>
      <c r="C11" s="190">
        <v>401481</v>
      </c>
      <c r="D11" s="190">
        <v>1150</v>
      </c>
      <c r="E11" s="190">
        <v>201855</v>
      </c>
      <c r="F11" s="190">
        <v>200448</v>
      </c>
      <c r="G11" s="200">
        <f>SUM(E11:F11)+4023</f>
        <v>406326</v>
      </c>
      <c r="H11" s="190">
        <v>0</v>
      </c>
      <c r="I11" s="190">
        <v>0</v>
      </c>
      <c r="J11" s="200">
        <v>3131</v>
      </c>
      <c r="K11" s="196">
        <f t="shared" si="1"/>
        <v>812088</v>
      </c>
    </row>
    <row r="12" spans="1:11" x14ac:dyDescent="0.25">
      <c r="A12" s="118">
        <v>6</v>
      </c>
      <c r="B12" s="124" t="s">
        <v>8</v>
      </c>
      <c r="C12" s="191">
        <v>530237</v>
      </c>
      <c r="D12" s="191">
        <v>31389</v>
      </c>
      <c r="E12" s="191">
        <v>259801</v>
      </c>
      <c r="F12" s="191">
        <v>150292</v>
      </c>
      <c r="G12" s="197">
        <f>SUM(E12:F12)+2258</f>
        <v>412351</v>
      </c>
      <c r="H12" s="191">
        <v>0</v>
      </c>
      <c r="I12" s="191">
        <v>0</v>
      </c>
      <c r="J12" s="197">
        <v>0</v>
      </c>
      <c r="K12" s="277">
        <f t="shared" si="1"/>
        <v>973977</v>
      </c>
    </row>
    <row r="13" spans="1:11" x14ac:dyDescent="0.25">
      <c r="A13" s="122">
        <v>7</v>
      </c>
      <c r="B13" s="187" t="s">
        <v>93</v>
      </c>
      <c r="C13" s="190">
        <v>180071</v>
      </c>
      <c r="D13" s="190">
        <v>0</v>
      </c>
      <c r="E13" s="190">
        <v>154365</v>
      </c>
      <c r="F13" s="190">
        <v>102596</v>
      </c>
      <c r="G13" s="200">
        <f>SUM(E13:F13)+2663</f>
        <v>259624</v>
      </c>
      <c r="H13" s="190">
        <v>0</v>
      </c>
      <c r="I13" s="190">
        <v>0</v>
      </c>
      <c r="J13" s="200">
        <v>7644</v>
      </c>
      <c r="K13" s="196">
        <f t="shared" si="1"/>
        <v>447339</v>
      </c>
    </row>
    <row r="14" spans="1:11" x14ac:dyDescent="0.25">
      <c r="A14" s="118">
        <v>8</v>
      </c>
      <c r="B14" s="124" t="s">
        <v>9</v>
      </c>
      <c r="C14" s="191">
        <v>362240</v>
      </c>
      <c r="D14" s="191">
        <v>0</v>
      </c>
      <c r="E14" s="191">
        <v>243318</v>
      </c>
      <c r="F14" s="191">
        <v>98054</v>
      </c>
      <c r="G14" s="197">
        <f>SUM(E14:F14)+3182</f>
        <v>344554</v>
      </c>
      <c r="H14" s="191">
        <v>0</v>
      </c>
      <c r="I14" s="191">
        <v>0</v>
      </c>
      <c r="J14" s="197"/>
      <c r="K14" s="277">
        <f t="shared" si="1"/>
        <v>706794</v>
      </c>
    </row>
    <row r="15" spans="1:11" x14ac:dyDescent="0.25">
      <c r="A15" s="122">
        <v>9</v>
      </c>
      <c r="B15" s="187" t="s">
        <v>38</v>
      </c>
      <c r="C15" s="190">
        <v>334534</v>
      </c>
      <c r="D15" s="190">
        <v>5179</v>
      </c>
      <c r="E15" s="190">
        <v>245743</v>
      </c>
      <c r="F15" s="190">
        <v>178979</v>
      </c>
      <c r="G15" s="200">
        <f>SUM(E15:F15)+5432</f>
        <v>430154</v>
      </c>
      <c r="H15" s="190">
        <v>0</v>
      </c>
      <c r="I15" s="190">
        <v>0</v>
      </c>
      <c r="J15" s="200">
        <f>9953+18447</f>
        <v>28400</v>
      </c>
      <c r="K15" s="196">
        <f t="shared" si="1"/>
        <v>798267</v>
      </c>
    </row>
    <row r="16" spans="1:11" x14ac:dyDescent="0.25">
      <c r="A16" s="118">
        <v>10</v>
      </c>
      <c r="B16" s="124" t="s">
        <v>104</v>
      </c>
      <c r="C16" s="191">
        <v>238142</v>
      </c>
      <c r="D16" s="191">
        <v>0</v>
      </c>
      <c r="E16" s="191">
        <v>153199</v>
      </c>
      <c r="F16" s="191">
        <v>128137</v>
      </c>
      <c r="G16" s="197">
        <f>SUM(E16:F16)+7344</f>
        <v>288680</v>
      </c>
      <c r="H16" s="191">
        <v>0</v>
      </c>
      <c r="I16" s="191">
        <v>0</v>
      </c>
      <c r="J16" s="197">
        <v>0</v>
      </c>
      <c r="K16" s="277">
        <f t="shared" si="1"/>
        <v>526822</v>
      </c>
    </row>
    <row r="17" spans="1:11" ht="15.75" thickBot="1" x14ac:dyDescent="0.3">
      <c r="A17" s="123">
        <v>11</v>
      </c>
      <c r="B17" s="188" t="s">
        <v>11</v>
      </c>
      <c r="C17" s="199">
        <v>223911</v>
      </c>
      <c r="D17" s="198">
        <v>270</v>
      </c>
      <c r="E17" s="199">
        <v>114498</v>
      </c>
      <c r="F17" s="199">
        <v>92098</v>
      </c>
      <c r="G17" s="200">
        <f>SUM(E17:F17)+3692</f>
        <v>210288</v>
      </c>
      <c r="H17" s="199">
        <v>0</v>
      </c>
      <c r="I17" s="199">
        <v>0</v>
      </c>
      <c r="J17" s="198">
        <v>0</v>
      </c>
      <c r="K17" s="196">
        <f t="shared" si="1"/>
        <v>434469</v>
      </c>
    </row>
    <row r="18" spans="1:11" ht="15.75" thickBot="1" x14ac:dyDescent="0.3">
      <c r="A18" s="126"/>
      <c r="B18" s="150" t="s">
        <v>56</v>
      </c>
      <c r="C18" s="151">
        <f t="shared" ref="C18:K18" si="2">SUM(C19:C23)</f>
        <v>28030</v>
      </c>
      <c r="D18" s="193">
        <f t="shared" si="2"/>
        <v>121631</v>
      </c>
      <c r="E18" s="193">
        <f t="shared" si="2"/>
        <v>47138</v>
      </c>
      <c r="F18" s="193">
        <f t="shared" si="2"/>
        <v>40673</v>
      </c>
      <c r="G18" s="280">
        <f t="shared" si="2"/>
        <v>90982</v>
      </c>
      <c r="H18" s="193">
        <f t="shared" si="2"/>
        <v>0</v>
      </c>
      <c r="I18" s="193">
        <f t="shared" si="2"/>
        <v>5469858</v>
      </c>
      <c r="J18" s="193">
        <f t="shared" si="2"/>
        <v>194375</v>
      </c>
      <c r="K18" s="280">
        <f t="shared" si="2"/>
        <v>5904876</v>
      </c>
    </row>
    <row r="19" spans="1:11" x14ac:dyDescent="0.25">
      <c r="A19" s="122">
        <v>1</v>
      </c>
      <c r="B19" s="187" t="s">
        <v>11</v>
      </c>
      <c r="C19" s="190">
        <v>6965</v>
      </c>
      <c r="D19" s="190">
        <v>0</v>
      </c>
      <c r="E19" s="190">
        <v>6156</v>
      </c>
      <c r="F19" s="190">
        <v>3914</v>
      </c>
      <c r="G19" s="200">
        <f>SUM(E19:F19)+143</f>
        <v>10213</v>
      </c>
      <c r="H19" s="190">
        <v>0</v>
      </c>
      <c r="I19" s="200">
        <v>2565348</v>
      </c>
      <c r="J19" s="190">
        <v>33639</v>
      </c>
      <c r="K19" s="196">
        <f>C19+D19+G19+I19+J19</f>
        <v>2616165</v>
      </c>
    </row>
    <row r="20" spans="1:11" x14ac:dyDescent="0.25">
      <c r="A20" s="118">
        <v>2</v>
      </c>
      <c r="B20" s="124" t="s">
        <v>32</v>
      </c>
      <c r="C20" s="191">
        <v>14716</v>
      </c>
      <c r="D20" s="191">
        <v>121631</v>
      </c>
      <c r="E20" s="191">
        <v>38089</v>
      </c>
      <c r="F20" s="191">
        <v>29056</v>
      </c>
      <c r="G20" s="197">
        <f>SUM(E20:F20)+2015</f>
        <v>69160</v>
      </c>
      <c r="H20" s="191">
        <v>0</v>
      </c>
      <c r="I20" s="191">
        <v>2080019</v>
      </c>
      <c r="J20" s="191">
        <v>427</v>
      </c>
      <c r="K20" s="277">
        <f>C20+D20+G20+I20+J20</f>
        <v>2285953</v>
      </c>
    </row>
    <row r="21" spans="1:11" x14ac:dyDescent="0.25">
      <c r="A21" s="122">
        <v>3</v>
      </c>
      <c r="B21" s="187" t="s">
        <v>7</v>
      </c>
      <c r="C21" s="190">
        <v>4160</v>
      </c>
      <c r="D21" s="187">
        <v>0</v>
      </c>
      <c r="E21" s="190">
        <v>2581</v>
      </c>
      <c r="F21" s="190">
        <v>7685</v>
      </c>
      <c r="G21" s="200">
        <f>SUM(E21:F21)+982</f>
        <v>11248</v>
      </c>
      <c r="H21" s="190">
        <v>0</v>
      </c>
      <c r="I21" s="200">
        <v>486332</v>
      </c>
      <c r="J21" s="190">
        <v>151022</v>
      </c>
      <c r="K21" s="196">
        <f>C21+D21+G21+I21+J21</f>
        <v>652762</v>
      </c>
    </row>
    <row r="22" spans="1:11" x14ac:dyDescent="0.25">
      <c r="A22" s="140">
        <v>4</v>
      </c>
      <c r="B22" s="189" t="s">
        <v>9</v>
      </c>
      <c r="C22" s="192">
        <v>1984</v>
      </c>
      <c r="D22" s="189">
        <v>0</v>
      </c>
      <c r="E22" s="192">
        <v>312</v>
      </c>
      <c r="F22" s="192">
        <v>18</v>
      </c>
      <c r="G22" s="293">
        <f>SUM(E22:F22)+31</f>
        <v>361</v>
      </c>
      <c r="H22" s="192">
        <v>0</v>
      </c>
      <c r="I22" s="192">
        <v>314994</v>
      </c>
      <c r="J22" s="192">
        <v>9287</v>
      </c>
      <c r="K22" s="277">
        <f>C22+D22+G22+I22+J22</f>
        <v>326626</v>
      </c>
    </row>
    <row r="23" spans="1:11" s="1" customFormat="1" ht="15.75" thickBot="1" x14ac:dyDescent="0.3">
      <c r="A23" s="122">
        <v>5</v>
      </c>
      <c r="B23" s="187" t="s">
        <v>4</v>
      </c>
      <c r="C23" s="190">
        <v>205</v>
      </c>
      <c r="D23" s="187">
        <v>0</v>
      </c>
      <c r="E23" s="190">
        <v>0</v>
      </c>
      <c r="F23" s="190">
        <v>0</v>
      </c>
      <c r="G23" s="200">
        <f>SUM(E23:F23)</f>
        <v>0</v>
      </c>
      <c r="H23" s="190">
        <v>0</v>
      </c>
      <c r="I23" s="190">
        <v>23165</v>
      </c>
      <c r="J23" s="190">
        <v>0</v>
      </c>
      <c r="K23" s="196">
        <f>C23+D23+G23+I23+J23</f>
        <v>23370</v>
      </c>
    </row>
    <row r="24" spans="1:11" ht="15.75" thickBot="1" x14ac:dyDescent="0.3">
      <c r="A24" s="414" t="s">
        <v>30</v>
      </c>
      <c r="B24" s="415"/>
      <c r="C24" s="271">
        <f t="shared" ref="C24:K24" si="3">C6+C18</f>
        <v>4077728</v>
      </c>
      <c r="D24" s="271">
        <f t="shared" si="3"/>
        <v>189630</v>
      </c>
      <c r="E24" s="271">
        <f t="shared" si="3"/>
        <v>2492351</v>
      </c>
      <c r="F24" s="271">
        <f t="shared" si="3"/>
        <v>1638907</v>
      </c>
      <c r="G24" s="279">
        <f t="shared" si="3"/>
        <v>4233483</v>
      </c>
      <c r="H24" s="271">
        <f t="shared" si="3"/>
        <v>0</v>
      </c>
      <c r="I24" s="271">
        <f t="shared" si="3"/>
        <v>5469858</v>
      </c>
      <c r="J24" s="271">
        <f t="shared" si="3"/>
        <v>264699</v>
      </c>
      <c r="K24" s="279">
        <f t="shared" si="3"/>
        <v>14235398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76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8" t="s">
        <v>116</v>
      </c>
      <c r="C4" s="428"/>
      <c r="D4" s="428"/>
      <c r="E4" s="428"/>
      <c r="F4" s="428"/>
      <c r="G4" s="428"/>
      <c r="H4" s="428"/>
    </row>
    <row r="5" spans="1:8" x14ac:dyDescent="0.25">
      <c r="A5" s="1"/>
      <c r="B5" s="248"/>
      <c r="C5" s="249"/>
      <c r="D5" s="249"/>
      <c r="E5" s="249"/>
      <c r="F5" s="249"/>
      <c r="G5" s="249"/>
      <c r="H5" s="249"/>
    </row>
    <row r="6" spans="1:8" ht="15.75" thickBot="1" x14ac:dyDescent="0.3">
      <c r="A6" s="1"/>
      <c r="B6" s="1"/>
      <c r="C6" s="1"/>
      <c r="D6" s="1"/>
      <c r="E6" s="1"/>
      <c r="F6" s="1"/>
      <c r="G6" s="108"/>
      <c r="H6" s="1"/>
    </row>
    <row r="7" spans="1:8" ht="15" customHeight="1" x14ac:dyDescent="0.25">
      <c r="A7" s="1"/>
      <c r="B7" s="429" t="s">
        <v>3</v>
      </c>
      <c r="C7" s="430"/>
      <c r="D7" s="433" t="s">
        <v>61</v>
      </c>
      <c r="E7" s="435" t="s">
        <v>62</v>
      </c>
      <c r="F7" s="435" t="s">
        <v>63</v>
      </c>
      <c r="G7" s="437" t="s">
        <v>59</v>
      </c>
      <c r="H7" s="1"/>
    </row>
    <row r="8" spans="1:8" ht="23.25" customHeight="1" x14ac:dyDescent="0.25">
      <c r="A8" s="1"/>
      <c r="B8" s="431"/>
      <c r="C8" s="432"/>
      <c r="D8" s="434"/>
      <c r="E8" s="436"/>
      <c r="F8" s="436"/>
      <c r="G8" s="438"/>
      <c r="H8" s="1"/>
    </row>
    <row r="9" spans="1:8" ht="45" customHeight="1" x14ac:dyDescent="0.25">
      <c r="A9" s="1"/>
      <c r="B9" s="422" t="s">
        <v>64</v>
      </c>
      <c r="C9" s="423"/>
      <c r="D9" s="281">
        <v>534</v>
      </c>
      <c r="E9" s="281">
        <v>67477</v>
      </c>
      <c r="F9" s="281">
        <v>701</v>
      </c>
      <c r="G9" s="282">
        <v>147366</v>
      </c>
      <c r="H9" s="1"/>
    </row>
    <row r="10" spans="1:8" ht="45" customHeight="1" x14ac:dyDescent="0.25">
      <c r="A10" s="1"/>
      <c r="B10" s="422" t="s">
        <v>65</v>
      </c>
      <c r="C10" s="423"/>
      <c r="D10" s="281">
        <v>113</v>
      </c>
      <c r="E10" s="281">
        <v>21755</v>
      </c>
      <c r="F10" s="281">
        <v>134</v>
      </c>
      <c r="G10" s="282">
        <v>44302</v>
      </c>
      <c r="H10" s="1"/>
    </row>
    <row r="11" spans="1:8" ht="38.25" customHeight="1" x14ac:dyDescent="0.25">
      <c r="A11" s="1"/>
      <c r="B11" s="424" t="s">
        <v>3</v>
      </c>
      <c r="C11" s="425"/>
      <c r="D11" s="283">
        <f>D9+D10</f>
        <v>647</v>
      </c>
      <c r="E11" s="284">
        <f t="shared" ref="E11:G11" si="0">E9+E10</f>
        <v>89232</v>
      </c>
      <c r="F11" s="283">
        <f t="shared" si="0"/>
        <v>835</v>
      </c>
      <c r="G11" s="285">
        <f t="shared" si="0"/>
        <v>191668</v>
      </c>
      <c r="H11" s="1"/>
    </row>
    <row r="12" spans="1:8" ht="53.25" customHeight="1" thickBot="1" x14ac:dyDescent="0.3">
      <c r="A12" s="1"/>
      <c r="B12" s="426" t="s">
        <v>66</v>
      </c>
      <c r="C12" s="427"/>
      <c r="D12" s="286">
        <v>443</v>
      </c>
      <c r="E12" s="286">
        <v>77041</v>
      </c>
      <c r="F12" s="286">
        <v>371</v>
      </c>
      <c r="G12" s="287">
        <v>85815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1"/>
      <c r="B1" s="231"/>
      <c r="C1" s="302" t="s">
        <v>95</v>
      </c>
      <c r="D1" s="303"/>
      <c r="E1" s="303"/>
      <c r="F1" s="303"/>
      <c r="G1" s="303"/>
      <c r="H1" s="303"/>
      <c r="I1" s="303"/>
      <c r="J1" s="2"/>
      <c r="K1" s="2"/>
      <c r="L1" s="2"/>
      <c r="M1" s="2"/>
      <c r="N1" s="8"/>
    </row>
    <row r="2" spans="1:14" ht="15.75" thickBot="1" x14ac:dyDescent="0.3">
      <c r="A2" s="306" t="s">
        <v>0</v>
      </c>
      <c r="B2" s="308" t="s">
        <v>1</v>
      </c>
      <c r="C2" s="310" t="s">
        <v>2</v>
      </c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04" t="s">
        <v>3</v>
      </c>
    </row>
    <row r="3" spans="1:14" ht="15.75" thickBot="1" x14ac:dyDescent="0.3">
      <c r="A3" s="307"/>
      <c r="B3" s="309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93</v>
      </c>
      <c r="J3" s="24" t="s">
        <v>9</v>
      </c>
      <c r="K3" s="91" t="s">
        <v>10</v>
      </c>
      <c r="L3" s="24" t="s">
        <v>104</v>
      </c>
      <c r="M3" s="25" t="s">
        <v>11</v>
      </c>
      <c r="N3" s="305"/>
    </row>
    <row r="4" spans="1:14" x14ac:dyDescent="0.25">
      <c r="A4" s="5">
        <v>1</v>
      </c>
      <c r="B4" s="9" t="s">
        <v>12</v>
      </c>
      <c r="C4" s="201">
        <v>25791</v>
      </c>
      <c r="D4" s="217">
        <v>44488</v>
      </c>
      <c r="E4" s="201">
        <v>26682</v>
      </c>
      <c r="F4" s="217">
        <v>96696</v>
      </c>
      <c r="G4" s="223">
        <v>44117</v>
      </c>
      <c r="H4" s="217">
        <v>36557</v>
      </c>
      <c r="I4" s="223">
        <v>22869</v>
      </c>
      <c r="J4" s="217">
        <v>38170</v>
      </c>
      <c r="K4" s="223">
        <v>38547</v>
      </c>
      <c r="L4" s="217">
        <v>26319</v>
      </c>
      <c r="M4" s="213">
        <v>49134</v>
      </c>
      <c r="N4" s="210">
        <f>SUM(C4:M4)</f>
        <v>449370</v>
      </c>
    </row>
    <row r="5" spans="1:14" x14ac:dyDescent="0.25">
      <c r="A5" s="4">
        <v>2</v>
      </c>
      <c r="B5" s="10" t="s">
        <v>13</v>
      </c>
      <c r="C5" s="220">
        <v>9</v>
      </c>
      <c r="D5" s="218">
        <v>3499</v>
      </c>
      <c r="E5" s="221">
        <v>1021</v>
      </c>
      <c r="F5" s="218">
        <v>1032</v>
      </c>
      <c r="G5" s="220">
        <v>24</v>
      </c>
      <c r="H5" s="22">
        <v>534</v>
      </c>
      <c r="I5" s="220">
        <v>0</v>
      </c>
      <c r="J5" s="22">
        <v>34</v>
      </c>
      <c r="K5" s="220">
        <v>32</v>
      </c>
      <c r="L5" s="22">
        <v>0</v>
      </c>
      <c r="M5" s="214">
        <v>0</v>
      </c>
      <c r="N5" s="211">
        <f>SUM(C5:M5)</f>
        <v>6185</v>
      </c>
    </row>
    <row r="6" spans="1:14" x14ac:dyDescent="0.25">
      <c r="A6" s="4">
        <v>3</v>
      </c>
      <c r="B6" s="10" t="s">
        <v>14</v>
      </c>
      <c r="C6" s="221">
        <v>2231</v>
      </c>
      <c r="D6" s="218">
        <v>5728</v>
      </c>
      <c r="E6" s="221">
        <v>6915</v>
      </c>
      <c r="F6" s="218">
        <v>5350</v>
      </c>
      <c r="G6" s="221">
        <v>2119</v>
      </c>
      <c r="H6" s="218">
        <v>3648</v>
      </c>
      <c r="I6" s="221">
        <v>532</v>
      </c>
      <c r="J6" s="218">
        <v>2257</v>
      </c>
      <c r="K6" s="221">
        <v>4644</v>
      </c>
      <c r="L6" s="218">
        <v>1067</v>
      </c>
      <c r="M6" s="215">
        <v>2228</v>
      </c>
      <c r="N6" s="238">
        <f>SUM(C6:M6)</f>
        <v>36719</v>
      </c>
    </row>
    <row r="7" spans="1:14" x14ac:dyDescent="0.25">
      <c r="A7" s="4">
        <v>4</v>
      </c>
      <c r="B7" s="10" t="s">
        <v>15</v>
      </c>
      <c r="C7" s="220">
        <v>0</v>
      </c>
      <c r="D7" s="22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220">
        <v>0</v>
      </c>
      <c r="L7" s="22">
        <v>0</v>
      </c>
      <c r="M7" s="214">
        <v>0</v>
      </c>
      <c r="N7" s="10">
        <v>0</v>
      </c>
    </row>
    <row r="8" spans="1:14" x14ac:dyDescent="0.25">
      <c r="A8" s="4">
        <v>5</v>
      </c>
      <c r="B8" s="10" t="s">
        <v>16</v>
      </c>
      <c r="C8" s="220">
        <v>0</v>
      </c>
      <c r="D8" s="218">
        <v>6</v>
      </c>
      <c r="E8" s="220">
        <v>0</v>
      </c>
      <c r="F8" s="22">
        <v>0</v>
      </c>
      <c r="G8" s="221">
        <v>1</v>
      </c>
      <c r="H8" s="218">
        <v>2</v>
      </c>
      <c r="I8" s="220">
        <v>0</v>
      </c>
      <c r="J8" s="22">
        <v>0</v>
      </c>
      <c r="K8" s="220">
        <v>0</v>
      </c>
      <c r="L8" s="22">
        <v>0</v>
      </c>
      <c r="M8" s="214">
        <v>0</v>
      </c>
      <c r="N8" s="211">
        <f t="shared" ref="N8:N21" si="0">SUM(C8:M8)</f>
        <v>9</v>
      </c>
    </row>
    <row r="9" spans="1:14" x14ac:dyDescent="0.25">
      <c r="A9" s="4">
        <v>6</v>
      </c>
      <c r="B9" s="10" t="s">
        <v>17</v>
      </c>
      <c r="C9" s="220">
        <v>1</v>
      </c>
      <c r="D9" s="22">
        <v>4</v>
      </c>
      <c r="E9" s="220">
        <v>4</v>
      </c>
      <c r="F9" s="22">
        <v>7</v>
      </c>
      <c r="G9" s="220">
        <v>4</v>
      </c>
      <c r="H9" s="22">
        <v>5</v>
      </c>
      <c r="I9" s="220">
        <v>0</v>
      </c>
      <c r="J9" s="22">
        <v>3</v>
      </c>
      <c r="K9" s="220">
        <v>4</v>
      </c>
      <c r="L9" s="22">
        <v>0</v>
      </c>
      <c r="M9" s="214">
        <v>0</v>
      </c>
      <c r="N9" s="10">
        <f t="shared" si="0"/>
        <v>32</v>
      </c>
    </row>
    <row r="10" spans="1:14" x14ac:dyDescent="0.25">
      <c r="A10" s="4">
        <v>7</v>
      </c>
      <c r="B10" s="10" t="s">
        <v>18</v>
      </c>
      <c r="C10" s="221">
        <v>383</v>
      </c>
      <c r="D10" s="218">
        <v>557</v>
      </c>
      <c r="E10" s="221">
        <v>249</v>
      </c>
      <c r="F10" s="218">
        <v>228</v>
      </c>
      <c r="G10" s="221">
        <v>221</v>
      </c>
      <c r="H10" s="218">
        <v>413</v>
      </c>
      <c r="I10" s="220">
        <v>17</v>
      </c>
      <c r="J10" s="218">
        <v>120</v>
      </c>
      <c r="K10" s="220">
        <v>65</v>
      </c>
      <c r="L10" s="22">
        <v>9</v>
      </c>
      <c r="M10" s="214">
        <v>52</v>
      </c>
      <c r="N10" s="211">
        <f t="shared" si="0"/>
        <v>2314</v>
      </c>
    </row>
    <row r="11" spans="1:14" x14ac:dyDescent="0.25">
      <c r="A11" s="4">
        <v>8</v>
      </c>
      <c r="B11" s="10" t="s">
        <v>19</v>
      </c>
      <c r="C11" s="221">
        <v>8190</v>
      </c>
      <c r="D11" s="218">
        <v>10732</v>
      </c>
      <c r="E11" s="221">
        <v>4902</v>
      </c>
      <c r="F11" s="218">
        <v>11874</v>
      </c>
      <c r="G11" s="221">
        <v>4693</v>
      </c>
      <c r="H11" s="218">
        <v>11785</v>
      </c>
      <c r="I11" s="221">
        <v>466</v>
      </c>
      <c r="J11" s="218">
        <v>3321</v>
      </c>
      <c r="K11" s="221">
        <v>4247</v>
      </c>
      <c r="L11" s="218">
        <v>3205</v>
      </c>
      <c r="M11" s="215">
        <v>11300</v>
      </c>
      <c r="N11" s="238">
        <f t="shared" si="0"/>
        <v>74715</v>
      </c>
    </row>
    <row r="12" spans="1:14" x14ac:dyDescent="0.25">
      <c r="A12" s="4">
        <v>9</v>
      </c>
      <c r="B12" s="10" t="s">
        <v>20</v>
      </c>
      <c r="C12" s="221">
        <v>8976</v>
      </c>
      <c r="D12" s="218">
        <v>11749</v>
      </c>
      <c r="E12" s="221">
        <v>1637</v>
      </c>
      <c r="F12" s="218">
        <v>16916</v>
      </c>
      <c r="G12" s="221">
        <v>5084</v>
      </c>
      <c r="H12" s="218">
        <v>9900</v>
      </c>
      <c r="I12" s="221">
        <v>284</v>
      </c>
      <c r="J12" s="218">
        <v>3028</v>
      </c>
      <c r="K12" s="221">
        <v>2083</v>
      </c>
      <c r="L12" s="218">
        <v>1210</v>
      </c>
      <c r="M12" s="215">
        <v>1697</v>
      </c>
      <c r="N12" s="238">
        <f t="shared" si="0"/>
        <v>62564</v>
      </c>
    </row>
    <row r="13" spans="1:14" x14ac:dyDescent="0.25">
      <c r="A13" s="4">
        <v>10</v>
      </c>
      <c r="B13" s="10" t="s">
        <v>21</v>
      </c>
      <c r="C13" s="221">
        <v>40902</v>
      </c>
      <c r="D13" s="218">
        <v>77430</v>
      </c>
      <c r="E13" s="221">
        <v>62489</v>
      </c>
      <c r="F13" s="218">
        <v>56908</v>
      </c>
      <c r="G13" s="221">
        <v>73320</v>
      </c>
      <c r="H13" s="218">
        <v>61860</v>
      </c>
      <c r="I13" s="221">
        <v>44187</v>
      </c>
      <c r="J13" s="218">
        <v>73844</v>
      </c>
      <c r="K13" s="221">
        <v>63897</v>
      </c>
      <c r="L13" s="218">
        <v>47027</v>
      </c>
      <c r="M13" s="215">
        <v>38603</v>
      </c>
      <c r="N13" s="238">
        <f t="shared" si="0"/>
        <v>640467</v>
      </c>
    </row>
    <row r="14" spans="1:14" x14ac:dyDescent="0.25">
      <c r="A14" s="4">
        <v>11</v>
      </c>
      <c r="B14" s="10" t="s">
        <v>22</v>
      </c>
      <c r="C14" s="220">
        <v>0</v>
      </c>
      <c r="D14" s="22">
        <v>6</v>
      </c>
      <c r="E14" s="220">
        <v>0</v>
      </c>
      <c r="F14" s="218">
        <v>0</v>
      </c>
      <c r="G14" s="221">
        <v>3</v>
      </c>
      <c r="H14" s="218">
        <v>3</v>
      </c>
      <c r="I14" s="220">
        <v>0</v>
      </c>
      <c r="J14" s="22">
        <v>0</v>
      </c>
      <c r="K14" s="220">
        <v>32</v>
      </c>
      <c r="L14" s="22">
        <v>0</v>
      </c>
      <c r="M14" s="214">
        <v>0</v>
      </c>
      <c r="N14" s="211">
        <f t="shared" si="0"/>
        <v>44</v>
      </c>
    </row>
    <row r="15" spans="1:14" x14ac:dyDescent="0.25">
      <c r="A15" s="4">
        <v>12</v>
      </c>
      <c r="B15" s="10" t="s">
        <v>23</v>
      </c>
      <c r="C15" s="220">
        <v>53</v>
      </c>
      <c r="D15" s="22">
        <v>128</v>
      </c>
      <c r="E15" s="220">
        <v>26</v>
      </c>
      <c r="F15" s="22">
        <v>187</v>
      </c>
      <c r="G15" s="220">
        <v>52</v>
      </c>
      <c r="H15" s="22">
        <v>72</v>
      </c>
      <c r="I15" s="220">
        <v>0</v>
      </c>
      <c r="J15" s="22">
        <v>71</v>
      </c>
      <c r="K15" s="220">
        <v>170</v>
      </c>
      <c r="L15" s="22">
        <v>0</v>
      </c>
      <c r="M15" s="214">
        <v>3</v>
      </c>
      <c r="N15" s="211">
        <f t="shared" si="0"/>
        <v>762</v>
      </c>
    </row>
    <row r="16" spans="1:14" x14ac:dyDescent="0.25">
      <c r="A16" s="4">
        <v>13</v>
      </c>
      <c r="B16" s="10" t="s">
        <v>24</v>
      </c>
      <c r="C16" s="221">
        <v>2839</v>
      </c>
      <c r="D16" s="218">
        <v>4020</v>
      </c>
      <c r="E16" s="221">
        <v>1258</v>
      </c>
      <c r="F16" s="218">
        <v>5776</v>
      </c>
      <c r="G16" s="221">
        <v>3746</v>
      </c>
      <c r="H16" s="218">
        <v>9948</v>
      </c>
      <c r="I16" s="220">
        <v>144</v>
      </c>
      <c r="J16" s="218">
        <v>934</v>
      </c>
      <c r="K16" s="221">
        <v>2516</v>
      </c>
      <c r="L16" s="22">
        <v>226</v>
      </c>
      <c r="M16" s="259">
        <v>1120</v>
      </c>
      <c r="N16" s="211">
        <f t="shared" si="0"/>
        <v>32527</v>
      </c>
    </row>
    <row r="17" spans="1:14" x14ac:dyDescent="0.25">
      <c r="A17" s="4">
        <v>14</v>
      </c>
      <c r="B17" s="10" t="s">
        <v>25</v>
      </c>
      <c r="C17" s="220">
        <v>1</v>
      </c>
      <c r="D17" s="22">
        <v>13</v>
      </c>
      <c r="E17" s="220">
        <v>0</v>
      </c>
      <c r="F17" s="22">
        <v>2</v>
      </c>
      <c r="G17" s="220">
        <v>0</v>
      </c>
      <c r="H17" s="22">
        <v>0</v>
      </c>
      <c r="I17" s="220">
        <v>0</v>
      </c>
      <c r="J17" s="22">
        <v>0</v>
      </c>
      <c r="K17" s="220">
        <v>0</v>
      </c>
      <c r="L17" s="22">
        <v>0</v>
      </c>
      <c r="M17" s="214">
        <v>0</v>
      </c>
      <c r="N17" s="10">
        <f t="shared" si="0"/>
        <v>16</v>
      </c>
    </row>
    <row r="18" spans="1:14" x14ac:dyDescent="0.25">
      <c r="A18" s="4">
        <v>15</v>
      </c>
      <c r="B18" s="10" t="s">
        <v>26</v>
      </c>
      <c r="C18" s="220">
        <v>3</v>
      </c>
      <c r="D18" s="22">
        <v>0</v>
      </c>
      <c r="E18" s="220">
        <v>2</v>
      </c>
      <c r="F18" s="218">
        <v>3920</v>
      </c>
      <c r="G18" s="220">
        <v>7</v>
      </c>
      <c r="H18" s="22">
        <v>61</v>
      </c>
      <c r="I18" s="220">
        <v>0</v>
      </c>
      <c r="J18" s="22">
        <v>0</v>
      </c>
      <c r="K18" s="220">
        <v>34</v>
      </c>
      <c r="L18" s="22">
        <v>0</v>
      </c>
      <c r="M18" s="214">
        <v>0</v>
      </c>
      <c r="N18" s="211">
        <f t="shared" si="0"/>
        <v>4027</v>
      </c>
    </row>
    <row r="19" spans="1:14" x14ac:dyDescent="0.25">
      <c r="A19" s="4">
        <v>16</v>
      </c>
      <c r="B19" s="10" t="s">
        <v>27</v>
      </c>
      <c r="C19" s="221">
        <v>15</v>
      </c>
      <c r="D19" s="218">
        <v>33</v>
      </c>
      <c r="E19" s="221">
        <v>21</v>
      </c>
      <c r="F19" s="218">
        <v>62</v>
      </c>
      <c r="G19" s="220">
        <v>0</v>
      </c>
      <c r="H19" s="218">
        <v>954</v>
      </c>
      <c r="I19" s="220">
        <v>0</v>
      </c>
      <c r="J19" s="22">
        <v>76</v>
      </c>
      <c r="K19" s="220">
        <v>0</v>
      </c>
      <c r="L19" s="22">
        <v>0</v>
      </c>
      <c r="M19" s="214">
        <v>1</v>
      </c>
      <c r="N19" s="211">
        <f t="shared" si="0"/>
        <v>1162</v>
      </c>
    </row>
    <row r="20" spans="1:14" x14ac:dyDescent="0.25">
      <c r="A20" s="4">
        <v>17</v>
      </c>
      <c r="B20" s="10" t="s">
        <v>28</v>
      </c>
      <c r="C20" s="220">
        <v>0</v>
      </c>
      <c r="D20" s="22">
        <v>0</v>
      </c>
      <c r="E20" s="220">
        <v>0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221">
        <v>0</v>
      </c>
      <c r="L20" s="22">
        <v>0</v>
      </c>
      <c r="M20" s="214">
        <v>7</v>
      </c>
      <c r="N20" s="211">
        <f t="shared" si="0"/>
        <v>7</v>
      </c>
    </row>
    <row r="21" spans="1:14" ht="15.75" thickBot="1" x14ac:dyDescent="0.3">
      <c r="A21" s="6">
        <v>18</v>
      </c>
      <c r="B21" s="11" t="s">
        <v>29</v>
      </c>
      <c r="C21" s="222">
        <v>14581</v>
      </c>
      <c r="D21" s="219">
        <v>61778</v>
      </c>
      <c r="E21" s="222">
        <v>20312</v>
      </c>
      <c r="F21" s="219">
        <v>54565</v>
      </c>
      <c r="G21" s="222">
        <v>23442</v>
      </c>
      <c r="H21" s="219">
        <v>83694</v>
      </c>
      <c r="I21" s="222">
        <v>14483</v>
      </c>
      <c r="J21" s="219">
        <v>40174</v>
      </c>
      <c r="K21" s="222">
        <v>31368</v>
      </c>
      <c r="L21" s="219">
        <v>12381</v>
      </c>
      <c r="M21" s="216">
        <v>41492</v>
      </c>
      <c r="N21" s="212">
        <f t="shared" si="0"/>
        <v>398270</v>
      </c>
    </row>
    <row r="22" spans="1:14" ht="15.75" thickBot="1" x14ac:dyDescent="0.3">
      <c r="A22" s="7"/>
      <c r="B22" s="19" t="s">
        <v>30</v>
      </c>
      <c r="C22" s="145">
        <v>68176</v>
      </c>
      <c r="D22" s="146">
        <v>163150</v>
      </c>
      <c r="E22" s="147">
        <v>97207</v>
      </c>
      <c r="F22" s="146">
        <v>164585</v>
      </c>
      <c r="G22" s="147">
        <v>107173</v>
      </c>
      <c r="H22" s="146">
        <v>163855</v>
      </c>
      <c r="I22" s="147">
        <v>60053</v>
      </c>
      <c r="J22" s="146">
        <v>121018</v>
      </c>
      <c r="K22" s="147">
        <v>106020</v>
      </c>
      <c r="L22" s="146">
        <v>64318</v>
      </c>
      <c r="M22" s="148">
        <v>120395</v>
      </c>
      <c r="N22" s="149">
        <f>SUM(C22:M22)</f>
        <v>1235950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00" t="s">
        <v>31</v>
      </c>
      <c r="B24" s="301"/>
      <c r="C24" s="27">
        <f>C22/N22</f>
        <v>5.5160807476030582E-2</v>
      </c>
      <c r="D24" s="28">
        <f>D22/N22</f>
        <v>0.1320037218334075</v>
      </c>
      <c r="E24" s="29">
        <f>E22/N22</f>
        <v>7.8649621748452608E-2</v>
      </c>
      <c r="F24" s="28">
        <f>F22/N22</f>
        <v>0.1331647720377038</v>
      </c>
      <c r="G24" s="29">
        <f>G22/N22</f>
        <v>8.6713054735223921E-2</v>
      </c>
      <c r="H24" s="28">
        <f>H22/N22</f>
        <v>0.13257413325781786</v>
      </c>
      <c r="I24" s="29">
        <f>I22/N22</f>
        <v>4.8588535134916462E-2</v>
      </c>
      <c r="J24" s="28">
        <f>J22/N22</f>
        <v>9.7914964197580806E-2</v>
      </c>
      <c r="K24" s="29">
        <f>K22/N22</f>
        <v>8.5780169100691778E-2</v>
      </c>
      <c r="L24" s="28">
        <f>L22/N22</f>
        <v>5.2039321979044463E-2</v>
      </c>
      <c r="M24" s="30">
        <f>M22/N22</f>
        <v>9.7410898499130219E-2</v>
      </c>
      <c r="N24" s="107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296" t="s">
        <v>33</v>
      </c>
      <c r="L27" s="297"/>
      <c r="M27" s="161">
        <f>N22</f>
        <v>1235950</v>
      </c>
      <c r="N27" s="162">
        <f>M27/M29</f>
        <v>0.98372411948751948</v>
      </c>
    </row>
    <row r="28" spans="1:14" ht="15.75" thickBot="1" x14ac:dyDescent="0.3">
      <c r="A28" s="26">
        <v>19</v>
      </c>
      <c r="B28" s="109" t="s">
        <v>34</v>
      </c>
      <c r="C28" s="160">
        <v>13865</v>
      </c>
      <c r="D28" s="59">
        <v>1600</v>
      </c>
      <c r="E28" s="160">
        <v>1677</v>
      </c>
      <c r="F28" s="59">
        <v>3029</v>
      </c>
      <c r="G28" s="160">
        <v>278</v>
      </c>
      <c r="H28" s="59">
        <f>SUM(C28:G28)</f>
        <v>20449</v>
      </c>
      <c r="I28" s="1"/>
      <c r="J28" s="110"/>
      <c r="K28" s="296" t="s">
        <v>34</v>
      </c>
      <c r="L28" s="297"/>
      <c r="M28" s="160">
        <f>H28</f>
        <v>20449</v>
      </c>
      <c r="N28" s="163">
        <f>M28/M29</f>
        <v>1.6275880512480509E-2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1" t="s">
        <v>3</v>
      </c>
      <c r="L29" s="322"/>
      <c r="M29" s="164">
        <f>M27+M28</f>
        <v>1256399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0.67802826544085282</v>
      </c>
      <c r="D30" s="111">
        <f>D28/H28</f>
        <v>7.824343488679153E-2</v>
      </c>
      <c r="E30" s="27">
        <f>E28/H28</f>
        <v>8.2008900190718367E-2</v>
      </c>
      <c r="F30" s="111">
        <f>F28/H28</f>
        <v>0.14812460267005723</v>
      </c>
      <c r="G30" s="27">
        <f>G28/H28</f>
        <v>1.3594796811580028E-2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4"/>
      <c r="B1" s="174"/>
      <c r="C1" s="326" t="s">
        <v>96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239" t="s">
        <v>36</v>
      </c>
    </row>
    <row r="2" spans="1:14" ht="15.75" thickBot="1" x14ac:dyDescent="0.3">
      <c r="A2" s="329" t="s">
        <v>0</v>
      </c>
      <c r="B2" s="331" t="s">
        <v>1</v>
      </c>
      <c r="C2" s="333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 t="s">
        <v>3</v>
      </c>
    </row>
    <row r="3" spans="1:14" ht="15.75" thickBot="1" x14ac:dyDescent="0.3">
      <c r="A3" s="330"/>
      <c r="B3" s="332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89" t="s">
        <v>10</v>
      </c>
      <c r="L3" s="24" t="s">
        <v>104</v>
      </c>
      <c r="M3" s="34" t="s">
        <v>11</v>
      </c>
      <c r="N3" s="336"/>
    </row>
    <row r="4" spans="1:14" x14ac:dyDescent="0.25">
      <c r="A4" s="36">
        <v>1</v>
      </c>
      <c r="B4" s="37" t="s">
        <v>12</v>
      </c>
      <c r="C4" s="206">
        <v>37118</v>
      </c>
      <c r="D4" s="171">
        <v>45455</v>
      </c>
      <c r="E4" s="206">
        <v>20558</v>
      </c>
      <c r="F4" s="171">
        <v>19302</v>
      </c>
      <c r="G4" s="206">
        <v>39565</v>
      </c>
      <c r="H4" s="171">
        <v>72090</v>
      </c>
      <c r="I4" s="206">
        <v>7606</v>
      </c>
      <c r="J4" s="171">
        <v>39273</v>
      </c>
      <c r="K4" s="206">
        <v>18263</v>
      </c>
      <c r="L4" s="183">
        <v>3478</v>
      </c>
      <c r="M4" s="85">
        <v>12475</v>
      </c>
      <c r="N4" s="171">
        <f t="shared" ref="N4:N21" si="0">SUM(C4:M4)</f>
        <v>315183</v>
      </c>
    </row>
    <row r="5" spans="1:14" x14ac:dyDescent="0.25">
      <c r="A5" s="38">
        <v>2</v>
      </c>
      <c r="B5" s="39" t="s">
        <v>13</v>
      </c>
      <c r="C5" s="60">
        <v>310</v>
      </c>
      <c r="D5" s="73">
        <v>16112</v>
      </c>
      <c r="E5" s="60">
        <v>514</v>
      </c>
      <c r="F5" s="39">
        <v>2723</v>
      </c>
      <c r="G5" s="60">
        <v>921</v>
      </c>
      <c r="H5" s="73">
        <v>28709</v>
      </c>
      <c r="I5" s="60">
        <v>0</v>
      </c>
      <c r="J5" s="73">
        <v>2026</v>
      </c>
      <c r="K5" s="60">
        <v>31</v>
      </c>
      <c r="L5" s="39">
        <v>0</v>
      </c>
      <c r="M5" s="70">
        <v>0</v>
      </c>
      <c r="N5" s="73">
        <f t="shared" si="0"/>
        <v>51346</v>
      </c>
    </row>
    <row r="6" spans="1:14" x14ac:dyDescent="0.25">
      <c r="A6" s="38">
        <v>3</v>
      </c>
      <c r="B6" s="39" t="s">
        <v>14</v>
      </c>
      <c r="C6" s="207">
        <v>27549</v>
      </c>
      <c r="D6" s="73">
        <v>92764</v>
      </c>
      <c r="E6" s="207">
        <v>28498</v>
      </c>
      <c r="F6" s="73">
        <v>67290</v>
      </c>
      <c r="G6" s="207">
        <v>24718</v>
      </c>
      <c r="H6" s="73">
        <v>39473</v>
      </c>
      <c r="I6" s="207">
        <v>6104</v>
      </c>
      <c r="J6" s="73">
        <v>32586</v>
      </c>
      <c r="K6" s="207">
        <v>48927</v>
      </c>
      <c r="L6" s="73">
        <v>13232</v>
      </c>
      <c r="M6" s="86">
        <v>22832</v>
      </c>
      <c r="N6" s="73">
        <f t="shared" si="0"/>
        <v>403973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7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207">
        <v>2032</v>
      </c>
      <c r="D10" s="73">
        <v>0</v>
      </c>
      <c r="E10" s="60">
        <v>396</v>
      </c>
      <c r="F10" s="73">
        <v>12</v>
      </c>
      <c r="G10" s="207">
        <v>23</v>
      </c>
      <c r="H10" s="73">
        <v>1131</v>
      </c>
      <c r="I10" s="60">
        <v>0</v>
      </c>
      <c r="J10" s="39">
        <v>65</v>
      </c>
      <c r="K10" s="207">
        <v>7</v>
      </c>
      <c r="L10" s="39">
        <v>0</v>
      </c>
      <c r="M10" s="70">
        <v>0</v>
      </c>
      <c r="N10" s="73">
        <f t="shared" si="0"/>
        <v>3666</v>
      </c>
    </row>
    <row r="11" spans="1:14" x14ac:dyDescent="0.25">
      <c r="A11" s="38">
        <v>8</v>
      </c>
      <c r="B11" s="39" t="s">
        <v>19</v>
      </c>
      <c r="C11" s="207">
        <v>7139</v>
      </c>
      <c r="D11" s="73">
        <v>2879</v>
      </c>
      <c r="E11" s="207">
        <v>81273</v>
      </c>
      <c r="F11" s="73">
        <v>16213</v>
      </c>
      <c r="G11" s="207">
        <v>456</v>
      </c>
      <c r="H11" s="73">
        <v>9800</v>
      </c>
      <c r="I11" s="207">
        <v>42</v>
      </c>
      <c r="J11" s="73">
        <v>9966</v>
      </c>
      <c r="K11" s="207">
        <v>2664</v>
      </c>
      <c r="L11" s="73">
        <v>17712</v>
      </c>
      <c r="M11" s="86">
        <v>2451</v>
      </c>
      <c r="N11" s="73">
        <f t="shared" si="0"/>
        <v>150595</v>
      </c>
    </row>
    <row r="12" spans="1:14" x14ac:dyDescent="0.25">
      <c r="A12" s="38">
        <v>9</v>
      </c>
      <c r="B12" s="39" t="s">
        <v>20</v>
      </c>
      <c r="C12" s="207">
        <v>51771</v>
      </c>
      <c r="D12" s="73">
        <v>53863</v>
      </c>
      <c r="E12" s="207">
        <v>19158</v>
      </c>
      <c r="F12" s="73">
        <v>26556</v>
      </c>
      <c r="G12" s="207">
        <v>19855</v>
      </c>
      <c r="H12" s="73">
        <v>7406</v>
      </c>
      <c r="I12" s="60">
        <v>91</v>
      </c>
      <c r="J12" s="73">
        <v>4045</v>
      </c>
      <c r="K12" s="207">
        <v>3718</v>
      </c>
      <c r="L12" s="73">
        <v>27178</v>
      </c>
      <c r="M12" s="86">
        <v>5168</v>
      </c>
      <c r="N12" s="73">
        <f t="shared" si="0"/>
        <v>218809</v>
      </c>
    </row>
    <row r="13" spans="1:14" x14ac:dyDescent="0.25">
      <c r="A13" s="38">
        <v>10</v>
      </c>
      <c r="B13" s="39" t="s">
        <v>21</v>
      </c>
      <c r="C13" s="207">
        <v>84601</v>
      </c>
      <c r="D13" s="73">
        <v>200412</v>
      </c>
      <c r="E13" s="207">
        <v>136590</v>
      </c>
      <c r="F13" s="73">
        <v>131422</v>
      </c>
      <c r="G13" s="207">
        <v>152340</v>
      </c>
      <c r="H13" s="73">
        <v>128039</v>
      </c>
      <c r="I13" s="207">
        <v>122918</v>
      </c>
      <c r="J13" s="73">
        <v>164681</v>
      </c>
      <c r="K13" s="207">
        <v>146135</v>
      </c>
      <c r="L13" s="73">
        <v>131418</v>
      </c>
      <c r="M13" s="86">
        <v>104721</v>
      </c>
      <c r="N13" s="73">
        <f t="shared" si="0"/>
        <v>1503277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119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119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07">
        <v>1455</v>
      </c>
      <c r="D16" s="73">
        <v>1418</v>
      </c>
      <c r="E16" s="207">
        <v>286</v>
      </c>
      <c r="F16" s="73">
        <v>6620</v>
      </c>
      <c r="G16" s="207">
        <v>1421</v>
      </c>
      <c r="H16" s="73">
        <v>1754</v>
      </c>
      <c r="I16" s="207">
        <v>28</v>
      </c>
      <c r="J16" s="73">
        <v>4720</v>
      </c>
      <c r="K16" s="207">
        <v>606</v>
      </c>
      <c r="L16" s="39">
        <v>501</v>
      </c>
      <c r="M16" s="86">
        <v>10</v>
      </c>
      <c r="N16" s="73">
        <f t="shared" si="0"/>
        <v>18819</v>
      </c>
    </row>
    <row r="17" spans="1:14" x14ac:dyDescent="0.25">
      <c r="A17" s="38">
        <v>14</v>
      </c>
      <c r="B17" s="39" t="s">
        <v>25</v>
      </c>
      <c r="C17" s="207">
        <v>0</v>
      </c>
      <c r="D17" s="73">
        <v>1093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70">
        <v>0</v>
      </c>
      <c r="N17" s="73">
        <f t="shared" si="0"/>
        <v>1093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27</v>
      </c>
      <c r="D19" s="39">
        <v>0</v>
      </c>
      <c r="E19" s="60">
        <v>62</v>
      </c>
      <c r="F19" s="73">
        <v>0</v>
      </c>
      <c r="G19" s="60">
        <v>0</v>
      </c>
      <c r="H19" s="39">
        <v>0</v>
      </c>
      <c r="I19" s="60">
        <v>0</v>
      </c>
      <c r="J19" s="39">
        <v>401</v>
      </c>
      <c r="K19" s="60">
        <v>0</v>
      </c>
      <c r="L19" s="39">
        <v>0</v>
      </c>
      <c r="M19" s="70">
        <v>0</v>
      </c>
      <c r="N19" s="73">
        <f t="shared" si="0"/>
        <v>490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28">
        <v>2142</v>
      </c>
      <c r="D21" s="172">
        <v>11682</v>
      </c>
      <c r="E21" s="228">
        <v>5399</v>
      </c>
      <c r="F21" s="172">
        <v>9035</v>
      </c>
      <c r="G21" s="228">
        <v>2498</v>
      </c>
      <c r="H21" s="172">
        <v>8240</v>
      </c>
      <c r="I21" s="228">
        <v>1018</v>
      </c>
      <c r="J21" s="172">
        <v>2700</v>
      </c>
      <c r="K21" s="228">
        <v>2719</v>
      </c>
      <c r="L21" s="42">
        <v>550</v>
      </c>
      <c r="M21" s="95">
        <v>3066</v>
      </c>
      <c r="N21" s="172">
        <f t="shared" si="0"/>
        <v>49049</v>
      </c>
    </row>
    <row r="22" spans="1:14" ht="15.75" thickBot="1" x14ac:dyDescent="0.3">
      <c r="A22" s="44"/>
      <c r="B22" s="45" t="s">
        <v>37</v>
      </c>
      <c r="C22" s="144">
        <f>SUM(C4:C21)</f>
        <v>214144</v>
      </c>
      <c r="D22" s="47">
        <f>SUM(D4:D21)</f>
        <v>425797</v>
      </c>
      <c r="E22" s="48">
        <f>SUM(E4:E21)</f>
        <v>292734</v>
      </c>
      <c r="F22" s="47">
        <f>SUM(F4:F21)</f>
        <v>279173</v>
      </c>
      <c r="G22" s="48">
        <f t="shared" ref="G22:N22" si="1">SUM(G4:G21)</f>
        <v>241797</v>
      </c>
      <c r="H22" s="47">
        <f t="shared" si="1"/>
        <v>296642</v>
      </c>
      <c r="I22" s="48">
        <f>SUM(I4:I21)</f>
        <v>137807</v>
      </c>
      <c r="J22" s="47">
        <f t="shared" si="1"/>
        <v>260463</v>
      </c>
      <c r="K22" s="144">
        <f t="shared" si="1"/>
        <v>223070</v>
      </c>
      <c r="L22" s="47">
        <f t="shared" si="1"/>
        <v>194069</v>
      </c>
      <c r="M22" s="49">
        <f t="shared" si="1"/>
        <v>150723</v>
      </c>
      <c r="N22" s="47">
        <f t="shared" si="1"/>
        <v>2716419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7" t="s">
        <v>31</v>
      </c>
      <c r="B24" s="338"/>
      <c r="C24" s="56">
        <f>C22/N22</f>
        <v>7.8833199149321215E-2</v>
      </c>
      <c r="D24" s="55">
        <f>D22/N22</f>
        <v>0.1567493821829401</v>
      </c>
      <c r="E24" s="56">
        <f>E22/N22</f>
        <v>0.10776467106142315</v>
      </c>
      <c r="F24" s="55">
        <f>F22/N22</f>
        <v>0.10277243680006656</v>
      </c>
      <c r="G24" s="251">
        <f>G22/N22</f>
        <v>8.9013145615606429E-2</v>
      </c>
      <c r="H24" s="55">
        <f>H22/N22</f>
        <v>0.10920332982503804</v>
      </c>
      <c r="I24" s="57">
        <f>I22/N22</f>
        <v>5.0731128003448658E-2</v>
      </c>
      <c r="J24" s="55">
        <f>J22/N22</f>
        <v>9.5884692309986058E-2</v>
      </c>
      <c r="K24" s="56">
        <f>K22/N22</f>
        <v>8.2119142886277849E-2</v>
      </c>
      <c r="L24" s="252">
        <f>L22/N22</f>
        <v>7.1442954860792829E-2</v>
      </c>
      <c r="M24" s="56">
        <f>M22/N22</f>
        <v>5.5485917305099101E-2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254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343" t="s">
        <v>33</v>
      </c>
      <c r="L27" s="344"/>
      <c r="M27" s="161">
        <f>N22</f>
        <v>2716419</v>
      </c>
      <c r="N27" s="162">
        <f>M27/M29</f>
        <v>0.91460379454891327</v>
      </c>
    </row>
    <row r="28" spans="1:14" ht="15.75" thickBot="1" x14ac:dyDescent="0.3">
      <c r="A28" s="26">
        <v>19</v>
      </c>
      <c r="B28" s="109" t="s">
        <v>34</v>
      </c>
      <c r="C28" s="258">
        <f>121228+39</f>
        <v>121267</v>
      </c>
      <c r="D28" s="59">
        <v>93045</v>
      </c>
      <c r="E28" s="258">
        <f>28077+142</f>
        <v>28219</v>
      </c>
      <c r="F28" s="59">
        <v>9746</v>
      </c>
      <c r="G28" s="160">
        <v>1354</v>
      </c>
      <c r="H28" s="59">
        <f>SUM(C28:G28)</f>
        <v>253631</v>
      </c>
      <c r="I28" s="1"/>
      <c r="J28" s="110"/>
      <c r="K28" s="339" t="s">
        <v>34</v>
      </c>
      <c r="L28" s="340"/>
      <c r="M28" s="160">
        <f>H28</f>
        <v>253631</v>
      </c>
      <c r="N28" s="163">
        <f>M28/M29</f>
        <v>8.5396205451086685E-2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41" t="s">
        <v>3</v>
      </c>
      <c r="L29" s="342"/>
      <c r="M29" s="164">
        <f>M27+M28</f>
        <v>2970050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0.47812373093194444</v>
      </c>
      <c r="D30" s="111">
        <f>D28/H28</f>
        <v>0.36685184382035319</v>
      </c>
      <c r="E30" s="27">
        <f>E28/H28</f>
        <v>0.11126005890447145</v>
      </c>
      <c r="F30" s="111">
        <f>F28/H28</f>
        <v>3.8425902196498059E-2</v>
      </c>
      <c r="G30" s="27">
        <f>G28/H28</f>
        <v>5.3384641467328518E-3</v>
      </c>
      <c r="H30" s="111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55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4"/>
      <c r="B1" s="174"/>
      <c r="C1" s="326" t="s">
        <v>97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31"/>
    </row>
    <row r="2" spans="1:14" ht="15.75" thickBot="1" x14ac:dyDescent="0.3">
      <c r="A2" s="329" t="s">
        <v>0</v>
      </c>
      <c r="B2" s="331" t="s">
        <v>1</v>
      </c>
      <c r="C2" s="345" t="s">
        <v>2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35" t="s">
        <v>3</v>
      </c>
    </row>
    <row r="3" spans="1:14" ht="15.75" thickBot="1" x14ac:dyDescent="0.3">
      <c r="A3" s="330"/>
      <c r="B3" s="332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33" t="s">
        <v>93</v>
      </c>
      <c r="J3" s="32" t="s">
        <v>9</v>
      </c>
      <c r="K3" s="90" t="s">
        <v>10</v>
      </c>
      <c r="L3" s="265" t="s">
        <v>104</v>
      </c>
      <c r="M3" s="33" t="s">
        <v>11</v>
      </c>
      <c r="N3" s="336"/>
    </row>
    <row r="4" spans="1:14" x14ac:dyDescent="0.25">
      <c r="A4" s="36">
        <v>1</v>
      </c>
      <c r="B4" s="37" t="s">
        <v>12</v>
      </c>
      <c r="C4" s="206">
        <v>727</v>
      </c>
      <c r="D4" s="171">
        <v>1253</v>
      </c>
      <c r="E4" s="209">
        <v>418</v>
      </c>
      <c r="F4" s="229">
        <v>695</v>
      </c>
      <c r="G4" s="209">
        <v>573</v>
      </c>
      <c r="H4" s="171">
        <v>1320</v>
      </c>
      <c r="I4" s="209">
        <v>162</v>
      </c>
      <c r="J4" s="229">
        <v>559</v>
      </c>
      <c r="K4" s="209">
        <v>433</v>
      </c>
      <c r="L4" s="229">
        <v>91</v>
      </c>
      <c r="M4" s="209">
        <v>390</v>
      </c>
      <c r="N4" s="171">
        <f t="shared" ref="N4:N21" si="0">SUM(C4:M4)</f>
        <v>6621</v>
      </c>
    </row>
    <row r="5" spans="1:14" x14ac:dyDescent="0.25">
      <c r="A5" s="38">
        <v>2</v>
      </c>
      <c r="B5" s="39" t="s">
        <v>13</v>
      </c>
      <c r="C5" s="60">
        <v>1</v>
      </c>
      <c r="D5" s="73">
        <v>2370</v>
      </c>
      <c r="E5" s="60">
        <v>47</v>
      </c>
      <c r="F5" s="39">
        <v>191</v>
      </c>
      <c r="G5" s="60">
        <v>86</v>
      </c>
      <c r="H5" s="73">
        <v>3955</v>
      </c>
      <c r="I5" s="60">
        <v>0</v>
      </c>
      <c r="J5" s="39">
        <v>170</v>
      </c>
      <c r="K5" s="60">
        <v>1</v>
      </c>
      <c r="L5" s="39">
        <v>0</v>
      </c>
      <c r="M5" s="60">
        <v>0</v>
      </c>
      <c r="N5" s="73">
        <f t="shared" si="0"/>
        <v>6821</v>
      </c>
    </row>
    <row r="6" spans="1:14" x14ac:dyDescent="0.25">
      <c r="A6" s="38">
        <v>3</v>
      </c>
      <c r="B6" s="39" t="s">
        <v>14</v>
      </c>
      <c r="C6" s="207">
        <v>421</v>
      </c>
      <c r="D6" s="73">
        <v>1182</v>
      </c>
      <c r="E6" s="60">
        <v>508</v>
      </c>
      <c r="F6" s="73">
        <v>1022</v>
      </c>
      <c r="G6" s="60">
        <v>484</v>
      </c>
      <c r="H6" s="39">
        <v>665</v>
      </c>
      <c r="I6" s="60">
        <v>139</v>
      </c>
      <c r="J6" s="39">
        <v>639</v>
      </c>
      <c r="K6" s="60">
        <v>644</v>
      </c>
      <c r="L6" s="39">
        <v>316</v>
      </c>
      <c r="M6" s="60">
        <v>301</v>
      </c>
      <c r="N6" s="73">
        <f t="shared" si="0"/>
        <v>6321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0">
        <v>11</v>
      </c>
      <c r="D10" s="39">
        <v>0</v>
      </c>
      <c r="E10" s="60">
        <v>23</v>
      </c>
      <c r="F10" s="39">
        <v>1</v>
      </c>
      <c r="G10" s="60">
        <v>1</v>
      </c>
      <c r="H10" s="39">
        <v>3</v>
      </c>
      <c r="I10" s="60">
        <v>0</v>
      </c>
      <c r="J10" s="39">
        <v>5</v>
      </c>
      <c r="K10" s="60">
        <v>1</v>
      </c>
      <c r="L10" s="39">
        <v>0</v>
      </c>
      <c r="M10" s="60">
        <v>0</v>
      </c>
      <c r="N10" s="39">
        <f t="shared" si="0"/>
        <v>45</v>
      </c>
    </row>
    <row r="11" spans="1:14" x14ac:dyDescent="0.25">
      <c r="A11" s="38">
        <v>8</v>
      </c>
      <c r="B11" s="39" t="s">
        <v>19</v>
      </c>
      <c r="C11" s="60">
        <v>46</v>
      </c>
      <c r="D11" s="39">
        <v>24</v>
      </c>
      <c r="E11" s="60">
        <v>454</v>
      </c>
      <c r="F11" s="39">
        <v>97</v>
      </c>
      <c r="G11" s="60">
        <v>16</v>
      </c>
      <c r="H11" s="39">
        <v>164</v>
      </c>
      <c r="I11" s="60">
        <v>4</v>
      </c>
      <c r="J11" s="39">
        <v>28</v>
      </c>
      <c r="K11" s="60">
        <v>40</v>
      </c>
      <c r="L11" s="39">
        <v>73</v>
      </c>
      <c r="M11" s="60">
        <v>34</v>
      </c>
      <c r="N11" s="39">
        <f t="shared" si="0"/>
        <v>980</v>
      </c>
    </row>
    <row r="12" spans="1:14" x14ac:dyDescent="0.25">
      <c r="A12" s="38">
        <v>9</v>
      </c>
      <c r="B12" s="39" t="s">
        <v>20</v>
      </c>
      <c r="C12" s="207">
        <v>1138</v>
      </c>
      <c r="D12" s="73">
        <v>1403</v>
      </c>
      <c r="E12" s="60">
        <v>593</v>
      </c>
      <c r="F12" s="39">
        <v>451</v>
      </c>
      <c r="G12" s="60">
        <v>313</v>
      </c>
      <c r="H12" s="39">
        <v>403</v>
      </c>
      <c r="I12" s="60">
        <v>10</v>
      </c>
      <c r="J12" s="39">
        <v>141</v>
      </c>
      <c r="K12" s="60">
        <v>161</v>
      </c>
      <c r="L12" s="39">
        <v>226</v>
      </c>
      <c r="M12" s="60">
        <v>136</v>
      </c>
      <c r="N12" s="73">
        <f t="shared" si="0"/>
        <v>4975</v>
      </c>
    </row>
    <row r="13" spans="1:14" x14ac:dyDescent="0.25">
      <c r="A13" s="38">
        <v>10</v>
      </c>
      <c r="B13" s="39" t="s">
        <v>21</v>
      </c>
      <c r="C13" s="207">
        <v>1144</v>
      </c>
      <c r="D13" s="73">
        <v>2738</v>
      </c>
      <c r="E13" s="207">
        <v>1979</v>
      </c>
      <c r="F13" s="73">
        <v>1740</v>
      </c>
      <c r="G13" s="207">
        <v>2397</v>
      </c>
      <c r="H13" s="73">
        <v>1873</v>
      </c>
      <c r="I13" s="207">
        <v>1584</v>
      </c>
      <c r="J13" s="73">
        <v>2495</v>
      </c>
      <c r="K13" s="207">
        <v>1952</v>
      </c>
      <c r="L13" s="73">
        <v>1650</v>
      </c>
      <c r="M13" s="207">
        <v>1382</v>
      </c>
      <c r="N13" s="73">
        <f t="shared" si="0"/>
        <v>20934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207">
        <v>0</v>
      </c>
      <c r="J14" s="39">
        <v>0</v>
      </c>
      <c r="K14" s="60">
        <v>0</v>
      </c>
      <c r="L14" s="39">
        <v>0</v>
      </c>
      <c r="M14" s="60">
        <v>0</v>
      </c>
      <c r="N14" s="73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82</v>
      </c>
      <c r="D16" s="39">
        <v>11</v>
      </c>
      <c r="E16" s="60">
        <v>17</v>
      </c>
      <c r="F16" s="39">
        <v>15</v>
      </c>
      <c r="G16" s="60">
        <v>21</v>
      </c>
      <c r="H16" s="39">
        <v>15</v>
      </c>
      <c r="I16" s="60">
        <v>1</v>
      </c>
      <c r="J16" s="39">
        <v>11</v>
      </c>
      <c r="K16" s="60">
        <v>24</v>
      </c>
      <c r="L16" s="39">
        <v>4</v>
      </c>
      <c r="M16" s="60">
        <v>1</v>
      </c>
      <c r="N16" s="39">
        <f t="shared" si="0"/>
        <v>202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1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 t="shared" si="0"/>
        <v>1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21</v>
      </c>
      <c r="D19" s="39">
        <v>0</v>
      </c>
      <c r="E19" s="60">
        <v>1</v>
      </c>
      <c r="F19" s="39"/>
      <c r="G19" s="60">
        <v>0</v>
      </c>
      <c r="H19" s="39">
        <v>0</v>
      </c>
      <c r="I19" s="60">
        <v>0</v>
      </c>
      <c r="J19" s="39">
        <v>1</v>
      </c>
      <c r="K19" s="60">
        <v>0</v>
      </c>
      <c r="L19" s="39">
        <v>0</v>
      </c>
      <c r="M19" s="60">
        <v>0</v>
      </c>
      <c r="N19" s="39">
        <f t="shared" si="0"/>
        <v>23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8">
        <v>89</v>
      </c>
      <c r="D21" s="42">
        <v>455</v>
      </c>
      <c r="E21" s="208">
        <v>213</v>
      </c>
      <c r="F21" s="42">
        <v>512</v>
      </c>
      <c r="G21" s="208">
        <v>143</v>
      </c>
      <c r="H21" s="42">
        <v>580</v>
      </c>
      <c r="I21" s="208">
        <v>29</v>
      </c>
      <c r="J21" s="42">
        <v>172</v>
      </c>
      <c r="K21" s="208">
        <v>230</v>
      </c>
      <c r="L21" s="172">
        <v>33</v>
      </c>
      <c r="M21" s="208">
        <v>292</v>
      </c>
      <c r="N21" s="172">
        <f t="shared" si="0"/>
        <v>2748</v>
      </c>
    </row>
    <row r="22" spans="1:14" ht="15.75" thickBot="1" x14ac:dyDescent="0.3">
      <c r="A22" s="44"/>
      <c r="B22" s="45" t="s">
        <v>3</v>
      </c>
      <c r="C22" s="46">
        <f>SUM(C4:C21)</f>
        <v>3680</v>
      </c>
      <c r="D22" s="61">
        <f>SUM(D4:D21)</f>
        <v>9437</v>
      </c>
      <c r="E22" s="96">
        <f t="shared" ref="E22:N22" si="1">SUM(E4:E21)</f>
        <v>4253</v>
      </c>
      <c r="F22" s="47">
        <f t="shared" si="1"/>
        <v>4724</v>
      </c>
      <c r="G22" s="48">
        <f t="shared" si="1"/>
        <v>4034</v>
      </c>
      <c r="H22" s="47">
        <f t="shared" si="1"/>
        <v>8978</v>
      </c>
      <c r="I22" s="48">
        <f t="shared" si="1"/>
        <v>1929</v>
      </c>
      <c r="J22" s="47">
        <f t="shared" si="1"/>
        <v>4221</v>
      </c>
      <c r="K22" s="48">
        <f t="shared" si="1"/>
        <v>3486</v>
      </c>
      <c r="L22" s="47">
        <f t="shared" si="1"/>
        <v>2393</v>
      </c>
      <c r="M22" s="48">
        <f t="shared" si="1"/>
        <v>2536</v>
      </c>
      <c r="N22" s="47">
        <f t="shared" si="1"/>
        <v>49671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37" t="s">
        <v>31</v>
      </c>
      <c r="B24" s="338"/>
      <c r="C24" s="56">
        <f>C22/N22</f>
        <v>7.4087495721849778E-2</v>
      </c>
      <c r="D24" s="55">
        <f>D22/N22</f>
        <v>0.18999013508888488</v>
      </c>
      <c r="E24" s="56">
        <f>E22/N22</f>
        <v>8.5623401985061701E-2</v>
      </c>
      <c r="F24" s="55">
        <f>F22/N22</f>
        <v>9.5105796138591936E-2</v>
      </c>
      <c r="G24" s="56">
        <f>G22/N22</f>
        <v>8.1214390690745097E-2</v>
      </c>
      <c r="H24" s="55">
        <f>H22/N22</f>
        <v>0.1807493305953172</v>
      </c>
      <c r="I24" s="56">
        <f>I22/N22</f>
        <v>3.8835537838980493E-2</v>
      </c>
      <c r="J24" s="55">
        <f>J22/N22</f>
        <v>8.4979162891828233E-2</v>
      </c>
      <c r="K24" s="56">
        <f>K22/N22</f>
        <v>7.0181796219121823E-2</v>
      </c>
      <c r="L24" s="55">
        <f>L22/N22</f>
        <v>4.8177004690865895E-2</v>
      </c>
      <c r="M24" s="57">
        <f>M22/N22</f>
        <v>5.1055948138752992E-2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343" t="s">
        <v>33</v>
      </c>
      <c r="L27" s="344"/>
      <c r="M27" s="161">
        <f>N22</f>
        <v>49671</v>
      </c>
      <c r="N27" s="162">
        <f>M27/M29</f>
        <v>0.95889961389961387</v>
      </c>
    </row>
    <row r="28" spans="1:14" ht="15.75" thickBot="1" x14ac:dyDescent="0.3">
      <c r="A28" s="26">
        <v>19</v>
      </c>
      <c r="B28" s="109" t="s">
        <v>34</v>
      </c>
      <c r="C28" s="258">
        <v>1209</v>
      </c>
      <c r="D28" s="59">
        <v>559</v>
      </c>
      <c r="E28" s="257">
        <v>223</v>
      </c>
      <c r="F28" s="166">
        <v>134</v>
      </c>
      <c r="G28" s="160">
        <v>4</v>
      </c>
      <c r="H28" s="59">
        <f>SUM(C28:G28)</f>
        <v>2129</v>
      </c>
      <c r="I28" s="1"/>
      <c r="J28" s="110"/>
      <c r="K28" s="339" t="s">
        <v>34</v>
      </c>
      <c r="L28" s="340"/>
      <c r="M28" s="160">
        <f>H28</f>
        <v>2129</v>
      </c>
      <c r="N28" s="163">
        <f>M28/M29</f>
        <v>4.1100386100386098E-2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41" t="s">
        <v>3</v>
      </c>
      <c r="L29" s="342"/>
      <c r="M29" s="164">
        <f>M27+M28</f>
        <v>51800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0.56787224048849227</v>
      </c>
      <c r="D30" s="111">
        <f>D28/H28</f>
        <v>0.26256458431188351</v>
      </c>
      <c r="E30" s="27">
        <f>E28/H28</f>
        <v>0.10474401127289808</v>
      </c>
      <c r="F30" s="111">
        <f>F28/H28</f>
        <v>6.2940347581023959E-2</v>
      </c>
      <c r="G30" s="27">
        <f>G28/H28</f>
        <v>1.8788163457022077E-3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55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4"/>
      <c r="B1" s="174"/>
      <c r="C1" s="347" t="s">
        <v>98</v>
      </c>
      <c r="D1" s="348"/>
      <c r="E1" s="348"/>
      <c r="F1" s="348"/>
      <c r="G1" s="348"/>
      <c r="H1" s="348"/>
      <c r="I1" s="348"/>
      <c r="J1" s="31"/>
      <c r="K1" s="31"/>
      <c r="L1" s="31"/>
      <c r="M1" s="31"/>
      <c r="N1" s="31"/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15.75" thickBot="1" x14ac:dyDescent="0.3">
      <c r="A3" s="330"/>
      <c r="B3" s="332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63" t="s">
        <v>93</v>
      </c>
      <c r="J3" s="32" t="s">
        <v>9</v>
      </c>
      <c r="K3" s="88" t="s">
        <v>10</v>
      </c>
      <c r="L3" s="265" t="s">
        <v>104</v>
      </c>
      <c r="M3" s="63" t="s">
        <v>11</v>
      </c>
      <c r="N3" s="336"/>
    </row>
    <row r="4" spans="1:14" x14ac:dyDescent="0.25">
      <c r="A4" s="36">
        <v>1</v>
      </c>
      <c r="B4" s="37" t="s">
        <v>12</v>
      </c>
      <c r="C4" s="202">
        <v>161</v>
      </c>
      <c r="D4" s="204">
        <v>460</v>
      </c>
      <c r="E4" s="205">
        <v>97</v>
      </c>
      <c r="F4" s="204">
        <v>261</v>
      </c>
      <c r="G4" s="202">
        <v>28</v>
      </c>
      <c r="H4" s="204">
        <v>364</v>
      </c>
      <c r="I4" s="202">
        <v>58</v>
      </c>
      <c r="J4" s="37">
        <v>178</v>
      </c>
      <c r="K4" s="202">
        <v>157</v>
      </c>
      <c r="L4" s="204">
        <v>31</v>
      </c>
      <c r="M4" s="202">
        <v>158</v>
      </c>
      <c r="N4" s="171">
        <f t="shared" ref="N4:N20" si="0">SUM(C4:M4)</f>
        <v>1953</v>
      </c>
    </row>
    <row r="5" spans="1:14" x14ac:dyDescent="0.25">
      <c r="A5" s="38">
        <v>2</v>
      </c>
      <c r="B5" s="39" t="s">
        <v>13</v>
      </c>
      <c r="C5" s="64">
        <v>1</v>
      </c>
      <c r="D5" s="71">
        <v>237</v>
      </c>
      <c r="E5" s="64">
        <v>46</v>
      </c>
      <c r="F5" s="71">
        <v>30</v>
      </c>
      <c r="G5" s="64">
        <v>1</v>
      </c>
      <c r="H5" s="71">
        <v>256</v>
      </c>
      <c r="I5" s="64">
        <v>0</v>
      </c>
      <c r="J5" s="39">
        <v>40</v>
      </c>
      <c r="K5" s="64">
        <v>0</v>
      </c>
      <c r="L5" s="71">
        <v>0</v>
      </c>
      <c r="M5" s="64">
        <v>0</v>
      </c>
      <c r="N5" s="39">
        <f t="shared" si="0"/>
        <v>611</v>
      </c>
    </row>
    <row r="6" spans="1:14" x14ac:dyDescent="0.25">
      <c r="A6" s="38">
        <v>3</v>
      </c>
      <c r="B6" s="39" t="s">
        <v>14</v>
      </c>
      <c r="C6" s="64">
        <v>109</v>
      </c>
      <c r="D6" s="71">
        <v>403</v>
      </c>
      <c r="E6" s="169">
        <v>189</v>
      </c>
      <c r="F6" s="71">
        <v>389</v>
      </c>
      <c r="G6" s="64">
        <v>37</v>
      </c>
      <c r="H6" s="71">
        <v>377</v>
      </c>
      <c r="I6" s="64">
        <v>62</v>
      </c>
      <c r="J6" s="39">
        <v>274</v>
      </c>
      <c r="K6" s="64">
        <v>252</v>
      </c>
      <c r="L6" s="71">
        <v>60</v>
      </c>
      <c r="M6" s="64">
        <v>127</v>
      </c>
      <c r="N6" s="73">
        <f>SUM(C6:M6)</f>
        <v>2279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0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4">
        <v>0</v>
      </c>
      <c r="D9" s="71">
        <v>0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4">
        <v>2</v>
      </c>
      <c r="D10" s="71">
        <v>0</v>
      </c>
      <c r="E10" s="169">
        <v>2</v>
      </c>
      <c r="F10" s="71">
        <v>0</v>
      </c>
      <c r="G10" s="64">
        <v>0</v>
      </c>
      <c r="H10" s="71">
        <v>1</v>
      </c>
      <c r="I10" s="64">
        <v>0</v>
      </c>
      <c r="J10" s="39">
        <v>3</v>
      </c>
      <c r="K10" s="64">
        <v>0</v>
      </c>
      <c r="L10" s="71">
        <v>0</v>
      </c>
      <c r="M10" s="64">
        <v>0</v>
      </c>
      <c r="N10" s="39">
        <f t="shared" si="0"/>
        <v>8</v>
      </c>
    </row>
    <row r="11" spans="1:14" x14ac:dyDescent="0.25">
      <c r="A11" s="38">
        <v>8</v>
      </c>
      <c r="B11" s="39" t="s">
        <v>19</v>
      </c>
      <c r="C11" s="64">
        <v>25</v>
      </c>
      <c r="D11" s="71">
        <v>32</v>
      </c>
      <c r="E11" s="169">
        <v>28</v>
      </c>
      <c r="F11" s="71">
        <v>83</v>
      </c>
      <c r="G11" s="64">
        <v>4</v>
      </c>
      <c r="H11" s="71">
        <v>96</v>
      </c>
      <c r="I11" s="64">
        <v>4</v>
      </c>
      <c r="J11" s="39">
        <v>47</v>
      </c>
      <c r="K11" s="64">
        <v>29</v>
      </c>
      <c r="L11" s="71">
        <v>22</v>
      </c>
      <c r="M11" s="64">
        <v>14</v>
      </c>
      <c r="N11" s="39">
        <f t="shared" si="0"/>
        <v>384</v>
      </c>
    </row>
    <row r="12" spans="1:14" x14ac:dyDescent="0.25">
      <c r="A12" s="38">
        <v>9</v>
      </c>
      <c r="B12" s="39" t="s">
        <v>20</v>
      </c>
      <c r="C12" s="64">
        <v>175</v>
      </c>
      <c r="D12" s="67">
        <v>755</v>
      </c>
      <c r="E12" s="64">
        <v>182</v>
      </c>
      <c r="F12" s="71">
        <v>472</v>
      </c>
      <c r="G12" s="64">
        <v>26</v>
      </c>
      <c r="H12" s="71">
        <v>261</v>
      </c>
      <c r="I12" s="64">
        <v>23</v>
      </c>
      <c r="J12" s="73">
        <v>134</v>
      </c>
      <c r="K12" s="64">
        <v>78</v>
      </c>
      <c r="L12" s="71">
        <v>32</v>
      </c>
      <c r="M12" s="64">
        <v>65</v>
      </c>
      <c r="N12" s="73">
        <f t="shared" si="0"/>
        <v>2203</v>
      </c>
    </row>
    <row r="13" spans="1:14" x14ac:dyDescent="0.25">
      <c r="A13" s="38">
        <v>10</v>
      </c>
      <c r="B13" s="39" t="s">
        <v>21</v>
      </c>
      <c r="C13" s="64">
        <v>528</v>
      </c>
      <c r="D13" s="67">
        <v>1147</v>
      </c>
      <c r="E13" s="169">
        <v>992</v>
      </c>
      <c r="F13" s="67">
        <v>1086</v>
      </c>
      <c r="G13" s="64">
        <v>418</v>
      </c>
      <c r="H13" s="67">
        <v>1393</v>
      </c>
      <c r="I13" s="169">
        <v>1201</v>
      </c>
      <c r="J13" s="73">
        <v>1137</v>
      </c>
      <c r="K13" s="169">
        <v>953</v>
      </c>
      <c r="L13" s="67">
        <v>679</v>
      </c>
      <c r="M13" s="169">
        <v>667</v>
      </c>
      <c r="N13" s="73">
        <f t="shared" si="0"/>
        <v>10201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4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4">
        <v>139</v>
      </c>
      <c r="D16" s="71">
        <v>20</v>
      </c>
      <c r="E16" s="64">
        <v>20</v>
      </c>
      <c r="F16" s="71">
        <v>16</v>
      </c>
      <c r="G16" s="64">
        <v>6</v>
      </c>
      <c r="H16" s="40">
        <v>21</v>
      </c>
      <c r="I16" s="64">
        <v>0</v>
      </c>
      <c r="J16" s="39">
        <v>36</v>
      </c>
      <c r="K16" s="64">
        <v>17</v>
      </c>
      <c r="L16" s="71">
        <v>5</v>
      </c>
      <c r="M16" s="64">
        <v>4</v>
      </c>
      <c r="N16" s="39">
        <f t="shared" si="0"/>
        <v>284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2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0</v>
      </c>
      <c r="M17" s="64">
        <v>0</v>
      </c>
      <c r="N17" s="39">
        <f t="shared" si="0"/>
        <v>2</v>
      </c>
    </row>
    <row r="18" spans="1:14" x14ac:dyDescent="0.25">
      <c r="A18" s="38">
        <v>15</v>
      </c>
      <c r="B18" s="39" t="s">
        <v>26</v>
      </c>
      <c r="C18" s="64">
        <v>3</v>
      </c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4">
        <v>1</v>
      </c>
      <c r="D19" s="71">
        <v>0</v>
      </c>
      <c r="E19" s="64">
        <v>1</v>
      </c>
      <c r="F19" s="71">
        <v>0</v>
      </c>
      <c r="G19" s="64">
        <v>0</v>
      </c>
      <c r="H19" s="40">
        <v>0</v>
      </c>
      <c r="I19" s="64">
        <v>0</v>
      </c>
      <c r="J19" s="39">
        <v>2</v>
      </c>
      <c r="K19" s="64">
        <v>0</v>
      </c>
      <c r="L19" s="71">
        <v>0</v>
      </c>
      <c r="M19" s="64">
        <v>0</v>
      </c>
      <c r="N19" s="39">
        <f t="shared" si="0"/>
        <v>4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3">
        <v>88</v>
      </c>
      <c r="D21" s="178">
        <v>665</v>
      </c>
      <c r="E21" s="203">
        <v>184</v>
      </c>
      <c r="F21" s="178">
        <v>449</v>
      </c>
      <c r="G21" s="260">
        <v>3</v>
      </c>
      <c r="H21" s="43">
        <v>400</v>
      </c>
      <c r="I21" s="203">
        <v>33</v>
      </c>
      <c r="J21" s="42">
        <v>31</v>
      </c>
      <c r="K21" s="203">
        <v>240</v>
      </c>
      <c r="L21" s="178">
        <v>42</v>
      </c>
      <c r="M21" s="203">
        <v>161</v>
      </c>
      <c r="N21" s="172">
        <f>SUM(C21:M21)</f>
        <v>2296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1232</v>
      </c>
      <c r="D22" s="50">
        <f t="shared" si="1"/>
        <v>3725</v>
      </c>
      <c r="E22" s="97">
        <f t="shared" si="1"/>
        <v>1741</v>
      </c>
      <c r="F22" s="50">
        <f t="shared" si="1"/>
        <v>2786</v>
      </c>
      <c r="G22" s="66">
        <f t="shared" si="1"/>
        <v>523</v>
      </c>
      <c r="H22" s="50">
        <f t="shared" si="1"/>
        <v>3169</v>
      </c>
      <c r="I22" s="65">
        <f t="shared" si="1"/>
        <v>1381</v>
      </c>
      <c r="J22" s="50">
        <f t="shared" si="1"/>
        <v>1882</v>
      </c>
      <c r="K22" s="97">
        <f>SUM(K4:K21)</f>
        <v>1726</v>
      </c>
      <c r="L22" s="50">
        <f t="shared" si="1"/>
        <v>871</v>
      </c>
      <c r="M22" s="65">
        <f t="shared" si="1"/>
        <v>1196</v>
      </c>
      <c r="N22" s="47">
        <f>SUM(C22:M22)</f>
        <v>20232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7" t="s">
        <v>31</v>
      </c>
      <c r="B24" s="338"/>
      <c r="C24" s="56">
        <f>C22/N22</f>
        <v>6.0893633847370503E-2</v>
      </c>
      <c r="D24" s="55">
        <f>D22/N22</f>
        <v>0.18411427441676553</v>
      </c>
      <c r="E24" s="56">
        <f>E22/N22</f>
        <v>8.605179913009095E-2</v>
      </c>
      <c r="F24" s="55">
        <f>F22/N22</f>
        <v>0.13770264926848558</v>
      </c>
      <c r="G24" s="56">
        <f>G22/N22</f>
        <v>2.5850138394622382E-2</v>
      </c>
      <c r="H24" s="55">
        <f>H22/N22</f>
        <v>0.15663305654408857</v>
      </c>
      <c r="I24" s="56">
        <f>I22/N22</f>
        <v>6.825820482404113E-2</v>
      </c>
      <c r="J24" s="55">
        <f>J22/N22</f>
        <v>9.3020956899960455E-2</v>
      </c>
      <c r="K24" s="56">
        <f>K22/N22</f>
        <v>8.5310399367338863E-2</v>
      </c>
      <c r="L24" s="55">
        <f>L22/N22</f>
        <v>4.305061289047054E-2</v>
      </c>
      <c r="M24" s="56">
        <f>M22/N22</f>
        <v>5.9114274416765519E-2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343" t="s">
        <v>33</v>
      </c>
      <c r="L27" s="344"/>
      <c r="M27" s="161">
        <f>N22</f>
        <v>20232</v>
      </c>
      <c r="N27" s="162">
        <f>M27/M29</f>
        <v>0.97753297579359333</v>
      </c>
    </row>
    <row r="28" spans="1:14" ht="15.75" thickBot="1" x14ac:dyDescent="0.3">
      <c r="A28" s="26">
        <v>19</v>
      </c>
      <c r="B28" s="185" t="s">
        <v>34</v>
      </c>
      <c r="C28" s="258">
        <f>66+61</f>
        <v>127</v>
      </c>
      <c r="D28" s="59">
        <f>280+34</f>
        <v>314</v>
      </c>
      <c r="E28" s="257">
        <f>10+3</f>
        <v>13</v>
      </c>
      <c r="F28" s="166">
        <f>9+2</f>
        <v>11</v>
      </c>
      <c r="G28" s="160">
        <v>0</v>
      </c>
      <c r="H28" s="59">
        <f>SUM(C28:G28)</f>
        <v>465</v>
      </c>
      <c r="I28" s="1"/>
      <c r="J28" s="110"/>
      <c r="K28" s="339" t="s">
        <v>34</v>
      </c>
      <c r="L28" s="340"/>
      <c r="M28" s="160">
        <f>H28</f>
        <v>465</v>
      </c>
      <c r="N28" s="163">
        <f>M28/M29</f>
        <v>2.2467024206406727E-2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41" t="s">
        <v>3</v>
      </c>
      <c r="L29" s="342"/>
      <c r="M29" s="164">
        <f>M27+M28</f>
        <v>20697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0.27311827956989249</v>
      </c>
      <c r="D30" s="111">
        <f>D28/H28</f>
        <v>0.6752688172043011</v>
      </c>
      <c r="E30" s="27">
        <f>E28/H28</f>
        <v>2.7956989247311829E-2</v>
      </c>
      <c r="F30" s="111">
        <f>F28/H28</f>
        <v>2.3655913978494623E-2</v>
      </c>
      <c r="G30" s="27">
        <f>G28/H28</f>
        <v>0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31"/>
      <c r="B1" s="31"/>
      <c r="C1" s="326" t="s">
        <v>99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239" t="s">
        <v>36</v>
      </c>
    </row>
    <row r="2" spans="1:14" ht="15.75" thickBot="1" x14ac:dyDescent="0.3">
      <c r="A2" s="329" t="s">
        <v>0</v>
      </c>
      <c r="B2" s="331" t="s">
        <v>1</v>
      </c>
      <c r="C2" s="351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5" t="s">
        <v>3</v>
      </c>
    </row>
    <row r="3" spans="1:14" ht="15.75" thickBot="1" x14ac:dyDescent="0.3">
      <c r="A3" s="330"/>
      <c r="B3" s="332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34" t="s">
        <v>93</v>
      </c>
      <c r="J3" s="35" t="s">
        <v>9</v>
      </c>
      <c r="K3" s="89" t="s">
        <v>38</v>
      </c>
      <c r="L3" s="265" t="s">
        <v>104</v>
      </c>
      <c r="M3" s="62" t="s">
        <v>11</v>
      </c>
      <c r="N3" s="336"/>
    </row>
    <row r="4" spans="1:14" x14ac:dyDescent="0.25">
      <c r="A4" s="36">
        <v>1</v>
      </c>
      <c r="B4" s="37" t="s">
        <v>12</v>
      </c>
      <c r="C4" s="167">
        <v>5342</v>
      </c>
      <c r="D4" s="93">
        <v>16296</v>
      </c>
      <c r="E4" s="167">
        <v>14845</v>
      </c>
      <c r="F4" s="93">
        <v>6666</v>
      </c>
      <c r="G4" s="167">
        <v>4600</v>
      </c>
      <c r="H4" s="93">
        <v>16797</v>
      </c>
      <c r="I4" s="167">
        <v>3342</v>
      </c>
      <c r="J4" s="93">
        <v>6069</v>
      </c>
      <c r="K4" s="167">
        <v>2501</v>
      </c>
      <c r="L4" s="93">
        <v>1648</v>
      </c>
      <c r="M4" s="205">
        <v>5362</v>
      </c>
      <c r="N4" s="171">
        <f t="shared" ref="N4:N21" si="0">SUM(C4:M4)</f>
        <v>83468</v>
      </c>
    </row>
    <row r="5" spans="1:14" x14ac:dyDescent="0.25">
      <c r="A5" s="38">
        <v>2</v>
      </c>
      <c r="B5" s="39" t="s">
        <v>13</v>
      </c>
      <c r="C5" s="70">
        <v>20</v>
      </c>
      <c r="D5" s="67">
        <v>2149</v>
      </c>
      <c r="E5" s="70">
        <v>550</v>
      </c>
      <c r="F5" s="71">
        <v>409</v>
      </c>
      <c r="G5" s="70">
        <v>70</v>
      </c>
      <c r="H5" s="67">
        <v>3771</v>
      </c>
      <c r="I5" s="70">
        <v>0</v>
      </c>
      <c r="J5" s="71">
        <v>340</v>
      </c>
      <c r="K5" s="70">
        <v>0</v>
      </c>
      <c r="L5" s="71">
        <v>0</v>
      </c>
      <c r="M5" s="64">
        <v>0</v>
      </c>
      <c r="N5" s="73">
        <f t="shared" si="0"/>
        <v>7309</v>
      </c>
    </row>
    <row r="6" spans="1:14" x14ac:dyDescent="0.25">
      <c r="A6" s="38">
        <v>3</v>
      </c>
      <c r="B6" s="39" t="s">
        <v>14</v>
      </c>
      <c r="C6" s="86">
        <v>10459</v>
      </c>
      <c r="D6" s="67">
        <v>37678</v>
      </c>
      <c r="E6" s="86">
        <v>10198</v>
      </c>
      <c r="F6" s="67">
        <v>29301</v>
      </c>
      <c r="G6" s="86">
        <v>8731</v>
      </c>
      <c r="H6" s="67">
        <v>28427</v>
      </c>
      <c r="I6" s="86">
        <v>3609</v>
      </c>
      <c r="J6" s="67">
        <v>14484</v>
      </c>
      <c r="K6" s="86">
        <v>19613</v>
      </c>
      <c r="L6" s="67">
        <v>4862</v>
      </c>
      <c r="M6" s="169">
        <v>9506</v>
      </c>
      <c r="N6" s="73">
        <f t="shared" si="0"/>
        <v>176868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71">
        <v>0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70">
        <v>0</v>
      </c>
      <c r="D9" s="67">
        <v>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0</v>
      </c>
    </row>
    <row r="10" spans="1:14" x14ac:dyDescent="0.25">
      <c r="A10" s="38">
        <v>7</v>
      </c>
      <c r="B10" s="39" t="s">
        <v>18</v>
      </c>
      <c r="C10" s="86">
        <v>580</v>
      </c>
      <c r="D10" s="71">
        <v>0</v>
      </c>
      <c r="E10" s="70">
        <v>85</v>
      </c>
      <c r="F10" s="67">
        <v>0</v>
      </c>
      <c r="G10" s="86">
        <v>0</v>
      </c>
      <c r="H10" s="71">
        <v>70</v>
      </c>
      <c r="I10" s="70">
        <v>0</v>
      </c>
      <c r="J10" s="71">
        <v>965</v>
      </c>
      <c r="K10" s="70">
        <v>0</v>
      </c>
      <c r="L10" s="71">
        <v>0</v>
      </c>
      <c r="M10" s="64">
        <v>0</v>
      </c>
      <c r="N10" s="73">
        <f t="shared" si="0"/>
        <v>1700</v>
      </c>
    </row>
    <row r="11" spans="1:14" x14ac:dyDescent="0.25">
      <c r="A11" s="38">
        <v>8</v>
      </c>
      <c r="B11" s="39" t="s">
        <v>19</v>
      </c>
      <c r="C11" s="86">
        <v>26449</v>
      </c>
      <c r="D11" s="67">
        <v>20101</v>
      </c>
      <c r="E11" s="86">
        <v>1085</v>
      </c>
      <c r="F11" s="67">
        <v>10878</v>
      </c>
      <c r="G11" s="86">
        <v>3921</v>
      </c>
      <c r="H11" s="67">
        <v>6547</v>
      </c>
      <c r="I11" s="70">
        <v>90</v>
      </c>
      <c r="J11" s="67">
        <v>24951</v>
      </c>
      <c r="K11" s="86">
        <v>7013</v>
      </c>
      <c r="L11" s="67">
        <v>13287</v>
      </c>
      <c r="M11" s="169">
        <v>411</v>
      </c>
      <c r="N11" s="73">
        <f t="shared" si="0"/>
        <v>114733</v>
      </c>
    </row>
    <row r="12" spans="1:14" x14ac:dyDescent="0.25">
      <c r="A12" s="38">
        <v>9</v>
      </c>
      <c r="B12" s="39" t="s">
        <v>20</v>
      </c>
      <c r="C12" s="86">
        <v>47389</v>
      </c>
      <c r="D12" s="67">
        <v>48065</v>
      </c>
      <c r="E12" s="86">
        <v>6736</v>
      </c>
      <c r="F12" s="67">
        <v>15818</v>
      </c>
      <c r="G12" s="86">
        <v>20524</v>
      </c>
      <c r="H12" s="67">
        <v>8751</v>
      </c>
      <c r="I12" s="70">
        <v>1351</v>
      </c>
      <c r="J12" s="67">
        <v>6332</v>
      </c>
      <c r="K12" s="86">
        <v>8140</v>
      </c>
      <c r="L12" s="67">
        <v>4808</v>
      </c>
      <c r="M12" s="169">
        <v>1558</v>
      </c>
      <c r="N12" s="73">
        <f t="shared" si="0"/>
        <v>169472</v>
      </c>
    </row>
    <row r="13" spans="1:14" x14ac:dyDescent="0.25">
      <c r="A13" s="38">
        <v>10</v>
      </c>
      <c r="B13" s="39" t="s">
        <v>21</v>
      </c>
      <c r="C13" s="86">
        <v>73216</v>
      </c>
      <c r="D13" s="67">
        <v>303350</v>
      </c>
      <c r="E13" s="86">
        <v>135351</v>
      </c>
      <c r="F13" s="67">
        <v>183432</v>
      </c>
      <c r="G13" s="86">
        <v>157636</v>
      </c>
      <c r="H13" s="67">
        <v>188209</v>
      </c>
      <c r="I13" s="86">
        <v>144983</v>
      </c>
      <c r="J13" s="67">
        <v>175937</v>
      </c>
      <c r="K13" s="86">
        <v>196858</v>
      </c>
      <c r="L13" s="67">
        <v>127536</v>
      </c>
      <c r="M13" s="169">
        <v>95661</v>
      </c>
      <c r="N13" s="73">
        <f t="shared" si="0"/>
        <v>1782169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13708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13708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0</v>
      </c>
      <c r="L15" s="71">
        <v>0</v>
      </c>
      <c r="M15" s="64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86">
        <v>2085</v>
      </c>
      <c r="D16" s="67">
        <v>5014</v>
      </c>
      <c r="E16" s="86">
        <v>842</v>
      </c>
      <c r="F16" s="67">
        <v>17927</v>
      </c>
      <c r="G16" s="86">
        <v>6165</v>
      </c>
      <c r="H16" s="67">
        <v>1316</v>
      </c>
      <c r="I16" s="70">
        <v>0</v>
      </c>
      <c r="J16" s="67">
        <v>11803</v>
      </c>
      <c r="K16" s="86">
        <v>6921</v>
      </c>
      <c r="L16" s="71">
        <v>218</v>
      </c>
      <c r="M16" s="64">
        <v>98</v>
      </c>
      <c r="N16" s="73">
        <f t="shared" si="0"/>
        <v>52389</v>
      </c>
    </row>
    <row r="17" spans="1:14" x14ac:dyDescent="0.25">
      <c r="A17" s="38">
        <v>14</v>
      </c>
      <c r="B17" s="39" t="s">
        <v>25</v>
      </c>
      <c r="C17" s="70">
        <v>0</v>
      </c>
      <c r="D17" s="67">
        <v>1197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64">
        <v>0</v>
      </c>
      <c r="N17" s="73">
        <f t="shared" si="0"/>
        <v>1197</v>
      </c>
    </row>
    <row r="18" spans="1:14" x14ac:dyDescent="0.25">
      <c r="A18" s="38">
        <v>15</v>
      </c>
      <c r="B18" s="39" t="s">
        <v>26</v>
      </c>
      <c r="C18" s="86">
        <v>706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706</v>
      </c>
    </row>
    <row r="19" spans="1:14" x14ac:dyDescent="0.25">
      <c r="A19" s="38">
        <v>16</v>
      </c>
      <c r="B19" s="39" t="s">
        <v>27</v>
      </c>
      <c r="C19" s="86">
        <v>177</v>
      </c>
      <c r="D19" s="67">
        <v>0</v>
      </c>
      <c r="E19" s="70">
        <v>32</v>
      </c>
      <c r="F19" s="71">
        <v>0</v>
      </c>
      <c r="G19" s="70">
        <v>0</v>
      </c>
      <c r="H19" s="71">
        <v>0</v>
      </c>
      <c r="I19" s="70">
        <v>0</v>
      </c>
      <c r="J19" s="71">
        <v>817</v>
      </c>
      <c r="K19" s="70">
        <v>0</v>
      </c>
      <c r="L19" s="71">
        <v>0</v>
      </c>
      <c r="M19" s="64">
        <v>0</v>
      </c>
      <c r="N19" s="73">
        <f t="shared" si="0"/>
        <v>1026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1465</v>
      </c>
      <c r="D21" s="168">
        <v>11931</v>
      </c>
      <c r="E21" s="95">
        <v>4534</v>
      </c>
      <c r="F21" s="168">
        <v>6368</v>
      </c>
      <c r="G21" s="95">
        <v>208</v>
      </c>
      <c r="H21" s="168">
        <v>5913</v>
      </c>
      <c r="I21" s="87">
        <v>991</v>
      </c>
      <c r="J21" s="168">
        <v>1620</v>
      </c>
      <c r="K21" s="95">
        <v>4697</v>
      </c>
      <c r="L21" s="168">
        <v>840</v>
      </c>
      <c r="M21" s="170">
        <v>1902</v>
      </c>
      <c r="N21" s="172">
        <f t="shared" si="0"/>
        <v>40469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167888</v>
      </c>
      <c r="D22" s="50">
        <f>SUM(D4:D21)</f>
        <v>459489</v>
      </c>
      <c r="E22" s="49">
        <f t="shared" si="1"/>
        <v>174258</v>
      </c>
      <c r="F22" s="50">
        <f t="shared" si="1"/>
        <v>270799</v>
      </c>
      <c r="G22" s="101">
        <f t="shared" si="1"/>
        <v>201855</v>
      </c>
      <c r="H22" s="50">
        <f t="shared" si="1"/>
        <v>259801</v>
      </c>
      <c r="I22" s="49">
        <f>SUM(I4:I21)</f>
        <v>154366</v>
      </c>
      <c r="J22" s="50">
        <f t="shared" si="1"/>
        <v>243318</v>
      </c>
      <c r="K22" s="101">
        <f t="shared" si="1"/>
        <v>245743</v>
      </c>
      <c r="L22" s="50">
        <f t="shared" si="1"/>
        <v>153199</v>
      </c>
      <c r="M22" s="65">
        <f t="shared" si="1"/>
        <v>114498</v>
      </c>
      <c r="N22" s="47">
        <f>SUM(N4:N21)</f>
        <v>2445214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3"/>
      <c r="J23" s="1"/>
      <c r="K23" s="1"/>
      <c r="L23" s="1"/>
      <c r="M23" s="1"/>
      <c r="N23" s="1"/>
    </row>
    <row r="24" spans="1:14" ht="15.75" thickBot="1" x14ac:dyDescent="0.3">
      <c r="A24" s="337" t="s">
        <v>31</v>
      </c>
      <c r="B24" s="338"/>
      <c r="C24" s="56">
        <f>C22/N22</f>
        <v>6.8659839179720059E-2</v>
      </c>
      <c r="D24" s="55">
        <f>D22/N22</f>
        <v>0.18791361410494134</v>
      </c>
      <c r="E24" s="56">
        <f>E22/N22</f>
        <v>7.1264928141258801E-2</v>
      </c>
      <c r="F24" s="55">
        <f>F22/N22</f>
        <v>0.11074654406526381</v>
      </c>
      <c r="G24" s="56">
        <f>G22/N22</f>
        <v>8.2551056880911036E-2</v>
      </c>
      <c r="H24" s="55">
        <f>H22/N22</f>
        <v>0.1062487782255459</v>
      </c>
      <c r="I24" s="56">
        <f>I22/N22</f>
        <v>6.3129852847235463E-2</v>
      </c>
      <c r="J24" s="55">
        <f>J22/N22</f>
        <v>9.9507854936214168E-2</v>
      </c>
      <c r="K24" s="56">
        <f>K22/N22</f>
        <v>0.10049958817510452</v>
      </c>
      <c r="L24" s="55">
        <f>L22/N22</f>
        <v>6.2652594006086998E-2</v>
      </c>
      <c r="M24" s="56">
        <f>M22/N22</f>
        <v>4.6825349437717927E-2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6" t="s">
        <v>0</v>
      </c>
      <c r="B26" s="312" t="s">
        <v>1</v>
      </c>
      <c r="C26" s="323" t="s">
        <v>90</v>
      </c>
      <c r="D26" s="324"/>
      <c r="E26" s="324"/>
      <c r="F26" s="324"/>
      <c r="G26" s="325"/>
      <c r="H26" s="316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7"/>
      <c r="B27" s="313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7"/>
      <c r="I27" s="1"/>
      <c r="J27" s="110"/>
      <c r="K27" s="296" t="s">
        <v>33</v>
      </c>
      <c r="L27" s="297"/>
      <c r="M27" s="161">
        <f>N22</f>
        <v>2445214</v>
      </c>
      <c r="N27" s="162">
        <f>M27/M29</f>
        <v>0.98108694117042861</v>
      </c>
    </row>
    <row r="28" spans="1:14" ht="15.75" thickBot="1" x14ac:dyDescent="0.3">
      <c r="A28" s="26">
        <v>19</v>
      </c>
      <c r="B28" s="185" t="s">
        <v>34</v>
      </c>
      <c r="C28" s="160">
        <v>6156</v>
      </c>
      <c r="D28" s="59">
        <v>38089</v>
      </c>
      <c r="E28" s="160">
        <v>2581</v>
      </c>
      <c r="F28" s="59">
        <v>312</v>
      </c>
      <c r="G28" s="160">
        <v>0</v>
      </c>
      <c r="H28" s="59">
        <f>SUM(C28:G28)</f>
        <v>47138</v>
      </c>
      <c r="I28" s="1"/>
      <c r="J28" s="110"/>
      <c r="K28" s="296" t="s">
        <v>34</v>
      </c>
      <c r="L28" s="297"/>
      <c r="M28" s="240">
        <f>H28</f>
        <v>47138</v>
      </c>
      <c r="N28" s="163">
        <f>M28/M29</f>
        <v>1.8913058829571425E-2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6" t="s">
        <v>3</v>
      </c>
      <c r="L29" s="297"/>
      <c r="M29" s="241">
        <f>M27+M28</f>
        <v>2492352</v>
      </c>
      <c r="N29" s="165">
        <f>M29/M29</f>
        <v>1</v>
      </c>
    </row>
    <row r="30" spans="1:14" ht="15.75" thickBot="1" x14ac:dyDescent="0.3">
      <c r="A30" s="300" t="s">
        <v>35</v>
      </c>
      <c r="B30" s="301"/>
      <c r="C30" s="27">
        <f>C28/H28</f>
        <v>0.13059527345241631</v>
      </c>
      <c r="D30" s="111">
        <f>D28/H28</f>
        <v>0.80803173660316518</v>
      </c>
      <c r="E30" s="27">
        <f>E28/H28</f>
        <v>5.4754126182697614E-2</v>
      </c>
      <c r="F30" s="111">
        <f>F28/H28</f>
        <v>6.6188637617209042E-3</v>
      </c>
      <c r="G30" s="27">
        <f>G28/H28</f>
        <v>0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26" t="s">
        <v>100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68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63" t="s">
        <v>69</v>
      </c>
      <c r="D3" s="357" t="s">
        <v>4</v>
      </c>
      <c r="E3" s="359" t="s">
        <v>5</v>
      </c>
      <c r="F3" s="357" t="s">
        <v>6</v>
      </c>
      <c r="G3" s="359" t="s">
        <v>7</v>
      </c>
      <c r="H3" s="357" t="s">
        <v>8</v>
      </c>
      <c r="I3" s="359" t="s">
        <v>93</v>
      </c>
      <c r="J3" s="331" t="s">
        <v>9</v>
      </c>
      <c r="K3" s="360" t="s">
        <v>38</v>
      </c>
      <c r="L3" s="331" t="s">
        <v>104</v>
      </c>
      <c r="M3" s="365" t="s">
        <v>11</v>
      </c>
      <c r="N3" s="362"/>
    </row>
    <row r="4" spans="1:14" ht="15.75" thickBot="1" x14ac:dyDescent="0.3">
      <c r="A4" s="354"/>
      <c r="B4" s="356"/>
      <c r="C4" s="364"/>
      <c r="D4" s="358"/>
      <c r="E4" s="354"/>
      <c r="F4" s="358"/>
      <c r="G4" s="354"/>
      <c r="H4" s="358"/>
      <c r="I4" s="354"/>
      <c r="J4" s="354"/>
      <c r="K4" s="361"/>
      <c r="L4" s="354"/>
      <c r="M4" s="366"/>
      <c r="N4" s="356"/>
    </row>
    <row r="5" spans="1:14" x14ac:dyDescent="0.25">
      <c r="A5" s="36">
        <v>1</v>
      </c>
      <c r="B5" s="37" t="s">
        <v>39</v>
      </c>
      <c r="C5" s="167">
        <v>23453</v>
      </c>
      <c r="D5" s="93">
        <v>43287</v>
      </c>
      <c r="E5" s="167">
        <v>30661</v>
      </c>
      <c r="F5" s="93">
        <v>30117</v>
      </c>
      <c r="G5" s="167">
        <v>44858</v>
      </c>
      <c r="H5" s="176">
        <v>36133</v>
      </c>
      <c r="I5" s="167">
        <v>27219</v>
      </c>
      <c r="J5" s="93">
        <v>43259</v>
      </c>
      <c r="K5" s="167">
        <v>36930</v>
      </c>
      <c r="L5" s="93">
        <v>29056</v>
      </c>
      <c r="M5" s="167">
        <v>22002</v>
      </c>
      <c r="N5" s="171">
        <f t="shared" ref="N5:N17" si="0">SUM(C5:M5)</f>
        <v>366975</v>
      </c>
    </row>
    <row r="6" spans="1:14" x14ac:dyDescent="0.25">
      <c r="A6" s="38">
        <v>2</v>
      </c>
      <c r="B6" s="39" t="s">
        <v>40</v>
      </c>
      <c r="C6" s="86">
        <v>2293</v>
      </c>
      <c r="D6" s="67">
        <v>5062</v>
      </c>
      <c r="E6" s="86">
        <v>3059</v>
      </c>
      <c r="F6" s="67">
        <v>4387</v>
      </c>
      <c r="G6" s="86">
        <v>3703</v>
      </c>
      <c r="H6" s="67">
        <v>2979</v>
      </c>
      <c r="I6" s="86">
        <v>2612</v>
      </c>
      <c r="J6" s="67">
        <v>4659</v>
      </c>
      <c r="K6" s="86">
        <v>3843</v>
      </c>
      <c r="L6" s="67">
        <v>2696</v>
      </c>
      <c r="M6" s="86">
        <v>2614</v>
      </c>
      <c r="N6" s="73">
        <f t="shared" si="0"/>
        <v>37907</v>
      </c>
    </row>
    <row r="7" spans="1:14" x14ac:dyDescent="0.25">
      <c r="A7" s="38">
        <v>3</v>
      </c>
      <c r="B7" s="39" t="s">
        <v>41</v>
      </c>
      <c r="C7" s="70">
        <v>144</v>
      </c>
      <c r="D7" s="71">
        <v>342</v>
      </c>
      <c r="E7" s="70">
        <v>185</v>
      </c>
      <c r="F7" s="71">
        <v>284</v>
      </c>
      <c r="G7" s="70">
        <v>321</v>
      </c>
      <c r="H7" s="71">
        <v>625</v>
      </c>
      <c r="I7" s="70">
        <v>217</v>
      </c>
      <c r="J7" s="71">
        <v>434</v>
      </c>
      <c r="K7" s="70">
        <v>268</v>
      </c>
      <c r="L7" s="71">
        <v>265</v>
      </c>
      <c r="M7" s="70">
        <v>92</v>
      </c>
      <c r="N7" s="73">
        <f t="shared" si="0"/>
        <v>3177</v>
      </c>
    </row>
    <row r="8" spans="1:14" x14ac:dyDescent="0.25">
      <c r="A8" s="38">
        <v>4</v>
      </c>
      <c r="B8" s="39" t="s">
        <v>42</v>
      </c>
      <c r="C8" s="70">
        <v>201</v>
      </c>
      <c r="D8" s="71">
        <v>283</v>
      </c>
      <c r="E8" s="70">
        <v>131</v>
      </c>
      <c r="F8" s="67">
        <v>222</v>
      </c>
      <c r="G8" s="86">
        <v>582</v>
      </c>
      <c r="H8" s="71">
        <v>198</v>
      </c>
      <c r="I8" s="70">
        <v>113</v>
      </c>
      <c r="J8" s="71">
        <v>218</v>
      </c>
      <c r="K8" s="86">
        <v>368</v>
      </c>
      <c r="L8" s="71">
        <v>174</v>
      </c>
      <c r="M8" s="70">
        <v>209</v>
      </c>
      <c r="N8" s="73">
        <f t="shared" si="0"/>
        <v>2699</v>
      </c>
    </row>
    <row r="9" spans="1:14" x14ac:dyDescent="0.25">
      <c r="A9" s="38">
        <v>5</v>
      </c>
      <c r="B9" s="39" t="s">
        <v>43</v>
      </c>
      <c r="C9" s="70">
        <v>33</v>
      </c>
      <c r="D9" s="71">
        <v>34</v>
      </c>
      <c r="E9" s="70">
        <v>103</v>
      </c>
      <c r="F9" s="71">
        <v>28</v>
      </c>
      <c r="G9" s="70">
        <v>52</v>
      </c>
      <c r="H9" s="71">
        <v>29</v>
      </c>
      <c r="I9" s="70">
        <v>28</v>
      </c>
      <c r="J9" s="71">
        <v>48</v>
      </c>
      <c r="K9" s="87">
        <v>103</v>
      </c>
      <c r="L9" s="71">
        <v>46</v>
      </c>
      <c r="M9" s="70">
        <v>16</v>
      </c>
      <c r="N9" s="39">
        <f t="shared" si="0"/>
        <v>520</v>
      </c>
    </row>
    <row r="10" spans="1:14" x14ac:dyDescent="0.25">
      <c r="A10" s="38">
        <v>6</v>
      </c>
      <c r="B10" s="39" t="s">
        <v>44</v>
      </c>
      <c r="C10" s="86">
        <v>1460</v>
      </c>
      <c r="D10" s="67">
        <v>2704</v>
      </c>
      <c r="E10" s="86">
        <v>1306</v>
      </c>
      <c r="F10" s="67">
        <v>2685</v>
      </c>
      <c r="G10" s="86">
        <v>2349</v>
      </c>
      <c r="H10" s="67">
        <v>1939</v>
      </c>
      <c r="I10" s="86">
        <v>1166</v>
      </c>
      <c r="J10" s="67">
        <v>2542</v>
      </c>
      <c r="K10" s="86">
        <v>2500</v>
      </c>
      <c r="L10" s="67">
        <v>1260</v>
      </c>
      <c r="M10" s="86">
        <v>1817</v>
      </c>
      <c r="N10" s="73">
        <f t="shared" si="0"/>
        <v>21728</v>
      </c>
    </row>
    <row r="11" spans="1:14" x14ac:dyDescent="0.25">
      <c r="A11" s="38">
        <v>7</v>
      </c>
      <c r="B11" s="39" t="s">
        <v>45</v>
      </c>
      <c r="C11" s="70">
        <v>485</v>
      </c>
      <c r="D11" s="67">
        <v>1391</v>
      </c>
      <c r="E11" s="70">
        <v>597</v>
      </c>
      <c r="F11" s="71">
        <v>903</v>
      </c>
      <c r="G11" s="70">
        <v>777</v>
      </c>
      <c r="H11" s="71">
        <v>521</v>
      </c>
      <c r="I11" s="70">
        <v>367</v>
      </c>
      <c r="J11" s="67">
        <v>759</v>
      </c>
      <c r="K11" s="85">
        <v>1078</v>
      </c>
      <c r="L11" s="71">
        <v>453</v>
      </c>
      <c r="M11" s="70">
        <v>607</v>
      </c>
      <c r="N11" s="73">
        <f t="shared" si="0"/>
        <v>7938</v>
      </c>
    </row>
    <row r="12" spans="1:14" x14ac:dyDescent="0.25">
      <c r="A12" s="38">
        <v>8</v>
      </c>
      <c r="B12" s="39" t="s">
        <v>46</v>
      </c>
      <c r="C12" s="70">
        <v>60</v>
      </c>
      <c r="D12" s="71">
        <v>97</v>
      </c>
      <c r="E12" s="70">
        <v>141</v>
      </c>
      <c r="F12" s="71">
        <v>61</v>
      </c>
      <c r="G12" s="70">
        <v>130</v>
      </c>
      <c r="H12" s="71">
        <v>67</v>
      </c>
      <c r="I12" s="70">
        <v>78</v>
      </c>
      <c r="J12" s="71">
        <v>144</v>
      </c>
      <c r="K12" s="70">
        <v>224</v>
      </c>
      <c r="L12" s="71">
        <v>103</v>
      </c>
      <c r="M12" s="70">
        <v>45</v>
      </c>
      <c r="N12" s="73">
        <f t="shared" si="0"/>
        <v>1150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904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904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51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51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28180</v>
      </c>
      <c r="D18" s="50">
        <f t="shared" si="1"/>
        <v>53200</v>
      </c>
      <c r="E18" s="49">
        <f t="shared" si="1"/>
        <v>36183</v>
      </c>
      <c r="F18" s="50">
        <f t="shared" si="1"/>
        <v>38687</v>
      </c>
      <c r="G18" s="49">
        <f>SUM(G5:G17)</f>
        <v>52772</v>
      </c>
      <c r="H18" s="50">
        <f t="shared" si="1"/>
        <v>43395</v>
      </c>
      <c r="I18" s="49">
        <f t="shared" si="1"/>
        <v>31800</v>
      </c>
      <c r="J18" s="50">
        <f t="shared" si="1"/>
        <v>52063</v>
      </c>
      <c r="K18" s="49">
        <f t="shared" si="1"/>
        <v>45314</v>
      </c>
      <c r="L18" s="50">
        <f t="shared" si="1"/>
        <v>34053</v>
      </c>
      <c r="M18" s="49">
        <f t="shared" si="1"/>
        <v>27402</v>
      </c>
      <c r="N18" s="47">
        <f>SUM(N5:N17)</f>
        <v>443049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7" t="s">
        <v>53</v>
      </c>
      <c r="B20" s="338"/>
      <c r="C20" s="56">
        <f>C18/N18</f>
        <v>6.3604702865822968E-2</v>
      </c>
      <c r="D20" s="55">
        <f>D18/N18</f>
        <v>0.12007701179779212</v>
      </c>
      <c r="E20" s="56">
        <f>E18/N18</f>
        <v>8.1668167629314142E-2</v>
      </c>
      <c r="F20" s="55">
        <f>F18/N18</f>
        <v>8.7319912695886917E-2</v>
      </c>
      <c r="G20" s="56">
        <f>G18/N18</f>
        <v>0.11911097869535875</v>
      </c>
      <c r="H20" s="55">
        <f>H18/N18</f>
        <v>9.794627682265393E-2</v>
      </c>
      <c r="I20" s="56">
        <f>I18/N18</f>
        <v>7.1775356676123864E-2</v>
      </c>
      <c r="J20" s="55">
        <f>J18/N18</f>
        <v>0.11751070423361749</v>
      </c>
      <c r="K20" s="56">
        <f>K18/N18</f>
        <v>0.10227762617678857</v>
      </c>
      <c r="L20" s="55">
        <f>L18/N18</f>
        <v>7.6860572984026598E-2</v>
      </c>
      <c r="M20" s="56">
        <f>M18/N18</f>
        <v>6.1848689422614657E-2</v>
      </c>
      <c r="N20" s="55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174"/>
      <c r="B1" s="31"/>
      <c r="C1" s="326" t="s">
        <v>101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239" t="s">
        <v>52</v>
      </c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74" t="s">
        <v>69</v>
      </c>
      <c r="D3" s="331" t="s">
        <v>4</v>
      </c>
      <c r="E3" s="359" t="s">
        <v>5</v>
      </c>
      <c r="F3" s="331" t="s">
        <v>6</v>
      </c>
      <c r="G3" s="359" t="s">
        <v>7</v>
      </c>
      <c r="H3" s="331" t="s">
        <v>8</v>
      </c>
      <c r="I3" s="359" t="s">
        <v>93</v>
      </c>
      <c r="J3" s="331" t="s">
        <v>9</v>
      </c>
      <c r="K3" s="371" t="s">
        <v>38</v>
      </c>
      <c r="L3" s="331" t="s">
        <v>104</v>
      </c>
      <c r="M3" s="359" t="s">
        <v>11</v>
      </c>
      <c r="N3" s="362"/>
    </row>
    <row r="4" spans="1:14" x14ac:dyDescent="0.25">
      <c r="A4" s="367"/>
      <c r="B4" s="368"/>
      <c r="C4" s="375"/>
      <c r="D4" s="368"/>
      <c r="E4" s="370"/>
      <c r="F4" s="368"/>
      <c r="G4" s="370"/>
      <c r="H4" s="368"/>
      <c r="I4" s="370"/>
      <c r="J4" s="368"/>
      <c r="K4" s="372"/>
      <c r="L4" s="368"/>
      <c r="M4" s="370"/>
      <c r="N4" s="368"/>
    </row>
    <row r="5" spans="1:14" ht="5.25" customHeight="1" thickBot="1" x14ac:dyDescent="0.3">
      <c r="A5" s="354"/>
      <c r="B5" s="356"/>
      <c r="C5" s="376"/>
      <c r="D5" s="354"/>
      <c r="E5" s="354"/>
      <c r="F5" s="354"/>
      <c r="G5" s="354"/>
      <c r="H5" s="354"/>
      <c r="I5" s="354"/>
      <c r="J5" s="354"/>
      <c r="K5" s="373"/>
      <c r="L5" s="354"/>
      <c r="M5" s="354"/>
      <c r="N5" s="356"/>
    </row>
    <row r="6" spans="1:14" x14ac:dyDescent="0.25">
      <c r="A6" s="36">
        <v>1</v>
      </c>
      <c r="B6" s="37" t="s">
        <v>39</v>
      </c>
      <c r="C6" s="85">
        <v>117506</v>
      </c>
      <c r="D6" s="93">
        <v>234052</v>
      </c>
      <c r="E6" s="167">
        <v>163373</v>
      </c>
      <c r="F6" s="183">
        <v>167970</v>
      </c>
      <c r="G6" s="206">
        <v>247718</v>
      </c>
      <c r="H6" s="183">
        <v>186150</v>
      </c>
      <c r="I6" s="206">
        <v>151357</v>
      </c>
      <c r="J6" s="183">
        <v>225569</v>
      </c>
      <c r="K6" s="206">
        <v>193791</v>
      </c>
      <c r="L6" s="183">
        <v>157534</v>
      </c>
      <c r="M6" s="206">
        <v>115469</v>
      </c>
      <c r="N6" s="171">
        <f t="shared" ref="N6:N16" si="0">SUM(C6:M6)</f>
        <v>1960489</v>
      </c>
    </row>
    <row r="7" spans="1:14" x14ac:dyDescent="0.25">
      <c r="A7" s="38">
        <v>2</v>
      </c>
      <c r="B7" s="39" t="s">
        <v>40</v>
      </c>
      <c r="C7" s="86">
        <v>27171</v>
      </c>
      <c r="D7" s="67">
        <v>61293</v>
      </c>
      <c r="E7" s="86">
        <v>36141</v>
      </c>
      <c r="F7" s="73">
        <v>50257</v>
      </c>
      <c r="G7" s="207">
        <v>42239</v>
      </c>
      <c r="H7" s="73">
        <v>31899</v>
      </c>
      <c r="I7" s="207">
        <v>28085</v>
      </c>
      <c r="J7" s="73">
        <v>46665</v>
      </c>
      <c r="K7" s="207">
        <v>47208</v>
      </c>
      <c r="L7" s="73">
        <v>30914</v>
      </c>
      <c r="M7" s="207">
        <v>30269</v>
      </c>
      <c r="N7" s="73">
        <f t="shared" si="0"/>
        <v>432141</v>
      </c>
    </row>
    <row r="8" spans="1:14" x14ac:dyDescent="0.25">
      <c r="A8" s="38">
        <v>3</v>
      </c>
      <c r="B8" s="39" t="s">
        <v>41</v>
      </c>
      <c r="C8" s="86">
        <v>2833</v>
      </c>
      <c r="D8" s="67">
        <v>7139</v>
      </c>
      <c r="E8" s="86">
        <v>3685</v>
      </c>
      <c r="F8" s="73">
        <v>7740</v>
      </c>
      <c r="G8" s="207">
        <v>6688</v>
      </c>
      <c r="H8" s="73">
        <v>5301</v>
      </c>
      <c r="I8" s="207">
        <v>5641</v>
      </c>
      <c r="J8" s="73">
        <v>11112</v>
      </c>
      <c r="K8" s="207">
        <v>6055</v>
      </c>
      <c r="L8" s="73">
        <v>5800</v>
      </c>
      <c r="M8" s="207">
        <v>1680</v>
      </c>
      <c r="N8" s="73">
        <f t="shared" si="0"/>
        <v>63674</v>
      </c>
    </row>
    <row r="9" spans="1:14" x14ac:dyDescent="0.25">
      <c r="A9" s="38">
        <v>4</v>
      </c>
      <c r="B9" s="39" t="s">
        <v>42</v>
      </c>
      <c r="C9" s="70">
        <v>158</v>
      </c>
      <c r="D9" s="71">
        <v>215</v>
      </c>
      <c r="E9" s="70">
        <v>105</v>
      </c>
      <c r="F9" s="39">
        <v>182</v>
      </c>
      <c r="G9" s="207">
        <v>395</v>
      </c>
      <c r="H9" s="39">
        <v>144</v>
      </c>
      <c r="I9" s="60">
        <v>83</v>
      </c>
      <c r="J9" s="39">
        <v>166</v>
      </c>
      <c r="K9" s="207">
        <v>336</v>
      </c>
      <c r="L9" s="39">
        <v>133</v>
      </c>
      <c r="M9" s="60">
        <v>157</v>
      </c>
      <c r="N9" s="73">
        <f t="shared" si="0"/>
        <v>2074</v>
      </c>
    </row>
    <row r="10" spans="1:14" x14ac:dyDescent="0.25">
      <c r="A10" s="38">
        <v>5</v>
      </c>
      <c r="B10" s="39" t="s">
        <v>43</v>
      </c>
      <c r="C10" s="70">
        <v>101</v>
      </c>
      <c r="D10" s="71">
        <v>92</v>
      </c>
      <c r="E10" s="70">
        <v>252</v>
      </c>
      <c r="F10" s="39">
        <v>84</v>
      </c>
      <c r="G10" s="60">
        <v>166</v>
      </c>
      <c r="H10" s="39">
        <v>90</v>
      </c>
      <c r="I10" s="60">
        <v>90</v>
      </c>
      <c r="J10" s="39">
        <v>150</v>
      </c>
      <c r="K10" s="208">
        <v>319</v>
      </c>
      <c r="L10" s="39">
        <v>131</v>
      </c>
      <c r="M10" s="60">
        <v>47</v>
      </c>
      <c r="N10" s="73">
        <f t="shared" si="0"/>
        <v>1522</v>
      </c>
    </row>
    <row r="11" spans="1:14" x14ac:dyDescent="0.25">
      <c r="A11" s="38">
        <v>6</v>
      </c>
      <c r="B11" s="39" t="s">
        <v>44</v>
      </c>
      <c r="C11" s="86">
        <v>1906</v>
      </c>
      <c r="D11" s="67">
        <v>4513</v>
      </c>
      <c r="E11" s="86">
        <v>2054</v>
      </c>
      <c r="F11" s="73">
        <v>4467</v>
      </c>
      <c r="G11" s="207">
        <v>3214</v>
      </c>
      <c r="H11" s="73">
        <v>2538</v>
      </c>
      <c r="I11" s="207">
        <v>1788</v>
      </c>
      <c r="J11" s="73">
        <v>3297</v>
      </c>
      <c r="K11" s="207">
        <v>3578</v>
      </c>
      <c r="L11" s="73">
        <v>1923</v>
      </c>
      <c r="M11" s="207">
        <v>2929</v>
      </c>
      <c r="N11" s="73">
        <f t="shared" si="0"/>
        <v>32207</v>
      </c>
    </row>
    <row r="12" spans="1:14" x14ac:dyDescent="0.25">
      <c r="A12" s="38">
        <v>7</v>
      </c>
      <c r="B12" s="39" t="s">
        <v>45</v>
      </c>
      <c r="C12" s="70">
        <v>168</v>
      </c>
      <c r="D12" s="71">
        <v>446</v>
      </c>
      <c r="E12" s="70">
        <v>195</v>
      </c>
      <c r="F12" s="39">
        <v>303</v>
      </c>
      <c r="G12" s="60">
        <v>249</v>
      </c>
      <c r="H12" s="39">
        <v>167</v>
      </c>
      <c r="I12" s="60">
        <v>121</v>
      </c>
      <c r="J12" s="39">
        <v>232</v>
      </c>
      <c r="K12" s="209">
        <v>500</v>
      </c>
      <c r="L12" s="39">
        <v>146</v>
      </c>
      <c r="M12" s="60">
        <v>192</v>
      </c>
      <c r="N12" s="73">
        <f t="shared" si="0"/>
        <v>2719</v>
      </c>
    </row>
    <row r="13" spans="1:14" x14ac:dyDescent="0.25">
      <c r="A13" s="38">
        <v>8</v>
      </c>
      <c r="B13" s="39" t="s">
        <v>46</v>
      </c>
      <c r="C13" s="70">
        <v>207</v>
      </c>
      <c r="D13" s="71">
        <v>346</v>
      </c>
      <c r="E13" s="70">
        <v>498</v>
      </c>
      <c r="F13" s="39">
        <v>221</v>
      </c>
      <c r="G13" s="60">
        <v>466</v>
      </c>
      <c r="H13" s="39">
        <v>258</v>
      </c>
      <c r="I13" s="60">
        <v>301</v>
      </c>
      <c r="J13" s="39">
        <v>519</v>
      </c>
      <c r="K13" s="207">
        <v>936</v>
      </c>
      <c r="L13" s="39">
        <v>400</v>
      </c>
      <c r="M13" s="60">
        <v>176</v>
      </c>
      <c r="N13" s="73">
        <f t="shared" si="0"/>
        <v>4328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686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686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274</v>
      </c>
      <c r="D18" s="71">
        <v>0</v>
      </c>
      <c r="E18" s="70">
        <v>0</v>
      </c>
      <c r="F18" s="39">
        <v>0</v>
      </c>
      <c r="G18" s="60">
        <v>0</v>
      </c>
      <c r="H18" s="72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274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150324</v>
      </c>
      <c r="D19" s="50">
        <f>SUM(D6:D18)</f>
        <v>308096</v>
      </c>
      <c r="E19" s="49">
        <f t="shared" si="1"/>
        <v>206303</v>
      </c>
      <c r="F19" s="47">
        <f>SUM(F6:F18)</f>
        <v>231224</v>
      </c>
      <c r="G19" s="49">
        <f t="shared" si="1"/>
        <v>301135</v>
      </c>
      <c r="H19" s="47">
        <f t="shared" si="1"/>
        <v>227233</v>
      </c>
      <c r="I19" s="48">
        <f t="shared" si="1"/>
        <v>187466</v>
      </c>
      <c r="J19" s="47">
        <f t="shared" si="1"/>
        <v>287710</v>
      </c>
      <c r="K19" s="48">
        <f t="shared" si="1"/>
        <v>252723</v>
      </c>
      <c r="L19" s="47">
        <f t="shared" si="1"/>
        <v>196981</v>
      </c>
      <c r="M19" s="48">
        <f t="shared" si="1"/>
        <v>150919</v>
      </c>
      <c r="N19" s="47">
        <f t="shared" si="1"/>
        <v>2500114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7" t="s">
        <v>53</v>
      </c>
      <c r="B21" s="369"/>
      <c r="C21" s="74">
        <f>C19/N19</f>
        <v>6.0126858215265387E-2</v>
      </c>
      <c r="D21" s="75">
        <f>D19/N19</f>
        <v>0.12323278058520531</v>
      </c>
      <c r="E21" s="56">
        <f>E19/N19</f>
        <v>8.2517437204863459E-2</v>
      </c>
      <c r="F21" s="75">
        <f>F19/N19</f>
        <v>9.2485382666550403E-2</v>
      </c>
      <c r="G21" s="56">
        <f>G19/N19</f>
        <v>0.12044850754805581</v>
      </c>
      <c r="H21" s="75">
        <f>H19/N19</f>
        <v>9.0889055459071069E-2</v>
      </c>
      <c r="I21" s="56">
        <f>I19/N19</f>
        <v>7.498298077607661E-2</v>
      </c>
      <c r="J21" s="75">
        <f>J19/N19</f>
        <v>0.11507875240889015</v>
      </c>
      <c r="K21" s="56">
        <f>K19/N19</f>
        <v>0.10108459054267126</v>
      </c>
      <c r="L21" s="75">
        <f>L19/N19</f>
        <v>7.8788807230390293E-2</v>
      </c>
      <c r="M21" s="76">
        <f>M19/N19</f>
        <v>6.0364847362960251E-2</v>
      </c>
      <c r="N21" s="242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26" t="s">
        <v>102</v>
      </c>
      <c r="D1" s="327"/>
      <c r="E1" s="327"/>
      <c r="F1" s="327"/>
      <c r="G1" s="327"/>
      <c r="H1" s="327"/>
      <c r="I1" s="327"/>
      <c r="J1" s="328"/>
      <c r="K1" s="328"/>
      <c r="L1" s="31"/>
      <c r="M1" s="31"/>
      <c r="N1" s="68"/>
    </row>
    <row r="2" spans="1:14" ht="15.75" thickBot="1" x14ac:dyDescent="0.3">
      <c r="A2" s="329" t="s">
        <v>0</v>
      </c>
      <c r="B2" s="331" t="s">
        <v>1</v>
      </c>
      <c r="C2" s="352" t="s">
        <v>2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31" t="s">
        <v>3</v>
      </c>
    </row>
    <row r="3" spans="1:14" x14ac:dyDescent="0.25">
      <c r="A3" s="353"/>
      <c r="B3" s="355"/>
      <c r="C3" s="374" t="s">
        <v>69</v>
      </c>
      <c r="D3" s="331" t="s">
        <v>4</v>
      </c>
      <c r="E3" s="359" t="s">
        <v>5</v>
      </c>
      <c r="F3" s="377" t="s">
        <v>6</v>
      </c>
      <c r="G3" s="359" t="s">
        <v>7</v>
      </c>
      <c r="H3" s="357" t="s">
        <v>8</v>
      </c>
      <c r="I3" s="359" t="s">
        <v>93</v>
      </c>
      <c r="J3" s="357" t="s">
        <v>9</v>
      </c>
      <c r="K3" s="374" t="s">
        <v>10</v>
      </c>
      <c r="L3" s="331" t="s">
        <v>104</v>
      </c>
      <c r="M3" s="359" t="s">
        <v>11</v>
      </c>
      <c r="N3" s="362"/>
    </row>
    <row r="4" spans="1:14" ht="15.75" thickBot="1" x14ac:dyDescent="0.3">
      <c r="A4" s="354"/>
      <c r="B4" s="356"/>
      <c r="C4" s="376"/>
      <c r="D4" s="354"/>
      <c r="E4" s="354"/>
      <c r="F4" s="378"/>
      <c r="G4" s="354"/>
      <c r="H4" s="358"/>
      <c r="I4" s="354"/>
      <c r="J4" s="358"/>
      <c r="K4" s="376"/>
      <c r="L4" s="354"/>
      <c r="M4" s="354"/>
      <c r="N4" s="356"/>
    </row>
    <row r="5" spans="1:14" x14ac:dyDescent="0.25">
      <c r="A5" s="36">
        <v>1</v>
      </c>
      <c r="B5" s="37" t="s">
        <v>39</v>
      </c>
      <c r="C5" s="86">
        <v>8545</v>
      </c>
      <c r="D5" s="171">
        <v>20430</v>
      </c>
      <c r="E5" s="85">
        <v>12260</v>
      </c>
      <c r="F5" s="93">
        <v>14355</v>
      </c>
      <c r="G5" s="85">
        <v>18960</v>
      </c>
      <c r="H5" s="93">
        <v>16454</v>
      </c>
      <c r="I5" s="85">
        <v>11310</v>
      </c>
      <c r="J5" s="93">
        <v>19468</v>
      </c>
      <c r="K5" s="86">
        <v>16070</v>
      </c>
      <c r="L5" s="93">
        <v>11008</v>
      </c>
      <c r="M5" s="85">
        <v>9603</v>
      </c>
      <c r="N5" s="171">
        <f t="shared" ref="N5:N12" si="0">SUM(C5:M5)</f>
        <v>158463</v>
      </c>
    </row>
    <row r="6" spans="1:14" x14ac:dyDescent="0.25">
      <c r="A6" s="38">
        <v>2</v>
      </c>
      <c r="B6" s="39" t="s">
        <v>40</v>
      </c>
      <c r="C6" s="86">
        <v>385</v>
      </c>
      <c r="D6" s="73">
        <v>1389</v>
      </c>
      <c r="E6" s="86">
        <v>549</v>
      </c>
      <c r="F6" s="67">
        <v>903</v>
      </c>
      <c r="G6" s="86">
        <v>502</v>
      </c>
      <c r="H6" s="67">
        <v>504</v>
      </c>
      <c r="I6" s="86">
        <v>301</v>
      </c>
      <c r="J6" s="67">
        <v>613</v>
      </c>
      <c r="K6" s="70">
        <v>927</v>
      </c>
      <c r="L6" s="67">
        <v>330</v>
      </c>
      <c r="M6" s="86">
        <v>576</v>
      </c>
      <c r="N6" s="73">
        <f t="shared" si="0"/>
        <v>6979</v>
      </c>
    </row>
    <row r="7" spans="1:14" x14ac:dyDescent="0.25">
      <c r="A7" s="38">
        <v>3</v>
      </c>
      <c r="B7" s="39" t="s">
        <v>41</v>
      </c>
      <c r="C7" s="70">
        <v>25</v>
      </c>
      <c r="D7" s="73">
        <v>120</v>
      </c>
      <c r="E7" s="86">
        <v>46</v>
      </c>
      <c r="F7" s="67">
        <v>101</v>
      </c>
      <c r="G7" s="86">
        <v>97</v>
      </c>
      <c r="H7" s="71">
        <v>533</v>
      </c>
      <c r="I7" s="70">
        <v>110</v>
      </c>
      <c r="J7" s="67">
        <v>81</v>
      </c>
      <c r="K7" s="70">
        <v>98</v>
      </c>
      <c r="L7" s="67">
        <v>95</v>
      </c>
      <c r="M7" s="70">
        <v>31</v>
      </c>
      <c r="N7" s="73">
        <f t="shared" si="0"/>
        <v>1337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11</v>
      </c>
      <c r="G8" s="70">
        <v>0</v>
      </c>
      <c r="H8" s="71">
        <v>0</v>
      </c>
      <c r="I8" s="70">
        <v>0</v>
      </c>
      <c r="J8" s="71">
        <v>0</v>
      </c>
      <c r="K8" s="87">
        <v>2</v>
      </c>
      <c r="L8" s="67">
        <v>0</v>
      </c>
      <c r="M8" s="70">
        <v>2</v>
      </c>
      <c r="N8" s="73">
        <f t="shared" si="0"/>
        <v>15</v>
      </c>
    </row>
    <row r="9" spans="1:14" x14ac:dyDescent="0.25">
      <c r="A9" s="38">
        <v>5</v>
      </c>
      <c r="B9" s="39" t="s">
        <v>43</v>
      </c>
      <c r="C9" s="70">
        <v>4</v>
      </c>
      <c r="D9" s="39">
        <v>7</v>
      </c>
      <c r="E9" s="70">
        <v>7</v>
      </c>
      <c r="F9" s="71">
        <v>9</v>
      </c>
      <c r="G9" s="70">
        <v>14</v>
      </c>
      <c r="H9" s="71">
        <v>7</v>
      </c>
      <c r="I9" s="70">
        <v>0</v>
      </c>
      <c r="J9" s="71">
        <v>8</v>
      </c>
      <c r="K9" s="70">
        <v>10</v>
      </c>
      <c r="L9" s="71">
        <v>8</v>
      </c>
      <c r="M9" s="70">
        <v>1</v>
      </c>
      <c r="N9" s="39">
        <f t="shared" si="0"/>
        <v>75</v>
      </c>
    </row>
    <row r="10" spans="1:14" x14ac:dyDescent="0.25">
      <c r="A10" s="38">
        <v>6</v>
      </c>
      <c r="B10" s="39" t="s">
        <v>44</v>
      </c>
      <c r="C10" s="70">
        <v>89</v>
      </c>
      <c r="D10" s="39">
        <v>237</v>
      </c>
      <c r="E10" s="70">
        <v>94</v>
      </c>
      <c r="F10" s="71">
        <v>260</v>
      </c>
      <c r="G10" s="70">
        <v>159</v>
      </c>
      <c r="H10" s="71">
        <v>140</v>
      </c>
      <c r="I10" s="70">
        <v>103</v>
      </c>
      <c r="J10" s="71">
        <v>155</v>
      </c>
      <c r="K10" s="85">
        <v>171</v>
      </c>
      <c r="L10" s="71">
        <v>86</v>
      </c>
      <c r="M10" s="70">
        <v>159</v>
      </c>
      <c r="N10" s="73">
        <f t="shared" si="0"/>
        <v>1653</v>
      </c>
    </row>
    <row r="11" spans="1:14" x14ac:dyDescent="0.25">
      <c r="A11" s="38">
        <v>7</v>
      </c>
      <c r="B11" s="39" t="s">
        <v>45</v>
      </c>
      <c r="C11" s="86">
        <v>305</v>
      </c>
      <c r="D11" s="73">
        <v>1153</v>
      </c>
      <c r="E11" s="86">
        <v>428</v>
      </c>
      <c r="F11" s="67">
        <v>736</v>
      </c>
      <c r="G11" s="86">
        <v>449</v>
      </c>
      <c r="H11" s="67">
        <v>386</v>
      </c>
      <c r="I11" s="70">
        <v>250</v>
      </c>
      <c r="J11" s="67">
        <v>504</v>
      </c>
      <c r="K11" s="85">
        <v>821</v>
      </c>
      <c r="L11" s="71">
        <v>307</v>
      </c>
      <c r="M11" s="86">
        <v>456</v>
      </c>
      <c r="N11" s="73">
        <f t="shared" si="0"/>
        <v>5795</v>
      </c>
    </row>
    <row r="12" spans="1:14" ht="15.75" thickBot="1" x14ac:dyDescent="0.3">
      <c r="A12" s="41">
        <v>8</v>
      </c>
      <c r="B12" s="42" t="s">
        <v>46</v>
      </c>
      <c r="C12" s="87">
        <v>1</v>
      </c>
      <c r="D12" s="39">
        <v>3</v>
      </c>
      <c r="E12" s="87">
        <v>2</v>
      </c>
      <c r="F12" s="178">
        <v>0</v>
      </c>
      <c r="G12" s="87">
        <v>1</v>
      </c>
      <c r="H12" s="178">
        <v>1</v>
      </c>
      <c r="I12" s="87">
        <v>0</v>
      </c>
      <c r="J12" s="178">
        <v>2</v>
      </c>
      <c r="K12" s="87">
        <v>2</v>
      </c>
      <c r="L12" s="178">
        <v>3</v>
      </c>
      <c r="M12" s="87">
        <v>0</v>
      </c>
      <c r="N12" s="42">
        <f t="shared" si="0"/>
        <v>15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9354</v>
      </c>
      <c r="D13" s="47">
        <f t="shared" si="1"/>
        <v>23339</v>
      </c>
      <c r="E13" s="49">
        <f t="shared" si="1"/>
        <v>13386</v>
      </c>
      <c r="F13" s="50">
        <f t="shared" si="1"/>
        <v>16375</v>
      </c>
      <c r="G13" s="49">
        <f t="shared" si="1"/>
        <v>20182</v>
      </c>
      <c r="H13" s="50">
        <f t="shared" si="1"/>
        <v>18025</v>
      </c>
      <c r="I13" s="49">
        <f t="shared" si="1"/>
        <v>12074</v>
      </c>
      <c r="J13" s="50">
        <f t="shared" si="1"/>
        <v>20831</v>
      </c>
      <c r="K13" s="49">
        <f t="shared" si="1"/>
        <v>18101</v>
      </c>
      <c r="L13" s="50">
        <f t="shared" si="1"/>
        <v>11837</v>
      </c>
      <c r="M13" s="49">
        <f t="shared" si="1"/>
        <v>10828</v>
      </c>
      <c r="N13" s="47">
        <f t="shared" si="1"/>
        <v>174332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7" t="s">
        <v>53</v>
      </c>
      <c r="B15" s="369"/>
      <c r="C15" s="56">
        <f>C13/N13</f>
        <v>5.3656242112750385E-2</v>
      </c>
      <c r="D15" s="75">
        <f>D13/N13</f>
        <v>0.133876740931097</v>
      </c>
      <c r="E15" s="56">
        <f>E13/N13</f>
        <v>7.6784526076681278E-2</v>
      </c>
      <c r="F15" s="75">
        <f>F13/N13</f>
        <v>9.3929972695775882E-2</v>
      </c>
      <c r="G15" s="56">
        <f>G13/N13</f>
        <v>0.11576761581350527</v>
      </c>
      <c r="H15" s="75">
        <f>H13/N13</f>
        <v>0.10339467223458688</v>
      </c>
      <c r="I15" s="56">
        <f>I13/N13</f>
        <v>6.9258655897941862E-2</v>
      </c>
      <c r="J15" s="75">
        <f>J13/N13</f>
        <v>0.11949039763210426</v>
      </c>
      <c r="K15" s="56">
        <f>K13/N13</f>
        <v>0.10383062203152606</v>
      </c>
      <c r="L15" s="75">
        <f>L13/N13</f>
        <v>6.7899180873276274E-2</v>
      </c>
      <c r="M15" s="76">
        <f>M13/N13</f>
        <v>6.2111373700754882E-2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26" t="s">
        <v>103</v>
      </c>
      <c r="D18" s="327"/>
      <c r="E18" s="327"/>
      <c r="F18" s="327"/>
      <c r="G18" s="327"/>
      <c r="H18" s="327"/>
      <c r="I18" s="327"/>
      <c r="J18" s="328"/>
      <c r="K18" s="328"/>
      <c r="L18" s="31"/>
      <c r="M18" s="31"/>
      <c r="N18" s="239" t="s">
        <v>36</v>
      </c>
    </row>
    <row r="19" spans="1:14" ht="15.75" thickBot="1" x14ac:dyDescent="0.3">
      <c r="A19" s="329" t="s">
        <v>0</v>
      </c>
      <c r="B19" s="331" t="s">
        <v>1</v>
      </c>
      <c r="C19" s="352" t="s">
        <v>2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31" t="s">
        <v>3</v>
      </c>
    </row>
    <row r="20" spans="1:14" x14ac:dyDescent="0.25">
      <c r="A20" s="353"/>
      <c r="B20" s="355"/>
      <c r="C20" s="374" t="s">
        <v>69</v>
      </c>
      <c r="D20" s="331" t="s">
        <v>4</v>
      </c>
      <c r="E20" s="359" t="s">
        <v>5</v>
      </c>
      <c r="F20" s="377" t="s">
        <v>6</v>
      </c>
      <c r="G20" s="359" t="s">
        <v>7</v>
      </c>
      <c r="H20" s="357" t="s">
        <v>8</v>
      </c>
      <c r="I20" s="359" t="s">
        <v>93</v>
      </c>
      <c r="J20" s="357" t="s">
        <v>9</v>
      </c>
      <c r="K20" s="374" t="s">
        <v>10</v>
      </c>
      <c r="L20" s="331" t="s">
        <v>104</v>
      </c>
      <c r="M20" s="359" t="s">
        <v>11</v>
      </c>
      <c r="N20" s="362"/>
    </row>
    <row r="21" spans="1:14" ht="15.75" thickBot="1" x14ac:dyDescent="0.3">
      <c r="A21" s="354"/>
      <c r="B21" s="356"/>
      <c r="C21" s="376"/>
      <c r="D21" s="354"/>
      <c r="E21" s="354"/>
      <c r="F21" s="378"/>
      <c r="G21" s="354"/>
      <c r="H21" s="358"/>
      <c r="I21" s="354"/>
      <c r="J21" s="358"/>
      <c r="K21" s="376"/>
      <c r="L21" s="354"/>
      <c r="M21" s="354"/>
      <c r="N21" s="356"/>
    </row>
    <row r="22" spans="1:14" x14ac:dyDescent="0.25">
      <c r="A22" s="36">
        <v>1</v>
      </c>
      <c r="B22" s="37" t="s">
        <v>39</v>
      </c>
      <c r="C22" s="86">
        <v>37898</v>
      </c>
      <c r="D22" s="171">
        <v>86718</v>
      </c>
      <c r="E22" s="85">
        <v>53269</v>
      </c>
      <c r="F22" s="93">
        <v>62044</v>
      </c>
      <c r="G22" s="85">
        <v>79933</v>
      </c>
      <c r="H22" s="93">
        <v>68569</v>
      </c>
      <c r="I22" s="85">
        <v>47595</v>
      </c>
      <c r="J22" s="93">
        <v>79970</v>
      </c>
      <c r="K22" s="86">
        <v>67629</v>
      </c>
      <c r="L22" s="93">
        <v>46675</v>
      </c>
      <c r="M22" s="85">
        <v>39311</v>
      </c>
      <c r="N22" s="171">
        <f t="shared" ref="N22:N29" si="2">SUM(C22:M22)</f>
        <v>669611</v>
      </c>
    </row>
    <row r="23" spans="1:14" x14ac:dyDescent="0.25">
      <c r="A23" s="38">
        <v>2</v>
      </c>
      <c r="B23" s="39" t="s">
        <v>40</v>
      </c>
      <c r="C23" s="86">
        <v>6457</v>
      </c>
      <c r="D23" s="73">
        <v>21579</v>
      </c>
      <c r="E23" s="86">
        <v>9256</v>
      </c>
      <c r="F23" s="67">
        <v>14317</v>
      </c>
      <c r="G23" s="86">
        <v>7380</v>
      </c>
      <c r="H23" s="67">
        <v>7455</v>
      </c>
      <c r="I23" s="86">
        <v>4613</v>
      </c>
      <c r="J23" s="67">
        <v>9399</v>
      </c>
      <c r="K23" s="86">
        <v>14027</v>
      </c>
      <c r="L23" s="67">
        <v>5271</v>
      </c>
      <c r="M23" s="86">
        <v>8692</v>
      </c>
      <c r="N23" s="73">
        <f t="shared" si="2"/>
        <v>108446</v>
      </c>
    </row>
    <row r="24" spans="1:14" x14ac:dyDescent="0.25">
      <c r="A24" s="38">
        <v>3</v>
      </c>
      <c r="B24" s="39" t="s">
        <v>41</v>
      </c>
      <c r="C24" s="70">
        <v>431</v>
      </c>
      <c r="D24" s="73">
        <v>1897</v>
      </c>
      <c r="E24" s="86">
        <v>792</v>
      </c>
      <c r="F24" s="67">
        <v>1588</v>
      </c>
      <c r="G24" s="86">
        <v>1535</v>
      </c>
      <c r="H24" s="67">
        <v>4961</v>
      </c>
      <c r="I24" s="86">
        <v>1708</v>
      </c>
      <c r="J24" s="67">
        <v>1206</v>
      </c>
      <c r="K24" s="86">
        <v>1555</v>
      </c>
      <c r="L24" s="67">
        <v>1484</v>
      </c>
      <c r="M24" s="70">
        <v>471</v>
      </c>
      <c r="N24" s="73">
        <f t="shared" si="2"/>
        <v>17628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137</v>
      </c>
      <c r="G25" s="70">
        <v>0</v>
      </c>
      <c r="H25" s="71">
        <v>0</v>
      </c>
      <c r="I25" s="70">
        <v>0</v>
      </c>
      <c r="J25" s="71">
        <v>0</v>
      </c>
      <c r="K25" s="87">
        <v>34</v>
      </c>
      <c r="L25" s="67">
        <v>0</v>
      </c>
      <c r="M25" s="70">
        <v>11</v>
      </c>
      <c r="N25" s="73">
        <f t="shared" si="2"/>
        <v>182</v>
      </c>
    </row>
    <row r="26" spans="1:14" x14ac:dyDescent="0.25">
      <c r="A26" s="38">
        <v>5</v>
      </c>
      <c r="B26" s="39" t="s">
        <v>43</v>
      </c>
      <c r="C26" s="70">
        <v>22</v>
      </c>
      <c r="D26" s="39">
        <v>39</v>
      </c>
      <c r="E26" s="70">
        <v>39</v>
      </c>
      <c r="F26" s="71">
        <v>39</v>
      </c>
      <c r="G26" s="70">
        <v>78</v>
      </c>
      <c r="H26" s="71">
        <v>39</v>
      </c>
      <c r="I26" s="70">
        <v>0</v>
      </c>
      <c r="J26" s="71">
        <v>44</v>
      </c>
      <c r="K26" s="70">
        <v>62</v>
      </c>
      <c r="L26" s="71">
        <v>44</v>
      </c>
      <c r="M26" s="70">
        <v>6</v>
      </c>
      <c r="N26" s="39">
        <f t="shared" si="2"/>
        <v>412</v>
      </c>
    </row>
    <row r="27" spans="1:14" x14ac:dyDescent="0.25">
      <c r="A27" s="38">
        <v>6</v>
      </c>
      <c r="B27" s="39" t="s">
        <v>44</v>
      </c>
      <c r="C27" s="70">
        <v>166</v>
      </c>
      <c r="D27" s="39">
        <v>426</v>
      </c>
      <c r="E27" s="70">
        <v>174</v>
      </c>
      <c r="F27" s="71">
        <v>457</v>
      </c>
      <c r="G27" s="70">
        <v>285</v>
      </c>
      <c r="H27" s="71">
        <v>252</v>
      </c>
      <c r="I27" s="70">
        <v>177</v>
      </c>
      <c r="J27" s="71">
        <v>262</v>
      </c>
      <c r="K27" s="85">
        <v>305</v>
      </c>
      <c r="L27" s="71">
        <v>156</v>
      </c>
      <c r="M27" s="70">
        <v>276</v>
      </c>
      <c r="N27" s="73">
        <f t="shared" si="2"/>
        <v>2936</v>
      </c>
    </row>
    <row r="28" spans="1:14" x14ac:dyDescent="0.25">
      <c r="A28" s="38">
        <v>7</v>
      </c>
      <c r="B28" s="39" t="s">
        <v>45</v>
      </c>
      <c r="C28" s="86">
        <v>1694</v>
      </c>
      <c r="D28" s="73">
        <v>6058</v>
      </c>
      <c r="E28" s="86">
        <v>2350</v>
      </c>
      <c r="F28" s="67">
        <v>3872</v>
      </c>
      <c r="G28" s="86">
        <v>2292</v>
      </c>
      <c r="H28" s="67">
        <v>1921</v>
      </c>
      <c r="I28" s="86">
        <v>1248</v>
      </c>
      <c r="J28" s="67">
        <v>2638</v>
      </c>
      <c r="K28" s="85">
        <v>4237</v>
      </c>
      <c r="L28" s="67">
        <v>1595</v>
      </c>
      <c r="M28" s="86">
        <v>2311</v>
      </c>
      <c r="N28" s="73">
        <f t="shared" si="2"/>
        <v>30216</v>
      </c>
    </row>
    <row r="29" spans="1:14" ht="15.75" thickBot="1" x14ac:dyDescent="0.3">
      <c r="A29" s="41">
        <v>8</v>
      </c>
      <c r="B29" s="42" t="s">
        <v>46</v>
      </c>
      <c r="C29" s="87">
        <v>6</v>
      </c>
      <c r="D29" s="39">
        <v>17</v>
      </c>
      <c r="E29" s="87">
        <v>11</v>
      </c>
      <c r="F29" s="178">
        <v>0</v>
      </c>
      <c r="G29" s="87">
        <v>6</v>
      </c>
      <c r="H29" s="178">
        <v>6</v>
      </c>
      <c r="I29" s="87">
        <v>0</v>
      </c>
      <c r="J29" s="178">
        <v>11</v>
      </c>
      <c r="K29" s="87">
        <v>11</v>
      </c>
      <c r="L29" s="178">
        <v>17</v>
      </c>
      <c r="M29" s="87"/>
      <c r="N29" s="42">
        <f t="shared" si="2"/>
        <v>85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46674</v>
      </c>
      <c r="D30" s="47">
        <f t="shared" si="3"/>
        <v>116734</v>
      </c>
      <c r="E30" s="49">
        <f t="shared" si="3"/>
        <v>65891</v>
      </c>
      <c r="F30" s="50">
        <f>SUM(F22:F29)</f>
        <v>82454</v>
      </c>
      <c r="G30" s="49">
        <f t="shared" si="3"/>
        <v>91509</v>
      </c>
      <c r="H30" s="50">
        <f t="shared" si="3"/>
        <v>83203</v>
      </c>
      <c r="I30" s="49">
        <f t="shared" si="3"/>
        <v>55341</v>
      </c>
      <c r="J30" s="50">
        <f t="shared" si="3"/>
        <v>93530</v>
      </c>
      <c r="K30" s="49">
        <f t="shared" si="3"/>
        <v>87860</v>
      </c>
      <c r="L30" s="50">
        <f t="shared" si="3"/>
        <v>55242</v>
      </c>
      <c r="M30" s="49">
        <f t="shared" si="3"/>
        <v>51078</v>
      </c>
      <c r="N30" s="47">
        <f t="shared" si="3"/>
        <v>829516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7" t="s">
        <v>53</v>
      </c>
      <c r="B32" s="369"/>
      <c r="C32" s="56">
        <f>C30/N30</f>
        <v>5.6266545792968428E-2</v>
      </c>
      <c r="D32" s="75">
        <f>D30/N30</f>
        <v>0.14072543507298232</v>
      </c>
      <c r="E32" s="56">
        <f>E30/N30</f>
        <v>7.9433066993282828E-2</v>
      </c>
      <c r="F32" s="75">
        <f>F30/N30</f>
        <v>9.9400132125239293E-2</v>
      </c>
      <c r="G32" s="56">
        <f>G30/N30</f>
        <v>0.11031613615650572</v>
      </c>
      <c r="H32" s="75">
        <f>H30/N30</f>
        <v>0.10030306829524686</v>
      </c>
      <c r="I32" s="56">
        <f>I30/N30</f>
        <v>6.671480718877032E-2</v>
      </c>
      <c r="J32" s="75">
        <f>J30/N30</f>
        <v>0.11275249663659291</v>
      </c>
      <c r="K32" s="56">
        <f>K30/N30</f>
        <v>0.10591718544307765</v>
      </c>
      <c r="L32" s="75">
        <f>L30/N30</f>
        <v>6.6595460485391486E-2</v>
      </c>
      <c r="M32" s="56">
        <f>M30/N30</f>
        <v>6.1575665809942184E-2</v>
      </c>
      <c r="N32" s="242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2019-11-18T11:34:46Z</cp:lastPrinted>
  <dcterms:created xsi:type="dcterms:W3CDTF">2013-08-27T07:05:34Z</dcterms:created>
  <dcterms:modified xsi:type="dcterms:W3CDTF">2019-11-18T12:17:57Z</dcterms:modified>
</cp:coreProperties>
</file>